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nvironmentnswgov-my.sharepoint.com/personal/sarah_graham_environment_nsw_gov_au/Documents/NABERS/Website/Prediction tools/"/>
    </mc:Choice>
  </mc:AlternateContent>
  <xr:revisionPtr revIDLastSave="0" documentId="8_{18F4BC6F-16AE-4BB0-8957-2D243DD1BCBF}" xr6:coauthVersionLast="45" xr6:coauthVersionMax="45" xr10:uidLastSave="{00000000-0000-0000-0000-000000000000}"/>
  <workbookProtection workbookAlgorithmName="SHA-512" workbookHashValue="T+exdfP9TeU+i4TqOw8uiAtqVU2DrqdVnNrMlT4SBGiM8jKWpCJN9czAzuKP4NgSX5Yf5rND3QPq9TJEO2p+Zg==" workbookSaltValue="4Yv+BYR9x0Yqe5kNqmeDLw==" workbookSpinCount="100000" lockStructure="1"/>
  <bookViews>
    <workbookView xWindow="-120" yWindow="-120" windowWidth="29040" windowHeight="15840" tabRatio="769" xr2:uid="{EAFE7F4F-4F6C-4437-9520-BC3482FE07EE}"/>
  </bookViews>
  <sheets>
    <sheet name="Apartment Buildings" sheetId="1" r:id="rId1"/>
    <sheet name="Reverse Calculator" sheetId="17" r:id="rId2"/>
    <sheet name="Reverse Calculator_ERF" sheetId="21" r:id="rId3"/>
    <sheet name="Climate by postcode" sheetId="2" state="hidden" r:id="rId4"/>
    <sheet name="SGEx" sheetId="14" state="hidden" r:id="rId5"/>
    <sheet name="SSC (A)" sheetId="16" state="hidden" r:id="rId6"/>
    <sheet name="BenchmarkFactors" sheetId="15" state="hidden" r:id="rId7"/>
    <sheet name="Rating Bands" sheetId="19" state="hidden" r:id="rId8"/>
    <sheet name="NGA Factors 2020" sheetId="20" state="hidden" r:id="rId9"/>
  </sheets>
  <definedNames>
    <definedName name="_xlnm._FilterDatabase" localSheetId="3" hidden="1">'Climate by postcode'!$A$3:$D$3730</definedName>
    <definedName name="CentralACAprts" localSheetId="2">'Reverse Calculator_ERF'!$H$26</definedName>
    <definedName name="CentralACAprts">'Reverse Calculator'!$H$26</definedName>
    <definedName name="CentralACWater" localSheetId="2">'Reverse Calculator_ERF'!$H$47</definedName>
    <definedName name="CentralACWater">'Reverse Calculator'!$H$47</definedName>
    <definedName name="CentralColdWater" localSheetId="2">'Reverse Calculator_ERF'!$H$44</definedName>
    <definedName name="CentralColdWater">'Reverse Calculator'!$H$44</definedName>
    <definedName name="ColdWaterAprt" localSheetId="2">'Reverse Calculator_ERF'!$H$44</definedName>
    <definedName name="ColdWaterAprt">'Reverse Calculator'!$H$44</definedName>
    <definedName name="ColdWaterCentralDHW" localSheetId="2">'Reverse Calculator_ERF'!$H$45</definedName>
    <definedName name="ColdWaterCentralDHW">'Reverse Calculator'!$H$45</definedName>
    <definedName name="ColdWaterCentralNoDHW" localSheetId="2">'Reverse Calculator_ERF'!$H$46</definedName>
    <definedName name="ColdWaterCentralNoDHW">'Reverse Calculator'!$H$46</definedName>
    <definedName name="CondWaterAprt" localSheetId="2">'Reverse Calculator_ERF'!$H$27</definedName>
    <definedName name="CondWaterAprt">'Reverse Calculator'!$H$27</definedName>
    <definedName name="Diesel" localSheetId="2">'Reverse Calculator_ERF'!$H$55</definedName>
    <definedName name="Diesel">'Reverse Calculator'!$H$55</definedName>
    <definedName name="Efdiesel" localSheetId="2">'NGA Factors 2020'!$K$19</definedName>
    <definedName name="Efdiesel">'NGA Factors 2020'!$K$19</definedName>
    <definedName name="Elec" localSheetId="2">'Reverse Calculator_ERF'!$H$53</definedName>
    <definedName name="Elec">'Reverse Calculator'!$H$53</definedName>
    <definedName name="Gas" localSheetId="2">'Reverse Calculator_ERF'!$H$54</definedName>
    <definedName name="Gas">'Reverse Calculator'!$H$54</definedName>
    <definedName name="LiftAprt" localSheetId="2">'Reverse Calculator_ERF'!$H$34</definedName>
    <definedName name="LiftAprt">'Reverse Calculator'!$H$34</definedName>
    <definedName name="MVCarParks" localSheetId="2">'Reverse Calculator_ERF'!$H$38</definedName>
    <definedName name="MVCarParks">'Reverse Calculator'!$H$38</definedName>
    <definedName name="NoCentralACAprt" localSheetId="2">'Reverse Calculator_ERF'!$H$28</definedName>
    <definedName name="NoCentralACAprt">'Reverse Calculator'!$H$28</definedName>
    <definedName name="NoofAprts" localSheetId="2">'Reverse Calculator_ERF'!$H$25</definedName>
    <definedName name="NoofAprts">'Reverse Calculator'!$H$25</definedName>
    <definedName name="NVCarParks" localSheetId="2">'Reverse Calculator_ERF'!$H$37</definedName>
    <definedName name="NVCarParks">'Reverse Calculator'!$H$37</definedName>
    <definedName name="Postcode" localSheetId="2">'Reverse Calculator_ERF'!$H$24</definedName>
    <definedName name="Postcode">'Reverse Calculator'!$H$24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5" i="21" l="1"/>
  <c r="H155" i="21"/>
  <c r="H152" i="21"/>
  <c r="K153" i="21" s="1"/>
  <c r="J97" i="21"/>
  <c r="J95" i="21"/>
  <c r="H152" i="17"/>
  <c r="H165" i="21"/>
  <c r="H164" i="21"/>
  <c r="H132" i="21"/>
  <c r="H131" i="21"/>
  <c r="H130" i="21"/>
  <c r="H129" i="21"/>
  <c r="H127" i="21"/>
  <c r="H126" i="21"/>
  <c r="H125" i="21"/>
  <c r="H120" i="21"/>
  <c r="H118" i="21"/>
  <c r="H117" i="21"/>
  <c r="H115" i="21"/>
  <c r="H113" i="21"/>
  <c r="H111" i="21"/>
  <c r="H109" i="21"/>
  <c r="H105" i="21"/>
  <c r="H102" i="21"/>
  <c r="H103" i="21" s="1"/>
  <c r="H101" i="21"/>
  <c r="H97" i="21"/>
  <c r="H96" i="21"/>
  <c r="D64" i="21"/>
  <c r="D63" i="21"/>
  <c r="D62" i="21"/>
  <c r="B54" i="21"/>
  <c r="J44" i="21"/>
  <c r="J34" i="21"/>
  <c r="H107" i="21"/>
  <c r="F18" i="21"/>
  <c r="F14" i="21"/>
  <c r="H198" i="17"/>
  <c r="H155" i="17"/>
  <c r="I155" i="17"/>
  <c r="N20" i="20"/>
  <c r="M20" i="20"/>
  <c r="N19" i="20"/>
  <c r="M19" i="20"/>
  <c r="N18" i="20"/>
  <c r="M18" i="20"/>
  <c r="N17" i="20"/>
  <c r="M17" i="20"/>
  <c r="C17" i="20"/>
  <c r="N16" i="20"/>
  <c r="M16" i="20"/>
  <c r="C16" i="20"/>
  <c r="N15" i="20"/>
  <c r="M15" i="20"/>
  <c r="C15" i="20"/>
  <c r="N14" i="20"/>
  <c r="M14" i="20"/>
  <c r="C14" i="20"/>
  <c r="N13" i="20"/>
  <c r="M13" i="20"/>
  <c r="C13" i="20"/>
  <c r="N12" i="20"/>
  <c r="M12" i="20"/>
  <c r="C12" i="20"/>
  <c r="N11" i="20"/>
  <c r="M11" i="20"/>
  <c r="C11" i="20"/>
  <c r="N10" i="20"/>
  <c r="M10" i="20"/>
  <c r="C10" i="20"/>
  <c r="N9" i="20"/>
  <c r="M9" i="20"/>
  <c r="C9" i="20"/>
  <c r="N8" i="20"/>
  <c r="M8" i="20"/>
  <c r="C8" i="20"/>
  <c r="N7" i="20"/>
  <c r="M7" i="20"/>
  <c r="C7" i="20"/>
  <c r="N6" i="20"/>
  <c r="M6" i="20"/>
  <c r="C6" i="20"/>
  <c r="N5" i="20"/>
  <c r="M5" i="20"/>
  <c r="C5" i="20"/>
  <c r="N4" i="20"/>
  <c r="M4" i="20"/>
  <c r="C4" i="20"/>
  <c r="N3" i="20"/>
  <c r="M3" i="20"/>
  <c r="C3" i="20"/>
  <c r="N2" i="20"/>
  <c r="M2" i="20"/>
  <c r="C2" i="20"/>
  <c r="H137" i="17"/>
  <c r="C618" i="19"/>
  <c r="A18" i="19"/>
  <c r="C14" i="19" s="1"/>
  <c r="J95" i="17"/>
  <c r="I153" i="21" l="1"/>
  <c r="H153" i="21"/>
  <c r="H186" i="21"/>
  <c r="H184" i="21"/>
  <c r="H166" i="21"/>
  <c r="K155" i="21"/>
  <c r="H148" i="21"/>
  <c r="H176" i="21"/>
  <c r="H167" i="21"/>
  <c r="H171" i="21" s="1"/>
  <c r="H178" i="21"/>
  <c r="K154" i="21"/>
  <c r="H180" i="21"/>
  <c r="H182" i="21"/>
  <c r="J26" i="21"/>
  <c r="H121" i="21"/>
  <c r="H133" i="21" s="1"/>
  <c r="H136" i="21" s="1"/>
  <c r="C610" i="19"/>
  <c r="C602" i="19"/>
  <c r="C594" i="19"/>
  <c r="C586" i="19"/>
  <c r="C578" i="19"/>
  <c r="C570" i="19"/>
  <c r="C617" i="19"/>
  <c r="C609" i="19"/>
  <c r="C601" i="19"/>
  <c r="C593" i="19"/>
  <c r="C585" i="19"/>
  <c r="C577" i="19"/>
  <c r="C569" i="19"/>
  <c r="C588" i="19"/>
  <c r="C616" i="19"/>
  <c r="C608" i="19"/>
  <c r="C600" i="19"/>
  <c r="C592" i="19"/>
  <c r="C584" i="19"/>
  <c r="C576" i="19"/>
  <c r="C568" i="19"/>
  <c r="C13" i="19"/>
  <c r="C580" i="19"/>
  <c r="C615" i="19"/>
  <c r="C607" i="19"/>
  <c r="C599" i="19"/>
  <c r="C591" i="19"/>
  <c r="C583" i="19"/>
  <c r="C575" i="19"/>
  <c r="C612" i="19"/>
  <c r="C572" i="19"/>
  <c r="C614" i="19"/>
  <c r="C606" i="19"/>
  <c r="C598" i="19"/>
  <c r="C590" i="19"/>
  <c r="C582" i="19"/>
  <c r="C574" i="19"/>
  <c r="C604" i="19"/>
  <c r="C613" i="19"/>
  <c r="C605" i="19"/>
  <c r="C597" i="19"/>
  <c r="C589" i="19"/>
  <c r="C581" i="19"/>
  <c r="C573" i="19"/>
  <c r="C596" i="19"/>
  <c r="C611" i="19"/>
  <c r="C603" i="19"/>
  <c r="C595" i="19"/>
  <c r="C587" i="19"/>
  <c r="C579" i="19"/>
  <c r="C571" i="19"/>
  <c r="H165" i="17"/>
  <c r="H164" i="17"/>
  <c r="K153" i="17"/>
  <c r="H132" i="17"/>
  <c r="H131" i="17"/>
  <c r="H130" i="17"/>
  <c r="H129" i="17"/>
  <c r="H127" i="17"/>
  <c r="H126" i="17"/>
  <c r="H125" i="17"/>
  <c r="H120" i="17"/>
  <c r="H118" i="17"/>
  <c r="H117" i="17"/>
  <c r="H115" i="17"/>
  <c r="H113" i="17"/>
  <c r="H111" i="17"/>
  <c r="H109" i="17"/>
  <c r="H105" i="17"/>
  <c r="H102" i="17"/>
  <c r="H103" i="17" s="1"/>
  <c r="H101" i="17"/>
  <c r="H97" i="17"/>
  <c r="J97" i="17" s="1"/>
  <c r="H96" i="17"/>
  <c r="D64" i="17"/>
  <c r="D63" i="17"/>
  <c r="D62" i="17"/>
  <c r="B54" i="17"/>
  <c r="H178" i="17"/>
  <c r="J34" i="17"/>
  <c r="H107" i="17"/>
  <c r="H16" i="1"/>
  <c r="H173" i="21" l="1"/>
  <c r="H195" i="21" s="1"/>
  <c r="H168" i="21"/>
  <c r="H190" i="21" s="1"/>
  <c r="H193" i="21"/>
  <c r="I154" i="21"/>
  <c r="H154" i="21"/>
  <c r="H184" i="17"/>
  <c r="I153" i="17"/>
  <c r="H153" i="17"/>
  <c r="H170" i="21"/>
  <c r="H192" i="21" s="1"/>
  <c r="H172" i="21"/>
  <c r="H194" i="21" s="1"/>
  <c r="H169" i="21"/>
  <c r="H191" i="21" s="1"/>
  <c r="J44" i="17"/>
  <c r="H186" i="17"/>
  <c r="H167" i="17"/>
  <c r="H171" i="17" s="1"/>
  <c r="H180" i="17"/>
  <c r="C562" i="19"/>
  <c r="C554" i="19"/>
  <c r="C546" i="19"/>
  <c r="C538" i="19"/>
  <c r="C530" i="19"/>
  <c r="C522" i="19"/>
  <c r="C561" i="19"/>
  <c r="C553" i="19"/>
  <c r="C545" i="19"/>
  <c r="C537" i="19"/>
  <c r="C529" i="19"/>
  <c r="C521" i="19"/>
  <c r="C556" i="19"/>
  <c r="C532" i="19"/>
  <c r="C560" i="19"/>
  <c r="C552" i="19"/>
  <c r="C544" i="19"/>
  <c r="C536" i="19"/>
  <c r="C528" i="19"/>
  <c r="C520" i="19"/>
  <c r="C548" i="19"/>
  <c r="C567" i="19"/>
  <c r="C559" i="19"/>
  <c r="C551" i="19"/>
  <c r="C543" i="19"/>
  <c r="C535" i="19"/>
  <c r="C527" i="19"/>
  <c r="C519" i="19"/>
  <c r="C12" i="19"/>
  <c r="C566" i="19"/>
  <c r="C558" i="19"/>
  <c r="C550" i="19"/>
  <c r="C542" i="19"/>
  <c r="C534" i="19"/>
  <c r="C526" i="19"/>
  <c r="C518" i="19"/>
  <c r="C540" i="19"/>
  <c r="C565" i="19"/>
  <c r="C557" i="19"/>
  <c r="C549" i="19"/>
  <c r="C541" i="19"/>
  <c r="C533" i="19"/>
  <c r="H137" i="21" s="1"/>
  <c r="H140" i="21" s="1"/>
  <c r="H141" i="21" s="1"/>
  <c r="H143" i="21" s="1"/>
  <c r="H146" i="21" s="1"/>
  <c r="F76" i="21" s="1"/>
  <c r="C525" i="19"/>
  <c r="C564" i="19"/>
  <c r="C524" i="19"/>
  <c r="C563" i="19"/>
  <c r="C555" i="19"/>
  <c r="C547" i="19"/>
  <c r="C539" i="19"/>
  <c r="C531" i="19"/>
  <c r="C523" i="19"/>
  <c r="J26" i="17"/>
  <c r="K154" i="17"/>
  <c r="H148" i="17"/>
  <c r="H166" i="17"/>
  <c r="H176" i="17"/>
  <c r="H182" i="17"/>
  <c r="K155" i="17"/>
  <c r="H121" i="17"/>
  <c r="H133" i="17" s="1"/>
  <c r="H136" i="17" s="1"/>
  <c r="H140" i="17" s="1"/>
  <c r="H141" i="17" s="1"/>
  <c r="F98" i="1"/>
  <c r="B23" i="1"/>
  <c r="B21" i="1"/>
  <c r="H170" i="17" l="1"/>
  <c r="H192" i="17" s="1"/>
  <c r="H142" i="21"/>
  <c r="H145" i="21" s="1"/>
  <c r="F75" i="21" s="1"/>
  <c r="H149" i="21"/>
  <c r="H144" i="21"/>
  <c r="H147" i="21" s="1"/>
  <c r="F77" i="21" s="1"/>
  <c r="H197" i="21"/>
  <c r="I154" i="17"/>
  <c r="H154" i="17"/>
  <c r="H193" i="17"/>
  <c r="H168" i="17"/>
  <c r="H190" i="17" s="1"/>
  <c r="H169" i="17"/>
  <c r="H191" i="17" s="1"/>
  <c r="C514" i="19"/>
  <c r="C506" i="19"/>
  <c r="C498" i="19"/>
  <c r="C490" i="19"/>
  <c r="C482" i="19"/>
  <c r="C474" i="19"/>
  <c r="C513" i="19"/>
  <c r="C505" i="19"/>
  <c r="C497" i="19"/>
  <c r="C489" i="19"/>
  <c r="C481" i="19"/>
  <c r="C473" i="19"/>
  <c r="C492" i="19"/>
  <c r="C512" i="19"/>
  <c r="C504" i="19"/>
  <c r="C496" i="19"/>
  <c r="C488" i="19"/>
  <c r="C480" i="19"/>
  <c r="C472" i="19"/>
  <c r="C11" i="19"/>
  <c r="C508" i="19"/>
  <c r="C468" i="19"/>
  <c r="C511" i="19"/>
  <c r="C503" i="19"/>
  <c r="C495" i="19"/>
  <c r="C487" i="19"/>
  <c r="C479" i="19"/>
  <c r="C471" i="19"/>
  <c r="C516" i="19"/>
  <c r="C476" i="19"/>
  <c r="C510" i="19"/>
  <c r="C502" i="19"/>
  <c r="C494" i="19"/>
  <c r="C486" i="19"/>
  <c r="C478" i="19"/>
  <c r="C470" i="19"/>
  <c r="C500" i="19"/>
  <c r="C517" i="19"/>
  <c r="C509" i="19"/>
  <c r="C501" i="19"/>
  <c r="C493" i="19"/>
  <c r="C485" i="19"/>
  <c r="C477" i="19"/>
  <c r="C469" i="19"/>
  <c r="C484" i="19"/>
  <c r="C515" i="19"/>
  <c r="C507" i="19"/>
  <c r="C499" i="19"/>
  <c r="C491" i="19"/>
  <c r="C483" i="19"/>
  <c r="C475" i="19"/>
  <c r="H144" i="17"/>
  <c r="H147" i="17" s="1"/>
  <c r="F77" i="17" s="1"/>
  <c r="H143" i="17"/>
  <c r="H146" i="17" s="1"/>
  <c r="F76" i="17" s="1"/>
  <c r="H142" i="17"/>
  <c r="H145" i="17" s="1"/>
  <c r="F75" i="17" s="1"/>
  <c r="H149" i="17"/>
  <c r="H173" i="17"/>
  <c r="H195" i="17" s="1"/>
  <c r="H172" i="17"/>
  <c r="H194" i="17" s="1"/>
  <c r="J20" i="1"/>
  <c r="Z113" i="1"/>
  <c r="Z110" i="1"/>
  <c r="Z108" i="1"/>
  <c r="Z107" i="1"/>
  <c r="Y113" i="1"/>
  <c r="Y110" i="1"/>
  <c r="Y108" i="1"/>
  <c r="Y107" i="1"/>
  <c r="T113" i="1"/>
  <c r="T110" i="1"/>
  <c r="T108" i="1"/>
  <c r="T107" i="1"/>
  <c r="S113" i="1"/>
  <c r="S110" i="1"/>
  <c r="S108" i="1"/>
  <c r="S107" i="1"/>
  <c r="M113" i="1"/>
  <c r="M110" i="1"/>
  <c r="M108" i="1"/>
  <c r="M107" i="1"/>
  <c r="F95" i="1"/>
  <c r="F111" i="1" s="1"/>
  <c r="F96" i="1"/>
  <c r="F112" i="1" s="1"/>
  <c r="F110" i="1"/>
  <c r="F108" i="1"/>
  <c r="F107" i="1"/>
  <c r="J17" i="1"/>
  <c r="D67" i="21" l="1"/>
  <c r="D70" i="21"/>
  <c r="H197" i="17"/>
  <c r="H201" i="17" s="1"/>
  <c r="H202" i="17" s="1"/>
  <c r="F82" i="17" s="1"/>
  <c r="C466" i="19"/>
  <c r="C458" i="19"/>
  <c r="C450" i="19"/>
  <c r="C442" i="19"/>
  <c r="C434" i="19"/>
  <c r="C426" i="19"/>
  <c r="C418" i="19"/>
  <c r="C465" i="19"/>
  <c r="C457" i="19"/>
  <c r="C449" i="19"/>
  <c r="C441" i="19"/>
  <c r="C433" i="19"/>
  <c r="C425" i="19"/>
  <c r="C460" i="19"/>
  <c r="C464" i="19"/>
  <c r="C456" i="19"/>
  <c r="C448" i="19"/>
  <c r="C440" i="19"/>
  <c r="C432" i="19"/>
  <c r="C424" i="19"/>
  <c r="C463" i="19"/>
  <c r="C455" i="19"/>
  <c r="C447" i="19"/>
  <c r="C439" i="19"/>
  <c r="C431" i="19"/>
  <c r="C423" i="19"/>
  <c r="C462" i="19"/>
  <c r="C454" i="19"/>
  <c r="C446" i="19"/>
  <c r="C438" i="19"/>
  <c r="C430" i="19"/>
  <c r="C422" i="19"/>
  <c r="C10" i="19"/>
  <c r="C452" i="19"/>
  <c r="C461" i="19"/>
  <c r="C453" i="19"/>
  <c r="C445" i="19"/>
  <c r="C437" i="19"/>
  <c r="C429" i="19"/>
  <c r="C421" i="19"/>
  <c r="C444" i="19"/>
  <c r="C467" i="19"/>
  <c r="C459" i="19"/>
  <c r="C451" i="19"/>
  <c r="C443" i="19"/>
  <c r="C435" i="19"/>
  <c r="C427" i="19"/>
  <c r="C419" i="19"/>
  <c r="C436" i="19"/>
  <c r="C428" i="19"/>
  <c r="C420" i="19"/>
  <c r="D67" i="17"/>
  <c r="D70" i="17"/>
  <c r="Z112" i="1"/>
  <c r="S112" i="1"/>
  <c r="M112" i="1"/>
  <c r="T112" i="1"/>
  <c r="Y112" i="1"/>
  <c r="M111" i="1"/>
  <c r="T111" i="1"/>
  <c r="Z111" i="1"/>
  <c r="S111" i="1"/>
  <c r="Y111" i="1"/>
  <c r="F91" i="1"/>
  <c r="J12" i="1"/>
  <c r="C410" i="19" l="1"/>
  <c r="C402" i="19"/>
  <c r="C394" i="19"/>
  <c r="C386" i="19"/>
  <c r="C378" i="19"/>
  <c r="C370" i="19"/>
  <c r="C417" i="19"/>
  <c r="C409" i="19"/>
  <c r="C401" i="19"/>
  <c r="C393" i="19"/>
  <c r="C385" i="19"/>
  <c r="C377" i="19"/>
  <c r="C369" i="19"/>
  <c r="C416" i="19"/>
  <c r="C408" i="19"/>
  <c r="C400" i="19"/>
  <c r="C392" i="19"/>
  <c r="C384" i="19"/>
  <c r="C376" i="19"/>
  <c r="C368" i="19"/>
  <c r="C415" i="19"/>
  <c r="C407" i="19"/>
  <c r="C399" i="19"/>
  <c r="C391" i="19"/>
  <c r="C383" i="19"/>
  <c r="C375" i="19"/>
  <c r="C414" i="19"/>
  <c r="C406" i="19"/>
  <c r="C398" i="19"/>
  <c r="C390" i="19"/>
  <c r="C382" i="19"/>
  <c r="C374" i="19"/>
  <c r="C413" i="19"/>
  <c r="C405" i="19"/>
  <c r="C397" i="19"/>
  <c r="C389" i="19"/>
  <c r="C381" i="19"/>
  <c r="C373" i="19"/>
  <c r="C411" i="19"/>
  <c r="C403" i="19"/>
  <c r="C395" i="19"/>
  <c r="C387" i="19"/>
  <c r="C379" i="19"/>
  <c r="C371" i="19"/>
  <c r="C372" i="19"/>
  <c r="C396" i="19"/>
  <c r="C412" i="19"/>
  <c r="C9" i="19"/>
  <c r="C404" i="19"/>
  <c r="C388" i="19"/>
  <c r="C380" i="19"/>
  <c r="T109" i="1"/>
  <c r="Y109" i="1"/>
  <c r="M109" i="1"/>
  <c r="Z109" i="1"/>
  <c r="S109" i="1"/>
  <c r="Z104" i="1"/>
  <c r="Z101" i="1"/>
  <c r="Y103" i="1"/>
  <c r="S103" i="1"/>
  <c r="M101" i="1"/>
  <c r="T102" i="1"/>
  <c r="M103" i="1"/>
  <c r="Z102" i="1"/>
  <c r="S101" i="1"/>
  <c r="M102" i="1"/>
  <c r="Y104" i="1"/>
  <c r="S104" i="1"/>
  <c r="T103" i="1"/>
  <c r="Y102" i="1"/>
  <c r="S102" i="1"/>
  <c r="M104" i="1"/>
  <c r="T104" i="1"/>
  <c r="Z103" i="1"/>
  <c r="Y101" i="1"/>
  <c r="T101" i="1"/>
  <c r="J16" i="1"/>
  <c r="F109" i="1"/>
  <c r="F113" i="1"/>
  <c r="F103" i="1"/>
  <c r="F102" i="1"/>
  <c r="F101" i="1"/>
  <c r="T114" i="1" l="1"/>
  <c r="C362" i="19"/>
  <c r="C354" i="19"/>
  <c r="C346" i="19"/>
  <c r="C338" i="19"/>
  <c r="C330" i="19"/>
  <c r="H198" i="21" s="1"/>
  <c r="H201" i="21" s="1"/>
  <c r="H202" i="21" s="1"/>
  <c r="F82" i="21" s="1"/>
  <c r="C322" i="19"/>
  <c r="C361" i="19"/>
  <c r="C353" i="19"/>
  <c r="C345" i="19"/>
  <c r="C337" i="19"/>
  <c r="C329" i="19"/>
  <c r="C321" i="19"/>
  <c r="C360" i="19"/>
  <c r="C352" i="19"/>
  <c r="C344" i="19"/>
  <c r="C336" i="19"/>
  <c r="C328" i="19"/>
  <c r="C320" i="19"/>
  <c r="C367" i="19"/>
  <c r="C359" i="19"/>
  <c r="C351" i="19"/>
  <c r="C343" i="19"/>
  <c r="C335" i="19"/>
  <c r="C327" i="19"/>
  <c r="C319" i="19"/>
  <c r="C366" i="19"/>
  <c r="C358" i="19"/>
  <c r="C350" i="19"/>
  <c r="C342" i="19"/>
  <c r="C334" i="19"/>
  <c r="C326" i="19"/>
  <c r="C318" i="19"/>
  <c r="C365" i="19"/>
  <c r="C357" i="19"/>
  <c r="C349" i="19"/>
  <c r="C341" i="19"/>
  <c r="C333" i="19"/>
  <c r="C325" i="19"/>
  <c r="C363" i="19"/>
  <c r="C355" i="19"/>
  <c r="C347" i="19"/>
  <c r="C339" i="19"/>
  <c r="C331" i="19"/>
  <c r="C323" i="19"/>
  <c r="C8" i="19"/>
  <c r="C364" i="19"/>
  <c r="C356" i="19"/>
  <c r="C348" i="19"/>
  <c r="C340" i="19"/>
  <c r="C332" i="19"/>
  <c r="C324" i="19"/>
  <c r="S114" i="1"/>
  <c r="T105" i="1"/>
  <c r="Y114" i="1"/>
  <c r="M114" i="1"/>
  <c r="M105" i="1"/>
  <c r="Z114" i="1"/>
  <c r="Y105" i="1"/>
  <c r="F105" i="1"/>
  <c r="Z105" i="1"/>
  <c r="S105" i="1"/>
  <c r="F114" i="1"/>
  <c r="T115" i="1" l="1"/>
  <c r="C314" i="19"/>
  <c r="C306" i="19"/>
  <c r="C298" i="19"/>
  <c r="C290" i="19"/>
  <c r="C282" i="19"/>
  <c r="C274" i="19"/>
  <c r="C313" i="19"/>
  <c r="C305" i="19"/>
  <c r="C297" i="19"/>
  <c r="C289" i="19"/>
  <c r="C281" i="19"/>
  <c r="C273" i="19"/>
  <c r="C312" i="19"/>
  <c r="C304" i="19"/>
  <c r="C296" i="19"/>
  <c r="C288" i="19"/>
  <c r="C280" i="19"/>
  <c r="C272" i="19"/>
  <c r="C311" i="19"/>
  <c r="C303" i="19"/>
  <c r="C295" i="19"/>
  <c r="C287" i="19"/>
  <c r="C279" i="19"/>
  <c r="C271" i="19"/>
  <c r="C310" i="19"/>
  <c r="C302" i="19"/>
  <c r="C294" i="19"/>
  <c r="C286" i="19"/>
  <c r="C278" i="19"/>
  <c r="C270" i="19"/>
  <c r="C317" i="19"/>
  <c r="C309" i="19"/>
  <c r="C301" i="19"/>
  <c r="C293" i="19"/>
  <c r="C285" i="19"/>
  <c r="C277" i="19"/>
  <c r="C269" i="19"/>
  <c r="C315" i="19"/>
  <c r="C307" i="19"/>
  <c r="C299" i="19"/>
  <c r="C291" i="19"/>
  <c r="C283" i="19"/>
  <c r="C275" i="19"/>
  <c r="C308" i="19"/>
  <c r="C300" i="19"/>
  <c r="C292" i="19"/>
  <c r="C284" i="19"/>
  <c r="C268" i="19"/>
  <c r="C276" i="19"/>
  <c r="C7" i="19"/>
  <c r="C316" i="19"/>
  <c r="S115" i="1"/>
  <c r="S116" i="1" s="1"/>
  <c r="Y115" i="1"/>
  <c r="Y116" i="1" s="1"/>
  <c r="M115" i="1"/>
  <c r="M116" i="1" s="1"/>
  <c r="Z115" i="1"/>
  <c r="Z116" i="1" s="1"/>
  <c r="F115" i="1"/>
  <c r="F116" i="1" s="1"/>
  <c r="T116" i="1"/>
  <c r="T119" i="1"/>
  <c r="T120" i="1" s="1"/>
  <c r="F47" i="1" s="1"/>
  <c r="C266" i="19" l="1"/>
  <c r="C258" i="19"/>
  <c r="C250" i="19"/>
  <c r="C242" i="19"/>
  <c r="C265" i="19"/>
  <c r="C257" i="19"/>
  <c r="C249" i="19"/>
  <c r="C241" i="19"/>
  <c r="C233" i="19"/>
  <c r="C225" i="19"/>
  <c r="C6" i="19"/>
  <c r="C264" i="19"/>
  <c r="C256" i="19"/>
  <c r="C248" i="19"/>
  <c r="C240" i="19"/>
  <c r="C232" i="19"/>
  <c r="C224" i="19"/>
  <c r="C263" i="19"/>
  <c r="C255" i="19"/>
  <c r="C247" i="19"/>
  <c r="C239" i="19"/>
  <c r="C231" i="19"/>
  <c r="C223" i="19"/>
  <c r="C262" i="19"/>
  <c r="C254" i="19"/>
  <c r="C246" i="19"/>
  <c r="C238" i="19"/>
  <c r="C230" i="19"/>
  <c r="C222" i="19"/>
  <c r="C261" i="19"/>
  <c r="C253" i="19"/>
  <c r="C245" i="19"/>
  <c r="C237" i="19"/>
  <c r="C229" i="19"/>
  <c r="C221" i="19"/>
  <c r="C267" i="19"/>
  <c r="C259" i="19"/>
  <c r="C251" i="19"/>
  <c r="C243" i="19"/>
  <c r="C235" i="19"/>
  <c r="C227" i="19"/>
  <c r="C219" i="19"/>
  <c r="C234" i="19"/>
  <c r="C226" i="19"/>
  <c r="C218" i="19"/>
  <c r="C244" i="19"/>
  <c r="C236" i="19"/>
  <c r="C228" i="19"/>
  <c r="C220" i="19"/>
  <c r="C260" i="19"/>
  <c r="C252" i="19"/>
  <c r="S119" i="1"/>
  <c r="S120" i="1" s="1"/>
  <c r="E47" i="1" s="1"/>
  <c r="E49" i="1" s="1"/>
  <c r="Y119" i="1"/>
  <c r="Y120" i="1" s="1"/>
  <c r="E54" i="1" s="1"/>
  <c r="E56" i="1" s="1"/>
  <c r="M119" i="1"/>
  <c r="M120" i="1" s="1"/>
  <c r="E39" i="1" s="1"/>
  <c r="E41" i="1" s="1"/>
  <c r="Z119" i="1"/>
  <c r="Z120" i="1" s="1"/>
  <c r="F54" i="1" s="1"/>
  <c r="F119" i="1"/>
  <c r="F120" i="1" s="1"/>
  <c r="E60" i="1" s="1"/>
  <c r="E62" i="1" s="1"/>
  <c r="C17" i="15"/>
  <c r="C16" i="15"/>
  <c r="C217" i="19" l="1"/>
  <c r="C209" i="19"/>
  <c r="C201" i="19"/>
  <c r="C193" i="19"/>
  <c r="C185" i="19"/>
  <c r="C177" i="19"/>
  <c r="C169" i="19"/>
  <c r="C216" i="19"/>
  <c r="C208" i="19"/>
  <c r="C200" i="19"/>
  <c r="C192" i="19"/>
  <c r="C184" i="19"/>
  <c r="C176" i="19"/>
  <c r="C168" i="19"/>
  <c r="C5" i="19"/>
  <c r="C215" i="19"/>
  <c r="C207" i="19"/>
  <c r="C199" i="19"/>
  <c r="C191" i="19"/>
  <c r="C183" i="19"/>
  <c r="C175" i="19"/>
  <c r="C214" i="19"/>
  <c r="C206" i="19"/>
  <c r="C198" i="19"/>
  <c r="C190" i="19"/>
  <c r="C182" i="19"/>
  <c r="C174" i="19"/>
  <c r="C213" i="19"/>
  <c r="C205" i="19"/>
  <c r="C197" i="19"/>
  <c r="C189" i="19"/>
  <c r="C181" i="19"/>
  <c r="C173" i="19"/>
  <c r="C211" i="19"/>
  <c r="C203" i="19"/>
  <c r="C195" i="19"/>
  <c r="C187" i="19"/>
  <c r="C179" i="19"/>
  <c r="C171" i="19"/>
  <c r="C210" i="19"/>
  <c r="C194" i="19"/>
  <c r="C188" i="19"/>
  <c r="C186" i="19"/>
  <c r="C204" i="19"/>
  <c r="C180" i="19"/>
  <c r="C212" i="19"/>
  <c r="C178" i="19"/>
  <c r="C172" i="19"/>
  <c r="C202" i="19"/>
  <c r="C170" i="19"/>
  <c r="C196" i="19"/>
  <c r="H28" i="1"/>
  <c r="C161" i="19" l="1"/>
  <c r="C153" i="19"/>
  <c r="C145" i="19"/>
  <c r="C137" i="19"/>
  <c r="C129" i="19"/>
  <c r="C121" i="19"/>
  <c r="C113" i="19"/>
  <c r="C105" i="19"/>
  <c r="C97" i="19"/>
  <c r="C89" i="19"/>
  <c r="C81" i="19"/>
  <c r="C73" i="19"/>
  <c r="C65" i="19"/>
  <c r="C57" i="19"/>
  <c r="C49" i="19"/>
  <c r="C41" i="19"/>
  <c r="C33" i="19"/>
  <c r="C25" i="19"/>
  <c r="C40" i="19"/>
  <c r="C24" i="19"/>
  <c r="C21" i="19"/>
  <c r="C160" i="19"/>
  <c r="C152" i="19"/>
  <c r="C144" i="19"/>
  <c r="C136" i="19"/>
  <c r="C128" i="19"/>
  <c r="C120" i="19"/>
  <c r="C112" i="19"/>
  <c r="C104" i="19"/>
  <c r="C96" i="19"/>
  <c r="C88" i="19"/>
  <c r="C80" i="19"/>
  <c r="C72" i="19"/>
  <c r="C64" i="19"/>
  <c r="C56" i="19"/>
  <c r="C48" i="19"/>
  <c r="C32" i="19"/>
  <c r="C29" i="19"/>
  <c r="C167" i="19"/>
  <c r="C159" i="19"/>
  <c r="C151" i="19"/>
  <c r="C143" i="19"/>
  <c r="C135" i="19"/>
  <c r="C127" i="19"/>
  <c r="C119" i="19"/>
  <c r="C111" i="19"/>
  <c r="C103" i="19"/>
  <c r="C95" i="19"/>
  <c r="C87" i="19"/>
  <c r="C79" i="19"/>
  <c r="C71" i="19"/>
  <c r="C63" i="19"/>
  <c r="C55" i="19"/>
  <c r="C47" i="19"/>
  <c r="C39" i="19"/>
  <c r="C31" i="19"/>
  <c r="C23" i="19"/>
  <c r="C38" i="19"/>
  <c r="C22" i="19"/>
  <c r="C166" i="19"/>
  <c r="C158" i="19"/>
  <c r="C150" i="19"/>
  <c r="C142" i="19"/>
  <c r="C134" i="19"/>
  <c r="C126" i="19"/>
  <c r="C118" i="19"/>
  <c r="C110" i="19"/>
  <c r="C102" i="19"/>
  <c r="C94" i="19"/>
  <c r="C86" i="19"/>
  <c r="C78" i="19"/>
  <c r="C70" i="19"/>
  <c r="C62" i="19"/>
  <c r="C54" i="19"/>
  <c r="C46" i="19"/>
  <c r="C30" i="19"/>
  <c r="C165" i="19"/>
  <c r="C157" i="19"/>
  <c r="C149" i="19"/>
  <c r="C141" i="19"/>
  <c r="C133" i="19"/>
  <c r="C125" i="19"/>
  <c r="C117" i="19"/>
  <c r="C109" i="19"/>
  <c r="C101" i="19"/>
  <c r="C93" i="19"/>
  <c r="C85" i="19"/>
  <c r="C77" i="19"/>
  <c r="C69" i="19"/>
  <c r="C61" i="19"/>
  <c r="C53" i="19"/>
  <c r="C45" i="19"/>
  <c r="C37" i="19"/>
  <c r="C163" i="19"/>
  <c r="C155" i="19"/>
  <c r="C147" i="19"/>
  <c r="C139" i="19"/>
  <c r="C131" i="19"/>
  <c r="C123" i="19"/>
  <c r="C115" i="19"/>
  <c r="C107" i="19"/>
  <c r="C99" i="19"/>
  <c r="C91" i="19"/>
  <c r="C83" i="19"/>
  <c r="C75" i="19"/>
  <c r="C67" i="19"/>
  <c r="C59" i="19"/>
  <c r="C51" i="19"/>
  <c r="C43" i="19"/>
  <c r="C35" i="19"/>
  <c r="C27" i="19"/>
  <c r="C19" i="19"/>
  <c r="C162" i="19"/>
  <c r="C130" i="19"/>
  <c r="C98" i="19"/>
  <c r="C66" i="19"/>
  <c r="C34" i="19"/>
  <c r="C156" i="19"/>
  <c r="C124" i="19"/>
  <c r="C92" i="19"/>
  <c r="C154" i="19"/>
  <c r="C122" i="19"/>
  <c r="C90" i="19"/>
  <c r="C58" i="19"/>
  <c r="C26" i="19"/>
  <c r="C140" i="19"/>
  <c r="C44" i="19"/>
  <c r="C100" i="19"/>
  <c r="C28" i="19"/>
  <c r="C148" i="19"/>
  <c r="C116" i="19"/>
  <c r="C84" i="19"/>
  <c r="C52" i="19"/>
  <c r="C20" i="19"/>
  <c r="C108" i="19"/>
  <c r="C132" i="19"/>
  <c r="C60" i="19"/>
  <c r="C146" i="19"/>
  <c r="C114" i="19"/>
  <c r="C82" i="19"/>
  <c r="C50" i="19"/>
  <c r="C76" i="19"/>
  <c r="C68" i="19"/>
  <c r="C138" i="19"/>
  <c r="C106" i="19"/>
  <c r="C74" i="19"/>
  <c r="C42" i="19"/>
  <c r="C164" i="19"/>
  <c r="C36" i="19"/>
  <c r="E57" i="1"/>
  <c r="E42" i="1" l="1"/>
  <c r="E50" i="1" l="1"/>
  <c r="AB63" i="1" l="1"/>
  <c r="F34" i="1" l="1"/>
  <c r="F57" i="1" l="1"/>
  <c r="F50" i="1" l="1"/>
  <c r="H42" i="1" l="1"/>
  <c r="E63" i="1" l="1"/>
  <c r="H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Sian Gibbons</author>
    <author>Monique Alfris</author>
  </authors>
  <commentList>
    <comment ref="D13" authorId="0" shapeId="0" xr:uid="{45066DA2-8B6C-43F1-B762-1B84058A1174}">
      <text>
        <r>
          <rPr>
            <b/>
            <sz val="8"/>
            <color indexed="81"/>
            <rFont val="Tahoma"/>
            <family val="2"/>
          </rPr>
          <t>Select the NABERS Energy for Apartment Buildings Star Rating you wish to achieve from the dropdown list</t>
        </r>
      </text>
    </comment>
    <comment ref="D17" authorId="0" shapeId="0" xr:uid="{4E48FB8A-670E-467C-9A4F-22FCB6734CF4}">
      <text>
        <r>
          <rPr>
            <b/>
            <sz val="8"/>
            <color indexed="81"/>
            <rFont val="Tahoma"/>
            <family val="2"/>
          </rPr>
          <t>Select the NABERS Water for Apartment Buildings Star Rating you wish to achieve from the dropdown list</t>
        </r>
      </text>
    </comment>
    <comment ref="H24" authorId="0" shapeId="0" xr:uid="{71801A72-CBEB-4DCD-91A4-23A265C64E07}">
      <text>
        <r>
          <rPr>
            <b/>
            <sz val="8"/>
            <color indexed="81"/>
            <rFont val="Tahoma"/>
            <family val="2"/>
          </rPr>
          <t>Enter the Postcode of the Apartment Building</t>
        </r>
      </text>
    </comment>
    <comment ref="H25" authorId="0" shapeId="0" xr:uid="{5E34351F-4AE2-4181-A1DE-C310CC676BCD}">
      <text>
        <r>
          <rPr>
            <b/>
            <sz val="8"/>
            <color indexed="81"/>
            <rFont val="Tahoma"/>
            <family val="2"/>
          </rPr>
          <t xml:space="preserve">Enter the Total Number of Apartments
</t>
        </r>
        <r>
          <rPr>
            <sz val="8"/>
            <color indexed="81"/>
            <rFont val="Tahoma"/>
            <family val="2"/>
          </rPr>
          <t>The Rules - Section 5</t>
        </r>
      </text>
    </comment>
    <comment ref="H26" authorId="1" shapeId="0" xr:uid="{6075437E-366F-4A7E-BE6D-B0A72AE15EBC}">
      <text>
        <r>
          <rPr>
            <b/>
            <sz val="9"/>
            <color indexed="81"/>
            <rFont val="Tahoma"/>
            <family val="2"/>
          </rPr>
          <t xml:space="preserve">Enter the number of centrally air-conditioned apartments
</t>
        </r>
        <r>
          <rPr>
            <sz val="9"/>
            <color indexed="81"/>
            <rFont val="Tahoma"/>
            <family val="2"/>
          </rPr>
          <t xml:space="preserve">
The Rules - Section 6.3</t>
        </r>
      </text>
    </comment>
    <comment ref="H27" authorId="0" shapeId="0" xr:uid="{4DDC3773-0B7F-42EC-9B69-BE4F7B7413D8}">
      <text>
        <r>
          <rPr>
            <b/>
            <sz val="8"/>
            <color indexed="81"/>
            <rFont val="Tahoma"/>
            <family val="2"/>
          </rPr>
          <t xml:space="preserve">Enter the number of condenser water serviced apartments
</t>
        </r>
        <r>
          <rPr>
            <sz val="8"/>
            <color indexed="81"/>
            <rFont val="Tahoma"/>
            <family val="2"/>
          </rPr>
          <t>The Rules - Section 6.3</t>
        </r>
      </text>
    </comment>
    <comment ref="H28" authorId="0" shapeId="0" xr:uid="{99354389-D722-4C30-84CE-F8FD1ACD664E}">
      <text>
        <r>
          <rPr>
            <b/>
            <sz val="8"/>
            <color indexed="81"/>
            <rFont val="Tahoma"/>
            <family val="2"/>
          </rPr>
          <t xml:space="preserve">Review the number of no central air-conditioning service apartments
</t>
        </r>
        <r>
          <rPr>
            <sz val="8"/>
            <color indexed="81"/>
            <rFont val="Tahoma"/>
            <family val="2"/>
          </rPr>
          <t>The Rules - Section 6.3</t>
        </r>
      </text>
    </comment>
    <comment ref="H34" authorId="1" shapeId="0" xr:uid="{E256D104-AC31-448B-B8A0-12B7C2F84196}">
      <text>
        <r>
          <rPr>
            <b/>
            <sz val="9"/>
            <color indexed="81"/>
            <rFont val="Tahoma"/>
            <family val="2"/>
          </rPr>
          <t xml:space="preserve">Enter the number of lift-serviced apartments
</t>
        </r>
        <r>
          <rPr>
            <sz val="9"/>
            <color indexed="81"/>
            <rFont val="Tahoma"/>
            <family val="2"/>
          </rPr>
          <t>The Rules - Section 6.3</t>
        </r>
      </text>
    </comment>
    <comment ref="H35" authorId="1" shapeId="0" xr:uid="{E1074267-A934-497C-B26F-4E8511763E39}">
      <text>
        <r>
          <rPr>
            <b/>
            <sz val="9"/>
            <color indexed="81"/>
            <rFont val="Tahoma"/>
            <family val="2"/>
          </rPr>
          <t xml:space="preserve">Is there a swimming pool
</t>
        </r>
        <r>
          <rPr>
            <sz val="9"/>
            <color indexed="81"/>
            <rFont val="Tahoma"/>
            <family val="2"/>
          </rPr>
          <t>The Rules - Section 6.3.3</t>
        </r>
      </text>
    </comment>
    <comment ref="H36" authorId="1" shapeId="0" xr:uid="{A9A7112F-9F9B-4868-BAE3-00225FE51064}">
      <text>
        <r>
          <rPr>
            <b/>
            <sz val="9"/>
            <color indexed="81"/>
            <rFont val="Tahoma"/>
            <family val="2"/>
          </rPr>
          <t xml:space="preserve">Is there a swimming pool
</t>
        </r>
        <r>
          <rPr>
            <sz val="9"/>
            <color indexed="81"/>
            <rFont val="Tahoma"/>
            <family val="2"/>
          </rPr>
          <t>The Rules - Section 6.3.3</t>
        </r>
      </text>
    </comment>
    <comment ref="H37" authorId="0" shapeId="0" xr:uid="{FEB52B61-72B6-42BC-AA14-34B033866ED7}">
      <text>
        <r>
          <rPr>
            <b/>
            <sz val="8"/>
            <color indexed="81"/>
            <rFont val="Tahoma"/>
            <family val="2"/>
          </rPr>
          <t xml:space="preserve">Enter the Number of Naturally Ventilated Car Parking Spaces
</t>
        </r>
        <r>
          <rPr>
            <sz val="8"/>
            <color indexed="81"/>
            <rFont val="Tahoma"/>
            <family val="2"/>
          </rPr>
          <t>The Rules - Section 8.3</t>
        </r>
      </text>
    </comment>
    <comment ref="H38" authorId="1" shapeId="0" xr:uid="{3C12C82C-2A4B-4613-8082-263E07FDDD46}">
      <text>
        <r>
          <rPr>
            <b/>
            <sz val="9"/>
            <color indexed="81"/>
            <rFont val="Tahoma"/>
            <family val="2"/>
          </rPr>
          <t xml:space="preserve">Enter the Number of Naturally Ventilated Car Parking Spaces
</t>
        </r>
        <r>
          <rPr>
            <sz val="9"/>
            <color indexed="81"/>
            <rFont val="Tahoma"/>
            <family val="2"/>
          </rPr>
          <t>The Rules - Section 8.3</t>
        </r>
      </text>
    </comment>
    <comment ref="H44" authorId="0" shapeId="0" xr:uid="{E841911C-AB23-4F3F-98CA-EF3C9E77B222}">
      <text>
        <r>
          <rPr>
            <b/>
            <sz val="8"/>
            <color indexed="81"/>
            <rFont val="Tahoma"/>
            <family val="2"/>
          </rPr>
          <t xml:space="preserve">Enter the Number of Apartments Serviced by a Central Cold Water Meter
</t>
        </r>
        <r>
          <rPr>
            <sz val="8"/>
            <color indexed="81"/>
            <rFont val="Tahoma"/>
            <family val="2"/>
          </rPr>
          <t>The Rules - Section 7.3</t>
        </r>
      </text>
    </comment>
    <comment ref="H45" authorId="1" shapeId="0" xr:uid="{C782F577-D9F3-4E00-972D-B3C50BF4049E}">
      <text>
        <r>
          <rPr>
            <b/>
            <sz val="9"/>
            <color indexed="81"/>
            <rFont val="Tahoma"/>
            <family val="2"/>
          </rPr>
          <t xml:space="preserve">Enter the Number of Apartments Serviced by a their own cold water meter and central domestic hot water
</t>
        </r>
        <r>
          <rPr>
            <sz val="9"/>
            <color indexed="81"/>
            <rFont val="Tahoma"/>
            <family val="2"/>
          </rPr>
          <t xml:space="preserve">
The Rules - Section 7.3</t>
        </r>
      </text>
    </comment>
    <comment ref="H46" authorId="1" shapeId="0" xr:uid="{DAF3A401-2BB4-4DC9-8B76-6BFE0B2A027D}">
      <text>
        <r>
          <rPr>
            <b/>
            <sz val="9"/>
            <color indexed="81"/>
            <rFont val="Tahoma"/>
            <family val="2"/>
          </rPr>
          <t xml:space="preserve">Review the Number of Apartments Serviced by a their own cold water meter and NO central domestic hot water
</t>
        </r>
        <r>
          <rPr>
            <sz val="9"/>
            <color indexed="81"/>
            <rFont val="Tahoma"/>
            <family val="2"/>
          </rPr>
          <t xml:space="preserve">
The Rules - Section 7.3</t>
        </r>
      </text>
    </comment>
    <comment ref="H47" authorId="1" shapeId="0" xr:uid="{0454DE5A-3B56-4DB3-8F8D-55B6647243B7}">
      <text>
        <r>
          <rPr>
            <b/>
            <sz val="9"/>
            <color indexed="81"/>
            <rFont val="Tahoma"/>
            <family val="2"/>
          </rPr>
          <t xml:space="preserve">Review the Number of Centrally Air Conditioned Apartments (Water)
</t>
        </r>
        <r>
          <rPr>
            <sz val="9"/>
            <color indexed="81"/>
            <rFont val="Tahoma"/>
            <family val="2"/>
          </rPr>
          <t xml:space="preserve">The Rules - Section 7.3
</t>
        </r>
      </text>
    </comment>
    <comment ref="H53" authorId="0" shapeId="0" xr:uid="{2FC59018-9A00-4881-A5D3-9D35B7E128A9}">
      <text>
        <r>
          <rPr>
            <b/>
            <sz val="8"/>
            <color indexed="81"/>
            <rFont val="Tahoma"/>
            <family val="2"/>
          </rPr>
          <t>Enter the percentage of Apartment Building energy use that will be met through electricity</t>
        </r>
      </text>
    </comment>
    <comment ref="H54" authorId="0" shapeId="0" xr:uid="{5D8258B3-B948-45A7-A0C4-1EE355720863}">
      <text>
        <r>
          <rPr>
            <b/>
            <sz val="8"/>
            <color indexed="81"/>
            <rFont val="Tahoma"/>
            <family val="2"/>
          </rPr>
          <t>Enter the percentage of Apartment Building energy use that will be met through gas</t>
        </r>
      </text>
    </comment>
    <comment ref="H55" authorId="0" shapeId="0" xr:uid="{7F0F43D6-6227-4D17-9A12-DA294A88D295}">
      <text>
        <r>
          <rPr>
            <b/>
            <sz val="8"/>
            <color indexed="81"/>
            <rFont val="Tahoma"/>
            <family val="2"/>
          </rPr>
          <t>Enter the percentage of Apartment Building energy use that will be met through diesel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Gibbons</author>
    <author>Monique Alfris</author>
  </authors>
  <commentList>
    <comment ref="D13" authorId="0" shapeId="0" xr:uid="{F577A211-33EC-46BD-AD06-D7371DDBDC22}">
      <text>
        <r>
          <rPr>
            <b/>
            <sz val="8"/>
            <color indexed="81"/>
            <rFont val="Tahoma"/>
            <family val="2"/>
          </rPr>
          <t>Select the NABERS Energy for Apartment Buildings Star Rating you wish to achieve from the dropdown list</t>
        </r>
      </text>
    </comment>
    <comment ref="D17" authorId="0" shapeId="0" xr:uid="{12B4DF3A-B377-4CF4-AE2E-BF81F51FE1D1}">
      <text>
        <r>
          <rPr>
            <b/>
            <sz val="8"/>
            <color indexed="81"/>
            <rFont val="Tahoma"/>
            <family val="2"/>
          </rPr>
          <t>Select the NABERS Water for Apartment Buildings Star Rating you wish to achieve from the dropdown list</t>
        </r>
      </text>
    </comment>
    <comment ref="H24" authorId="0" shapeId="0" xr:uid="{187FDF22-4EED-442F-BE35-7790B255C932}">
      <text>
        <r>
          <rPr>
            <b/>
            <sz val="8"/>
            <color indexed="81"/>
            <rFont val="Tahoma"/>
            <family val="2"/>
          </rPr>
          <t>Enter the Postcode of the Apartment Building</t>
        </r>
      </text>
    </comment>
    <comment ref="H25" authorId="0" shapeId="0" xr:uid="{291950D4-236A-42A7-A021-D114F28C368F}">
      <text>
        <r>
          <rPr>
            <b/>
            <sz val="8"/>
            <color indexed="81"/>
            <rFont val="Tahoma"/>
            <family val="2"/>
          </rPr>
          <t xml:space="preserve">Enter the Total Number of Apartments
</t>
        </r>
        <r>
          <rPr>
            <sz val="8"/>
            <color indexed="81"/>
            <rFont val="Tahoma"/>
            <family val="2"/>
          </rPr>
          <t>The Rules - Section 5</t>
        </r>
      </text>
    </comment>
    <comment ref="H26" authorId="1" shapeId="0" xr:uid="{997EE9FE-078A-4EE8-AF20-77E4C0B69199}">
      <text>
        <r>
          <rPr>
            <b/>
            <sz val="9"/>
            <color indexed="81"/>
            <rFont val="Tahoma"/>
            <family val="2"/>
          </rPr>
          <t xml:space="preserve">Enter the number of centrally air-conditioned apartments
</t>
        </r>
        <r>
          <rPr>
            <sz val="9"/>
            <color indexed="81"/>
            <rFont val="Tahoma"/>
            <family val="2"/>
          </rPr>
          <t xml:space="preserve">
The Rules - Section 6.3</t>
        </r>
      </text>
    </comment>
    <comment ref="H27" authorId="0" shapeId="0" xr:uid="{34677EFF-FBA7-46FD-BA6D-A3AD1094588D}">
      <text>
        <r>
          <rPr>
            <b/>
            <sz val="8"/>
            <color indexed="81"/>
            <rFont val="Tahoma"/>
            <family val="2"/>
          </rPr>
          <t xml:space="preserve">Enter the number of condenser water serviced apartments
</t>
        </r>
        <r>
          <rPr>
            <sz val="8"/>
            <color indexed="81"/>
            <rFont val="Tahoma"/>
            <family val="2"/>
          </rPr>
          <t>The Rules - Section 6.3</t>
        </r>
      </text>
    </comment>
    <comment ref="H28" authorId="0" shapeId="0" xr:uid="{EFAE2C2F-5348-4E22-A559-F83B85A9FFF7}">
      <text>
        <r>
          <rPr>
            <b/>
            <sz val="8"/>
            <color indexed="81"/>
            <rFont val="Tahoma"/>
            <family val="2"/>
          </rPr>
          <t xml:space="preserve">Review the number of no central air-conditioning service apartments
</t>
        </r>
        <r>
          <rPr>
            <sz val="8"/>
            <color indexed="81"/>
            <rFont val="Tahoma"/>
            <family val="2"/>
          </rPr>
          <t>The Rules - Section 6.3</t>
        </r>
      </text>
    </comment>
    <comment ref="H34" authorId="1" shapeId="0" xr:uid="{0A42ECC7-A69E-4434-8A4C-825D8559270D}">
      <text>
        <r>
          <rPr>
            <b/>
            <sz val="9"/>
            <color indexed="81"/>
            <rFont val="Tahoma"/>
            <family val="2"/>
          </rPr>
          <t xml:space="preserve">Enter the number of lift-serviced apartments
</t>
        </r>
        <r>
          <rPr>
            <sz val="9"/>
            <color indexed="81"/>
            <rFont val="Tahoma"/>
            <family val="2"/>
          </rPr>
          <t>The Rules - Section 6.3</t>
        </r>
      </text>
    </comment>
    <comment ref="H35" authorId="1" shapeId="0" xr:uid="{DCF89328-0C7F-4BEC-A788-30DA6B96FD85}">
      <text>
        <r>
          <rPr>
            <b/>
            <sz val="9"/>
            <color indexed="81"/>
            <rFont val="Tahoma"/>
            <family val="2"/>
          </rPr>
          <t xml:space="preserve">Is there a swimming pool
</t>
        </r>
        <r>
          <rPr>
            <sz val="9"/>
            <color indexed="81"/>
            <rFont val="Tahoma"/>
            <family val="2"/>
          </rPr>
          <t>The Rules - Section 6.3.3</t>
        </r>
      </text>
    </comment>
    <comment ref="H36" authorId="1" shapeId="0" xr:uid="{E507ACCE-1A42-4E95-B5FE-1BEFE309FE10}">
      <text>
        <r>
          <rPr>
            <b/>
            <sz val="9"/>
            <color indexed="81"/>
            <rFont val="Tahoma"/>
            <family val="2"/>
          </rPr>
          <t xml:space="preserve">Is there a swimming pool
</t>
        </r>
        <r>
          <rPr>
            <sz val="9"/>
            <color indexed="81"/>
            <rFont val="Tahoma"/>
            <family val="2"/>
          </rPr>
          <t>The Rules - Section 6.3.3</t>
        </r>
      </text>
    </comment>
    <comment ref="H37" authorId="0" shapeId="0" xr:uid="{62FACA0A-3568-4BD6-8C2F-29E3A9F08D97}">
      <text>
        <r>
          <rPr>
            <b/>
            <sz val="8"/>
            <color indexed="81"/>
            <rFont val="Tahoma"/>
            <family val="2"/>
          </rPr>
          <t xml:space="preserve">Enter the Number of Naturally Ventilated Car Parking Spaces
</t>
        </r>
        <r>
          <rPr>
            <sz val="8"/>
            <color indexed="81"/>
            <rFont val="Tahoma"/>
            <family val="2"/>
          </rPr>
          <t>The Rules - Section 8.3</t>
        </r>
      </text>
    </comment>
    <comment ref="H38" authorId="1" shapeId="0" xr:uid="{C36B45BA-A8B2-4189-8091-BA79B4A0A61D}">
      <text>
        <r>
          <rPr>
            <b/>
            <sz val="9"/>
            <color indexed="81"/>
            <rFont val="Tahoma"/>
            <family val="2"/>
          </rPr>
          <t xml:space="preserve">Enter the Number of Naturally Ventilated Car Parking Spaces
</t>
        </r>
        <r>
          <rPr>
            <sz val="9"/>
            <color indexed="81"/>
            <rFont val="Tahoma"/>
            <family val="2"/>
          </rPr>
          <t>The Rules - Section 8.3</t>
        </r>
      </text>
    </comment>
    <comment ref="H44" authorId="0" shapeId="0" xr:uid="{8C4974FE-8F8D-48A1-B554-F3EED9DC2333}">
      <text>
        <r>
          <rPr>
            <b/>
            <sz val="8"/>
            <color indexed="81"/>
            <rFont val="Tahoma"/>
            <family val="2"/>
          </rPr>
          <t xml:space="preserve">Enter the Number of Apartments Serviced by a Central Cold Water Meter
</t>
        </r>
        <r>
          <rPr>
            <sz val="8"/>
            <color indexed="81"/>
            <rFont val="Tahoma"/>
            <family val="2"/>
          </rPr>
          <t>The Rules - Section 7.3</t>
        </r>
      </text>
    </comment>
    <comment ref="H45" authorId="1" shapeId="0" xr:uid="{E83BD0AE-7900-4FDB-93E0-BF5C3C329803}">
      <text>
        <r>
          <rPr>
            <b/>
            <sz val="9"/>
            <color indexed="81"/>
            <rFont val="Tahoma"/>
            <family val="2"/>
          </rPr>
          <t xml:space="preserve">Enter the Number of Apartments Serviced by a their own cold water meter and central domestic hot water
</t>
        </r>
        <r>
          <rPr>
            <sz val="9"/>
            <color indexed="81"/>
            <rFont val="Tahoma"/>
            <family val="2"/>
          </rPr>
          <t xml:space="preserve">
The Rules - Section 7.3</t>
        </r>
      </text>
    </comment>
    <comment ref="H46" authorId="1" shapeId="0" xr:uid="{C21C21F0-8C63-49E4-96C8-E10361523FE0}">
      <text>
        <r>
          <rPr>
            <b/>
            <sz val="9"/>
            <color indexed="81"/>
            <rFont val="Tahoma"/>
            <family val="2"/>
          </rPr>
          <t xml:space="preserve">Review the Number of Apartments Serviced by a their own cold water meter and NO central domestic hot water
</t>
        </r>
        <r>
          <rPr>
            <sz val="9"/>
            <color indexed="81"/>
            <rFont val="Tahoma"/>
            <family val="2"/>
          </rPr>
          <t xml:space="preserve">
The Rules - Section 7.3</t>
        </r>
      </text>
    </comment>
    <comment ref="H47" authorId="1" shapeId="0" xr:uid="{7B9D9644-814D-4A0B-87A1-6341860BB872}">
      <text>
        <r>
          <rPr>
            <b/>
            <sz val="9"/>
            <color indexed="81"/>
            <rFont val="Tahoma"/>
            <family val="2"/>
          </rPr>
          <t xml:space="preserve">Review the Number of Centrally Air Conditioned Apartments (Water)
</t>
        </r>
        <r>
          <rPr>
            <sz val="9"/>
            <color indexed="81"/>
            <rFont val="Tahoma"/>
            <family val="2"/>
          </rPr>
          <t xml:space="preserve">The Rules - Section 7.3
</t>
        </r>
      </text>
    </comment>
    <comment ref="H53" authorId="0" shapeId="0" xr:uid="{E53D2546-463C-4A35-8E8D-3426ADF7341C}">
      <text>
        <r>
          <rPr>
            <b/>
            <sz val="8"/>
            <color indexed="81"/>
            <rFont val="Tahoma"/>
            <family val="2"/>
          </rPr>
          <t>Enter the percentage of Apartment Building energy use that will be met through electricity</t>
        </r>
      </text>
    </comment>
    <comment ref="H54" authorId="0" shapeId="0" xr:uid="{B12A3732-F36B-4BF8-8592-BE286371AD3A}">
      <text>
        <r>
          <rPr>
            <b/>
            <sz val="8"/>
            <color indexed="81"/>
            <rFont val="Tahoma"/>
            <family val="2"/>
          </rPr>
          <t>Enter the percentage of Apartment Building energy use that will be met through gas</t>
        </r>
      </text>
    </comment>
    <comment ref="H55" authorId="0" shapeId="0" xr:uid="{34188815-8C75-48F6-AE3B-79FC4A7B3D21}">
      <text>
        <r>
          <rPr>
            <b/>
            <sz val="8"/>
            <color indexed="81"/>
            <rFont val="Tahoma"/>
            <family val="2"/>
          </rPr>
          <t>Enter the percentage of Apartment Building energy use that will be met through diesel</t>
        </r>
      </text>
    </comment>
  </commentList>
</comments>
</file>

<file path=xl/sharedStrings.xml><?xml version="1.0" encoding="utf-8"?>
<sst xmlns="http://schemas.openxmlformats.org/spreadsheetml/2006/main" count="4565" uniqueCount="348">
  <si>
    <r>
      <t xml:space="preserve">Department of Planning, Industries and Environment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</si>
  <si>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</si>
  <si>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Version:</t>
  </si>
  <si>
    <t>Date:</t>
  </si>
  <si>
    <t>Building Postcode</t>
  </si>
  <si>
    <t>Energy Consumption:</t>
  </si>
  <si>
    <t>Electricity (kWh)</t>
  </si>
  <si>
    <t>Gas (MJ)</t>
    <phoneticPr fontId="8" type="noConversion"/>
  </si>
  <si>
    <t>Diesel (L)</t>
  </si>
  <si>
    <t>Total Energy Consumption (kWh)</t>
    <phoneticPr fontId="8" type="noConversion"/>
  </si>
  <si>
    <t>RESULTS</t>
  </si>
  <si>
    <t>Benchmarking factor at selected rating</t>
  </si>
  <si>
    <t>STARS</t>
  </si>
  <si>
    <t>STAR RATING</t>
  </si>
  <si>
    <t>Scenario 1</t>
  </si>
  <si>
    <t>Scenario 2</t>
  </si>
  <si>
    <t>Predicted 
2025</t>
  </si>
  <si>
    <t>Predicted 
2030</t>
  </si>
  <si>
    <t>Predicted 2030</t>
  </si>
  <si>
    <t>VISUALISATION OF RESULTS</t>
  </si>
  <si>
    <t>*Hide below the line*</t>
    <phoneticPr fontId="8" type="noConversion"/>
  </si>
  <si>
    <t>Calculations</t>
  </si>
  <si>
    <t>HDD</t>
  </si>
  <si>
    <t>CDD</t>
  </si>
  <si>
    <t>Rating at July 2021</t>
    <phoneticPr fontId="14" type="noConversion"/>
  </si>
  <si>
    <t>Rating at July 2025</t>
    <phoneticPr fontId="14" type="noConversion"/>
  </si>
  <si>
    <t>Rating at July 2030</t>
    <phoneticPr fontId="14" type="noConversion"/>
  </si>
  <si>
    <t>SGEelec 2020</t>
  </si>
  <si>
    <t>SGEgas 2020</t>
  </si>
  <si>
    <t>SGEdiese 2020</t>
  </si>
  <si>
    <t>Energy rating (without the distinction between below and above 5 stars)</t>
  </si>
  <si>
    <t>Postcode and Climate Zone reference for calculating climate correction factors</t>
  </si>
  <si>
    <t>Postcode</t>
  </si>
  <si>
    <t>Climate_zone</t>
  </si>
  <si>
    <t>State</t>
    <phoneticPr fontId="8" type="noConversion"/>
  </si>
  <si>
    <t>ACT</t>
    <phoneticPr fontId="8" type="noConversion"/>
  </si>
  <si>
    <t>NT</t>
  </si>
  <si>
    <t>NSW</t>
  </si>
  <si>
    <t>ACT</t>
  </si>
  <si>
    <t>VIC</t>
  </si>
  <si>
    <t>QLD</t>
  </si>
  <si>
    <t>SA</t>
  </si>
  <si>
    <t>WA</t>
  </si>
  <si>
    <t>TAS</t>
  </si>
  <si>
    <t>Electricity
(SGEe)</t>
  </si>
  <si>
    <t>Gas
(SGEg)</t>
  </si>
  <si>
    <t>Diesel
(SGEd)</t>
  </si>
  <si>
    <t>Coal
(SGEc)</t>
  </si>
  <si>
    <t>State</t>
  </si>
  <si>
    <t>(kgCO2/kWh)</t>
  </si>
  <si>
    <t>(kgCO2/MJ)</t>
  </si>
  <si>
    <t>(kgCO2/Litre)</t>
  </si>
  <si>
    <t>(kgCO2/kg)</t>
  </si>
  <si>
    <t>NT</t>
    <phoneticPr fontId="51" type="noConversion"/>
  </si>
  <si>
    <t>QLD</t>
    <phoneticPr fontId="51" type="noConversion"/>
  </si>
  <si>
    <t>SA</t>
    <phoneticPr fontId="51" type="noConversion"/>
  </si>
  <si>
    <t>TAS</t>
    <phoneticPr fontId="51" type="noConversion"/>
  </si>
  <si>
    <t>VIC</t>
    <phoneticPr fontId="51" type="noConversion"/>
  </si>
  <si>
    <t>WA</t>
    <phoneticPr fontId="51" type="noConversion"/>
  </si>
  <si>
    <t>SGEx (2020)</t>
    <phoneticPr fontId="8" type="noConversion"/>
  </si>
  <si>
    <t>SGEx (2025)</t>
  </si>
  <si>
    <t>RAPID - SGEx (2025)</t>
  </si>
  <si>
    <t>SGEx (2030)</t>
  </si>
  <si>
    <t>RAPID - SGEx (2030)</t>
  </si>
  <si>
    <t>Energy &amp; Water</t>
  </si>
  <si>
    <t>Benchmark Factors</t>
  </si>
  <si>
    <t>Lower Limit</t>
  </si>
  <si>
    <t>Upper Limit</t>
  </si>
  <si>
    <t>Star Rating</t>
  </si>
  <si>
    <t>Interpolated Bands</t>
  </si>
  <si>
    <t>Ratio</t>
  </si>
  <si>
    <t>Stars</t>
  </si>
  <si>
    <t>Slope</t>
  </si>
  <si>
    <t>Intercept</t>
  </si>
  <si>
    <t>Results</t>
    <phoneticPr fontId="12" type="noConversion"/>
  </si>
  <si>
    <t>Energy rating two decimal  (without the distinction between below and above 5 stars)</t>
    <phoneticPr fontId="12" type="noConversion"/>
  </si>
  <si>
    <t xml:space="preserve">State Specific coefficients (A): </t>
  </si>
  <si>
    <t>The State Specific Co-efficient</t>
  </si>
  <si>
    <t>SSC (A)</t>
  </si>
  <si>
    <t>SGEelec 2025</t>
  </si>
  <si>
    <t>SGEgas 2025</t>
  </si>
  <si>
    <t>SGEdiese 2025</t>
  </si>
  <si>
    <t>SGEelec 2030</t>
  </si>
  <si>
    <t>SGEgas 2030</t>
  </si>
  <si>
    <t>SGEdiese 2030</t>
  </si>
  <si>
    <t>Premise state</t>
  </si>
  <si>
    <t>2025 SLOW</t>
  </si>
  <si>
    <t>2030 SLOW</t>
  </si>
  <si>
    <t>2025 RAPID</t>
  </si>
  <si>
    <t>2030 RAPID</t>
  </si>
  <si>
    <t>SGEx (2018)</t>
  </si>
  <si>
    <t>NABERS Energy for Apartment Buildings
Prediction Tool</t>
  </si>
  <si>
    <t>APARTMENT BUILDING RATING</t>
  </si>
  <si>
    <t>Emission Factor for star rating calculation (Based on EA methodology report 2018)</t>
  </si>
  <si>
    <t>Total number of apartments in the scheme</t>
  </si>
  <si>
    <t>Number of centrally air-conditioned apartments</t>
  </si>
  <si>
    <t>Number of condenser water serviced apartments</t>
  </si>
  <si>
    <t>Number of no central air-conditioning service apartment</t>
  </si>
  <si>
    <t>Number of lift serviced apartments</t>
  </si>
  <si>
    <t>Number of mechanically ventilated car spaces</t>
  </si>
  <si>
    <t>Number of naturally ventilated car spaces</t>
  </si>
  <si>
    <t>Heated Pool</t>
  </si>
  <si>
    <t>Universal Calcs</t>
    <phoneticPr fontId="13" type="noConversion"/>
  </si>
  <si>
    <t>State</t>
    <phoneticPr fontId="13" type="noConversion"/>
  </si>
  <si>
    <t xml:space="preserve">Central AC Coefficient </t>
    <phoneticPr fontId="13" type="noConversion"/>
  </si>
  <si>
    <t xml:space="preserve">Condenser Water Coefficient </t>
    <phoneticPr fontId="13" type="noConversion"/>
  </si>
  <si>
    <t>Lift Coefficient</t>
    <phoneticPr fontId="13" type="noConversion"/>
  </si>
  <si>
    <t>Pool Coefficient</t>
    <phoneticPr fontId="13" type="noConversion"/>
  </si>
  <si>
    <t>Gym Coefficient</t>
    <phoneticPr fontId="13" type="noConversion"/>
  </si>
  <si>
    <t>MV Carpark Coefficient</t>
    <phoneticPr fontId="13" type="noConversion"/>
  </si>
  <si>
    <t>NV Carpark Coefficient</t>
    <phoneticPr fontId="13" type="noConversion"/>
  </si>
  <si>
    <t>SGEelec 2018</t>
    <phoneticPr fontId="13" type="noConversion"/>
  </si>
  <si>
    <t>SGEgas 2018</t>
    <phoneticPr fontId="13" type="noConversion"/>
  </si>
  <si>
    <t>SGEdiese 2018</t>
    <phoneticPr fontId="13" type="noConversion"/>
  </si>
  <si>
    <t>e: Actual emission per apartment</t>
    <phoneticPr fontId="13" type="noConversion"/>
  </si>
  <si>
    <t>Intercept</t>
    <phoneticPr fontId="13" type="noConversion"/>
  </si>
  <si>
    <t>Predicted Central AC Emissions</t>
    <phoneticPr fontId="13" type="noConversion"/>
  </si>
  <si>
    <t>Predicted Condenser Water Emissions</t>
    <phoneticPr fontId="13" type="noConversion"/>
  </si>
  <si>
    <t>Predicted Non Central Services Emissions</t>
    <phoneticPr fontId="13" type="noConversion"/>
  </si>
  <si>
    <t>Predicted Lift Emissions</t>
    <phoneticPr fontId="13" type="noConversion"/>
  </si>
  <si>
    <t>Predicted Pool Emissions</t>
    <phoneticPr fontId="13" type="noConversion"/>
  </si>
  <si>
    <t>Predicted Gym Emissions</t>
  </si>
  <si>
    <t>Predicted Car Park Emissions</t>
  </si>
  <si>
    <t>er: Predicted emissions per apartment</t>
    <phoneticPr fontId="13" type="noConversion"/>
  </si>
  <si>
    <t>BF</t>
    <phoneticPr fontId="13" type="noConversion"/>
  </si>
  <si>
    <t>Final Energy Star without GP</t>
    <phoneticPr fontId="13" type="noConversion"/>
  </si>
  <si>
    <t>N/A</t>
  </si>
  <si>
    <t>ENTER THE APARTMENT BUILDING INFORMATION</t>
  </si>
  <si>
    <t>Does the scheme have a swimming pool larger than 25 sqm</t>
    <phoneticPr fontId="12" type="noConversion"/>
  </si>
  <si>
    <t>Does the scheme have a gym?</t>
    <phoneticPr fontId="12" type="noConversion"/>
  </si>
  <si>
    <t>Prior to 1 July 2021</t>
    <phoneticPr fontId="13" type="noConversion"/>
  </si>
  <si>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</si>
  <si>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</si>
  <si>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Apartment Buildings
Reverse Calculator</t>
  </si>
  <si>
    <t>The NABERS Energy and Water for Apartment Buildings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</si>
  <si>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</si>
  <si>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 xml:space="preserve">2 ENTER BUILDING DATA </t>
  </si>
  <si>
    <t>What is the total number of apartments?</t>
  </si>
  <si>
    <t>How many apartments in this scheme are centrally air-conditioned?</t>
  </si>
  <si>
    <t>How many apartments are condenser water serviced?</t>
  </si>
  <si>
    <t>How many apartments are no central air-conditioning serviced apartments? (no input required)</t>
  </si>
  <si>
    <t>3 ENTER BUILDING DATA - ENERGY</t>
  </si>
  <si>
    <t>How many apartments are lift-serviced?</t>
  </si>
  <si>
    <t>What sort of pool facility does the scheme have?</t>
  </si>
  <si>
    <t>Does the scheme have a gym?</t>
  </si>
  <si>
    <t>How many naturally ventilated car parking spaces are there?</t>
  </si>
  <si>
    <t>How many mechanically ventilated car parking spaces are there?</t>
  </si>
  <si>
    <t>4 ENTER BUILDING DATA - WATER</t>
  </si>
  <si>
    <t>How many apartments are centrally metered?</t>
  </si>
  <si>
    <t>How many apartments have their own cold water meter, and are supplied with central domestic hot water?</t>
  </si>
  <si>
    <t>How many apartments have their own cold water meter, and are NOT supplied with central domestic hot water?</t>
  </si>
  <si>
    <t>How many apartments in this scheme are central air-conditioning serviced (water)? (no input required)</t>
  </si>
  <si>
    <t>5 ENTER ENERGY CONSUMPTION BREAKDOWN</t>
  </si>
  <si>
    <t>Percentage Breakdown of Energy Consumption:</t>
  </si>
  <si>
    <t>Electricity</t>
  </si>
  <si>
    <t>Gas</t>
  </si>
  <si>
    <t>Diesel (Oil)</t>
  </si>
  <si>
    <t>Predicted Average Emissions for this Shopping Centre</t>
  </si>
  <si>
    <r>
      <t>kgCO</t>
    </r>
    <r>
      <rPr>
        <vertAlign val="subscript"/>
        <sz val="10"/>
        <color indexed="53"/>
        <rFont val="CalQ"/>
      </rPr>
      <t>2</t>
    </r>
    <r>
      <rPr>
        <sz val="10"/>
        <color indexed="53"/>
        <rFont val="CalQ"/>
      </rPr>
      <t>-e/year</t>
    </r>
  </si>
  <si>
    <t>Actual Emissions for this Apartment Building - Scope 1, 2 and 3</t>
  </si>
  <si>
    <t>Actual Emissions for this Apartment Building - Scope 1 and 2</t>
  </si>
  <si>
    <t>Maximum Allowable Energy Consumption</t>
  </si>
  <si>
    <t>kWh</t>
  </si>
  <si>
    <t>MJ</t>
  </si>
  <si>
    <t>kL</t>
  </si>
  <si>
    <t>Maximum Allowable Water Consumption</t>
  </si>
  <si>
    <t>Water</t>
  </si>
  <si>
    <t>kL/year</t>
  </si>
  <si>
    <t>ENERGY</t>
  </si>
  <si>
    <t>Predicted Energy Emissions General Inputs</t>
  </si>
  <si>
    <t>1+2+3</t>
  </si>
  <si>
    <t>kgCO2/MJ</t>
  </si>
  <si>
    <t>Elec GHG Coeff</t>
  </si>
  <si>
    <t>kg/kWh</t>
  </si>
  <si>
    <t>Gas GHG Coeff</t>
  </si>
  <si>
    <t>Diesel GHG Coeff</t>
  </si>
  <si>
    <t>kg/kL</t>
  </si>
  <si>
    <t>Func Spec Ref</t>
  </si>
  <si>
    <t>Predicted Energy Emissions Algorithm Inputs (expand hidden cells to see all Functional Spec references)</t>
  </si>
  <si>
    <t>APCOF05</t>
  </si>
  <si>
    <t>Coefficient</t>
  </si>
  <si>
    <t>GN01</t>
  </si>
  <si>
    <t>Number of Apartments</t>
  </si>
  <si>
    <t>GN06</t>
  </si>
  <si>
    <t>number of apartments with Central AC</t>
  </si>
  <si>
    <t>E7</t>
  </si>
  <si>
    <t>Hard coded - takes into account uninhabited apartments</t>
  </si>
  <si>
    <t>F7</t>
  </si>
  <si>
    <t>Coefficient Total number of Apartments with Central AC</t>
  </si>
  <si>
    <t>GN08</t>
  </si>
  <si>
    <t>Number of apartments with condenser water service</t>
  </si>
  <si>
    <t>F8</t>
  </si>
  <si>
    <t>Coefficient apartments with condenser water services</t>
  </si>
  <si>
    <t>GN10</t>
  </si>
  <si>
    <t>Apartments not serviced by AC</t>
  </si>
  <si>
    <t>F9</t>
  </si>
  <si>
    <t>Coefficient apartments no AC serviced</t>
  </si>
  <si>
    <t>GN13</t>
  </si>
  <si>
    <t>D12</t>
  </si>
  <si>
    <t>Coefficient lift serivces</t>
  </si>
  <si>
    <t>GN15</t>
  </si>
  <si>
    <t>Pool</t>
  </si>
  <si>
    <t>D17</t>
  </si>
  <si>
    <t>Coeff Pool only</t>
  </si>
  <si>
    <t>D16</t>
  </si>
  <si>
    <t>Coeff heated Pool</t>
  </si>
  <si>
    <t>GN19</t>
  </si>
  <si>
    <t>Gym</t>
  </si>
  <si>
    <t>D19</t>
  </si>
  <si>
    <t>Coeff Gym</t>
  </si>
  <si>
    <t>GN12</t>
  </si>
  <si>
    <t>Number of Mechanically Ventilated Car Parking Spaces</t>
  </si>
  <si>
    <t>Corrected number of MVCP</t>
  </si>
  <si>
    <t>D22</t>
  </si>
  <si>
    <t>Coeff MVCP</t>
  </si>
  <si>
    <t>GN11</t>
  </si>
  <si>
    <t>Number of Naturally Ventilated Car Parking Spaces</t>
  </si>
  <si>
    <t>Corrected number of NVCP</t>
  </si>
  <si>
    <t>D23</t>
  </si>
  <si>
    <t>Coeff NVCP</t>
  </si>
  <si>
    <t>Predicted Energy Emissions Final Algorithm</t>
  </si>
  <si>
    <t>PCFF7</t>
  </si>
  <si>
    <t>Central AC Value</t>
  </si>
  <si>
    <t>PCFF8</t>
  </si>
  <si>
    <t>Condenser Water Value</t>
  </si>
  <si>
    <t>PCFD12</t>
  </si>
  <si>
    <t>No Central Services</t>
  </si>
  <si>
    <t>Lifts</t>
  </si>
  <si>
    <t>PCFD16</t>
  </si>
  <si>
    <t>PCFD17</t>
  </si>
  <si>
    <t>Unheated Pool</t>
  </si>
  <si>
    <t>PCFD19</t>
  </si>
  <si>
    <t>PCFD23</t>
  </si>
  <si>
    <t>Car Park</t>
  </si>
  <si>
    <t>A State Specific Coefficient</t>
  </si>
  <si>
    <t>Total Predicted Energy Emissions per apartment</t>
  </si>
  <si>
    <t>Actual/predicted emissions ratio at target star rating</t>
  </si>
  <si>
    <t>Actual NABERS Energy Result</t>
  </si>
  <si>
    <t>Actual GHG/apartment</t>
  </si>
  <si>
    <t>Actual GHG, kgCO2</t>
  </si>
  <si>
    <t>Actual GHG, kgCO2 (Electricity)</t>
  </si>
  <si>
    <t>Actual GHG, kgCO2 (Gas)</t>
  </si>
  <si>
    <t>Actual GHG, kgCO2 (Diesel)</t>
  </si>
  <si>
    <t>Gas (MJ)</t>
  </si>
  <si>
    <t>Diesel (kL)</t>
  </si>
  <si>
    <t>Effective GHG Coefficient</t>
  </si>
  <si>
    <t>Actual energy consumption MJ</t>
  </si>
  <si>
    <t>Raw emission calculations (NGA 2020)</t>
  </si>
  <si>
    <t>Scope 1, 2&amp; 3</t>
  </si>
  <si>
    <t>Scope 1 &amp; 2</t>
  </si>
  <si>
    <t>Elec GHG Coeff 2019</t>
  </si>
  <si>
    <t>kgCO2/kWh</t>
  </si>
  <si>
    <t>Gas GHG Coeff 2019</t>
  </si>
  <si>
    <t>Diesel GHG Coeff 2019</t>
  </si>
  <si>
    <t>kgCO2/L</t>
  </si>
  <si>
    <t>Conversion Factors</t>
  </si>
  <si>
    <t>MJ/kWh</t>
  </si>
  <si>
    <t>Coal</t>
  </si>
  <si>
    <t>MJ/kg</t>
  </si>
  <si>
    <t>Oil</t>
  </si>
  <si>
    <t>MJ/L</t>
  </si>
  <si>
    <t>WATER</t>
  </si>
  <si>
    <t>Number of apartmetnts and flags</t>
  </si>
  <si>
    <t>GN21</t>
  </si>
  <si>
    <t>Total number of central water meter serviced apartments</t>
  </si>
  <si>
    <t>GN23</t>
  </si>
  <si>
    <t>Total number of apartments own water, supplied by central domestic hot water</t>
  </si>
  <si>
    <t>GN25</t>
  </si>
  <si>
    <t>Total number of apartments own water, not supplied by central domestic hot water</t>
  </si>
  <si>
    <t>GN27</t>
  </si>
  <si>
    <t>Number of apartments that are central air-conditioning serviced (Water)</t>
  </si>
  <si>
    <t>D31RAF</t>
  </si>
  <si>
    <t>Single water meter with central services flag</t>
  </si>
  <si>
    <t>D32RAF</t>
  </si>
  <si>
    <t>Single water meter no central services flag</t>
  </si>
  <si>
    <t>D33RAF</t>
  </si>
  <si>
    <t>Apt water meters, DHW, central services flag</t>
  </si>
  <si>
    <t>D34RAF</t>
  </si>
  <si>
    <t>Apt water meters, DHW, no central services flag</t>
  </si>
  <si>
    <t>D35RAF</t>
  </si>
  <si>
    <t>Apt water meters, no DHW, central services flag</t>
  </si>
  <si>
    <t>D36RAF</t>
  </si>
  <si>
    <t>Apt water meters, no DHW, no central services flag</t>
  </si>
  <si>
    <t>Water Algorithm inputs</t>
  </si>
  <si>
    <t>E31</t>
  </si>
  <si>
    <t xml:space="preserve">Single Water Meter with Central Services </t>
  </si>
  <si>
    <t>F31</t>
  </si>
  <si>
    <t>Single Water Meter with Central Services Coefficient</t>
  </si>
  <si>
    <t>E32</t>
  </si>
  <si>
    <t>Single water meter no central services</t>
  </si>
  <si>
    <t>F32</t>
  </si>
  <si>
    <t>Single water meter no central services Coefficient</t>
  </si>
  <si>
    <t>E33</t>
  </si>
  <si>
    <t>Apt water meters, DHW, central services</t>
  </si>
  <si>
    <t>F33</t>
  </si>
  <si>
    <t>Apt water meters, DHW, central services Coefficient</t>
  </si>
  <si>
    <t>E34</t>
  </si>
  <si>
    <t>Apt water meters, DHW, no central services</t>
  </si>
  <si>
    <t>F34</t>
  </si>
  <si>
    <t>Apt water meters, DHW, no central services Coefficient</t>
  </si>
  <si>
    <t>E35</t>
  </si>
  <si>
    <t>Apt water meters, no DHW, central services</t>
  </si>
  <si>
    <t>F35</t>
  </si>
  <si>
    <t>Apt water meters, no DHW, central services Coefficient</t>
  </si>
  <si>
    <t>E36</t>
  </si>
  <si>
    <t xml:space="preserve">Apt water meters, no DHW, no central services </t>
  </si>
  <si>
    <t>F36</t>
  </si>
  <si>
    <t xml:space="preserve">Apt water meters, no DHW, no central services Coefficient </t>
  </si>
  <si>
    <t>Water Algorithm formula</t>
  </si>
  <si>
    <t>PCFD31</t>
  </si>
  <si>
    <t>Single water meter with central services</t>
  </si>
  <si>
    <t>PCFD32</t>
  </si>
  <si>
    <t>PCFD33</t>
  </si>
  <si>
    <t>PCFD34</t>
  </si>
  <si>
    <t>PCFD35</t>
  </si>
  <si>
    <t>PCFD36</t>
  </si>
  <si>
    <t>Apt water meters, no DHW, no central services</t>
  </si>
  <si>
    <t>Total Predicted Water Consumption per apartment</t>
  </si>
  <si>
    <t>Actual/predicted water ratio at target star rating</t>
  </si>
  <si>
    <t>Actual NABERS Water Result</t>
  </si>
  <si>
    <t>Total Actual Water Consumption per apartment</t>
  </si>
  <si>
    <t>Total Actual Water Consumption (kL)</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</si>
  <si>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</si>
  <si>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</si>
  <si>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</si>
  <si>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</si>
  <si>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</si>
  <si>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</si>
  <si>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</si>
  <si>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</si>
  <si>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</si>
  <si>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</si>
  <si>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</si>
  <si>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</si>
  <si>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</si>
  <si>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</si>
  <si>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</si>
  <si>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</si>
  <si>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</si>
  <si>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</si>
  <si>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</si>
  <si>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</si>
  <si>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All results are an indication only and cannot be promoted or published.</t>
  </si>
  <si>
    <t>No pool</t>
  </si>
  <si>
    <t>No</t>
  </si>
  <si>
    <t>Former (Rating Period Prior to
1 July 2020)</t>
  </si>
  <si>
    <t xml:space="preserve">The emissions factors used to calculate NABERS Energy ratings will be updated every 5 years, to reflect that the electricity grid is decarbonising. This tool helps you understand how ratings are likely to change over time with the following results:
~ "Current" Result: This is the estimated current star rating result of your NABERS Energy rating with Rating Period start date 1 July 2020 onwards. The emissions factors used to calculate these ratings are the updated 2020 National Greenhouse Accounts. 
~ "Former (Rating Period Prior to 1 July 2020)" Result: This is the estimated star rating result of your NABERS Energy rating with Rating Period start date prior to 1 July 2020, which uses the old rating calculation.
~ "Predicted 2025" and "Predicted 2030" Results: These are predictions of the rating results based on the forecasted electricity grid emission factors. 
~~ Scenario 1 is based on the predictions provided by the Australian Government1. 
~~ Scenario 2 forecasts assume that by 2030 the electricity grid will have decarbonised twice as fast as in Scenario 1.
1Source: Appendix C, Australia's emissions projections. https://www.industry.gov.au/publications/australias-emissions-projections-2020 </t>
  </si>
  <si>
    <t>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</si>
</sst>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_ * #,##0.00_ ;_ * \-#,##0.00_ ;_ * &quot;-&quot;??_ ;_ @_ "/>
    <numFmt numFmtId="166" formatCode="0.000"/>
    <numFmt numFmtId="167" formatCode="0.000000"/>
    <numFmt numFmtId="168" formatCode="_-* #,##0.0000000_-;\-* #,##0.0000000_-;_-* &quot;-&quot;??_-;_-@_-"/>
    <numFmt numFmtId="169" formatCode="0.0"/>
    <numFmt numFmtId="170" formatCode="0.0000%"/>
    <numFmt numFmtId="171" formatCode="0.0000"/>
  </numFmts>
  <fonts count="99">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b/>
      <sz val="14"/>
      <name val="Arial"/>
      <family val="2"/>
    </font>
    <font>
      <sz val="10"/>
      <color theme="8" tint="0.79998168889431442"/>
      <name val="Arial"/>
      <family val="2"/>
    </font>
    <font>
      <b/>
      <sz val="10"/>
      <color theme="7" tint="0.79998168889431442"/>
      <name val="Arial"/>
      <family val="2"/>
    </font>
    <font>
      <sz val="9"/>
      <color rgb="FF00799A"/>
      <name val="Arial"/>
      <family val="2"/>
    </font>
    <font>
      <sz val="10"/>
      <color theme="8" tint="0.79998168889431442"/>
      <name val="CalQ"/>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1"/>
      <color theme="1"/>
      <name val="Calibri"/>
      <family val="2"/>
      <scheme val="minor"/>
    </font>
    <font>
      <sz val="10"/>
      <name val="Calibri"/>
      <family val="2"/>
      <scheme val="minor"/>
    </font>
    <font>
      <sz val="8"/>
      <color indexed="21"/>
      <name val="Arial"/>
      <family val="2"/>
    </font>
    <font>
      <b/>
      <sz val="8"/>
      <color indexed="21"/>
      <name val="Arial"/>
      <family val="2"/>
    </font>
    <font>
      <sz val="8"/>
      <name val="CalQ"/>
    </font>
    <font>
      <sz val="13.5"/>
      <name val="CalQ"/>
    </font>
    <font>
      <b/>
      <sz val="12"/>
      <name val="CalQ"/>
    </font>
    <font>
      <b/>
      <sz val="10"/>
      <color theme="1"/>
      <name val="CalQ"/>
    </font>
    <font>
      <b/>
      <sz val="13"/>
      <color indexed="53"/>
      <name val="CalQ"/>
    </font>
    <font>
      <sz val="10"/>
      <color indexed="53"/>
      <name val="CalQ"/>
    </font>
    <font>
      <vertAlign val="subscript"/>
      <sz val="10"/>
      <color indexed="53"/>
      <name val="CalQ"/>
    </font>
    <font>
      <sz val="10"/>
      <color indexed="9"/>
      <name val="CalQ"/>
    </font>
    <font>
      <b/>
      <sz val="10"/>
      <color indexed="9"/>
      <name val="CalQ"/>
    </font>
    <font>
      <sz val="11"/>
      <color indexed="53"/>
      <name val="CalQ"/>
    </font>
    <font>
      <b/>
      <sz val="11"/>
      <color indexed="53"/>
      <name val="CalQ"/>
    </font>
    <font>
      <b/>
      <sz val="12"/>
      <color indexed="53"/>
      <name val="CalQ"/>
    </font>
    <font>
      <sz val="10"/>
      <color theme="1"/>
      <name val="CalQ"/>
    </font>
    <font>
      <b/>
      <sz val="10"/>
      <color indexed="53"/>
      <name val="CalQ"/>
    </font>
    <font>
      <sz val="10"/>
      <color indexed="9"/>
      <name val="Arial"/>
      <family val="2"/>
    </font>
    <font>
      <b/>
      <sz val="13"/>
      <color indexed="40"/>
      <name val="CalQ"/>
    </font>
    <font>
      <sz val="11"/>
      <color indexed="40"/>
      <name val="CalQ"/>
    </font>
    <font>
      <sz val="10"/>
      <color indexed="40"/>
      <name val="CalQ"/>
    </font>
    <font>
      <sz val="10"/>
      <color indexed="26"/>
      <name val="CalQ"/>
    </font>
    <font>
      <sz val="10"/>
      <color indexed="10"/>
      <name val="CalQ"/>
    </font>
    <font>
      <i/>
      <sz val="10"/>
      <name val="CalQ"/>
    </font>
    <font>
      <sz val="11"/>
      <color rgb="FF006100"/>
      <name val="Calibri"/>
      <family val="2"/>
      <scheme val="minor"/>
    </font>
    <font>
      <b/>
      <sz val="20"/>
      <color rgb="FF006100"/>
      <name val="Calibri"/>
      <family val="2"/>
      <scheme val="minor"/>
    </font>
    <font>
      <b/>
      <sz val="11"/>
      <color rgb="FF006100"/>
      <name val="Calibri"/>
      <family val="2"/>
      <scheme val="minor"/>
    </font>
    <font>
      <b/>
      <sz val="8"/>
      <color indexed="81"/>
      <name val="Tahoma"/>
      <family val="2"/>
    </font>
    <font>
      <sz val="8"/>
      <color indexed="81"/>
      <name val="Tahoma"/>
      <family val="2"/>
    </font>
    <font>
      <b/>
      <sz val="9"/>
      <color indexed="81"/>
      <name val="Tahoma"/>
      <family val="2"/>
    </font>
    <font>
      <sz val="9"/>
      <color indexed="81"/>
      <name val="Tahoma"/>
      <family val="2"/>
    </font>
    <font>
      <b/>
      <sz val="10"/>
      <name val="MS Sans Serif"/>
      <family val="2"/>
    </font>
    <font>
      <b/>
      <sz val="10"/>
      <name val="MS Sans Serif"/>
    </font>
    <font>
      <sz val="11"/>
      <name val="Calibri"/>
      <family val="2"/>
      <scheme val="minor"/>
    </font>
    <font>
      <b/>
      <sz val="13"/>
      <color rgb="FFFF0000"/>
      <name val="CalQ"/>
    </font>
    <font>
      <b/>
      <sz val="10"/>
      <color rgb="FFDDEBF7"/>
      <name val="Arial"/>
      <family val="2"/>
    </font>
    <font>
      <b/>
      <sz val="10"/>
      <color theme="0" tint="-0.249977111117893"/>
      <name val="Arial"/>
      <family val="2"/>
    </font>
    <font>
      <sz val="10"/>
      <color theme="0" tint="-0.249977111117893"/>
      <name val="CalQ"/>
    </font>
  </fonts>
  <fills count="23">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5"/>
        <bgColor indexed="64"/>
      </patternFill>
    </fill>
    <fill>
      <patternFill patternType="solid">
        <fgColor theme="5" tint="0.39997558519241921"/>
        <bgColor indexed="64"/>
      </patternFill>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rgb="FFDDEBF7"/>
        <bgColor indexed="64"/>
      </patternFill>
    </fill>
  </fills>
  <borders count="49">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style="thin">
        <color indexed="23"/>
      </left>
      <right/>
      <top style="thin">
        <color indexed="64"/>
      </top>
      <bottom style="thin">
        <color indexed="23"/>
      </bottom>
      <diagonal/>
    </border>
    <border>
      <left/>
      <right style="thin">
        <color indexed="23"/>
      </right>
      <top style="thin">
        <color indexed="64"/>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23"/>
      </right>
      <top style="thin">
        <color indexed="64"/>
      </top>
      <bottom/>
      <diagonal/>
    </border>
    <border>
      <left style="thin">
        <color indexed="23"/>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23"/>
      </right>
      <top/>
      <bottom style="thin">
        <color indexed="64"/>
      </bottom>
      <diagonal/>
    </border>
    <border>
      <left style="thin">
        <color indexed="23"/>
      </left>
      <right/>
      <top/>
      <bottom style="thin">
        <color indexed="64"/>
      </bottom>
      <diagonal/>
    </border>
    <border>
      <left/>
      <right style="thin">
        <color indexed="64"/>
      </right>
      <top/>
      <bottom style="thin">
        <color indexed="64"/>
      </bottom>
      <diagonal/>
    </border>
  </borders>
  <cellStyleXfs count="16">
    <xf numFmtId="0" fontId="0" fillId="0" borderId="0"/>
    <xf numFmtId="43" fontId="29" fillId="0" borderId="0" applyFont="0" applyFill="0" applyBorder="0" applyAlignment="0" applyProtection="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40" fillId="0" borderId="0"/>
    <xf numFmtId="0" fontId="7"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 fillId="0" borderId="0"/>
    <xf numFmtId="0" fontId="85" fillId="19" borderId="0" applyNumberFormat="0" applyBorder="0" applyAlignment="0" applyProtection="0"/>
    <xf numFmtId="0" fontId="29" fillId="0" borderId="0"/>
  </cellStyleXfs>
  <cellXfs count="435">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2" fillId="6" borderId="0" xfId="0" applyFont="1" applyFill="1" applyProtection="1">
      <protection hidden="1"/>
    </xf>
    <xf numFmtId="0" fontId="17" fillId="6" borderId="0" xfId="0" applyFont="1" applyFill="1"/>
    <xf numFmtId="0" fontId="19" fillId="6" borderId="0" xfId="0" applyFont="1" applyFill="1" applyProtection="1">
      <protection hidden="1"/>
    </xf>
    <xf numFmtId="9" fontId="20" fillId="6" borderId="0" xfId="0" applyNumberFormat="1" applyFont="1" applyFill="1" applyAlignment="1" applyProtection="1">
      <alignment horizontal="left" vertical="top"/>
      <protection hidden="1"/>
    </xf>
    <xf numFmtId="0" fontId="21" fillId="6" borderId="0" xfId="0" applyFont="1" applyFill="1" applyProtection="1">
      <protection hidden="1"/>
    </xf>
    <xf numFmtId="0" fontId="22" fillId="6" borderId="0" xfId="0" applyFont="1" applyFill="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9" fillId="8" borderId="0" xfId="0" applyFont="1" applyFill="1" applyProtection="1">
      <protection hidden="1"/>
    </xf>
    <xf numFmtId="0" fontId="19" fillId="6" borderId="0" xfId="0" applyFont="1" applyFill="1" applyAlignment="1" applyProtection="1">
      <alignment vertical="center"/>
      <protection hidden="1"/>
    </xf>
    <xf numFmtId="0" fontId="18" fillId="8" borderId="0" xfId="0" applyFont="1" applyFill="1" applyProtection="1">
      <protection hidden="1"/>
    </xf>
    <xf numFmtId="0" fontId="25" fillId="6" borderId="0" xfId="0" applyFont="1" applyFill="1" applyProtection="1">
      <protection hidden="1"/>
    </xf>
    <xf numFmtId="0" fontId="26" fillId="8" borderId="0" xfId="0" applyFont="1" applyFill="1" applyProtection="1">
      <protection hidden="1"/>
    </xf>
    <xf numFmtId="0" fontId="7" fillId="6" borderId="0" xfId="0" applyFont="1" applyFill="1" applyAlignment="1" applyProtection="1">
      <alignment vertical="center"/>
      <protection hidden="1"/>
    </xf>
    <xf numFmtId="0" fontId="28" fillId="6" borderId="0" xfId="0" applyFont="1" applyFill="1" applyAlignment="1" applyProtection="1">
      <alignment vertical="center"/>
      <protection hidden="1"/>
    </xf>
    <xf numFmtId="0" fontId="27"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0" fontId="27" fillId="6" borderId="0" xfId="0" applyFont="1" applyFill="1" applyAlignment="1" applyProtection="1">
      <alignment horizontal="left" vertical="center"/>
      <protection hidden="1"/>
    </xf>
    <xf numFmtId="43" fontId="27" fillId="6" borderId="0" xfId="1" applyFont="1" applyFill="1" applyBorder="1" applyAlignment="1" applyProtection="1">
      <alignment horizontal="center" vertical="center"/>
    </xf>
    <xf numFmtId="43" fontId="7" fillId="6" borderId="0" xfId="1" applyFont="1" applyFill="1" applyBorder="1" applyAlignment="1" applyProtection="1">
      <alignment horizontal="center" vertical="center"/>
    </xf>
    <xf numFmtId="0" fontId="7" fillId="6" borderId="0" xfId="0" applyFont="1" applyFill="1" applyAlignment="1" applyProtection="1">
      <alignment horizontal="right" vertical="center" wrapText="1"/>
      <protection hidden="1"/>
    </xf>
    <xf numFmtId="0" fontId="27" fillId="6" borderId="0" xfId="0" applyFont="1" applyFill="1" applyAlignment="1" applyProtection="1">
      <alignment horizontal="right" vertic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18" fillId="10" borderId="0" xfId="0" applyFont="1" applyFill="1" applyProtection="1">
      <protection hidden="1"/>
    </xf>
    <xf numFmtId="0" fontId="25" fillId="10" borderId="0" xfId="0" applyFont="1" applyFill="1" applyProtection="1">
      <protection hidden="1"/>
    </xf>
    <xf numFmtId="0" fontId="27" fillId="8" borderId="0" xfId="0" applyFont="1" applyFill="1" applyAlignment="1" applyProtection="1">
      <alignment horizontal="left"/>
      <protection hidden="1"/>
    </xf>
    <xf numFmtId="0" fontId="32" fillId="8" borderId="0" xfId="0" applyFont="1" applyFill="1" applyProtection="1">
      <protection hidden="1"/>
    </xf>
    <xf numFmtId="0" fontId="15" fillId="6" borderId="0" xfId="0" applyFont="1" applyFill="1" applyAlignment="1" applyProtection="1">
      <alignment horizontal="left"/>
      <protection hidden="1"/>
    </xf>
    <xf numFmtId="0" fontId="27" fillId="6" borderId="0" xfId="0" applyFont="1" applyFill="1" applyAlignment="1" applyProtection="1">
      <alignment horizontal="left"/>
      <protection hidden="1"/>
    </xf>
    <xf numFmtId="0" fontId="32" fillId="6" borderId="0" xfId="0" applyFont="1" applyFill="1" applyProtection="1">
      <protection hidden="1"/>
    </xf>
    <xf numFmtId="43" fontId="32" fillId="6" borderId="0" xfId="0" applyNumberFormat="1" applyFont="1" applyFill="1" applyProtection="1">
      <protection hidden="1"/>
    </xf>
    <xf numFmtId="2" fontId="37" fillId="8" borderId="0" xfId="1" applyNumberFormat="1" applyFont="1" applyFill="1" applyBorder="1" applyAlignment="1" applyProtection="1">
      <alignment horizontal="center" vertical="center"/>
      <protection hidden="1"/>
    </xf>
    <xf numFmtId="0" fontId="29" fillId="6" borderId="0" xfId="0" applyFont="1" applyFill="1" applyProtection="1">
      <protection hidden="1"/>
    </xf>
    <xf numFmtId="0" fontId="0" fillId="6" borderId="0" xfId="0" applyFill="1" applyProtection="1">
      <protection hidden="1"/>
    </xf>
    <xf numFmtId="0" fontId="39" fillId="6" borderId="0" xfId="0" applyFont="1" applyFill="1" applyProtection="1">
      <protection hidden="1"/>
    </xf>
    <xf numFmtId="0" fontId="7" fillId="6" borderId="0" xfId="0" applyFont="1" applyFill="1" applyBorder="1" applyProtection="1">
      <protection hidden="1"/>
    </xf>
    <xf numFmtId="43" fontId="32" fillId="6" borderId="0" xfId="0" applyNumberFormat="1" applyFont="1" applyFill="1" applyBorder="1" applyProtection="1">
      <protection hidden="1"/>
    </xf>
    <xf numFmtId="0" fontId="19" fillId="6" borderId="0" xfId="0" applyFont="1" applyFill="1" applyBorder="1" applyProtection="1">
      <protection hidden="1"/>
    </xf>
    <xf numFmtId="1" fontId="27" fillId="6" borderId="0" xfId="0" applyNumberFormat="1" applyFont="1" applyFill="1" applyBorder="1" applyProtection="1">
      <protection hidden="1"/>
    </xf>
    <xf numFmtId="0" fontId="0" fillId="6" borderId="0" xfId="0" applyFill="1" applyBorder="1" applyProtection="1">
      <protection hidden="1"/>
    </xf>
    <xf numFmtId="0" fontId="38" fillId="6" borderId="0" xfId="0" applyFont="1" applyFill="1" applyBorder="1" applyProtection="1">
      <protection hidden="1"/>
    </xf>
    <xf numFmtId="0" fontId="39" fillId="6" borderId="0" xfId="0" applyFont="1" applyFill="1" applyBorder="1" applyProtection="1">
      <protection hidden="1"/>
    </xf>
    <xf numFmtId="0" fontId="6" fillId="2" borderId="0" xfId="2" applyBorder="1" applyAlignment="1">
      <alignment horizontal="left" vertical="center"/>
    </xf>
    <xf numFmtId="0" fontId="6" fillId="2" borderId="0" xfId="2" applyBorder="1" applyAlignment="1" applyProtection="1">
      <protection hidden="1"/>
    </xf>
    <xf numFmtId="0" fontId="6" fillId="4" borderId="0" xfId="4" applyBorder="1" applyAlignment="1">
      <alignment horizontal="left" vertical="center"/>
    </xf>
    <xf numFmtId="0" fontId="6" fillId="4" borderId="0" xfId="4" applyAlignment="1" applyProtection="1">
      <protection hidden="1"/>
    </xf>
    <xf numFmtId="0" fontId="6" fillId="4" borderId="0" xfId="4" applyBorder="1" applyAlignment="1" applyProtection="1">
      <protection hidden="1"/>
    </xf>
    <xf numFmtId="0" fontId="6" fillId="6" borderId="0" xfId="2" applyFill="1" applyBorder="1" applyAlignment="1">
      <alignment horizontal="left" vertical="center"/>
    </xf>
    <xf numFmtId="0" fontId="6" fillId="6" borderId="0" xfId="2" applyFill="1" applyAlignment="1" applyProtection="1">
      <protection hidden="1"/>
    </xf>
    <xf numFmtId="0" fontId="6" fillId="6" borderId="0" xfId="2" applyFill="1" applyBorder="1" applyAlignment="1" applyProtection="1">
      <protection hidden="1"/>
    </xf>
    <xf numFmtId="0" fontId="42" fillId="6" borderId="0" xfId="0" applyFont="1" applyFill="1" applyProtection="1">
      <protection hidden="1"/>
    </xf>
    <xf numFmtId="0" fontId="6" fillId="5" borderId="0" xfId="5" applyBorder="1" applyAlignment="1">
      <alignment horizontal="left" vertical="center"/>
    </xf>
    <xf numFmtId="0" fontId="6" fillId="5" borderId="0" xfId="5" applyAlignment="1" applyProtection="1">
      <protection hidden="1"/>
    </xf>
    <xf numFmtId="0" fontId="6" fillId="5" borderId="0" xfId="5" applyBorder="1" applyAlignment="1" applyProtection="1">
      <protection hidden="1"/>
    </xf>
    <xf numFmtId="0" fontId="7" fillId="0" borderId="0" xfId="6" applyFont="1" applyProtection="1">
      <protection hidden="1"/>
    </xf>
    <xf numFmtId="0" fontId="43" fillId="0" borderId="0" xfId="6" applyFont="1"/>
    <xf numFmtId="0" fontId="30" fillId="0" borderId="0" xfId="6" applyFont="1" applyProtection="1">
      <protection hidden="1"/>
    </xf>
    <xf numFmtId="0" fontId="7" fillId="0" borderId="11" xfId="6" applyFont="1" applyBorder="1" applyProtection="1">
      <protection hidden="1"/>
    </xf>
    <xf numFmtId="0" fontId="27" fillId="0" borderId="0" xfId="6" applyFont="1" applyProtection="1">
      <protection hidden="1"/>
    </xf>
    <xf numFmtId="0" fontId="7" fillId="0" borderId="0" xfId="6" quotePrefix="1" applyFont="1" applyProtection="1">
      <protection hidden="1"/>
    </xf>
    <xf numFmtId="0" fontId="6" fillId="3" borderId="0" xfId="3" applyBorder="1" applyAlignment="1">
      <alignment horizontal="left" vertical="center"/>
    </xf>
    <xf numFmtId="0" fontId="6" fillId="3" borderId="0" xfId="3" applyAlignment="1" applyProtection="1">
      <protection hidden="1"/>
    </xf>
    <xf numFmtId="0" fontId="6" fillId="3" borderId="0" xfId="3" applyBorder="1" applyAlignment="1" applyProtection="1">
      <protection hidden="1"/>
    </xf>
    <xf numFmtId="0" fontId="0" fillId="9" borderId="0" xfId="0" applyFill="1" applyProtection="1">
      <protection hidden="1"/>
    </xf>
    <xf numFmtId="0" fontId="0" fillId="9" borderId="0" xfId="0" applyFill="1" applyBorder="1" applyProtection="1">
      <protection hidden="1"/>
    </xf>
    <xf numFmtId="0" fontId="0" fillId="9" borderId="0" xfId="0" applyFill="1" applyAlignment="1" applyProtection="1">
      <protection hidden="1"/>
    </xf>
    <xf numFmtId="0" fontId="24" fillId="6" borderId="0" xfId="0" applyFont="1" applyFill="1" applyAlignment="1" applyProtection="1">
      <alignment horizontal="left" vertical="center"/>
      <protection hidden="1"/>
    </xf>
    <xf numFmtId="0" fontId="45" fillId="6" borderId="0" xfId="0" applyFont="1" applyFill="1" applyBorder="1" applyAlignment="1" applyProtection="1">
      <alignment horizontal="center" vertical="center" wrapText="1"/>
      <protection hidden="1"/>
    </xf>
    <xf numFmtId="0" fontId="7" fillId="6" borderId="0" xfId="0" applyFont="1" applyFill="1" applyBorder="1" applyAlignment="1" applyProtection="1">
      <alignment horizontal="right" vertical="center"/>
      <protection hidden="1"/>
    </xf>
    <xf numFmtId="0" fontId="7" fillId="6" borderId="0" xfId="0" applyFont="1" applyFill="1" applyAlignment="1" applyProtection="1">
      <alignment wrapText="1"/>
      <protection hidden="1"/>
    </xf>
    <xf numFmtId="1" fontId="27" fillId="6" borderId="0" xfId="0" applyNumberFormat="1" applyFont="1" applyFill="1" applyProtection="1">
      <protection hidden="1"/>
    </xf>
    <xf numFmtId="0" fontId="46" fillId="8" borderId="0" xfId="0" applyFont="1" applyFill="1" applyProtection="1">
      <protection hidden="1"/>
    </xf>
    <xf numFmtId="49" fontId="46" fillId="6" borderId="0" xfId="0" applyNumberFormat="1" applyFont="1" applyFill="1" applyAlignment="1" applyProtection="1">
      <alignment horizontal="center"/>
      <protection hidden="1"/>
    </xf>
    <xf numFmtId="2" fontId="46" fillId="6" borderId="0" xfId="0" applyNumberFormat="1" applyFont="1" applyFill="1" applyProtection="1">
      <protection hidden="1"/>
    </xf>
    <xf numFmtId="0" fontId="46" fillId="6" borderId="0" xfId="0" applyFont="1" applyFill="1" applyProtection="1">
      <protection hidden="1"/>
    </xf>
    <xf numFmtId="0" fontId="7" fillId="6" borderId="0" xfId="0" applyFont="1" applyFill="1" applyAlignment="1" applyProtection="1">
      <alignment horizontal="right" vertical="center"/>
      <protection hidden="1"/>
    </xf>
    <xf numFmtId="0" fontId="19" fillId="13" borderId="0" xfId="0" applyFont="1" applyFill="1" applyBorder="1" applyProtection="1">
      <protection hidden="1"/>
    </xf>
    <xf numFmtId="164" fontId="33" fillId="14" borderId="0" xfId="1" applyNumberFormat="1" applyFont="1" applyFill="1" applyBorder="1" applyAlignment="1" applyProtection="1">
      <alignment vertical="center"/>
      <protection hidden="1"/>
    </xf>
    <xf numFmtId="0" fontId="27" fillId="14" borderId="0" xfId="0" applyFont="1" applyFill="1" applyAlignment="1" applyProtection="1">
      <alignment horizontal="left"/>
      <protection hidden="1"/>
    </xf>
    <xf numFmtId="0" fontId="7" fillId="13" borderId="0" xfId="0" applyFont="1" applyFill="1" applyBorder="1" applyProtection="1">
      <protection hidden="1"/>
    </xf>
    <xf numFmtId="0" fontId="19" fillId="13" borderId="14" xfId="0" applyFont="1" applyFill="1" applyBorder="1" applyProtection="1">
      <protection hidden="1"/>
    </xf>
    <xf numFmtId="0" fontId="7" fillId="13" borderId="0" xfId="0" applyFont="1" applyFill="1" applyBorder="1" applyAlignment="1" applyProtection="1">
      <alignment vertical="center"/>
      <protection hidden="1"/>
    </xf>
    <xf numFmtId="0" fontId="15" fillId="13" borderId="16" xfId="0" applyFont="1" applyFill="1" applyBorder="1" applyAlignment="1" applyProtection="1">
      <alignment horizontal="left" vertical="center"/>
      <protection hidden="1"/>
    </xf>
    <xf numFmtId="0" fontId="45" fillId="13" borderId="16" xfId="0" applyFont="1" applyFill="1" applyBorder="1" applyAlignment="1" applyProtection="1">
      <alignment horizontal="center" vertical="center" wrapText="1"/>
      <protection hidden="1"/>
    </xf>
    <xf numFmtId="0" fontId="7" fillId="13" borderId="0" xfId="0" applyFont="1" applyFill="1" applyBorder="1" applyAlignment="1" applyProtection="1">
      <alignment horizontal="right" vertical="center"/>
      <protection hidden="1"/>
    </xf>
    <xf numFmtId="0" fontId="19" fillId="13" borderId="20" xfId="0" applyFont="1" applyFill="1" applyBorder="1" applyProtection="1">
      <protection hidden="1"/>
    </xf>
    <xf numFmtId="0" fontId="7" fillId="13" borderId="14" xfId="0" applyFont="1" applyFill="1" applyBorder="1" applyProtection="1">
      <protection hidden="1"/>
    </xf>
    <xf numFmtId="0" fontId="7" fillId="13" borderId="15" xfId="0" applyFont="1" applyFill="1" applyBorder="1" applyAlignment="1" applyProtection="1">
      <alignment vertical="center"/>
      <protection hidden="1"/>
    </xf>
    <xf numFmtId="0" fontId="35" fillId="13" borderId="0" xfId="0" applyFont="1" applyFill="1" applyBorder="1" applyAlignment="1">
      <alignment vertical="center"/>
    </xf>
    <xf numFmtId="0" fontId="7" fillId="13" borderId="17" xfId="0" applyFont="1" applyFill="1" applyBorder="1" applyAlignment="1" applyProtection="1">
      <alignment vertical="center"/>
      <protection hidden="1"/>
    </xf>
    <xf numFmtId="0" fontId="36" fillId="13" borderId="17" xfId="0" applyFont="1" applyFill="1" applyBorder="1" applyAlignment="1" applyProtection="1">
      <alignment vertical="center"/>
      <protection hidden="1"/>
    </xf>
    <xf numFmtId="0" fontId="7" fillId="13" borderId="17" xfId="0" applyFont="1" applyFill="1" applyBorder="1" applyProtection="1">
      <protection hidden="1"/>
    </xf>
    <xf numFmtId="0" fontId="37" fillId="13" borderId="0" xfId="0" applyFont="1" applyFill="1" applyBorder="1" applyAlignment="1">
      <alignment horizontal="center" vertical="center"/>
    </xf>
    <xf numFmtId="0" fontId="35" fillId="13" borderId="20" xfId="0" applyFont="1" applyFill="1" applyBorder="1" applyAlignment="1">
      <alignment vertical="center"/>
    </xf>
    <xf numFmtId="0" fontId="7" fillId="13" borderId="21" xfId="0" applyFont="1" applyFill="1" applyBorder="1" applyAlignment="1" applyProtection="1">
      <alignment vertical="center"/>
      <protection hidden="1"/>
    </xf>
    <xf numFmtId="0" fontId="27" fillId="13" borderId="1" xfId="0" applyFont="1" applyFill="1" applyBorder="1" applyAlignment="1" applyProtection="1">
      <alignment vertical="center"/>
      <protection hidden="1"/>
    </xf>
    <xf numFmtId="0" fontId="27" fillId="13" borderId="2" xfId="0" applyFont="1" applyFill="1" applyBorder="1" applyAlignment="1" applyProtection="1">
      <alignment vertical="center"/>
      <protection hidden="1"/>
    </xf>
    <xf numFmtId="0" fontId="27" fillId="13" borderId="3" xfId="0" applyFont="1" applyFill="1" applyBorder="1" applyAlignment="1" applyProtection="1">
      <alignment vertical="center"/>
      <protection hidden="1"/>
    </xf>
    <xf numFmtId="0" fontId="27" fillId="13" borderId="6" xfId="0" applyFont="1" applyFill="1" applyBorder="1" applyAlignment="1" applyProtection="1">
      <alignment vertical="center"/>
      <protection hidden="1"/>
    </xf>
    <xf numFmtId="0" fontId="27" fillId="13" borderId="10" xfId="0" applyFont="1" applyFill="1" applyBorder="1" applyAlignment="1" applyProtection="1">
      <alignment vertical="center"/>
      <protection hidden="1"/>
    </xf>
    <xf numFmtId="0" fontId="27" fillId="13" borderId="2" xfId="0" applyFont="1" applyFill="1" applyBorder="1" applyAlignment="1" applyProtection="1">
      <alignment vertical="center" wrapText="1"/>
      <protection hidden="1"/>
    </xf>
    <xf numFmtId="0" fontId="27" fillId="13" borderId="3" xfId="0" applyFont="1" applyFill="1" applyBorder="1" applyAlignment="1" applyProtection="1">
      <alignment horizontal="right" vertical="center"/>
      <protection hidden="1"/>
    </xf>
    <xf numFmtId="9" fontId="30" fillId="13" borderId="6" xfId="0" applyNumberFormat="1" applyFont="1" applyFill="1" applyBorder="1" applyAlignment="1" applyProtection="1">
      <alignment horizontal="left" vertical="center"/>
      <protection hidden="1"/>
    </xf>
    <xf numFmtId="0" fontId="27" fillId="13" borderId="0" xfId="0" applyFont="1" applyFill="1" applyAlignment="1" applyProtection="1">
      <alignment horizontal="right" vertical="center"/>
      <protection hidden="1"/>
    </xf>
    <xf numFmtId="0" fontId="27" fillId="13" borderId="7" xfId="0" applyFont="1" applyFill="1" applyBorder="1" applyAlignment="1" applyProtection="1">
      <alignment horizontal="right" vertical="center"/>
      <protection hidden="1"/>
    </xf>
    <xf numFmtId="0" fontId="27" fillId="13" borderId="8" xfId="0" applyFont="1" applyFill="1" applyBorder="1" applyAlignment="1" applyProtection="1">
      <alignment horizontal="right" vertical="center"/>
      <protection hidden="1"/>
    </xf>
    <xf numFmtId="0" fontId="27" fillId="13" borderId="9" xfId="0" applyFont="1" applyFill="1" applyBorder="1" applyAlignment="1" applyProtection="1">
      <alignment horizontal="right" vertical="center"/>
      <protection hidden="1"/>
    </xf>
    <xf numFmtId="0" fontId="24" fillId="7" borderId="24" xfId="0" applyFont="1" applyFill="1" applyBorder="1" applyProtection="1">
      <protection hidden="1"/>
    </xf>
    <xf numFmtId="0" fontId="15" fillId="7" borderId="24" xfId="0" applyFont="1" applyFill="1" applyBorder="1" applyProtection="1">
      <protection hidden="1"/>
    </xf>
    <xf numFmtId="0" fontId="7" fillId="7" borderId="24" xfId="0" applyFont="1" applyFill="1" applyBorder="1" applyProtection="1">
      <protection hidden="1"/>
    </xf>
    <xf numFmtId="0" fontId="24" fillId="7" borderId="0" xfId="0" applyFont="1" applyFill="1" applyProtection="1">
      <protection hidden="1"/>
    </xf>
    <xf numFmtId="0" fontId="15" fillId="7" borderId="0" xfId="0" applyFont="1" applyFill="1" applyProtection="1">
      <protection hidden="1"/>
    </xf>
    <xf numFmtId="0" fontId="49" fillId="13" borderId="23" xfId="0" applyFont="1" applyFill="1" applyBorder="1" applyAlignment="1" applyProtection="1">
      <alignment horizontal="center"/>
      <protection hidden="1"/>
    </xf>
    <xf numFmtId="0" fontId="7" fillId="13" borderId="0" xfId="0" applyFont="1" applyFill="1" applyProtection="1">
      <protection hidden="1"/>
    </xf>
    <xf numFmtId="0" fontId="19" fillId="13" borderId="25" xfId="0" applyFont="1" applyFill="1" applyBorder="1" applyProtection="1">
      <protection hidden="1"/>
    </xf>
    <xf numFmtId="0" fontId="19" fillId="13" borderId="26" xfId="0" applyFont="1" applyFill="1" applyBorder="1" applyProtection="1">
      <protection hidden="1"/>
    </xf>
    <xf numFmtId="0" fontId="7" fillId="0" borderId="11" xfId="6" applyFont="1" applyFill="1" applyBorder="1" applyProtection="1">
      <protection hidden="1"/>
    </xf>
    <xf numFmtId="0" fontId="49" fillId="14" borderId="29" xfId="0" applyFont="1" applyFill="1" applyBorder="1" applyAlignment="1" applyProtection="1">
      <alignment horizontal="center"/>
      <protection hidden="1"/>
    </xf>
    <xf numFmtId="0" fontId="27" fillId="13" borderId="0" xfId="0" applyFont="1" applyFill="1" applyBorder="1" applyAlignment="1" applyProtection="1">
      <alignment horizontal="right" vertical="center"/>
      <protection hidden="1"/>
    </xf>
    <xf numFmtId="0" fontId="27" fillId="13" borderId="30" xfId="0" applyFont="1" applyFill="1" applyBorder="1" applyAlignment="1" applyProtection="1">
      <alignment horizontal="right" vertical="center"/>
      <protection hidden="1"/>
    </xf>
    <xf numFmtId="0" fontId="27" fillId="13" borderId="28" xfId="0" applyFont="1" applyFill="1" applyBorder="1" applyAlignment="1" applyProtection="1">
      <alignment horizontal="right" vertical="center"/>
      <protection hidden="1"/>
    </xf>
    <xf numFmtId="0" fontId="19" fillId="14" borderId="25" xfId="0" applyFont="1" applyFill="1" applyBorder="1" applyProtection="1">
      <protection hidden="1"/>
    </xf>
    <xf numFmtId="0" fontId="19" fillId="14" borderId="26" xfId="0" applyFont="1" applyFill="1" applyBorder="1" applyProtection="1">
      <protection hidden="1"/>
    </xf>
    <xf numFmtId="0" fontId="50" fillId="13" borderId="0" xfId="0" applyFont="1" applyFill="1" applyBorder="1" applyAlignment="1" applyProtection="1">
      <alignment vertical="center"/>
      <protection hidden="1"/>
    </xf>
    <xf numFmtId="0" fontId="50" fillId="13" borderId="20" xfId="0" applyFont="1" applyFill="1" applyBorder="1" applyAlignment="1" applyProtection="1">
      <alignment vertical="center"/>
      <protection hidden="1"/>
    </xf>
    <xf numFmtId="0" fontId="35" fillId="8" borderId="0" xfId="0" applyFont="1" applyFill="1" applyBorder="1" applyAlignment="1">
      <alignment vertical="center"/>
    </xf>
    <xf numFmtId="0" fontId="0" fillId="9" borderId="0" xfId="0" applyFill="1" applyBorder="1" applyAlignment="1" applyProtection="1">
      <protection hidden="1"/>
    </xf>
    <xf numFmtId="0" fontId="37" fillId="8" borderId="0" xfId="0" applyFont="1" applyFill="1" applyBorder="1" applyAlignment="1">
      <alignment horizontal="center" vertical="center"/>
    </xf>
    <xf numFmtId="0" fontId="29" fillId="6" borderId="0" xfId="0" applyFont="1" applyFill="1" applyBorder="1" applyProtection="1">
      <protection hidden="1"/>
    </xf>
    <xf numFmtId="0" fontId="44" fillId="9" borderId="0" xfId="0" applyFont="1" applyFill="1" applyBorder="1" applyAlignment="1" applyProtection="1">
      <alignment horizontal="left" vertical="center"/>
      <protection hidden="1"/>
    </xf>
    <xf numFmtId="2" fontId="27" fillId="13" borderId="26" xfId="1" applyNumberFormat="1" applyFont="1" applyFill="1" applyBorder="1" applyAlignment="1" applyProtection="1">
      <alignment horizontal="center" vertical="center"/>
      <protection hidden="1"/>
    </xf>
    <xf numFmtId="164" fontId="27" fillId="13" borderId="26" xfId="1" applyNumberFormat="1" applyFont="1" applyFill="1" applyBorder="1" applyAlignment="1" applyProtection="1">
      <alignment vertical="center"/>
      <protection hidden="1"/>
    </xf>
    <xf numFmtId="0" fontId="13" fillId="7" borderId="30" xfId="0" applyFont="1" applyFill="1" applyBorder="1" applyAlignment="1" applyProtection="1">
      <alignment horizontal="left"/>
      <protection hidden="1"/>
    </xf>
    <xf numFmtId="0" fontId="7" fillId="7" borderId="24" xfId="0" applyFont="1" applyFill="1" applyBorder="1"/>
    <xf numFmtId="0" fontId="13" fillId="7" borderId="24" xfId="0" applyFont="1" applyFill="1" applyBorder="1" applyAlignment="1" applyProtection="1">
      <alignment horizontal="left"/>
      <protection hidden="1"/>
    </xf>
    <xf numFmtId="17" fontId="14" fillId="7" borderId="24" xfId="0" applyNumberFormat="1" applyFont="1" applyFill="1" applyBorder="1" applyAlignment="1" applyProtection="1">
      <alignment horizontal="left"/>
      <protection hidden="1"/>
    </xf>
    <xf numFmtId="0" fontId="16" fillId="7" borderId="28" xfId="0" applyFont="1" applyFill="1" applyBorder="1" applyAlignment="1">
      <alignment vertical="center"/>
    </xf>
    <xf numFmtId="0" fontId="52" fillId="7" borderId="24" xfId="0" applyFont="1" applyFill="1" applyBorder="1" applyAlignment="1" applyProtection="1">
      <alignment horizontal="left"/>
      <protection hidden="1"/>
    </xf>
    <xf numFmtId="2" fontId="53" fillId="13" borderId="20" xfId="0" applyNumberFormat="1" applyFont="1" applyFill="1" applyBorder="1" applyProtection="1">
      <protection hidden="1"/>
    </xf>
    <xf numFmtId="0" fontId="54" fillId="6" borderId="0" xfId="0" applyFont="1" applyFill="1" applyAlignment="1" applyProtection="1">
      <alignment horizontal="left" vertical="center"/>
      <protection hidden="1"/>
    </xf>
    <xf numFmtId="0" fontId="27" fillId="0" borderId="0" xfId="6" applyFont="1" applyAlignment="1" applyProtection="1">
      <alignment vertical="center"/>
      <protection hidden="1"/>
    </xf>
    <xf numFmtId="0" fontId="55" fillId="0" borderId="0" xfId="12" applyFont="1"/>
    <xf numFmtId="0" fontId="43" fillId="0" borderId="0" xfId="12" applyFont="1"/>
    <xf numFmtId="0" fontId="56" fillId="0" borderId="0" xfId="12" applyFont="1"/>
    <xf numFmtId="0" fontId="56" fillId="0" borderId="0" xfId="7" applyFont="1"/>
    <xf numFmtId="0" fontId="55" fillId="0" borderId="11" xfId="12" applyFont="1" applyBorder="1"/>
    <xf numFmtId="0" fontId="57" fillId="0" borderId="11" xfId="7" applyFont="1" applyBorder="1"/>
    <xf numFmtId="0" fontId="56" fillId="0" borderId="11" xfId="7" applyFont="1" applyBorder="1"/>
    <xf numFmtId="0" fontId="43" fillId="0" borderId="11" xfId="12" applyFont="1" applyBorder="1"/>
    <xf numFmtId="0" fontId="27" fillId="13" borderId="0" xfId="0" applyFont="1" applyFill="1" applyBorder="1" applyAlignment="1" applyProtection="1">
      <alignment vertical="center"/>
      <protection hidden="1"/>
    </xf>
    <xf numFmtId="0" fontId="27" fillId="13" borderId="7" xfId="0" applyFont="1" applyFill="1" applyBorder="1" applyAlignment="1" applyProtection="1">
      <alignment vertical="center"/>
      <protection hidden="1"/>
    </xf>
    <xf numFmtId="0" fontId="24" fillId="6" borderId="0" xfId="0" applyFont="1" applyFill="1" applyProtection="1">
      <protection hidden="1"/>
    </xf>
    <xf numFmtId="0" fontId="41" fillId="6" borderId="0" xfId="0" applyFont="1" applyFill="1" applyProtection="1">
      <protection hidden="1"/>
    </xf>
    <xf numFmtId="0" fontId="6" fillId="2" borderId="0" xfId="2" applyAlignment="1" applyProtection="1">
      <protection hidden="1"/>
    </xf>
    <xf numFmtId="0" fontId="38" fillId="6" borderId="0" xfId="0" applyFont="1" applyFill="1" applyAlignment="1" applyProtection="1">
      <alignment horizontal="right"/>
      <protection hidden="1"/>
    </xf>
    <xf numFmtId="0" fontId="38" fillId="6" borderId="0" xfId="0" applyFont="1" applyFill="1" applyProtection="1">
      <protection hidden="1"/>
    </xf>
    <xf numFmtId="0" fontId="57" fillId="0" borderId="11" xfId="13" applyFont="1" applyBorder="1" applyAlignment="1">
      <alignment vertical="center"/>
    </xf>
    <xf numFmtId="0" fontId="56" fillId="0" borderId="11" xfId="13" applyFont="1" applyBorder="1" applyAlignment="1">
      <alignment vertical="center"/>
    </xf>
    <xf numFmtId="0" fontId="57" fillId="0" borderId="11" xfId="13" applyFont="1" applyBorder="1" applyAlignment="1">
      <alignment vertical="center" wrapText="1"/>
    </xf>
    <xf numFmtId="0" fontId="56" fillId="0" borderId="0" xfId="0" applyFont="1" applyAlignment="1">
      <alignment vertical="center"/>
    </xf>
    <xf numFmtId="0" fontId="58" fillId="13" borderId="0" xfId="0" applyFont="1" applyFill="1" applyProtection="1">
      <protection hidden="1"/>
    </xf>
    <xf numFmtId="0" fontId="58" fillId="14" borderId="0" xfId="0" applyFont="1" applyFill="1" applyProtection="1">
      <protection hidden="1"/>
    </xf>
    <xf numFmtId="0" fontId="28" fillId="13" borderId="26" xfId="0" applyFont="1" applyFill="1" applyBorder="1" applyAlignment="1" applyProtection="1">
      <alignment vertical="center"/>
      <protection hidden="1"/>
    </xf>
    <xf numFmtId="0" fontId="59" fillId="14" borderId="26" xfId="0" applyFont="1" applyFill="1" applyBorder="1" applyProtection="1">
      <protection hidden="1"/>
    </xf>
    <xf numFmtId="2" fontId="38" fillId="6" borderId="0" xfId="0" applyNumberFormat="1" applyFont="1" applyFill="1" applyAlignment="1" applyProtection="1">
      <alignment horizontal="right"/>
      <protection hidden="1"/>
    </xf>
    <xf numFmtId="0" fontId="59" fillId="6" borderId="0" xfId="0" applyFont="1" applyFill="1" applyAlignment="1" applyProtection="1">
      <alignment vertical="center"/>
      <protection hidden="1"/>
    </xf>
    <xf numFmtId="43" fontId="59" fillId="6" borderId="0" xfId="0" applyNumberFormat="1" applyFont="1" applyFill="1" applyAlignment="1" applyProtection="1">
      <alignment vertical="center"/>
      <protection hidden="1"/>
    </xf>
    <xf numFmtId="0" fontId="56" fillId="0" borderId="11" xfId="0" applyFont="1" applyFill="1" applyBorder="1" applyAlignment="1">
      <alignment vertical="center"/>
    </xf>
    <xf numFmtId="0" fontId="27" fillId="0" borderId="0" xfId="6" applyFont="1" applyAlignment="1" applyProtection="1">
      <alignment horizontal="center" vertical="center" wrapText="1"/>
      <protection hidden="1"/>
    </xf>
    <xf numFmtId="165" fontId="38" fillId="6" borderId="0" xfId="0" applyNumberFormat="1" applyFont="1" applyFill="1" applyAlignment="1" applyProtection="1">
      <alignment horizontal="right"/>
      <protection hidden="1"/>
    </xf>
    <xf numFmtId="0" fontId="56" fillId="0" borderId="11" xfId="0" applyFont="1" applyBorder="1" applyAlignment="1">
      <alignment vertical="center"/>
    </xf>
    <xf numFmtId="0" fontId="56" fillId="0" borderId="11" xfId="13" applyFont="1" applyFill="1" applyBorder="1" applyAlignment="1">
      <alignment vertical="center"/>
    </xf>
    <xf numFmtId="166" fontId="38" fillId="6" borderId="0" xfId="0" applyNumberFormat="1" applyFont="1" applyFill="1" applyAlignment="1" applyProtection="1">
      <alignment horizontal="right"/>
      <protection hidden="1"/>
    </xf>
    <xf numFmtId="0" fontId="60" fillId="15" borderId="11" xfId="0" applyFont="1" applyFill="1" applyBorder="1" applyAlignment="1">
      <alignment horizontal="center" wrapText="1"/>
    </xf>
    <xf numFmtId="0" fontId="60" fillId="14" borderId="11" xfId="0" applyFont="1" applyFill="1" applyBorder="1" applyAlignment="1">
      <alignment horizontal="center" wrapText="1"/>
    </xf>
    <xf numFmtId="0" fontId="60" fillId="7" borderId="11" xfId="0" applyFont="1" applyFill="1" applyBorder="1" applyAlignment="1">
      <alignment horizontal="center" vertical="center"/>
    </xf>
    <xf numFmtId="0" fontId="43" fillId="0" borderId="0" xfId="6" applyFont="1" applyFill="1"/>
    <xf numFmtId="0" fontId="61" fillId="17" borderId="11" xfId="0" applyFont="1" applyFill="1" applyBorder="1" applyAlignment="1">
      <alignment horizontal="center" vertical="center" wrapText="1"/>
    </xf>
    <xf numFmtId="0" fontId="61" fillId="18" borderId="11" xfId="0" applyFont="1" applyFill="1" applyBorder="1"/>
    <xf numFmtId="0" fontId="1" fillId="0" borderId="11" xfId="13" applyFont="1" applyFill="1" applyBorder="1" applyAlignment="1">
      <alignment vertical="center"/>
    </xf>
    <xf numFmtId="166" fontId="61" fillId="0" borderId="11" xfId="0" applyNumberFormat="1" applyFont="1" applyBorder="1"/>
    <xf numFmtId="43" fontId="38" fillId="6" borderId="0" xfId="0" applyNumberFormat="1" applyFont="1" applyFill="1" applyAlignment="1" applyProtection="1">
      <alignment horizontal="right"/>
      <protection hidden="1"/>
    </xf>
    <xf numFmtId="167" fontId="38" fillId="6" borderId="0" xfId="0" applyNumberFormat="1" applyFont="1" applyFill="1" applyAlignment="1" applyProtection="1">
      <alignment horizontal="right"/>
      <protection hidden="1"/>
    </xf>
    <xf numFmtId="168" fontId="38" fillId="6" borderId="0" xfId="0" applyNumberFormat="1" applyFont="1" applyFill="1" applyAlignment="1" applyProtection="1">
      <alignment horizontal="right"/>
      <protection hidden="1"/>
    </xf>
    <xf numFmtId="0" fontId="27" fillId="13" borderId="0" xfId="0" applyFont="1" applyFill="1" applyAlignment="1" applyProtection="1">
      <alignment vertical="center"/>
      <protection hidden="1"/>
    </xf>
    <xf numFmtId="0" fontId="27" fillId="13" borderId="8" xfId="0" applyFont="1" applyFill="1" applyBorder="1" applyAlignment="1" applyProtection="1">
      <alignment vertical="center"/>
      <protection hidden="1"/>
    </xf>
    <xf numFmtId="0" fontId="27" fillId="13" borderId="9" xfId="0" applyFont="1" applyFill="1" applyBorder="1" applyAlignment="1" applyProtection="1">
      <alignment vertical="center"/>
      <protection hidden="1"/>
    </xf>
    <xf numFmtId="0" fontId="11" fillId="7" borderId="0" xfId="0" applyFont="1" applyFill="1" applyAlignment="1" applyProtection="1">
      <alignment vertical="top" wrapText="1"/>
      <protection hidden="1"/>
    </xf>
    <xf numFmtId="0" fontId="7" fillId="7" borderId="0" xfId="0" applyFont="1" applyFill="1"/>
    <xf numFmtId="0" fontId="13" fillId="6" borderId="0" xfId="0" applyFont="1" applyFill="1" applyAlignment="1" applyProtection="1">
      <alignment horizontal="left"/>
      <protection hidden="1"/>
    </xf>
    <xf numFmtId="169" fontId="14" fillId="6" borderId="0" xfId="0" applyNumberFormat="1" applyFont="1" applyFill="1" applyAlignment="1" applyProtection="1">
      <alignment horizontal="left"/>
      <protection hidden="1"/>
    </xf>
    <xf numFmtId="17" fontId="14" fillId="6" borderId="0" xfId="0" applyNumberFormat="1" applyFont="1" applyFill="1" applyAlignment="1" applyProtection="1">
      <alignment horizontal="left"/>
      <protection hidden="1"/>
    </xf>
    <xf numFmtId="0" fontId="16" fillId="6" borderId="0" xfId="0" applyFont="1" applyFill="1" applyAlignment="1">
      <alignment vertical="center"/>
    </xf>
    <xf numFmtId="0" fontId="64" fillId="6" borderId="0" xfId="0" applyFont="1" applyFill="1" applyAlignment="1" applyProtection="1">
      <alignment horizontal="left" vertical="top" wrapText="1"/>
      <protection hidden="1"/>
    </xf>
    <xf numFmtId="0" fontId="26" fillId="6" borderId="0" xfId="0" applyFont="1" applyFill="1" applyProtection="1">
      <protection hidden="1"/>
    </xf>
    <xf numFmtId="0" fontId="23" fillId="6" borderId="0" xfId="0" applyFont="1" applyFill="1" applyProtection="1">
      <protection hidden="1"/>
    </xf>
    <xf numFmtId="0" fontId="21" fillId="6" borderId="0" xfId="0" applyFont="1" applyFill="1" applyAlignment="1" applyProtection="1">
      <alignment vertical="center"/>
      <protection hidden="1"/>
    </xf>
    <xf numFmtId="0" fontId="21" fillId="6" borderId="0" xfId="0" applyFont="1" applyFill="1" applyAlignment="1" applyProtection="1">
      <alignment vertical="top" wrapText="1"/>
      <protection hidden="1"/>
    </xf>
    <xf numFmtId="0" fontId="21" fillId="6" borderId="0" xfId="0" applyFont="1" applyFill="1" applyAlignment="1" applyProtection="1">
      <alignment horizontal="center" vertical="center"/>
      <protection hidden="1"/>
    </xf>
    <xf numFmtId="0" fontId="19" fillId="6" borderId="0" xfId="0" applyFont="1" applyFill="1" applyAlignment="1" applyProtection="1">
      <alignment horizontal="center"/>
      <protection locked="0"/>
    </xf>
    <xf numFmtId="9" fontId="20" fillId="6" borderId="0" xfId="0" applyNumberFormat="1" applyFont="1" applyFill="1" applyAlignment="1" applyProtection="1">
      <alignment horizontal="left"/>
      <protection hidden="1"/>
    </xf>
    <xf numFmtId="0" fontId="66" fillId="6" borderId="0" xfId="0" applyFont="1" applyFill="1" applyProtection="1">
      <protection hidden="1"/>
    </xf>
    <xf numFmtId="0" fontId="32" fillId="6" borderId="39" xfId="0" applyFont="1" applyFill="1" applyBorder="1" applyAlignment="1" applyProtection="1">
      <alignment vertical="center"/>
      <protection hidden="1"/>
    </xf>
    <xf numFmtId="0" fontId="32" fillId="6" borderId="40" xfId="0" applyFont="1" applyFill="1" applyBorder="1" applyAlignment="1" applyProtection="1">
      <alignment vertical="center"/>
      <protection hidden="1"/>
    </xf>
    <xf numFmtId="0" fontId="32" fillId="6" borderId="41" xfId="0" applyFont="1" applyFill="1" applyBorder="1" applyAlignment="1" applyProtection="1">
      <alignment vertical="center"/>
      <protection hidden="1"/>
    </xf>
    <xf numFmtId="0" fontId="19" fillId="6" borderId="40" xfId="0" applyFont="1" applyFill="1" applyBorder="1" applyAlignment="1" applyProtection="1">
      <alignment vertical="center"/>
      <protection hidden="1"/>
    </xf>
    <xf numFmtId="0" fontId="32" fillId="6" borderId="12" xfId="0" applyFont="1" applyFill="1" applyBorder="1" applyAlignment="1">
      <alignment vertical="center"/>
    </xf>
    <xf numFmtId="0" fontId="32" fillId="6" borderId="0" xfId="0" applyFont="1" applyFill="1" applyAlignment="1">
      <alignment vertical="center" wrapText="1"/>
    </xf>
    <xf numFmtId="0" fontId="32" fillId="6" borderId="7" xfId="0" applyFont="1" applyFill="1" applyBorder="1" applyAlignment="1">
      <alignment vertical="center" wrapText="1"/>
    </xf>
    <xf numFmtId="0" fontId="19" fillId="6" borderId="0" xfId="0" applyFont="1" applyFill="1" applyAlignment="1">
      <alignment vertical="center" wrapText="1"/>
    </xf>
    <xf numFmtId="0" fontId="32" fillId="6" borderId="0" xfId="0" applyFont="1" applyFill="1" applyAlignment="1">
      <alignment vertical="center"/>
    </xf>
    <xf numFmtId="0" fontId="32" fillId="6" borderId="7" xfId="0" applyFont="1" applyFill="1" applyBorder="1" applyAlignment="1">
      <alignment vertical="center"/>
    </xf>
    <xf numFmtId="0" fontId="19" fillId="6" borderId="0" xfId="0" applyFont="1" applyFill="1" applyAlignment="1">
      <alignment vertical="center"/>
    </xf>
    <xf numFmtId="0" fontId="32" fillId="6" borderId="45" xfId="0" applyFont="1" applyFill="1" applyBorder="1" applyAlignment="1">
      <alignment horizontal="left" vertical="center"/>
    </xf>
    <xf numFmtId="0" fontId="32" fillId="6" borderId="13" xfId="0" applyFont="1" applyFill="1" applyBorder="1" applyAlignment="1">
      <alignment vertical="center" wrapText="1"/>
    </xf>
    <xf numFmtId="0" fontId="32" fillId="6" borderId="46" xfId="0" applyFont="1" applyFill="1" applyBorder="1" applyAlignment="1">
      <alignment vertical="center" wrapText="1"/>
    </xf>
    <xf numFmtId="0" fontId="19" fillId="6" borderId="13" xfId="0" applyFont="1" applyFill="1" applyBorder="1" applyAlignment="1">
      <alignment vertical="center" wrapText="1"/>
    </xf>
    <xf numFmtId="3" fontId="32" fillId="6" borderId="0" xfId="0" applyNumberFormat="1" applyFont="1" applyFill="1" applyAlignment="1" applyProtection="1">
      <alignment horizontal="center" vertical="center"/>
      <protection locked="0"/>
    </xf>
    <xf numFmtId="0" fontId="32" fillId="6" borderId="39" xfId="0" applyFont="1" applyFill="1" applyBorder="1" applyAlignment="1">
      <alignment horizontal="left" vertical="center"/>
    </xf>
    <xf numFmtId="0" fontId="32" fillId="6" borderId="40" xfId="0" applyFont="1" applyFill="1" applyBorder="1" applyAlignment="1">
      <alignment vertical="center" wrapText="1"/>
    </xf>
    <xf numFmtId="0" fontId="32" fillId="6" borderId="41" xfId="0" applyFont="1" applyFill="1" applyBorder="1" applyAlignment="1">
      <alignment vertical="center" wrapText="1"/>
    </xf>
    <xf numFmtId="0" fontId="19" fillId="6" borderId="40" xfId="0" applyFont="1" applyFill="1" applyBorder="1" applyAlignment="1">
      <alignment vertical="center" wrapText="1"/>
    </xf>
    <xf numFmtId="0" fontId="32" fillId="6" borderId="12" xfId="0" applyFont="1" applyFill="1" applyBorder="1" applyAlignment="1">
      <alignment horizontal="left" vertical="center"/>
    </xf>
    <xf numFmtId="0" fontId="32" fillId="6" borderId="1" xfId="0" applyFont="1" applyFill="1" applyBorder="1" applyAlignment="1" applyProtection="1">
      <alignment vertical="center"/>
      <protection hidden="1"/>
    </xf>
    <xf numFmtId="0" fontId="32" fillId="6" borderId="2" xfId="0" applyFont="1" applyFill="1" applyBorder="1" applyAlignment="1" applyProtection="1">
      <alignment vertical="center" wrapText="1"/>
      <protection hidden="1"/>
    </xf>
    <xf numFmtId="0" fontId="32" fillId="6" borderId="3" xfId="0" applyFont="1" applyFill="1" applyBorder="1" applyAlignment="1" applyProtection="1">
      <alignment horizontal="right" vertical="center" wrapText="1"/>
      <protection hidden="1"/>
    </xf>
    <xf numFmtId="0" fontId="19" fillId="6" borderId="0" xfId="0" applyFont="1" applyFill="1" applyAlignment="1" applyProtection="1">
      <alignment horizontal="right" vertical="center" wrapText="1"/>
      <protection hidden="1"/>
    </xf>
    <xf numFmtId="9" fontId="20" fillId="6" borderId="47" xfId="0" applyNumberFormat="1" applyFont="1" applyFill="1" applyBorder="1" applyAlignment="1" applyProtection="1">
      <alignment horizontal="left" vertical="center"/>
      <protection hidden="1"/>
    </xf>
    <xf numFmtId="0" fontId="32" fillId="6" borderId="13" xfId="0" applyFont="1" applyFill="1" applyBorder="1" applyAlignment="1" applyProtection="1">
      <alignment horizontal="right" vertical="center"/>
      <protection hidden="1"/>
    </xf>
    <xf numFmtId="0" fontId="32" fillId="6" borderId="46" xfId="0" applyFont="1" applyFill="1" applyBorder="1" applyAlignment="1" applyProtection="1">
      <alignment horizontal="right" vertical="center"/>
      <protection hidden="1"/>
    </xf>
    <xf numFmtId="0" fontId="19" fillId="6" borderId="0" xfId="0" applyFont="1" applyFill="1" applyAlignment="1" applyProtection="1">
      <alignment horizontal="right" vertical="center"/>
      <protection hidden="1"/>
    </xf>
    <xf numFmtId="0" fontId="32" fillId="6" borderId="8" xfId="0" applyFont="1" applyFill="1" applyBorder="1" applyAlignment="1" applyProtection="1">
      <alignment horizontal="right" vertical="center"/>
      <protection hidden="1"/>
    </xf>
    <xf numFmtId="0" fontId="32" fillId="6" borderId="9" xfId="0" applyFont="1" applyFill="1" applyBorder="1" applyAlignment="1" applyProtection="1">
      <alignment horizontal="right" vertical="center"/>
      <protection hidden="1"/>
    </xf>
    <xf numFmtId="0" fontId="32" fillId="6" borderId="10" xfId="0" applyFont="1" applyFill="1" applyBorder="1" applyAlignment="1" applyProtection="1">
      <alignment horizontal="right" vertical="center"/>
      <protection hidden="1"/>
    </xf>
    <xf numFmtId="0" fontId="19" fillId="6" borderId="0" xfId="0" applyFont="1" applyFill="1" applyAlignment="1">
      <alignment horizontal="left"/>
    </xf>
    <xf numFmtId="0" fontId="19" fillId="6" borderId="0" xfId="0" applyFont="1" applyFill="1" applyAlignment="1">
      <alignment wrapText="1"/>
    </xf>
    <xf numFmtId="0" fontId="7" fillId="10" borderId="0" xfId="0" applyFont="1" applyFill="1" applyAlignment="1">
      <alignment horizontal="left"/>
    </xf>
    <xf numFmtId="0" fontId="7" fillId="10" borderId="0" xfId="0" applyFont="1" applyFill="1" applyAlignment="1">
      <alignment wrapText="1"/>
    </xf>
    <xf numFmtId="0" fontId="7" fillId="10" borderId="0" xfId="0" applyFont="1" applyFill="1" applyAlignment="1" applyProtection="1">
      <alignment horizontal="center"/>
      <protection locked="0"/>
    </xf>
    <xf numFmtId="0" fontId="32" fillId="6" borderId="0" xfId="0" applyFont="1" applyFill="1" applyAlignment="1" applyProtection="1">
      <alignment horizontal="left"/>
      <protection hidden="1"/>
    </xf>
    <xf numFmtId="0" fontId="19" fillId="6" borderId="0" xfId="0" applyFont="1" applyFill="1" applyAlignment="1" applyProtection="1">
      <alignment horizontal="left"/>
      <protection hidden="1"/>
    </xf>
    <xf numFmtId="0" fontId="21" fillId="6" borderId="0" xfId="0" applyFont="1" applyFill="1" applyAlignment="1" applyProtection="1">
      <alignment horizontal="left"/>
      <protection hidden="1"/>
    </xf>
    <xf numFmtId="170" fontId="19" fillId="6" borderId="0" xfId="0" applyNumberFormat="1" applyFont="1" applyFill="1" applyAlignment="1" applyProtection="1">
      <alignment horizontal="right"/>
      <protection hidden="1"/>
    </xf>
    <xf numFmtId="0" fontId="69" fillId="6" borderId="0" xfId="0" applyFont="1" applyFill="1" applyAlignment="1" applyProtection="1">
      <alignment vertical="top"/>
      <protection hidden="1"/>
    </xf>
    <xf numFmtId="0" fontId="69" fillId="6" borderId="0" xfId="0" applyFont="1" applyFill="1" applyAlignment="1">
      <alignment vertical="top"/>
    </xf>
    <xf numFmtId="0" fontId="69" fillId="6" borderId="0" xfId="0" applyFont="1" applyFill="1" applyProtection="1">
      <protection hidden="1"/>
    </xf>
    <xf numFmtId="1" fontId="32" fillId="6" borderId="0" xfId="0" applyNumberFormat="1" applyFont="1" applyFill="1" applyProtection="1">
      <protection hidden="1"/>
    </xf>
    <xf numFmtId="3" fontId="68" fillId="6" borderId="0" xfId="0" applyNumberFormat="1" applyFont="1" applyFill="1" applyAlignment="1" applyProtection="1">
      <alignment horizontal="right" vertical="top"/>
      <protection hidden="1"/>
    </xf>
    <xf numFmtId="0" fontId="35" fillId="8" borderId="0" xfId="0" applyFont="1" applyFill="1" applyAlignment="1">
      <alignment vertical="top"/>
    </xf>
    <xf numFmtId="0" fontId="71" fillId="6" borderId="0" xfId="0" applyFont="1" applyFill="1" applyProtection="1">
      <protection hidden="1"/>
    </xf>
    <xf numFmtId="0" fontId="71" fillId="6" borderId="0" xfId="0" applyFont="1" applyFill="1" applyAlignment="1" applyProtection="1">
      <alignment horizontal="left"/>
      <protection hidden="1"/>
    </xf>
    <xf numFmtId="1" fontId="71" fillId="6" borderId="0" xfId="0" applyNumberFormat="1" applyFont="1" applyFill="1" applyAlignment="1" applyProtection="1">
      <alignment horizontal="right"/>
      <protection hidden="1"/>
    </xf>
    <xf numFmtId="1" fontId="72" fillId="6" borderId="0" xfId="0" applyNumberFormat="1" applyFont="1" applyFill="1" applyProtection="1">
      <protection hidden="1"/>
    </xf>
    <xf numFmtId="0" fontId="73" fillId="6" borderId="0" xfId="0" applyFont="1" applyFill="1" applyAlignment="1" applyProtection="1">
      <alignment horizontal="left"/>
      <protection hidden="1"/>
    </xf>
    <xf numFmtId="3" fontId="74" fillId="6" borderId="0" xfId="0" applyNumberFormat="1" applyFont="1" applyFill="1" applyAlignment="1" applyProtection="1">
      <alignment horizontal="right"/>
      <protection hidden="1"/>
    </xf>
    <xf numFmtId="0" fontId="75" fillId="6" borderId="0" xfId="0" applyFont="1" applyFill="1" applyProtection="1">
      <protection hidden="1"/>
    </xf>
    <xf numFmtId="0" fontId="76" fillId="6" borderId="0" xfId="0" applyFont="1" applyFill="1" applyProtection="1">
      <protection hidden="1"/>
    </xf>
    <xf numFmtId="0" fontId="69" fillId="6" borderId="0" xfId="0" applyFont="1" applyFill="1" applyAlignment="1" applyProtection="1">
      <alignment horizontal="left"/>
      <protection hidden="1"/>
    </xf>
    <xf numFmtId="0" fontId="77" fillId="6" borderId="0" xfId="0" applyFont="1" applyFill="1" applyAlignment="1" applyProtection="1">
      <alignment horizontal="left"/>
      <protection hidden="1"/>
    </xf>
    <xf numFmtId="0" fontId="27" fillId="10" borderId="0" xfId="0" applyFont="1" applyFill="1" applyAlignment="1" applyProtection="1">
      <alignment horizontal="left"/>
      <protection hidden="1"/>
    </xf>
    <xf numFmtId="0" fontId="78" fillId="10" borderId="0" xfId="0" applyFont="1" applyFill="1" applyProtection="1">
      <protection hidden="1"/>
    </xf>
    <xf numFmtId="3" fontId="79" fillId="6" borderId="0" xfId="0" applyNumberFormat="1" applyFont="1" applyFill="1" applyAlignment="1" applyProtection="1">
      <alignment vertical="top"/>
      <protection hidden="1"/>
    </xf>
    <xf numFmtId="0" fontId="80" fillId="6" borderId="0" xfId="0" applyFont="1" applyFill="1" applyAlignment="1">
      <alignment vertical="center"/>
    </xf>
    <xf numFmtId="0" fontId="81" fillId="6" borderId="0" xfId="0" applyFont="1" applyFill="1" applyAlignment="1" applyProtection="1">
      <alignment vertical="top"/>
      <protection hidden="1"/>
    </xf>
    <xf numFmtId="0" fontId="81" fillId="6" borderId="0" xfId="0" applyFont="1" applyFill="1" applyAlignment="1">
      <alignment vertical="center"/>
    </xf>
    <xf numFmtId="0" fontId="82" fillId="6" borderId="0" xfId="0" applyFont="1" applyFill="1" applyProtection="1">
      <protection hidden="1"/>
    </xf>
    <xf numFmtId="3" fontId="79" fillId="6" borderId="0" xfId="0" applyNumberFormat="1" applyFont="1" applyFill="1" applyAlignment="1" applyProtection="1">
      <alignment horizontal="right" vertical="top"/>
      <protection hidden="1"/>
    </xf>
    <xf numFmtId="1" fontId="19" fillId="6" borderId="0" xfId="0" applyNumberFormat="1" applyFont="1" applyFill="1" applyProtection="1">
      <protection hidden="1"/>
    </xf>
    <xf numFmtId="1" fontId="19" fillId="6" borderId="0" xfId="0" applyNumberFormat="1" applyFont="1" applyFill="1" applyAlignment="1" applyProtection="1">
      <alignment horizontal="right"/>
      <protection hidden="1"/>
    </xf>
    <xf numFmtId="0" fontId="83" fillId="6" borderId="0" xfId="0" applyFont="1" applyFill="1" applyAlignment="1" applyProtection="1">
      <alignment horizontal="right"/>
      <protection hidden="1"/>
    </xf>
    <xf numFmtId="0" fontId="84" fillId="6" borderId="0" xfId="0" applyFont="1" applyFill="1" applyProtection="1">
      <protection hidden="1"/>
    </xf>
    <xf numFmtId="0" fontId="85" fillId="19" borderId="0" xfId="14" applyBorder="1" applyProtection="1">
      <protection hidden="1"/>
    </xf>
    <xf numFmtId="0" fontId="86" fillId="19" borderId="0" xfId="14" applyFont="1" applyProtection="1">
      <protection hidden="1"/>
    </xf>
    <xf numFmtId="0" fontId="85" fillId="19" borderId="0" xfId="14" applyProtection="1">
      <protection hidden="1"/>
    </xf>
    <xf numFmtId="0" fontId="87" fillId="19" borderId="0" xfId="14" applyFont="1" applyProtection="1">
      <protection hidden="1"/>
    </xf>
    <xf numFmtId="0" fontId="85" fillId="19" borderId="0" xfId="14" applyAlignment="1" applyProtection="1">
      <alignment horizontal="right"/>
      <protection hidden="1"/>
    </xf>
    <xf numFmtId="171" fontId="85" fillId="19" borderId="0" xfId="14" applyNumberFormat="1" applyBorder="1" applyProtection="1">
      <protection hidden="1"/>
    </xf>
    <xf numFmtId="0" fontId="85" fillId="19" borderId="0" xfId="14" applyBorder="1" applyAlignment="1" applyProtection="1">
      <protection hidden="1"/>
    </xf>
    <xf numFmtId="3" fontId="85" fillId="19" borderId="0" xfId="14" applyNumberFormat="1" applyProtection="1">
      <protection hidden="1"/>
    </xf>
    <xf numFmtId="166" fontId="85" fillId="19" borderId="0" xfId="14" applyNumberFormat="1" applyProtection="1">
      <protection hidden="1"/>
    </xf>
    <xf numFmtId="166" fontId="87" fillId="19" borderId="0" xfId="14" applyNumberFormat="1" applyFont="1" applyProtection="1">
      <protection hidden="1"/>
    </xf>
    <xf numFmtId="0" fontId="87" fillId="19" borderId="0" xfId="14" applyFont="1"/>
    <xf numFmtId="0" fontId="87" fillId="19" borderId="0" xfId="14" applyFont="1" applyBorder="1"/>
    <xf numFmtId="2" fontId="87" fillId="19" borderId="0" xfId="14" applyNumberFormat="1" applyFont="1"/>
    <xf numFmtId="0" fontId="85" fillId="19" borderId="0" xfId="14" applyBorder="1"/>
    <xf numFmtId="0" fontId="85" fillId="19" borderId="0" xfId="14"/>
    <xf numFmtId="169" fontId="85" fillId="19" borderId="0" xfId="14" applyNumberFormat="1"/>
    <xf numFmtId="1" fontId="85" fillId="19" borderId="0" xfId="14" applyNumberFormat="1"/>
    <xf numFmtId="0" fontId="29" fillId="6" borderId="0" xfId="15" applyFill="1" applyProtection="1">
      <protection hidden="1"/>
    </xf>
    <xf numFmtId="171" fontId="29" fillId="6" borderId="0" xfId="15" applyNumberFormat="1" applyFill="1" applyProtection="1">
      <protection hidden="1"/>
    </xf>
    <xf numFmtId="0" fontId="19" fillId="6" borderId="0" xfId="0" applyFont="1" applyFill="1" applyAlignment="1" applyProtection="1">
      <alignment horizontal="right"/>
      <protection hidden="1"/>
    </xf>
    <xf numFmtId="1" fontId="85" fillId="19" borderId="0" xfId="14" applyNumberFormat="1" applyProtection="1">
      <protection hidden="1"/>
    </xf>
    <xf numFmtId="0" fontId="85" fillId="19" borderId="0" xfId="14" applyNumberFormat="1" applyProtection="1">
      <protection hidden="1"/>
    </xf>
    <xf numFmtId="0" fontId="92" fillId="0" borderId="11" xfId="0" applyFont="1" applyBorder="1" applyAlignment="1">
      <alignment horizontal="center"/>
    </xf>
    <xf numFmtId="0" fontId="0" fillId="0" borderId="11" xfId="0" applyBorder="1" applyAlignment="1">
      <alignment horizontal="center"/>
    </xf>
    <xf numFmtId="2" fontId="0" fillId="0" borderId="11" xfId="0" applyNumberFormat="1" applyBorder="1" applyAlignment="1">
      <alignment horizontal="center"/>
    </xf>
    <xf numFmtId="2" fontId="0" fillId="0" borderId="0" xfId="0" applyNumberFormat="1"/>
    <xf numFmtId="169" fontId="0" fillId="0" borderId="11" xfId="0" applyNumberFormat="1" applyBorder="1" applyAlignment="1">
      <alignment horizontal="center"/>
    </xf>
    <xf numFmtId="2" fontId="0" fillId="0" borderId="0" xfId="0" applyNumberFormat="1" applyAlignment="1">
      <alignment horizontal="center"/>
    </xf>
    <xf numFmtId="0" fontId="60" fillId="20" borderId="11" xfId="0" applyFont="1" applyFill="1" applyBorder="1" applyAlignment="1">
      <alignment horizontal="center" vertical="center" wrapText="1"/>
    </xf>
    <xf numFmtId="0" fontId="94" fillId="0" borderId="11" xfId="0" applyFont="1" applyBorder="1" applyAlignment="1">
      <alignment horizontal="center"/>
    </xf>
    <xf numFmtId="171" fontId="0" fillId="20" borderId="11" xfId="0" applyNumberFormat="1" applyFill="1" applyBorder="1"/>
    <xf numFmtId="0" fontId="0" fillId="20" borderId="11" xfId="0" applyFill="1" applyBorder="1" applyAlignment="1">
      <alignment horizontal="center"/>
    </xf>
    <xf numFmtId="171" fontId="0" fillId="0" borderId="11" xfId="0" applyNumberFormat="1" applyBorder="1" applyAlignment="1">
      <alignment horizontal="center"/>
    </xf>
    <xf numFmtId="0" fontId="95" fillId="6" borderId="0" xfId="0" applyFont="1" applyFill="1" applyProtection="1">
      <protection hidden="1"/>
    </xf>
    <xf numFmtId="0" fontId="7" fillId="6" borderId="0" xfId="0" applyFont="1" applyFill="1" applyAlignment="1" applyProtection="1">
      <alignment horizontal="left"/>
      <protection hidden="1"/>
    </xf>
    <xf numFmtId="0" fontId="7" fillId="6" borderId="0" xfId="0" applyFont="1" applyFill="1" applyAlignment="1" applyProtection="1">
      <alignment horizontal="center"/>
      <protection hidden="1"/>
    </xf>
    <xf numFmtId="0" fontId="50" fillId="6" borderId="0" xfId="0" applyFont="1" applyFill="1" applyBorder="1" applyAlignment="1" applyProtection="1">
      <alignment vertical="center"/>
      <protection hidden="1"/>
    </xf>
    <xf numFmtId="2" fontId="27" fillId="6" borderId="0" xfId="1" applyNumberFormat="1" applyFont="1" applyFill="1" applyBorder="1" applyAlignment="1" applyProtection="1">
      <alignment horizontal="center" vertical="center"/>
      <protection hidden="1"/>
    </xf>
    <xf numFmtId="0" fontId="35" fillId="6" borderId="0" xfId="0" applyFont="1" applyFill="1" applyBorder="1" applyAlignment="1">
      <alignment vertical="center"/>
    </xf>
    <xf numFmtId="0" fontId="7" fillId="6" borderId="0" xfId="0" applyFont="1" applyFill="1" applyBorder="1" applyAlignment="1" applyProtection="1">
      <alignment vertical="center"/>
      <protection hidden="1"/>
    </xf>
    <xf numFmtId="0" fontId="19" fillId="21" borderId="14" xfId="0" applyFont="1" applyFill="1" applyBorder="1" applyProtection="1">
      <protection hidden="1"/>
    </xf>
    <xf numFmtId="0" fontId="7" fillId="21" borderId="14" xfId="0" applyFont="1" applyFill="1" applyBorder="1" applyProtection="1">
      <protection hidden="1"/>
    </xf>
    <xf numFmtId="0" fontId="7" fillId="21" borderId="15" xfId="0" applyFont="1" applyFill="1" applyBorder="1" applyAlignment="1" applyProtection="1">
      <alignment vertical="center"/>
      <protection hidden="1"/>
    </xf>
    <xf numFmtId="0" fontId="19" fillId="21" borderId="0" xfId="0" applyFont="1" applyFill="1" applyBorder="1" applyProtection="1">
      <protection hidden="1"/>
    </xf>
    <xf numFmtId="0" fontId="35" fillId="21" borderId="0" xfId="0" applyFont="1" applyFill="1" applyBorder="1" applyAlignment="1">
      <alignment vertical="center"/>
    </xf>
    <xf numFmtId="0" fontId="7" fillId="21" borderId="17" xfId="0" applyFont="1" applyFill="1" applyBorder="1" applyAlignment="1" applyProtection="1">
      <alignment vertical="center"/>
      <protection hidden="1"/>
    </xf>
    <xf numFmtId="0" fontId="7" fillId="21" borderId="0" xfId="0" applyFont="1" applyFill="1" applyBorder="1" applyAlignment="1" applyProtection="1">
      <alignment vertical="center"/>
      <protection hidden="1"/>
    </xf>
    <xf numFmtId="0" fontId="36" fillId="21" borderId="17" xfId="0" applyFont="1" applyFill="1" applyBorder="1" applyAlignment="1" applyProtection="1">
      <alignment vertical="center"/>
      <protection hidden="1"/>
    </xf>
    <xf numFmtId="0" fontId="19" fillId="21" borderId="20" xfId="0" applyFont="1" applyFill="1" applyBorder="1" applyProtection="1">
      <protection hidden="1"/>
    </xf>
    <xf numFmtId="0" fontId="50" fillId="21" borderId="20" xfId="0" applyFont="1" applyFill="1" applyBorder="1" applyAlignment="1" applyProtection="1">
      <alignment vertical="center"/>
      <protection hidden="1"/>
    </xf>
    <xf numFmtId="0" fontId="35" fillId="21" borderId="20" xfId="0" applyFont="1" applyFill="1" applyBorder="1" applyAlignment="1">
      <alignment vertical="center"/>
    </xf>
    <xf numFmtId="0" fontId="7" fillId="21" borderId="21" xfId="0" applyFont="1" applyFill="1" applyBorder="1" applyAlignment="1" applyProtection="1">
      <alignment vertical="center"/>
      <protection hidden="1"/>
    </xf>
    <xf numFmtId="2" fontId="96" fillId="22" borderId="26" xfId="1" applyNumberFormat="1" applyFont="1" applyFill="1" applyBorder="1" applyAlignment="1" applyProtection="1">
      <alignment horizontal="center" vertical="center"/>
      <protection hidden="1"/>
    </xf>
    <xf numFmtId="2" fontId="96" fillId="13" borderId="27" xfId="1" applyNumberFormat="1" applyFont="1" applyFill="1" applyBorder="1" applyAlignment="1" applyProtection="1">
      <alignment horizontal="center" vertical="center"/>
      <protection hidden="1"/>
    </xf>
    <xf numFmtId="2" fontId="51" fillId="14" borderId="27" xfId="1" applyNumberFormat="1" applyFont="1" applyFill="1" applyBorder="1" applyAlignment="1" applyProtection="1">
      <alignment horizontal="center" vertical="center"/>
      <protection hidden="1"/>
    </xf>
    <xf numFmtId="2" fontId="51" fillId="14" borderId="26" xfId="1" applyNumberFormat="1" applyFont="1" applyFill="1" applyBorder="1" applyAlignment="1" applyProtection="1">
      <alignment horizontal="center" vertical="center"/>
      <protection hidden="1"/>
    </xf>
    <xf numFmtId="2" fontId="98" fillId="21" borderId="20" xfId="0" applyNumberFormat="1" applyFont="1" applyFill="1" applyBorder="1" applyProtection="1">
      <protection hidden="1"/>
    </xf>
    <xf numFmtId="0" fontId="34" fillId="21" borderId="16" xfId="0" applyFont="1" applyFill="1" applyBorder="1" applyAlignment="1" applyProtection="1">
      <alignment horizontal="center" vertical="center"/>
      <protection hidden="1"/>
    </xf>
    <xf numFmtId="0" fontId="34" fillId="21" borderId="17" xfId="0" applyFont="1" applyFill="1" applyBorder="1" applyAlignment="1" applyProtection="1">
      <alignment horizontal="center" vertical="center"/>
      <protection hidden="1"/>
    </xf>
    <xf numFmtId="0" fontId="27" fillId="21" borderId="12" xfId="0" applyFont="1" applyFill="1" applyBorder="1" applyAlignment="1" applyProtection="1">
      <alignment horizontal="center" vertical="center"/>
      <protection hidden="1"/>
    </xf>
    <xf numFmtId="0" fontId="27" fillId="21" borderId="17" xfId="0" applyFont="1" applyFill="1" applyBorder="1" applyAlignment="1" applyProtection="1">
      <alignment horizontal="center" vertical="center"/>
      <protection hidden="1"/>
    </xf>
    <xf numFmtId="0" fontId="28" fillId="21" borderId="16" xfId="0" applyFont="1" applyFill="1" applyBorder="1" applyAlignment="1" applyProtection="1">
      <alignment horizontal="left" vertical="center"/>
      <protection hidden="1"/>
    </xf>
    <xf numFmtId="0" fontId="28" fillId="21" borderId="17" xfId="0" applyFont="1" applyFill="1" applyBorder="1" applyAlignment="1" applyProtection="1">
      <alignment horizontal="left" vertical="center"/>
      <protection hidden="1"/>
    </xf>
    <xf numFmtId="2" fontId="97" fillId="21" borderId="32" xfId="1" applyNumberFormat="1" applyFont="1" applyFill="1" applyBorder="1" applyAlignment="1" applyProtection="1">
      <alignment horizontal="center" vertical="center"/>
      <protection hidden="1"/>
    </xf>
    <xf numFmtId="2" fontId="97" fillId="21" borderId="21" xfId="1" applyNumberFormat="1" applyFont="1" applyFill="1" applyBorder="1" applyAlignment="1" applyProtection="1">
      <alignment horizontal="center" vertical="center"/>
      <protection hidden="1"/>
    </xf>
    <xf numFmtId="0" fontId="45" fillId="13" borderId="18" xfId="0" applyFont="1" applyFill="1" applyBorder="1" applyAlignment="1" applyProtection="1">
      <alignment horizontal="center" vertical="center" wrapText="1"/>
      <protection hidden="1"/>
    </xf>
    <xf numFmtId="0" fontId="45" fillId="13" borderId="19" xfId="0" applyFont="1" applyFill="1" applyBorder="1" applyAlignment="1" applyProtection="1">
      <alignment horizontal="center" vertical="center" wrapText="1"/>
      <protection hidden="1"/>
    </xf>
    <xf numFmtId="0" fontId="34" fillId="13" borderId="26" xfId="0" applyFont="1" applyFill="1" applyBorder="1" applyAlignment="1" applyProtection="1">
      <alignment horizontal="center" vertical="center"/>
      <protection hidden="1"/>
    </xf>
    <xf numFmtId="0" fontId="24" fillId="13" borderId="12" xfId="0" applyFont="1" applyFill="1" applyBorder="1" applyAlignment="1" applyProtection="1">
      <alignment horizontal="center" vertical="center"/>
      <protection hidden="1"/>
    </xf>
    <xf numFmtId="0" fontId="24" fillId="13" borderId="17" xfId="0" applyFont="1" applyFill="1" applyBorder="1" applyAlignment="1" applyProtection="1">
      <alignment horizontal="center" vertical="center"/>
      <protection hidden="1"/>
    </xf>
    <xf numFmtId="0" fontId="34" fillId="14" borderId="26" xfId="0" applyFont="1" applyFill="1" applyBorder="1" applyAlignment="1" applyProtection="1">
      <alignment horizontal="center" vertical="center"/>
      <protection hidden="1"/>
    </xf>
    <xf numFmtId="0" fontId="13" fillId="21" borderId="22" xfId="0" applyFont="1" applyFill="1" applyBorder="1" applyAlignment="1" applyProtection="1">
      <alignment horizontal="center" vertical="center" wrapText="1"/>
      <protection hidden="1"/>
    </xf>
    <xf numFmtId="0" fontId="13" fillId="21" borderId="18" xfId="0" applyFont="1" applyFill="1" applyBorder="1" applyAlignment="1" applyProtection="1">
      <alignment horizontal="center" vertical="center" wrapText="1"/>
      <protection hidden="1"/>
    </xf>
    <xf numFmtId="0" fontId="13" fillId="21" borderId="19" xfId="0" applyFont="1" applyFill="1" applyBorder="1" applyAlignment="1" applyProtection="1">
      <alignment horizontal="center" vertical="center" wrapText="1"/>
      <protection hidden="1"/>
    </xf>
    <xf numFmtId="0" fontId="45" fillId="13" borderId="22" xfId="0" applyFont="1" applyFill="1" applyBorder="1" applyAlignment="1" applyProtection="1">
      <alignment horizontal="center" vertical="center" wrapText="1"/>
      <protection hidden="1"/>
    </xf>
    <xf numFmtId="0" fontId="19" fillId="21" borderId="31" xfId="0" applyFont="1" applyFill="1" applyBorder="1" applyAlignment="1" applyProtection="1">
      <alignment horizontal="center"/>
      <protection hidden="1"/>
    </xf>
    <xf numFmtId="0" fontId="19" fillId="21" borderId="15" xfId="0" applyFont="1" applyFill="1" applyBorder="1" applyAlignment="1" applyProtection="1">
      <alignment horizontal="center"/>
      <protection hidden="1"/>
    </xf>
    <xf numFmtId="0" fontId="19" fillId="13" borderId="31" xfId="0" applyFont="1" applyFill="1" applyBorder="1" applyAlignment="1" applyProtection="1">
      <alignment horizontal="center"/>
      <protection hidden="1"/>
    </xf>
    <xf numFmtId="0" fontId="19" fillId="13" borderId="15" xfId="0" applyFont="1" applyFill="1" applyBorder="1" applyAlignment="1" applyProtection="1">
      <alignment horizontal="center"/>
      <protection hidden="1"/>
    </xf>
    <xf numFmtId="0" fontId="34" fillId="22" borderId="16" xfId="0" applyFont="1" applyFill="1" applyBorder="1" applyAlignment="1" applyProtection="1">
      <alignment horizontal="center" vertical="center"/>
      <protection hidden="1"/>
    </xf>
    <xf numFmtId="0" fontId="34" fillId="22" borderId="17" xfId="0" applyFont="1" applyFill="1" applyBorder="1" applyAlignment="1" applyProtection="1">
      <alignment horizontal="center" vertical="center"/>
      <protection hidden="1"/>
    </xf>
    <xf numFmtId="0" fontId="28" fillId="13" borderId="16" xfId="0" applyFont="1" applyFill="1" applyBorder="1" applyAlignment="1" applyProtection="1">
      <alignment vertical="center"/>
      <protection hidden="1"/>
    </xf>
    <xf numFmtId="0" fontId="28" fillId="13" borderId="17" xfId="0" applyFont="1" applyFill="1" applyBorder="1" applyAlignment="1" applyProtection="1">
      <alignment vertical="center"/>
      <protection hidden="1"/>
    </xf>
    <xf numFmtId="2" fontId="96" fillId="22" borderId="32" xfId="1" applyNumberFormat="1" applyFont="1" applyFill="1" applyBorder="1" applyAlignment="1" applyProtection="1">
      <alignment horizontal="center" vertical="center"/>
      <protection hidden="1"/>
    </xf>
    <xf numFmtId="2" fontId="96" fillId="22" borderId="21" xfId="1" applyNumberFormat="1" applyFont="1" applyFill="1" applyBorder="1" applyAlignment="1" applyProtection="1">
      <alignment horizontal="center" vertical="center"/>
      <protection hidden="1"/>
    </xf>
    <xf numFmtId="0" fontId="11" fillId="7" borderId="0" xfId="0" applyFont="1" applyFill="1" applyAlignment="1" applyProtection="1">
      <alignment vertical="top" wrapText="1"/>
      <protection hidden="1"/>
    </xf>
    <xf numFmtId="164" fontId="27" fillId="12" borderId="4" xfId="1" applyNumberFormat="1" applyFont="1" applyFill="1" applyBorder="1" applyAlignment="1" applyProtection="1">
      <alignment horizontal="right" vertical="center"/>
      <protection locked="0"/>
    </xf>
    <xf numFmtId="164" fontId="27" fillId="12" borderId="5" xfId="1" applyNumberFormat="1" applyFont="1" applyFill="1" applyBorder="1" applyAlignment="1" applyProtection="1">
      <alignment horizontal="right" vertical="center"/>
      <protection locked="0"/>
    </xf>
    <xf numFmtId="164" fontId="27" fillId="12" borderId="1" xfId="1" applyNumberFormat="1" applyFont="1" applyFill="1" applyBorder="1" applyAlignment="1" applyProtection="1">
      <alignment horizontal="right" vertical="center"/>
      <protection locked="0"/>
    </xf>
    <xf numFmtId="164" fontId="27" fillId="12" borderId="3" xfId="1" applyNumberFormat="1" applyFont="1" applyFill="1" applyBorder="1" applyAlignment="1" applyProtection="1">
      <alignment horizontal="right" vertical="center"/>
      <protection locked="0"/>
    </xf>
    <xf numFmtId="0" fontId="27" fillId="6" borderId="30" xfId="0" applyFont="1" applyFill="1" applyBorder="1" applyAlignment="1" applyProtection="1">
      <alignment horizontal="left" vertical="top" wrapText="1"/>
      <protection hidden="1"/>
    </xf>
    <xf numFmtId="0" fontId="18" fillId="6" borderId="24" xfId="0" applyFont="1" applyFill="1" applyBorder="1" applyAlignment="1" applyProtection="1">
      <alignment horizontal="left" vertical="top" wrapText="1"/>
      <protection hidden="1"/>
    </xf>
    <xf numFmtId="0" fontId="18" fillId="6" borderId="28" xfId="0" applyFont="1" applyFill="1" applyBorder="1" applyAlignment="1" applyProtection="1">
      <alignment horizontal="left" vertical="top" wrapText="1"/>
      <protection hidden="1"/>
    </xf>
    <xf numFmtId="0" fontId="27" fillId="12" borderId="4" xfId="0" applyFont="1" applyFill="1" applyBorder="1" applyAlignment="1" applyProtection="1">
      <alignment vertical="center"/>
      <protection locked="0"/>
    </xf>
    <xf numFmtId="0" fontId="27" fillId="12" borderId="5" xfId="0" applyFont="1" applyFill="1" applyBorder="1" applyAlignment="1" applyProtection="1">
      <alignment vertical="center"/>
      <protection locked="0"/>
    </xf>
    <xf numFmtId="0" fontId="10" fillId="6" borderId="0" xfId="0" applyFont="1" applyFill="1" applyAlignment="1" applyProtection="1">
      <alignment horizontal="left" vertical="center" wrapText="1"/>
      <protection hidden="1"/>
    </xf>
    <xf numFmtId="0" fontId="27" fillId="12" borderId="4" xfId="0" applyFont="1" applyFill="1" applyBorder="1" applyAlignment="1" applyProtection="1">
      <alignment horizontal="right" vertical="center"/>
      <protection locked="0"/>
    </xf>
    <xf numFmtId="0" fontId="27" fillId="12" borderId="5" xfId="0" applyFont="1" applyFill="1" applyBorder="1" applyAlignment="1" applyProtection="1">
      <alignment horizontal="right" vertical="center"/>
      <protection locked="0"/>
    </xf>
    <xf numFmtId="0" fontId="31" fillId="11" borderId="11" xfId="1" applyNumberFormat="1" applyFont="1" applyFill="1" applyBorder="1" applyAlignment="1" applyProtection="1">
      <alignment vertical="center"/>
    </xf>
    <xf numFmtId="0" fontId="27" fillId="12" borderId="4" xfId="0" applyFont="1" applyFill="1" applyBorder="1" applyAlignment="1" applyProtection="1">
      <alignment horizontal="center" vertical="center"/>
      <protection locked="0"/>
    </xf>
    <xf numFmtId="0" fontId="27" fillId="12" borderId="5" xfId="0" applyFont="1" applyFill="1" applyBorder="1" applyAlignment="1" applyProtection="1">
      <alignment horizontal="center" vertical="center"/>
      <protection locked="0"/>
    </xf>
    <xf numFmtId="0" fontId="27" fillId="12" borderId="33" xfId="0" applyFont="1" applyFill="1" applyBorder="1" applyAlignment="1" applyProtection="1">
      <alignment vertical="center"/>
      <protection locked="0"/>
    </xf>
    <xf numFmtId="0" fontId="27" fillId="12" borderId="34" xfId="0" applyFont="1" applyFill="1" applyBorder="1" applyAlignment="1" applyProtection="1">
      <alignment vertical="center"/>
      <protection locked="0"/>
    </xf>
    <xf numFmtId="0" fontId="27" fillId="12" borderId="35" xfId="0" applyFont="1" applyFill="1" applyBorder="1" applyAlignment="1" applyProtection="1">
      <alignment vertical="center"/>
      <protection locked="0"/>
    </xf>
    <xf numFmtId="0" fontId="27" fillId="12" borderId="36" xfId="0" applyFont="1" applyFill="1" applyBorder="1" applyAlignment="1" applyProtection="1">
      <alignment vertical="center"/>
      <protection locked="0"/>
    </xf>
    <xf numFmtId="0" fontId="24" fillId="13" borderId="0" xfId="0" applyFont="1" applyFill="1" applyBorder="1" applyAlignment="1" applyProtection="1">
      <alignment horizontal="left" vertical="center"/>
      <protection hidden="1"/>
    </xf>
    <xf numFmtId="0" fontId="18" fillId="21" borderId="0" xfId="0" applyFont="1" applyFill="1" applyBorder="1" applyAlignment="1" applyProtection="1">
      <alignment horizontal="left" vertical="center"/>
      <protection hidden="1"/>
    </xf>
    <xf numFmtId="164" fontId="31" fillId="11" borderId="11" xfId="1" applyNumberFormat="1" applyFont="1" applyFill="1" applyBorder="1" applyAlignment="1" applyProtection="1">
      <alignment horizontal="right" vertical="center"/>
      <protection hidden="1"/>
    </xf>
    <xf numFmtId="3" fontId="68" fillId="6" borderId="0" xfId="0" applyNumberFormat="1" applyFont="1" applyFill="1" applyAlignment="1" applyProtection="1">
      <alignment horizontal="right" vertical="top"/>
      <protection hidden="1"/>
    </xf>
    <xf numFmtId="3" fontId="79" fillId="6" borderId="0" xfId="0" applyNumberFormat="1" applyFont="1" applyFill="1" applyAlignment="1" applyProtection="1">
      <alignment horizontal="right" vertical="top"/>
      <protection hidden="1"/>
    </xf>
    <xf numFmtId="0" fontId="23" fillId="6" borderId="0" xfId="0" applyFont="1" applyFill="1" applyAlignment="1" applyProtection="1">
      <alignment vertical="center"/>
      <protection hidden="1"/>
    </xf>
    <xf numFmtId="0" fontId="65" fillId="6" borderId="0" xfId="0" applyFont="1" applyFill="1" applyAlignment="1" applyProtection="1">
      <alignment vertical="center"/>
      <protection hidden="1"/>
    </xf>
    <xf numFmtId="0" fontId="23" fillId="6" borderId="0" xfId="0" applyFont="1" applyFill="1" applyProtection="1">
      <protection hidden="1"/>
    </xf>
    <xf numFmtId="0" fontId="65" fillId="6" borderId="0" xfId="0" applyFont="1" applyFill="1" applyProtection="1">
      <protection hidden="1"/>
    </xf>
    <xf numFmtId="3" fontId="32" fillId="6" borderId="42" xfId="0" applyNumberFormat="1" applyFont="1" applyFill="1" applyBorder="1" applyAlignment="1" applyProtection="1">
      <alignment horizontal="center" vertical="center"/>
      <protection locked="0"/>
    </xf>
    <xf numFmtId="3" fontId="32" fillId="6" borderId="43" xfId="0" applyNumberFormat="1" applyFont="1" applyFill="1" applyBorder="1" applyAlignment="1" applyProtection="1">
      <alignment horizontal="center" vertical="center"/>
      <protection locked="0"/>
    </xf>
    <xf numFmtId="0" fontId="59" fillId="6" borderId="12" xfId="0" applyFont="1" applyFill="1" applyBorder="1" applyAlignment="1" applyProtection="1">
      <alignment horizontal="left" vertical="center" wrapText="1"/>
      <protection hidden="1"/>
    </xf>
    <xf numFmtId="0" fontId="59" fillId="6" borderId="0" xfId="0" applyFont="1" applyFill="1" applyAlignment="1" applyProtection="1">
      <alignment horizontal="left" vertical="center" wrapText="1"/>
      <protection hidden="1"/>
    </xf>
    <xf numFmtId="0" fontId="32" fillId="6" borderId="12" xfId="0" applyFont="1" applyFill="1" applyBorder="1" applyAlignment="1">
      <alignment horizontal="left" vertical="center" wrapText="1"/>
    </xf>
    <xf numFmtId="0" fontId="32" fillId="6" borderId="0" xfId="0" applyFont="1" applyFill="1" applyAlignment="1">
      <alignment horizontal="left" vertical="center" wrapText="1"/>
    </xf>
    <xf numFmtId="0" fontId="32" fillId="6" borderId="7" xfId="0" applyFont="1" applyFill="1" applyBorder="1" applyAlignment="1">
      <alignment horizontal="left" vertical="center" wrapText="1"/>
    </xf>
    <xf numFmtId="3" fontId="32" fillId="6" borderId="6" xfId="0" applyNumberFormat="1" applyFont="1" applyFill="1" applyBorder="1" applyAlignment="1" applyProtection="1">
      <alignment horizontal="center" vertical="center"/>
      <protection locked="0"/>
    </xf>
    <xf numFmtId="3" fontId="32" fillId="6" borderId="44" xfId="0" applyNumberFormat="1" applyFont="1" applyFill="1" applyBorder="1" applyAlignment="1" applyProtection="1">
      <alignment horizontal="center" vertical="center"/>
      <protection locked="0"/>
    </xf>
    <xf numFmtId="3" fontId="32" fillId="20" borderId="47" xfId="0" applyNumberFormat="1" applyFont="1" applyFill="1" applyBorder="1" applyAlignment="1">
      <alignment horizontal="center" vertical="center"/>
    </xf>
    <xf numFmtId="3" fontId="32" fillId="20" borderId="48" xfId="0" applyNumberFormat="1" applyFont="1" applyFill="1" applyBorder="1" applyAlignment="1">
      <alignment horizontal="center" vertical="center"/>
    </xf>
    <xf numFmtId="9" fontId="32" fillId="6" borderId="1" xfId="0" applyNumberFormat="1" applyFont="1" applyFill="1" applyBorder="1" applyAlignment="1" applyProtection="1">
      <alignment horizontal="center" vertical="center"/>
      <protection locked="0"/>
    </xf>
    <xf numFmtId="9" fontId="32" fillId="6" borderId="3" xfId="0" applyNumberFormat="1" applyFont="1" applyFill="1" applyBorder="1" applyAlignment="1" applyProtection="1">
      <alignment horizontal="center" vertical="center"/>
      <protection locked="0"/>
    </xf>
    <xf numFmtId="9" fontId="32" fillId="6" borderId="47" xfId="0" applyNumberFormat="1" applyFont="1" applyFill="1" applyBorder="1" applyAlignment="1" applyProtection="1">
      <alignment horizontal="center" vertical="center"/>
      <protection locked="0"/>
    </xf>
    <xf numFmtId="9" fontId="32" fillId="6" borderId="46" xfId="0" applyNumberFormat="1" applyFont="1" applyFill="1" applyBorder="1" applyAlignment="1" applyProtection="1">
      <alignment horizontal="center" vertical="center"/>
      <protection locked="0"/>
    </xf>
    <xf numFmtId="9" fontId="32" fillId="6" borderId="8" xfId="0" applyNumberFormat="1" applyFont="1" applyFill="1" applyBorder="1" applyAlignment="1" applyProtection="1">
      <alignment horizontal="center" vertical="center"/>
      <protection locked="0"/>
    </xf>
    <xf numFmtId="9" fontId="32" fillId="6" borderId="10" xfId="0" applyNumberFormat="1" applyFont="1" applyFill="1" applyBorder="1" applyAlignment="1" applyProtection="1">
      <alignment horizontal="center" vertical="center"/>
      <protection locked="0"/>
    </xf>
    <xf numFmtId="3" fontId="32" fillId="6" borderId="47" xfId="0" applyNumberFormat="1" applyFont="1" applyFill="1" applyBorder="1" applyAlignment="1" applyProtection="1">
      <alignment horizontal="center" vertical="center"/>
      <protection locked="0"/>
    </xf>
    <xf numFmtId="3" fontId="32" fillId="6" borderId="48" xfId="0" applyNumberFormat="1" applyFont="1" applyFill="1" applyBorder="1" applyAlignment="1" applyProtection="1">
      <alignment horizontal="center" vertical="center"/>
      <protection locked="0"/>
    </xf>
    <xf numFmtId="1" fontId="32" fillId="6" borderId="42" xfId="0" applyNumberFormat="1" applyFont="1" applyFill="1" applyBorder="1" applyAlignment="1" applyProtection="1">
      <alignment horizontal="center" vertical="center"/>
      <protection locked="0"/>
    </xf>
    <xf numFmtId="1" fontId="32" fillId="6" borderId="43" xfId="0" applyNumberFormat="1" applyFont="1" applyFill="1" applyBorder="1" applyAlignment="1" applyProtection="1">
      <alignment horizontal="center" vertical="center"/>
      <protection locked="0"/>
    </xf>
    <xf numFmtId="3" fontId="67" fillId="20" borderId="47" xfId="0" applyNumberFormat="1" applyFont="1" applyFill="1" applyBorder="1" applyAlignment="1">
      <alignment horizontal="center" vertical="center"/>
    </xf>
    <xf numFmtId="3" fontId="67" fillId="20" borderId="48" xfId="0" applyNumberFormat="1" applyFont="1" applyFill="1" applyBorder="1" applyAlignment="1">
      <alignment horizontal="center" vertical="center"/>
    </xf>
    <xf numFmtId="0" fontId="22" fillId="6" borderId="37" xfId="0" applyFont="1" applyFill="1" applyBorder="1" applyAlignment="1" applyProtection="1">
      <alignment horizontal="center" vertical="center"/>
      <protection locked="0"/>
    </xf>
    <xf numFmtId="0" fontId="22" fillId="6" borderId="38" xfId="0" applyFont="1" applyFill="1" applyBorder="1" applyAlignment="1" applyProtection="1">
      <alignment horizontal="center" vertical="center"/>
      <protection locked="0"/>
    </xf>
    <xf numFmtId="0" fontId="23" fillId="6" borderId="6" xfId="0" applyFont="1" applyFill="1" applyBorder="1" applyAlignment="1" applyProtection="1">
      <alignment horizontal="left" vertical="center"/>
      <protection hidden="1"/>
    </xf>
    <xf numFmtId="0" fontId="11" fillId="7" borderId="0" xfId="0" applyFont="1" applyFill="1" applyAlignment="1" applyProtection="1">
      <alignment horizontal="left" vertical="top" wrapText="1"/>
      <protection hidden="1"/>
    </xf>
    <xf numFmtId="0" fontId="18" fillId="6" borderId="0" xfId="0" applyFont="1" applyFill="1" applyAlignment="1" applyProtection="1">
      <alignment horizontal="left" vertical="top" wrapText="1"/>
      <protection hidden="1"/>
    </xf>
    <xf numFmtId="3" fontId="32" fillId="20" borderId="47" xfId="0" applyNumberFormat="1" applyFont="1" applyFill="1" applyBorder="1" applyAlignment="1" applyProtection="1">
      <alignment horizontal="center" vertical="center"/>
      <protection hidden="1"/>
    </xf>
    <xf numFmtId="3" fontId="32" fillId="20" borderId="48" xfId="0" applyNumberFormat="1" applyFont="1" applyFill="1" applyBorder="1" applyAlignment="1" applyProtection="1">
      <alignment horizontal="center" vertical="center"/>
      <protection hidden="1"/>
    </xf>
    <xf numFmtId="3" fontId="67" fillId="20" borderId="47" xfId="0" applyNumberFormat="1" applyFont="1" applyFill="1" applyBorder="1" applyAlignment="1" applyProtection="1">
      <alignment horizontal="center" vertical="center"/>
      <protection hidden="1"/>
    </xf>
    <xf numFmtId="3" fontId="67" fillId="20" borderId="48" xfId="0" applyNumberFormat="1" applyFont="1" applyFill="1" applyBorder="1" applyAlignment="1" applyProtection="1">
      <alignment horizontal="center" vertical="center"/>
      <protection hidden="1"/>
    </xf>
    <xf numFmtId="0" fontId="27" fillId="16" borderId="0" xfId="6" applyFont="1" applyFill="1" applyAlignment="1" applyProtection="1">
      <alignment horizontal="center"/>
      <protection hidden="1"/>
    </xf>
    <xf numFmtId="0" fontId="27" fillId="0" borderId="0" xfId="6" applyFont="1" applyAlignment="1" applyProtection="1">
      <alignment horizontal="center" vertical="center" wrapText="1"/>
      <protection hidden="1"/>
    </xf>
    <xf numFmtId="0" fontId="27" fillId="15" borderId="13" xfId="6" applyFont="1" applyFill="1" applyBorder="1" applyAlignment="1" applyProtection="1">
      <alignment horizontal="center"/>
      <protection hidden="1"/>
    </xf>
    <xf numFmtId="0" fontId="27" fillId="14" borderId="13" xfId="6" applyFont="1" applyFill="1" applyBorder="1" applyAlignment="1" applyProtection="1">
      <alignment horizontal="center"/>
      <protection hidden="1"/>
    </xf>
    <xf numFmtId="0" fontId="27" fillId="7" borderId="13" xfId="6" applyFont="1" applyFill="1" applyBorder="1" applyAlignment="1" applyProtection="1">
      <alignment horizontal="center"/>
      <protection hidden="1"/>
    </xf>
    <xf numFmtId="0" fontId="27" fillId="0" borderId="13" xfId="6" applyFont="1" applyBorder="1" applyAlignment="1" applyProtection="1">
      <alignment horizontal="center" vertical="center" wrapText="1"/>
      <protection hidden="1"/>
    </xf>
    <xf numFmtId="0" fontId="93" fillId="0" borderId="30" xfId="0" applyFont="1" applyBorder="1" applyAlignment="1">
      <alignment horizontal="center"/>
    </xf>
    <xf numFmtId="0" fontId="93" fillId="0" borderId="28" xfId="0" applyFont="1" applyBorder="1" applyAlignment="1">
      <alignment horizontal="center"/>
    </xf>
  </cellXfs>
  <cellStyles count="16">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2 2" xfId="15" xr:uid="{7A029BB5-6ED8-47FB-A1A3-9A6549036443}"/>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好 2" xfId="14" xr:uid="{226C754A-78F3-414D-A5B4-389AE6A2F43D}"/>
    <cellStyle name="常规 2" xfId="7" xr:uid="{A1D68A8B-C2EB-42A8-83D7-52D241930B22}"/>
    <cellStyle name="常规 2 2" xfId="12" xr:uid="{838B7B87-C4B4-4ECB-8AE7-4A86FB6870E9}"/>
    <cellStyle name="常规 3" xfId="8" xr:uid="{6BCA4314-3182-4CFB-9F92-25B3B6A9EDCB}"/>
  </cellStyles>
  <dxfs count="39">
    <dxf>
      <font>
        <b/>
        <i val="0"/>
        <condense val="0"/>
        <extend val="0"/>
        <color indexed="10"/>
      </font>
    </dxf>
    <dxf>
      <font>
        <color theme="0"/>
      </font>
    </dxf>
    <dxf>
      <font>
        <color theme="0"/>
      </font>
    </dxf>
    <dxf>
      <font>
        <color theme="0"/>
      </font>
    </dxf>
    <dxf>
      <font>
        <color theme="0"/>
      </font>
    </dxf>
    <dxf>
      <font>
        <color theme="0"/>
      </font>
    </dxf>
    <dxf>
      <font>
        <b val="0"/>
        <i val="0"/>
        <condense val="0"/>
        <extend val="0"/>
        <color indexed="8"/>
      </font>
    </dxf>
    <dxf>
      <fill>
        <patternFill patternType="solid"/>
      </fill>
    </dxf>
    <dxf>
      <font>
        <b/>
        <i val="0"/>
        <condense val="0"/>
        <extend val="0"/>
        <color indexed="10"/>
      </font>
    </dxf>
    <dxf>
      <font>
        <color theme="0"/>
      </font>
    </dxf>
    <dxf>
      <font>
        <color theme="0"/>
      </font>
    </dxf>
    <dxf>
      <font>
        <color theme="0"/>
      </font>
    </dxf>
    <dxf>
      <font>
        <color theme="0"/>
      </font>
    </dxf>
    <dxf>
      <font>
        <color theme="0"/>
      </font>
    </dxf>
    <dxf>
      <font>
        <b val="0"/>
        <i val="0"/>
        <condense val="0"/>
        <extend val="0"/>
        <color indexed="8"/>
      </font>
    </dxf>
    <dxf>
      <fill>
        <patternFill patternType="solid"/>
      </fill>
    </dxf>
    <dxf>
      <font>
        <color theme="2"/>
      </font>
    </dxf>
    <dxf>
      <font>
        <color theme="2"/>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s>
  <tableStyles count="0" defaultTableStyle="TableStyleMedium2" defaultPivotStyle="PivotStyleLight16"/>
  <colors>
    <mruColors>
      <color rgb="FFDDEBF7"/>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6="http://schemas.microsoft.com/office/drawing/2014/chart" uri="{F5D05F6E-A05E-4728-AFD3-386EB277150F}">
                  <c16:filteredLitCache>
                    <c:strCache>
                      <c:ptCount val="1"/>
                      <c:pt idx="0">
                        <c:v>Current22</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('Apartment Buildings'!$E$63,'Apartment Buildings'!$E$42,'Apartment Buildings'!$E$50,'Apartment Buildings'!$E$57)</c15:sqref>
                  </c15:fullRef>
                </c:ext>
              </c:extLst>
              <c:f>('Apartment Buildings'!$E$42,'Apartment Buildings'!$E$50,'Apartment Buildings'!$E$57)</c:f>
              <c:numCache>
                <c:formatCode>0.00</c:formatCode>
                <c:ptCount val="3"/>
                <c:pt idx="0">
                  <c:v>#N/A</c:v>
                </c:pt>
                <c:pt idx="1">
                  <c:v>#N/A</c:v>
                </c:pt>
                <c:pt idx="2">
                  <c:v>#N/A</c:v>
                </c:pt>
              </c:numCache>
            </c:numRef>
          </c:val>
          <c:smooth val="0"/>
          <c:extLst>
            <c:ext xmlns:c16="http://schemas.microsoft.com/office/drawing/2014/chart" uri="{F5D05F6E-A05E-4728-AFD3-386EB277150F}">
              <c16:categoryFilterExceptions>
                <c16:categoryFilterException>
                  <c16:uniqueId val="{00000000-2B19-4779-8C2A-B08BD24B6958}"/>
                  <c16:bubble3D val="0"/>
                  <c16:marker>
                    <c:symbol val="circle"/>
                    <c:size val="5"/>
                    <c:spPr>
                      <a:solidFill>
                        <a:schemeClr val="accent1"/>
                      </a:solidFill>
                      <a:ln w="9525">
                        <a:solidFill>
                          <a:schemeClr val="accent1"/>
                        </a:solidFill>
                      </a:ln>
                      <a:effectLst/>
                    </c:spPr>
                  </c16:marker>
                </c16:categoryFilterException>
              </c16:categoryFilterExceptions>
            </c:ext>
            <c:ext xmlns:c16="http://schemas.microsoft.com/office/drawing/2014/chart" uri="{C5897E43-82E2-4C41-B96C-FBF1F857EA46}">
              <c16:datapointuniqueidmap xmlns:c16="http://schemas.microsoft.com/office/drawing/2014/chart">
                <c16:ptentry>
                  <c16:ptidx>0</c16:ptidx>
                  <c16:uniqueID val="{00000000-2B19-4779-8C2A-B08BD24B6958}"/>
                </c16:ptentry>
              </c16:datapointuniqueidmap>
            </c:ext>
            <c:ext xmlns:c16="http://schemas.microsoft.com/office/drawing/2014/chart" uri="{C3380CC4-5D6E-409C-BE32-E72D297353CC}">
              <c16:uniqueId val="{00000000-424D-4700-803B-24661B051C0E}"/>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6="http://schemas.microsoft.com/office/drawing/2014/chart" uri="{F5D05F6E-A05E-4728-AFD3-386EB277150F}">
                  <c16:filteredLitCache>
                    <c:strCache>
                      <c:ptCount val="1"/>
                      <c:pt idx="0">
                        <c:v>Current22</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('Apartment Buildings'!$H$63,'Apartment Buildings'!$H$42,'Apartment Buildings'!$F$50,'Apartment Buildings'!$F$57)</c15:sqref>
                  </c15:fullRef>
                </c:ext>
              </c:extLst>
              <c:f>('Apartment Buildings'!$H$42,'Apartment Buildings'!$F$50,'Apartment Buildings'!$F$57)</c:f>
              <c:numCache>
                <c:formatCode>0.00</c:formatCode>
                <c:ptCount val="3"/>
                <c:pt idx="0">
                  <c:v>#N/A</c:v>
                </c:pt>
                <c:pt idx="1">
                  <c:v>#N/A</c:v>
                </c:pt>
                <c:pt idx="2">
                  <c:v>#N/A</c:v>
                </c:pt>
              </c:numCache>
            </c:numRef>
          </c:val>
          <c:smooth val="0"/>
          <c:extLst>
            <c:ext xmlns:c16="http://schemas.microsoft.com/office/drawing/2014/chart" uri="{C3380CC4-5D6E-409C-BE32-E72D297353CC}">
              <c16:uniqueId val="{00000004-424D-4700-803B-24661B051C0E}"/>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6="http://schemas.microsoft.com/office/drawing/2014/chart" uri="{F5D05F6E-A05E-4728-AFD3-386EB277150F}">
                  <c16:filteredLitCache>
                    <c:strCache>
                      <c:ptCount val="1"/>
                      <c:pt idx="0">
                        <c:v>Current22</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('Apartment Buildings'!$E$63,'Apartment Buildings'!$E$42)</c15:sqref>
                  </c15:fullRef>
                </c:ext>
              </c:extLst>
              <c:f>'Apartment Buildings'!$E$42</c:f>
              <c:numCache>
                <c:formatCode>0.00</c:formatCode>
                <c:ptCount val="1"/>
                <c:pt idx="0">
                  <c:v>#N/A</c:v>
                </c:pt>
              </c:numCache>
            </c:numRef>
          </c:val>
          <c:smooth val="0"/>
          <c:extLst>
            <c:ext xmlns:c16="http://schemas.microsoft.com/office/drawing/2014/chart" uri="{C3380CC4-5D6E-409C-BE32-E72D297353CC}">
              <c16:uniqueId val="{00000000-8FC6-4034-9454-7CA19247F399}"/>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1125628</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1509</xdr:colOff>
      <xdr:row>4</xdr:row>
      <xdr:rowOff>57322</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246816</xdr:colOff>
      <xdr:row>66</xdr:row>
      <xdr:rowOff>132895</xdr:rowOff>
    </xdr:from>
    <xdr:to>
      <xdr:col>8</xdr:col>
      <xdr:colOff>320346</xdr:colOff>
      <xdr:row>84</xdr:row>
      <xdr:rowOff>74385</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49304</xdr:colOff>
      <xdr:row>1</xdr:row>
      <xdr:rowOff>21176</xdr:rowOff>
    </xdr:from>
    <xdr:to>
      <xdr:col>2</xdr:col>
      <xdr:colOff>84139</xdr:colOff>
      <xdr:row>2</xdr:row>
      <xdr:rowOff>647547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2386" y="675600"/>
          <a:ext cx="1361612" cy="81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60</xdr:row>
      <xdr:rowOff>0</xdr:rowOff>
    </xdr:from>
    <xdr:to>
      <xdr:col>3</xdr:col>
      <xdr:colOff>15240</xdr:colOff>
      <xdr:row>70</xdr:row>
      <xdr:rowOff>129540</xdr:rowOff>
    </xdr:to>
    <xdr:pic>
      <xdr:nvPicPr>
        <xdr:cNvPr id="2" name="Picture 6">
          <a:extLst>
            <a:ext uri="{FF2B5EF4-FFF2-40B4-BE49-F238E27FC236}">
              <a16:creationId xmlns:a16="http://schemas.microsoft.com/office/drawing/2014/main" id="{EAFD7D54-2D58-481A-A14B-C104B2A19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 y="12489180"/>
          <a:ext cx="13868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80</xdr:row>
      <xdr:rowOff>0</xdr:rowOff>
    </xdr:from>
    <xdr:to>
      <xdr:col>1</xdr:col>
      <xdr:colOff>1249680</xdr:colOff>
      <xdr:row>84</xdr:row>
      <xdr:rowOff>213360</xdr:rowOff>
    </xdr:to>
    <xdr:pic>
      <xdr:nvPicPr>
        <xdr:cNvPr id="3" name="Picture 8">
          <a:extLst>
            <a:ext uri="{FF2B5EF4-FFF2-40B4-BE49-F238E27FC236}">
              <a16:creationId xmlns:a16="http://schemas.microsoft.com/office/drawing/2014/main" id="{24DE1941-2D90-42F0-BEC4-016EB2BB5B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4880" y="14843760"/>
          <a:ext cx="1249680" cy="112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213360</xdr:rowOff>
    </xdr:from>
    <xdr:to>
      <xdr:col>3</xdr:col>
      <xdr:colOff>0</xdr:colOff>
      <xdr:row>2</xdr:row>
      <xdr:rowOff>510540</xdr:rowOff>
    </xdr:to>
    <xdr:pic>
      <xdr:nvPicPr>
        <xdr:cNvPr id="4" name="Picture 5">
          <a:extLst>
            <a:ext uri="{FF2B5EF4-FFF2-40B4-BE49-F238E27FC236}">
              <a16:creationId xmlns:a16="http://schemas.microsoft.com/office/drawing/2014/main" id="{C09F1CA8-FB08-4D1B-BD7D-AFEF783F469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3460" y="213360"/>
          <a:ext cx="1303020" cy="1287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3</xdr:row>
      <xdr:rowOff>495647</xdr:rowOff>
    </xdr:from>
    <xdr:to>
      <xdr:col>5</xdr:col>
      <xdr:colOff>1569531</xdr:colOff>
      <xdr:row>3</xdr:row>
      <xdr:rowOff>497060</xdr:rowOff>
    </xdr:to>
    <xdr:cxnSp macro="">
      <xdr:nvCxnSpPr>
        <xdr:cNvPr id="5" name="Straight Connector 15">
          <a:extLst>
            <a:ext uri="{FF2B5EF4-FFF2-40B4-BE49-F238E27FC236}">
              <a16:creationId xmlns:a16="http://schemas.microsoft.com/office/drawing/2014/main" id="{BDA37B6B-51E4-4434-8348-609A39D2BE50}"/>
            </a:ext>
          </a:extLst>
        </xdr:cNvPr>
        <xdr:cNvCxnSpPr/>
      </xdr:nvCxnSpPr>
      <xdr:spPr>
        <a:xfrm flipV="1">
          <a:off x="982980" y="2255867"/>
          <a:ext cx="5204271" cy="141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632460</xdr:colOff>
      <xdr:row>0</xdr:row>
      <xdr:rowOff>792480</xdr:rowOff>
    </xdr:to>
    <xdr:pic>
      <xdr:nvPicPr>
        <xdr:cNvPr id="6" name="Picture 9">
          <a:extLst>
            <a:ext uri="{FF2B5EF4-FFF2-40B4-BE49-F238E27FC236}">
              <a16:creationId xmlns:a16="http://schemas.microsoft.com/office/drawing/2014/main" id="{3832CF2C-B569-4B00-87CD-63690A4B9EF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329940" y="114300"/>
          <a:ext cx="192024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31937</xdr:colOff>
      <xdr:row>5</xdr:row>
      <xdr:rowOff>84343</xdr:rowOff>
    </xdr:from>
    <xdr:to>
      <xdr:col>8</xdr:col>
      <xdr:colOff>656400</xdr:colOff>
      <xdr:row>5</xdr:row>
      <xdr:rowOff>109943</xdr:rowOff>
    </xdr:to>
    <xdr:cxnSp macro="">
      <xdr:nvCxnSpPr>
        <xdr:cNvPr id="7" name="Straight Connector 17">
          <a:extLst>
            <a:ext uri="{FF2B5EF4-FFF2-40B4-BE49-F238E27FC236}">
              <a16:creationId xmlns:a16="http://schemas.microsoft.com/office/drawing/2014/main" id="{0777FDED-34AD-4AFF-AB63-BC8C1B34FFC0}"/>
            </a:ext>
          </a:extLst>
        </xdr:cNvPr>
        <xdr:cNvCxnSpPr/>
      </xdr:nvCxnSpPr>
      <xdr:spPr>
        <a:xfrm>
          <a:off x="976817" y="3185683"/>
          <a:ext cx="9616063" cy="2560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137160</xdr:colOff>
      <xdr:row>3</xdr:row>
      <xdr:rowOff>129540</xdr:rowOff>
    </xdr:from>
    <xdr:to>
      <xdr:col>7</xdr:col>
      <xdr:colOff>601980</xdr:colOff>
      <xdr:row>3</xdr:row>
      <xdr:rowOff>853440</xdr:rowOff>
    </xdr:to>
    <xdr:pic>
      <xdr:nvPicPr>
        <xdr:cNvPr id="8" name="Picture 6">
          <a:extLst>
            <a:ext uri="{FF2B5EF4-FFF2-40B4-BE49-F238E27FC236}">
              <a16:creationId xmlns:a16="http://schemas.microsoft.com/office/drawing/2014/main" id="{38A04A95-7434-4C51-A7A9-3AC88AE3BD2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060180" y="1889760"/>
          <a:ext cx="4648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617220</xdr:colOff>
      <xdr:row>3</xdr:row>
      <xdr:rowOff>160020</xdr:rowOff>
    </xdr:from>
    <xdr:to>
      <xdr:col>8</xdr:col>
      <xdr:colOff>53340</xdr:colOff>
      <xdr:row>3</xdr:row>
      <xdr:rowOff>853440</xdr:rowOff>
    </xdr:to>
    <xdr:pic>
      <xdr:nvPicPr>
        <xdr:cNvPr id="9" name="Picture 12">
          <a:extLst>
            <a:ext uri="{FF2B5EF4-FFF2-40B4-BE49-F238E27FC236}">
              <a16:creationId xmlns:a16="http://schemas.microsoft.com/office/drawing/2014/main" id="{102F3E2A-D87A-4CD4-9335-737E20BCABB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540240" y="1920240"/>
          <a:ext cx="44958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769620</xdr:colOff>
      <xdr:row>11</xdr:row>
      <xdr:rowOff>15240</xdr:rowOff>
    </xdr:from>
    <xdr:to>
      <xdr:col>1</xdr:col>
      <xdr:colOff>1234440</xdr:colOff>
      <xdr:row>14</xdr:row>
      <xdr:rowOff>83820</xdr:rowOff>
    </xdr:to>
    <xdr:pic>
      <xdr:nvPicPr>
        <xdr:cNvPr id="10" name="Picture 6">
          <a:extLst>
            <a:ext uri="{FF2B5EF4-FFF2-40B4-BE49-F238E27FC236}">
              <a16:creationId xmlns:a16="http://schemas.microsoft.com/office/drawing/2014/main" id="{9DC83F27-EED7-4E0C-AB2C-F5A20BF68B3C}"/>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14500" y="4762500"/>
          <a:ext cx="46482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716280</xdr:colOff>
      <xdr:row>14</xdr:row>
      <xdr:rowOff>175260</xdr:rowOff>
    </xdr:from>
    <xdr:to>
      <xdr:col>1</xdr:col>
      <xdr:colOff>1181100</xdr:colOff>
      <xdr:row>18</xdr:row>
      <xdr:rowOff>76200</xdr:rowOff>
    </xdr:to>
    <xdr:pic>
      <xdr:nvPicPr>
        <xdr:cNvPr id="11" name="Picture 12">
          <a:extLst>
            <a:ext uri="{FF2B5EF4-FFF2-40B4-BE49-F238E27FC236}">
              <a16:creationId xmlns:a16="http://schemas.microsoft.com/office/drawing/2014/main" id="{F7E482F0-AF22-46EE-8522-1630502BD02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61160" y="5440680"/>
          <a:ext cx="46482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60</xdr:row>
      <xdr:rowOff>0</xdr:rowOff>
    </xdr:from>
    <xdr:to>
      <xdr:col>3</xdr:col>
      <xdr:colOff>15240</xdr:colOff>
      <xdr:row>70</xdr:row>
      <xdr:rowOff>129540</xdr:rowOff>
    </xdr:to>
    <xdr:pic>
      <xdr:nvPicPr>
        <xdr:cNvPr id="2" name="Picture 6">
          <a:extLst>
            <a:ext uri="{FF2B5EF4-FFF2-40B4-BE49-F238E27FC236}">
              <a16:creationId xmlns:a16="http://schemas.microsoft.com/office/drawing/2014/main" id="{413C8250-51A6-4D64-8517-7899C139B4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 y="12489180"/>
          <a:ext cx="13868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80</xdr:row>
      <xdr:rowOff>0</xdr:rowOff>
    </xdr:from>
    <xdr:to>
      <xdr:col>1</xdr:col>
      <xdr:colOff>1249680</xdr:colOff>
      <xdr:row>84</xdr:row>
      <xdr:rowOff>213360</xdr:rowOff>
    </xdr:to>
    <xdr:pic>
      <xdr:nvPicPr>
        <xdr:cNvPr id="3" name="Picture 8">
          <a:extLst>
            <a:ext uri="{FF2B5EF4-FFF2-40B4-BE49-F238E27FC236}">
              <a16:creationId xmlns:a16="http://schemas.microsoft.com/office/drawing/2014/main" id="{41ABAD98-3712-4539-A23E-66874F3968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4880" y="14843760"/>
          <a:ext cx="1249680" cy="112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213360</xdr:rowOff>
    </xdr:from>
    <xdr:to>
      <xdr:col>3</xdr:col>
      <xdr:colOff>0</xdr:colOff>
      <xdr:row>2</xdr:row>
      <xdr:rowOff>510540</xdr:rowOff>
    </xdr:to>
    <xdr:pic>
      <xdr:nvPicPr>
        <xdr:cNvPr id="4" name="Picture 5">
          <a:extLst>
            <a:ext uri="{FF2B5EF4-FFF2-40B4-BE49-F238E27FC236}">
              <a16:creationId xmlns:a16="http://schemas.microsoft.com/office/drawing/2014/main" id="{2B5D5220-3D65-43B8-9AA5-DC409F49D9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3460" y="213360"/>
          <a:ext cx="1303020" cy="1287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95612</xdr:colOff>
      <xdr:row>3</xdr:row>
      <xdr:rowOff>532839</xdr:rowOff>
    </xdr:from>
    <xdr:to>
      <xdr:col>5</xdr:col>
      <xdr:colOff>1617699</xdr:colOff>
      <xdr:row>3</xdr:row>
      <xdr:rowOff>535664</xdr:rowOff>
    </xdr:to>
    <xdr:cxnSp macro="">
      <xdr:nvCxnSpPr>
        <xdr:cNvPr id="5" name="Straight Connector 4">
          <a:extLst>
            <a:ext uri="{FF2B5EF4-FFF2-40B4-BE49-F238E27FC236}">
              <a16:creationId xmlns:a16="http://schemas.microsoft.com/office/drawing/2014/main" id="{B15A00C5-EAFE-4D91-975E-2922C2A052B4}"/>
            </a:ext>
          </a:extLst>
        </xdr:cNvPr>
        <xdr:cNvCxnSpPr/>
      </xdr:nvCxnSpPr>
      <xdr:spPr>
        <a:xfrm flipV="1">
          <a:off x="1040492" y="2293059"/>
          <a:ext cx="5194927" cy="2825"/>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632460</xdr:colOff>
      <xdr:row>0</xdr:row>
      <xdr:rowOff>792480</xdr:rowOff>
    </xdr:to>
    <xdr:pic>
      <xdr:nvPicPr>
        <xdr:cNvPr id="6" name="Picture 9">
          <a:extLst>
            <a:ext uri="{FF2B5EF4-FFF2-40B4-BE49-F238E27FC236}">
              <a16:creationId xmlns:a16="http://schemas.microsoft.com/office/drawing/2014/main" id="{C5885114-9B88-43FF-B6E2-224158C6A2E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329940" y="114300"/>
          <a:ext cx="192024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31937</xdr:colOff>
      <xdr:row>5</xdr:row>
      <xdr:rowOff>84343</xdr:rowOff>
    </xdr:from>
    <xdr:to>
      <xdr:col>8</xdr:col>
      <xdr:colOff>656400</xdr:colOff>
      <xdr:row>5</xdr:row>
      <xdr:rowOff>109943</xdr:rowOff>
    </xdr:to>
    <xdr:cxnSp macro="">
      <xdr:nvCxnSpPr>
        <xdr:cNvPr id="7" name="Straight Connector 6">
          <a:extLst>
            <a:ext uri="{FF2B5EF4-FFF2-40B4-BE49-F238E27FC236}">
              <a16:creationId xmlns:a16="http://schemas.microsoft.com/office/drawing/2014/main" id="{40F28AFB-652C-41FD-848D-69FAB31155FE}"/>
            </a:ext>
          </a:extLst>
        </xdr:cNvPr>
        <xdr:cNvCxnSpPr/>
      </xdr:nvCxnSpPr>
      <xdr:spPr>
        <a:xfrm>
          <a:off x="976817" y="3185683"/>
          <a:ext cx="9616063" cy="2560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137160</xdr:colOff>
      <xdr:row>3</xdr:row>
      <xdr:rowOff>129540</xdr:rowOff>
    </xdr:from>
    <xdr:to>
      <xdr:col>7</xdr:col>
      <xdr:colOff>601980</xdr:colOff>
      <xdr:row>3</xdr:row>
      <xdr:rowOff>853440</xdr:rowOff>
    </xdr:to>
    <xdr:pic>
      <xdr:nvPicPr>
        <xdr:cNvPr id="8" name="Picture 6">
          <a:extLst>
            <a:ext uri="{FF2B5EF4-FFF2-40B4-BE49-F238E27FC236}">
              <a16:creationId xmlns:a16="http://schemas.microsoft.com/office/drawing/2014/main" id="{AF1E719E-4EE3-452F-A57F-444F1AD1B2A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060180" y="1889760"/>
          <a:ext cx="4648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617220</xdr:colOff>
      <xdr:row>3</xdr:row>
      <xdr:rowOff>160020</xdr:rowOff>
    </xdr:from>
    <xdr:to>
      <xdr:col>8</xdr:col>
      <xdr:colOff>53340</xdr:colOff>
      <xdr:row>3</xdr:row>
      <xdr:rowOff>853440</xdr:rowOff>
    </xdr:to>
    <xdr:pic>
      <xdr:nvPicPr>
        <xdr:cNvPr id="9" name="Picture 12">
          <a:extLst>
            <a:ext uri="{FF2B5EF4-FFF2-40B4-BE49-F238E27FC236}">
              <a16:creationId xmlns:a16="http://schemas.microsoft.com/office/drawing/2014/main" id="{122C93EF-2791-4AD2-B941-AD32DD1FA58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540240" y="1920240"/>
          <a:ext cx="44958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769620</xdr:colOff>
      <xdr:row>11</xdr:row>
      <xdr:rowOff>15240</xdr:rowOff>
    </xdr:from>
    <xdr:to>
      <xdr:col>1</xdr:col>
      <xdr:colOff>1234440</xdr:colOff>
      <xdr:row>14</xdr:row>
      <xdr:rowOff>83820</xdr:rowOff>
    </xdr:to>
    <xdr:pic>
      <xdr:nvPicPr>
        <xdr:cNvPr id="10" name="Picture 6">
          <a:extLst>
            <a:ext uri="{FF2B5EF4-FFF2-40B4-BE49-F238E27FC236}">
              <a16:creationId xmlns:a16="http://schemas.microsoft.com/office/drawing/2014/main" id="{690BF4F2-D13F-468D-BD37-E10F9CA0D83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14500" y="4762500"/>
          <a:ext cx="46482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716280</xdr:colOff>
      <xdr:row>14</xdr:row>
      <xdr:rowOff>175260</xdr:rowOff>
    </xdr:from>
    <xdr:to>
      <xdr:col>1</xdr:col>
      <xdr:colOff>1181100</xdr:colOff>
      <xdr:row>18</xdr:row>
      <xdr:rowOff>76200</xdr:rowOff>
    </xdr:to>
    <xdr:pic>
      <xdr:nvPicPr>
        <xdr:cNvPr id="11" name="Picture 12">
          <a:extLst>
            <a:ext uri="{FF2B5EF4-FFF2-40B4-BE49-F238E27FC236}">
              <a16:creationId xmlns:a16="http://schemas.microsoft.com/office/drawing/2014/main" id="{FE4DCB37-82A7-4FE0-B438-E07D0058A4F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61160" y="5440680"/>
          <a:ext cx="46482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pageSetUpPr autoPageBreaks="0"/>
  </sheetPr>
  <dimension ref="A1:AH286"/>
  <sheetViews>
    <sheetView tabSelected="1" zoomScale="70" zoomScaleNormal="70" zoomScaleSheetLayoutView="70" workbookViewId="0">
      <selection activeCell="H12" sqref="H12:I12"/>
    </sheetView>
  </sheetViews>
  <sheetFormatPr defaultColWidth="9.28515625" defaultRowHeight="12.75"/>
  <cols>
    <col min="1" max="1" width="3.28515625" style="43" customWidth="1"/>
    <col min="2" max="2" width="19.28515625" style="43" customWidth="1"/>
    <col min="3" max="3" width="4.5703125" style="43" customWidth="1"/>
    <col min="4" max="4" width="19.28515625" style="43" customWidth="1"/>
    <col min="5" max="6" width="17.7109375" style="43" customWidth="1"/>
    <col min="7" max="7" width="2.28515625" style="43" customWidth="1"/>
    <col min="8" max="8" width="9.42578125" style="43" customWidth="1"/>
    <col min="9" max="9" width="5.28515625" style="43" customWidth="1"/>
    <col min="10" max="10" width="22.28515625" style="43" customWidth="1"/>
    <col min="11" max="11" width="19.28515625" style="43" customWidth="1"/>
    <col min="12" max="12" width="17.7109375" style="43" customWidth="1"/>
    <col min="13" max="13" width="14.140625" style="43" bestFit="1" customWidth="1"/>
    <col min="14" max="15" width="9.28515625" style="43"/>
    <col min="16" max="17" width="18.5703125" style="43" customWidth="1"/>
    <col min="18" max="18" width="20.7109375" style="43" customWidth="1"/>
    <col min="19" max="20" width="14.140625" style="43" bestFit="1" customWidth="1"/>
    <col min="21" max="24" width="18.7109375" style="43" customWidth="1"/>
    <col min="25" max="26" width="14.140625" style="43" bestFit="1" customWidth="1"/>
    <col min="27" max="262" width="9.28515625" style="43"/>
    <col min="263" max="263" width="3.28515625" style="43" customWidth="1"/>
    <col min="264" max="264" width="19.7109375" style="43" customWidth="1"/>
    <col min="265" max="265" width="14.7109375" style="43" customWidth="1"/>
    <col min="266" max="266" width="17.28515625" style="43" customWidth="1"/>
    <col min="267" max="267" width="16.42578125" style="43" customWidth="1"/>
    <col min="268" max="268" width="14.28515625" style="43" customWidth="1"/>
    <col min="269" max="269" width="2.28515625" style="43" customWidth="1"/>
    <col min="270" max="270" width="9.42578125" style="43" customWidth="1"/>
    <col min="271" max="271" width="8.7109375" style="43" customWidth="1"/>
    <col min="272" max="272" width="20.28515625" style="43" bestFit="1" customWidth="1"/>
    <col min="273" max="273" width="12.7109375" style="43" bestFit="1" customWidth="1"/>
    <col min="274" max="274" width="9.28515625" style="43"/>
    <col min="275" max="275" width="12.7109375" style="43" bestFit="1" customWidth="1"/>
    <col min="276" max="518" width="9.28515625" style="43"/>
    <col min="519" max="519" width="3.28515625" style="43" customWidth="1"/>
    <col min="520" max="520" width="19.7109375" style="43" customWidth="1"/>
    <col min="521" max="521" width="14.7109375" style="43" customWidth="1"/>
    <col min="522" max="522" width="17.28515625" style="43" customWidth="1"/>
    <col min="523" max="523" width="16.42578125" style="43" customWidth="1"/>
    <col min="524" max="524" width="14.28515625" style="43" customWidth="1"/>
    <col min="525" max="525" width="2.28515625" style="43" customWidth="1"/>
    <col min="526" max="526" width="9.42578125" style="43" customWidth="1"/>
    <col min="527" max="527" width="8.7109375" style="43" customWidth="1"/>
    <col min="528" max="528" width="20.28515625" style="43" bestFit="1" customWidth="1"/>
    <col min="529" max="529" width="12.7109375" style="43" bestFit="1" customWidth="1"/>
    <col min="530" max="530" width="9.28515625" style="43"/>
    <col min="531" max="531" width="12.7109375" style="43" bestFit="1" customWidth="1"/>
    <col min="532" max="774" width="9.28515625" style="43"/>
    <col min="775" max="775" width="3.28515625" style="43" customWidth="1"/>
    <col min="776" max="776" width="19.7109375" style="43" customWidth="1"/>
    <col min="777" max="777" width="14.7109375" style="43" customWidth="1"/>
    <col min="778" max="778" width="17.28515625" style="43" customWidth="1"/>
    <col min="779" max="779" width="16.42578125" style="43" customWidth="1"/>
    <col min="780" max="780" width="14.28515625" style="43" customWidth="1"/>
    <col min="781" max="781" width="2.28515625" style="43" customWidth="1"/>
    <col min="782" max="782" width="9.42578125" style="43" customWidth="1"/>
    <col min="783" max="783" width="8.7109375" style="43" customWidth="1"/>
    <col min="784" max="784" width="20.28515625" style="43" bestFit="1" customWidth="1"/>
    <col min="785" max="785" width="12.7109375" style="43" bestFit="1" customWidth="1"/>
    <col min="786" max="786" width="9.28515625" style="43"/>
    <col min="787" max="787" width="12.7109375" style="43" bestFit="1" customWidth="1"/>
    <col min="788" max="1030" width="9.28515625" style="43"/>
    <col min="1031" max="1031" width="3.28515625" style="43" customWidth="1"/>
    <col min="1032" max="1032" width="19.7109375" style="43" customWidth="1"/>
    <col min="1033" max="1033" width="14.7109375" style="43" customWidth="1"/>
    <col min="1034" max="1034" width="17.28515625" style="43" customWidth="1"/>
    <col min="1035" max="1035" width="16.42578125" style="43" customWidth="1"/>
    <col min="1036" max="1036" width="14.28515625" style="43" customWidth="1"/>
    <col min="1037" max="1037" width="2.28515625" style="43" customWidth="1"/>
    <col min="1038" max="1038" width="9.42578125" style="43" customWidth="1"/>
    <col min="1039" max="1039" width="8.7109375" style="43" customWidth="1"/>
    <col min="1040" max="1040" width="20.28515625" style="43" bestFit="1" customWidth="1"/>
    <col min="1041" max="1041" width="12.7109375" style="43" bestFit="1" customWidth="1"/>
    <col min="1042" max="1042" width="9.28515625" style="43"/>
    <col min="1043" max="1043" width="12.7109375" style="43" bestFit="1" customWidth="1"/>
    <col min="1044" max="1286" width="9.28515625" style="43"/>
    <col min="1287" max="1287" width="3.28515625" style="43" customWidth="1"/>
    <col min="1288" max="1288" width="19.7109375" style="43" customWidth="1"/>
    <col min="1289" max="1289" width="14.7109375" style="43" customWidth="1"/>
    <col min="1290" max="1290" width="17.28515625" style="43" customWidth="1"/>
    <col min="1291" max="1291" width="16.42578125" style="43" customWidth="1"/>
    <col min="1292" max="1292" width="14.28515625" style="43" customWidth="1"/>
    <col min="1293" max="1293" width="2.28515625" style="43" customWidth="1"/>
    <col min="1294" max="1294" width="9.42578125" style="43" customWidth="1"/>
    <col min="1295" max="1295" width="8.7109375" style="43" customWidth="1"/>
    <col min="1296" max="1296" width="20.28515625" style="43" bestFit="1" customWidth="1"/>
    <col min="1297" max="1297" width="12.7109375" style="43" bestFit="1" customWidth="1"/>
    <col min="1298" max="1298" width="9.28515625" style="43"/>
    <col min="1299" max="1299" width="12.7109375" style="43" bestFit="1" customWidth="1"/>
    <col min="1300" max="1542" width="9.28515625" style="43"/>
    <col min="1543" max="1543" width="3.28515625" style="43" customWidth="1"/>
    <col min="1544" max="1544" width="19.7109375" style="43" customWidth="1"/>
    <col min="1545" max="1545" width="14.7109375" style="43" customWidth="1"/>
    <col min="1546" max="1546" width="17.28515625" style="43" customWidth="1"/>
    <col min="1547" max="1547" width="16.42578125" style="43" customWidth="1"/>
    <col min="1548" max="1548" width="14.28515625" style="43" customWidth="1"/>
    <col min="1549" max="1549" width="2.28515625" style="43" customWidth="1"/>
    <col min="1550" max="1550" width="9.42578125" style="43" customWidth="1"/>
    <col min="1551" max="1551" width="8.7109375" style="43" customWidth="1"/>
    <col min="1552" max="1552" width="20.28515625" style="43" bestFit="1" customWidth="1"/>
    <col min="1553" max="1553" width="12.7109375" style="43" bestFit="1" customWidth="1"/>
    <col min="1554" max="1554" width="9.28515625" style="43"/>
    <col min="1555" max="1555" width="12.7109375" style="43" bestFit="1" customWidth="1"/>
    <col min="1556" max="1798" width="9.28515625" style="43"/>
    <col min="1799" max="1799" width="3.28515625" style="43" customWidth="1"/>
    <col min="1800" max="1800" width="19.7109375" style="43" customWidth="1"/>
    <col min="1801" max="1801" width="14.7109375" style="43" customWidth="1"/>
    <col min="1802" max="1802" width="17.28515625" style="43" customWidth="1"/>
    <col min="1803" max="1803" width="16.42578125" style="43" customWidth="1"/>
    <col min="1804" max="1804" width="14.28515625" style="43" customWidth="1"/>
    <col min="1805" max="1805" width="2.28515625" style="43" customWidth="1"/>
    <col min="1806" max="1806" width="9.42578125" style="43" customWidth="1"/>
    <col min="1807" max="1807" width="8.7109375" style="43" customWidth="1"/>
    <col min="1808" max="1808" width="20.28515625" style="43" bestFit="1" customWidth="1"/>
    <col min="1809" max="1809" width="12.7109375" style="43" bestFit="1" customWidth="1"/>
    <col min="1810" max="1810" width="9.28515625" style="43"/>
    <col min="1811" max="1811" width="12.7109375" style="43" bestFit="1" customWidth="1"/>
    <col min="1812" max="2054" width="9.28515625" style="43"/>
    <col min="2055" max="2055" width="3.28515625" style="43" customWidth="1"/>
    <col min="2056" max="2056" width="19.7109375" style="43" customWidth="1"/>
    <col min="2057" max="2057" width="14.7109375" style="43" customWidth="1"/>
    <col min="2058" max="2058" width="17.28515625" style="43" customWidth="1"/>
    <col min="2059" max="2059" width="16.42578125" style="43" customWidth="1"/>
    <col min="2060" max="2060" width="14.28515625" style="43" customWidth="1"/>
    <col min="2061" max="2061" width="2.28515625" style="43" customWidth="1"/>
    <col min="2062" max="2062" width="9.42578125" style="43" customWidth="1"/>
    <col min="2063" max="2063" width="8.7109375" style="43" customWidth="1"/>
    <col min="2064" max="2064" width="20.28515625" style="43" bestFit="1" customWidth="1"/>
    <col min="2065" max="2065" width="12.7109375" style="43" bestFit="1" customWidth="1"/>
    <col min="2066" max="2066" width="9.28515625" style="43"/>
    <col min="2067" max="2067" width="12.7109375" style="43" bestFit="1" customWidth="1"/>
    <col min="2068" max="2310" width="9.28515625" style="43"/>
    <col min="2311" max="2311" width="3.28515625" style="43" customWidth="1"/>
    <col min="2312" max="2312" width="19.7109375" style="43" customWidth="1"/>
    <col min="2313" max="2313" width="14.7109375" style="43" customWidth="1"/>
    <col min="2314" max="2314" width="17.28515625" style="43" customWidth="1"/>
    <col min="2315" max="2315" width="16.42578125" style="43" customWidth="1"/>
    <col min="2316" max="2316" width="14.28515625" style="43" customWidth="1"/>
    <col min="2317" max="2317" width="2.28515625" style="43" customWidth="1"/>
    <col min="2318" max="2318" width="9.42578125" style="43" customWidth="1"/>
    <col min="2319" max="2319" width="8.7109375" style="43" customWidth="1"/>
    <col min="2320" max="2320" width="20.28515625" style="43" bestFit="1" customWidth="1"/>
    <col min="2321" max="2321" width="12.7109375" style="43" bestFit="1" customWidth="1"/>
    <col min="2322" max="2322" width="9.28515625" style="43"/>
    <col min="2323" max="2323" width="12.7109375" style="43" bestFit="1" customWidth="1"/>
    <col min="2324" max="2566" width="9.28515625" style="43"/>
    <col min="2567" max="2567" width="3.28515625" style="43" customWidth="1"/>
    <col min="2568" max="2568" width="19.7109375" style="43" customWidth="1"/>
    <col min="2569" max="2569" width="14.7109375" style="43" customWidth="1"/>
    <col min="2570" max="2570" width="17.28515625" style="43" customWidth="1"/>
    <col min="2571" max="2571" width="16.42578125" style="43" customWidth="1"/>
    <col min="2572" max="2572" width="14.28515625" style="43" customWidth="1"/>
    <col min="2573" max="2573" width="2.28515625" style="43" customWidth="1"/>
    <col min="2574" max="2574" width="9.42578125" style="43" customWidth="1"/>
    <col min="2575" max="2575" width="8.7109375" style="43" customWidth="1"/>
    <col min="2576" max="2576" width="20.28515625" style="43" bestFit="1" customWidth="1"/>
    <col min="2577" max="2577" width="12.7109375" style="43" bestFit="1" customWidth="1"/>
    <col min="2578" max="2578" width="9.28515625" style="43"/>
    <col min="2579" max="2579" width="12.7109375" style="43" bestFit="1" customWidth="1"/>
    <col min="2580" max="2822" width="9.28515625" style="43"/>
    <col min="2823" max="2823" width="3.28515625" style="43" customWidth="1"/>
    <col min="2824" max="2824" width="19.7109375" style="43" customWidth="1"/>
    <col min="2825" max="2825" width="14.7109375" style="43" customWidth="1"/>
    <col min="2826" max="2826" width="17.28515625" style="43" customWidth="1"/>
    <col min="2827" max="2827" width="16.42578125" style="43" customWidth="1"/>
    <col min="2828" max="2828" width="14.28515625" style="43" customWidth="1"/>
    <col min="2829" max="2829" width="2.28515625" style="43" customWidth="1"/>
    <col min="2830" max="2830" width="9.42578125" style="43" customWidth="1"/>
    <col min="2831" max="2831" width="8.7109375" style="43" customWidth="1"/>
    <col min="2832" max="2832" width="20.28515625" style="43" bestFit="1" customWidth="1"/>
    <col min="2833" max="2833" width="12.7109375" style="43" bestFit="1" customWidth="1"/>
    <col min="2834" max="2834" width="9.28515625" style="43"/>
    <col min="2835" max="2835" width="12.7109375" style="43" bestFit="1" customWidth="1"/>
    <col min="2836" max="3078" width="9.28515625" style="43"/>
    <col min="3079" max="3079" width="3.28515625" style="43" customWidth="1"/>
    <col min="3080" max="3080" width="19.7109375" style="43" customWidth="1"/>
    <col min="3081" max="3081" width="14.7109375" style="43" customWidth="1"/>
    <col min="3082" max="3082" width="17.28515625" style="43" customWidth="1"/>
    <col min="3083" max="3083" width="16.42578125" style="43" customWidth="1"/>
    <col min="3084" max="3084" width="14.28515625" style="43" customWidth="1"/>
    <col min="3085" max="3085" width="2.28515625" style="43" customWidth="1"/>
    <col min="3086" max="3086" width="9.42578125" style="43" customWidth="1"/>
    <col min="3087" max="3087" width="8.7109375" style="43" customWidth="1"/>
    <col min="3088" max="3088" width="20.28515625" style="43" bestFit="1" customWidth="1"/>
    <col min="3089" max="3089" width="12.7109375" style="43" bestFit="1" customWidth="1"/>
    <col min="3090" max="3090" width="9.28515625" style="43"/>
    <col min="3091" max="3091" width="12.7109375" style="43" bestFit="1" customWidth="1"/>
    <col min="3092" max="3334" width="9.28515625" style="43"/>
    <col min="3335" max="3335" width="3.28515625" style="43" customWidth="1"/>
    <col min="3336" max="3336" width="19.7109375" style="43" customWidth="1"/>
    <col min="3337" max="3337" width="14.7109375" style="43" customWidth="1"/>
    <col min="3338" max="3338" width="17.28515625" style="43" customWidth="1"/>
    <col min="3339" max="3339" width="16.42578125" style="43" customWidth="1"/>
    <col min="3340" max="3340" width="14.28515625" style="43" customWidth="1"/>
    <col min="3341" max="3341" width="2.28515625" style="43" customWidth="1"/>
    <col min="3342" max="3342" width="9.42578125" style="43" customWidth="1"/>
    <col min="3343" max="3343" width="8.7109375" style="43" customWidth="1"/>
    <col min="3344" max="3344" width="20.28515625" style="43" bestFit="1" customWidth="1"/>
    <col min="3345" max="3345" width="12.7109375" style="43" bestFit="1" customWidth="1"/>
    <col min="3346" max="3346" width="9.28515625" style="43"/>
    <col min="3347" max="3347" width="12.7109375" style="43" bestFit="1" customWidth="1"/>
    <col min="3348" max="3590" width="9.28515625" style="43"/>
    <col min="3591" max="3591" width="3.28515625" style="43" customWidth="1"/>
    <col min="3592" max="3592" width="19.7109375" style="43" customWidth="1"/>
    <col min="3593" max="3593" width="14.7109375" style="43" customWidth="1"/>
    <col min="3594" max="3594" width="17.28515625" style="43" customWidth="1"/>
    <col min="3595" max="3595" width="16.42578125" style="43" customWidth="1"/>
    <col min="3596" max="3596" width="14.28515625" style="43" customWidth="1"/>
    <col min="3597" max="3597" width="2.28515625" style="43" customWidth="1"/>
    <col min="3598" max="3598" width="9.42578125" style="43" customWidth="1"/>
    <col min="3599" max="3599" width="8.7109375" style="43" customWidth="1"/>
    <col min="3600" max="3600" width="20.28515625" style="43" bestFit="1" customWidth="1"/>
    <col min="3601" max="3601" width="12.7109375" style="43" bestFit="1" customWidth="1"/>
    <col min="3602" max="3602" width="9.28515625" style="43"/>
    <col min="3603" max="3603" width="12.7109375" style="43" bestFit="1" customWidth="1"/>
    <col min="3604" max="3846" width="9.28515625" style="43"/>
    <col min="3847" max="3847" width="3.28515625" style="43" customWidth="1"/>
    <col min="3848" max="3848" width="19.7109375" style="43" customWidth="1"/>
    <col min="3849" max="3849" width="14.7109375" style="43" customWidth="1"/>
    <col min="3850" max="3850" width="17.28515625" style="43" customWidth="1"/>
    <col min="3851" max="3851" width="16.42578125" style="43" customWidth="1"/>
    <col min="3852" max="3852" width="14.28515625" style="43" customWidth="1"/>
    <col min="3853" max="3853" width="2.28515625" style="43" customWidth="1"/>
    <col min="3854" max="3854" width="9.42578125" style="43" customWidth="1"/>
    <col min="3855" max="3855" width="8.7109375" style="43" customWidth="1"/>
    <col min="3856" max="3856" width="20.28515625" style="43" bestFit="1" customWidth="1"/>
    <col min="3857" max="3857" width="12.7109375" style="43" bestFit="1" customWidth="1"/>
    <col min="3858" max="3858" width="9.28515625" style="43"/>
    <col min="3859" max="3859" width="12.7109375" style="43" bestFit="1" customWidth="1"/>
    <col min="3860" max="4102" width="9.28515625" style="43"/>
    <col min="4103" max="4103" width="3.28515625" style="43" customWidth="1"/>
    <col min="4104" max="4104" width="19.7109375" style="43" customWidth="1"/>
    <col min="4105" max="4105" width="14.7109375" style="43" customWidth="1"/>
    <col min="4106" max="4106" width="17.28515625" style="43" customWidth="1"/>
    <col min="4107" max="4107" width="16.42578125" style="43" customWidth="1"/>
    <col min="4108" max="4108" width="14.28515625" style="43" customWidth="1"/>
    <col min="4109" max="4109" width="2.28515625" style="43" customWidth="1"/>
    <col min="4110" max="4110" width="9.42578125" style="43" customWidth="1"/>
    <col min="4111" max="4111" width="8.7109375" style="43" customWidth="1"/>
    <col min="4112" max="4112" width="20.28515625" style="43" bestFit="1" customWidth="1"/>
    <col min="4113" max="4113" width="12.7109375" style="43" bestFit="1" customWidth="1"/>
    <col min="4114" max="4114" width="9.28515625" style="43"/>
    <col min="4115" max="4115" width="12.7109375" style="43" bestFit="1" customWidth="1"/>
    <col min="4116" max="4358" width="9.28515625" style="43"/>
    <col min="4359" max="4359" width="3.28515625" style="43" customWidth="1"/>
    <col min="4360" max="4360" width="19.7109375" style="43" customWidth="1"/>
    <col min="4361" max="4361" width="14.7109375" style="43" customWidth="1"/>
    <col min="4362" max="4362" width="17.28515625" style="43" customWidth="1"/>
    <col min="4363" max="4363" width="16.42578125" style="43" customWidth="1"/>
    <col min="4364" max="4364" width="14.28515625" style="43" customWidth="1"/>
    <col min="4365" max="4365" width="2.28515625" style="43" customWidth="1"/>
    <col min="4366" max="4366" width="9.42578125" style="43" customWidth="1"/>
    <col min="4367" max="4367" width="8.7109375" style="43" customWidth="1"/>
    <col min="4368" max="4368" width="20.28515625" style="43" bestFit="1" customWidth="1"/>
    <col min="4369" max="4369" width="12.7109375" style="43" bestFit="1" customWidth="1"/>
    <col min="4370" max="4370" width="9.28515625" style="43"/>
    <col min="4371" max="4371" width="12.7109375" style="43" bestFit="1" customWidth="1"/>
    <col min="4372" max="4614" width="9.28515625" style="43"/>
    <col min="4615" max="4615" width="3.28515625" style="43" customWidth="1"/>
    <col min="4616" max="4616" width="19.7109375" style="43" customWidth="1"/>
    <col min="4617" max="4617" width="14.7109375" style="43" customWidth="1"/>
    <col min="4618" max="4618" width="17.28515625" style="43" customWidth="1"/>
    <col min="4619" max="4619" width="16.42578125" style="43" customWidth="1"/>
    <col min="4620" max="4620" width="14.28515625" style="43" customWidth="1"/>
    <col min="4621" max="4621" width="2.28515625" style="43" customWidth="1"/>
    <col min="4622" max="4622" width="9.42578125" style="43" customWidth="1"/>
    <col min="4623" max="4623" width="8.7109375" style="43" customWidth="1"/>
    <col min="4624" max="4624" width="20.28515625" style="43" bestFit="1" customWidth="1"/>
    <col min="4625" max="4625" width="12.7109375" style="43" bestFit="1" customWidth="1"/>
    <col min="4626" max="4626" width="9.28515625" style="43"/>
    <col min="4627" max="4627" width="12.7109375" style="43" bestFit="1" customWidth="1"/>
    <col min="4628" max="4870" width="9.28515625" style="43"/>
    <col min="4871" max="4871" width="3.28515625" style="43" customWidth="1"/>
    <col min="4872" max="4872" width="19.7109375" style="43" customWidth="1"/>
    <col min="4873" max="4873" width="14.7109375" style="43" customWidth="1"/>
    <col min="4874" max="4874" width="17.28515625" style="43" customWidth="1"/>
    <col min="4875" max="4875" width="16.42578125" style="43" customWidth="1"/>
    <col min="4876" max="4876" width="14.28515625" style="43" customWidth="1"/>
    <col min="4877" max="4877" width="2.28515625" style="43" customWidth="1"/>
    <col min="4878" max="4878" width="9.42578125" style="43" customWidth="1"/>
    <col min="4879" max="4879" width="8.7109375" style="43" customWidth="1"/>
    <col min="4880" max="4880" width="20.28515625" style="43" bestFit="1" customWidth="1"/>
    <col min="4881" max="4881" width="12.7109375" style="43" bestFit="1" customWidth="1"/>
    <col min="4882" max="4882" width="9.28515625" style="43"/>
    <col min="4883" max="4883" width="12.7109375" style="43" bestFit="1" customWidth="1"/>
    <col min="4884" max="5126" width="9.28515625" style="43"/>
    <col min="5127" max="5127" width="3.28515625" style="43" customWidth="1"/>
    <col min="5128" max="5128" width="19.7109375" style="43" customWidth="1"/>
    <col min="5129" max="5129" width="14.7109375" style="43" customWidth="1"/>
    <col min="5130" max="5130" width="17.28515625" style="43" customWidth="1"/>
    <col min="5131" max="5131" width="16.42578125" style="43" customWidth="1"/>
    <col min="5132" max="5132" width="14.28515625" style="43" customWidth="1"/>
    <col min="5133" max="5133" width="2.28515625" style="43" customWidth="1"/>
    <col min="5134" max="5134" width="9.42578125" style="43" customWidth="1"/>
    <col min="5135" max="5135" width="8.7109375" style="43" customWidth="1"/>
    <col min="5136" max="5136" width="20.28515625" style="43" bestFit="1" customWidth="1"/>
    <col min="5137" max="5137" width="12.7109375" style="43" bestFit="1" customWidth="1"/>
    <col min="5138" max="5138" width="9.28515625" style="43"/>
    <col min="5139" max="5139" width="12.7109375" style="43" bestFit="1" customWidth="1"/>
    <col min="5140" max="5382" width="9.28515625" style="43"/>
    <col min="5383" max="5383" width="3.28515625" style="43" customWidth="1"/>
    <col min="5384" max="5384" width="19.7109375" style="43" customWidth="1"/>
    <col min="5385" max="5385" width="14.7109375" style="43" customWidth="1"/>
    <col min="5386" max="5386" width="17.28515625" style="43" customWidth="1"/>
    <col min="5387" max="5387" width="16.42578125" style="43" customWidth="1"/>
    <col min="5388" max="5388" width="14.28515625" style="43" customWidth="1"/>
    <col min="5389" max="5389" width="2.28515625" style="43" customWidth="1"/>
    <col min="5390" max="5390" width="9.42578125" style="43" customWidth="1"/>
    <col min="5391" max="5391" width="8.7109375" style="43" customWidth="1"/>
    <col min="5392" max="5392" width="20.28515625" style="43" bestFit="1" customWidth="1"/>
    <col min="5393" max="5393" width="12.7109375" style="43" bestFit="1" customWidth="1"/>
    <col min="5394" max="5394" width="9.28515625" style="43"/>
    <col min="5395" max="5395" width="12.7109375" style="43" bestFit="1" customWidth="1"/>
    <col min="5396" max="5638" width="9.28515625" style="43"/>
    <col min="5639" max="5639" width="3.28515625" style="43" customWidth="1"/>
    <col min="5640" max="5640" width="19.7109375" style="43" customWidth="1"/>
    <col min="5641" max="5641" width="14.7109375" style="43" customWidth="1"/>
    <col min="5642" max="5642" width="17.28515625" style="43" customWidth="1"/>
    <col min="5643" max="5643" width="16.42578125" style="43" customWidth="1"/>
    <col min="5644" max="5644" width="14.28515625" style="43" customWidth="1"/>
    <col min="5645" max="5645" width="2.28515625" style="43" customWidth="1"/>
    <col min="5646" max="5646" width="9.42578125" style="43" customWidth="1"/>
    <col min="5647" max="5647" width="8.7109375" style="43" customWidth="1"/>
    <col min="5648" max="5648" width="20.28515625" style="43" bestFit="1" customWidth="1"/>
    <col min="5649" max="5649" width="12.7109375" style="43" bestFit="1" customWidth="1"/>
    <col min="5650" max="5650" width="9.28515625" style="43"/>
    <col min="5651" max="5651" width="12.7109375" style="43" bestFit="1" customWidth="1"/>
    <col min="5652" max="5894" width="9.28515625" style="43"/>
    <col min="5895" max="5895" width="3.28515625" style="43" customWidth="1"/>
    <col min="5896" max="5896" width="19.7109375" style="43" customWidth="1"/>
    <col min="5897" max="5897" width="14.7109375" style="43" customWidth="1"/>
    <col min="5898" max="5898" width="17.28515625" style="43" customWidth="1"/>
    <col min="5899" max="5899" width="16.42578125" style="43" customWidth="1"/>
    <col min="5900" max="5900" width="14.28515625" style="43" customWidth="1"/>
    <col min="5901" max="5901" width="2.28515625" style="43" customWidth="1"/>
    <col min="5902" max="5902" width="9.42578125" style="43" customWidth="1"/>
    <col min="5903" max="5903" width="8.7109375" style="43" customWidth="1"/>
    <col min="5904" max="5904" width="20.28515625" style="43" bestFit="1" customWidth="1"/>
    <col min="5905" max="5905" width="12.7109375" style="43" bestFit="1" customWidth="1"/>
    <col min="5906" max="5906" width="9.28515625" style="43"/>
    <col min="5907" max="5907" width="12.7109375" style="43" bestFit="1" customWidth="1"/>
    <col min="5908" max="6150" width="9.28515625" style="43"/>
    <col min="6151" max="6151" width="3.28515625" style="43" customWidth="1"/>
    <col min="6152" max="6152" width="19.7109375" style="43" customWidth="1"/>
    <col min="6153" max="6153" width="14.7109375" style="43" customWidth="1"/>
    <col min="6154" max="6154" width="17.28515625" style="43" customWidth="1"/>
    <col min="6155" max="6155" width="16.42578125" style="43" customWidth="1"/>
    <col min="6156" max="6156" width="14.28515625" style="43" customWidth="1"/>
    <col min="6157" max="6157" width="2.28515625" style="43" customWidth="1"/>
    <col min="6158" max="6158" width="9.42578125" style="43" customWidth="1"/>
    <col min="6159" max="6159" width="8.7109375" style="43" customWidth="1"/>
    <col min="6160" max="6160" width="20.28515625" style="43" bestFit="1" customWidth="1"/>
    <col min="6161" max="6161" width="12.7109375" style="43" bestFit="1" customWidth="1"/>
    <col min="6162" max="6162" width="9.28515625" style="43"/>
    <col min="6163" max="6163" width="12.7109375" style="43" bestFit="1" customWidth="1"/>
    <col min="6164" max="6406" width="9.28515625" style="43"/>
    <col min="6407" max="6407" width="3.28515625" style="43" customWidth="1"/>
    <col min="6408" max="6408" width="19.7109375" style="43" customWidth="1"/>
    <col min="6409" max="6409" width="14.7109375" style="43" customWidth="1"/>
    <col min="6410" max="6410" width="17.28515625" style="43" customWidth="1"/>
    <col min="6411" max="6411" width="16.42578125" style="43" customWidth="1"/>
    <col min="6412" max="6412" width="14.28515625" style="43" customWidth="1"/>
    <col min="6413" max="6413" width="2.28515625" style="43" customWidth="1"/>
    <col min="6414" max="6414" width="9.42578125" style="43" customWidth="1"/>
    <col min="6415" max="6415" width="8.7109375" style="43" customWidth="1"/>
    <col min="6416" max="6416" width="20.28515625" style="43" bestFit="1" customWidth="1"/>
    <col min="6417" max="6417" width="12.7109375" style="43" bestFit="1" customWidth="1"/>
    <col min="6418" max="6418" width="9.28515625" style="43"/>
    <col min="6419" max="6419" width="12.7109375" style="43" bestFit="1" customWidth="1"/>
    <col min="6420" max="6662" width="9.28515625" style="43"/>
    <col min="6663" max="6663" width="3.28515625" style="43" customWidth="1"/>
    <col min="6664" max="6664" width="19.7109375" style="43" customWidth="1"/>
    <col min="6665" max="6665" width="14.7109375" style="43" customWidth="1"/>
    <col min="6666" max="6666" width="17.28515625" style="43" customWidth="1"/>
    <col min="6667" max="6667" width="16.42578125" style="43" customWidth="1"/>
    <col min="6668" max="6668" width="14.28515625" style="43" customWidth="1"/>
    <col min="6669" max="6669" width="2.28515625" style="43" customWidth="1"/>
    <col min="6670" max="6670" width="9.42578125" style="43" customWidth="1"/>
    <col min="6671" max="6671" width="8.7109375" style="43" customWidth="1"/>
    <col min="6672" max="6672" width="20.28515625" style="43" bestFit="1" customWidth="1"/>
    <col min="6673" max="6673" width="12.7109375" style="43" bestFit="1" customWidth="1"/>
    <col min="6674" max="6674" width="9.28515625" style="43"/>
    <col min="6675" max="6675" width="12.7109375" style="43" bestFit="1" customWidth="1"/>
    <col min="6676" max="6918" width="9.28515625" style="43"/>
    <col min="6919" max="6919" width="3.28515625" style="43" customWidth="1"/>
    <col min="6920" max="6920" width="19.7109375" style="43" customWidth="1"/>
    <col min="6921" max="6921" width="14.7109375" style="43" customWidth="1"/>
    <col min="6922" max="6922" width="17.28515625" style="43" customWidth="1"/>
    <col min="6923" max="6923" width="16.42578125" style="43" customWidth="1"/>
    <col min="6924" max="6924" width="14.28515625" style="43" customWidth="1"/>
    <col min="6925" max="6925" width="2.28515625" style="43" customWidth="1"/>
    <col min="6926" max="6926" width="9.42578125" style="43" customWidth="1"/>
    <col min="6927" max="6927" width="8.7109375" style="43" customWidth="1"/>
    <col min="6928" max="6928" width="20.28515625" style="43" bestFit="1" customWidth="1"/>
    <col min="6929" max="6929" width="12.7109375" style="43" bestFit="1" customWidth="1"/>
    <col min="6930" max="6930" width="9.28515625" style="43"/>
    <col min="6931" max="6931" width="12.7109375" style="43" bestFit="1" customWidth="1"/>
    <col min="6932" max="7174" width="9.28515625" style="43"/>
    <col min="7175" max="7175" width="3.28515625" style="43" customWidth="1"/>
    <col min="7176" max="7176" width="19.7109375" style="43" customWidth="1"/>
    <col min="7177" max="7177" width="14.7109375" style="43" customWidth="1"/>
    <col min="7178" max="7178" width="17.28515625" style="43" customWidth="1"/>
    <col min="7179" max="7179" width="16.42578125" style="43" customWidth="1"/>
    <col min="7180" max="7180" width="14.28515625" style="43" customWidth="1"/>
    <col min="7181" max="7181" width="2.28515625" style="43" customWidth="1"/>
    <col min="7182" max="7182" width="9.42578125" style="43" customWidth="1"/>
    <col min="7183" max="7183" width="8.7109375" style="43" customWidth="1"/>
    <col min="7184" max="7184" width="20.28515625" style="43" bestFit="1" customWidth="1"/>
    <col min="7185" max="7185" width="12.7109375" style="43" bestFit="1" customWidth="1"/>
    <col min="7186" max="7186" width="9.28515625" style="43"/>
    <col min="7187" max="7187" width="12.7109375" style="43" bestFit="1" customWidth="1"/>
    <col min="7188" max="7430" width="9.28515625" style="43"/>
    <col min="7431" max="7431" width="3.28515625" style="43" customWidth="1"/>
    <col min="7432" max="7432" width="19.7109375" style="43" customWidth="1"/>
    <col min="7433" max="7433" width="14.7109375" style="43" customWidth="1"/>
    <col min="7434" max="7434" width="17.28515625" style="43" customWidth="1"/>
    <col min="7435" max="7435" width="16.42578125" style="43" customWidth="1"/>
    <col min="7436" max="7436" width="14.28515625" style="43" customWidth="1"/>
    <col min="7437" max="7437" width="2.28515625" style="43" customWidth="1"/>
    <col min="7438" max="7438" width="9.42578125" style="43" customWidth="1"/>
    <col min="7439" max="7439" width="8.7109375" style="43" customWidth="1"/>
    <col min="7440" max="7440" width="20.28515625" style="43" bestFit="1" customWidth="1"/>
    <col min="7441" max="7441" width="12.7109375" style="43" bestFit="1" customWidth="1"/>
    <col min="7442" max="7442" width="9.28515625" style="43"/>
    <col min="7443" max="7443" width="12.7109375" style="43" bestFit="1" customWidth="1"/>
    <col min="7444" max="7686" width="9.28515625" style="43"/>
    <col min="7687" max="7687" width="3.28515625" style="43" customWidth="1"/>
    <col min="7688" max="7688" width="19.7109375" style="43" customWidth="1"/>
    <col min="7689" max="7689" width="14.7109375" style="43" customWidth="1"/>
    <col min="7690" max="7690" width="17.28515625" style="43" customWidth="1"/>
    <col min="7691" max="7691" width="16.42578125" style="43" customWidth="1"/>
    <col min="7692" max="7692" width="14.28515625" style="43" customWidth="1"/>
    <col min="7693" max="7693" width="2.28515625" style="43" customWidth="1"/>
    <col min="7694" max="7694" width="9.42578125" style="43" customWidth="1"/>
    <col min="7695" max="7695" width="8.7109375" style="43" customWidth="1"/>
    <col min="7696" max="7696" width="20.28515625" style="43" bestFit="1" customWidth="1"/>
    <col min="7697" max="7697" width="12.7109375" style="43" bestFit="1" customWidth="1"/>
    <col min="7698" max="7698" width="9.28515625" style="43"/>
    <col min="7699" max="7699" width="12.7109375" style="43" bestFit="1" customWidth="1"/>
    <col min="7700" max="7942" width="9.28515625" style="43"/>
    <col min="7943" max="7943" width="3.28515625" style="43" customWidth="1"/>
    <col min="7944" max="7944" width="19.7109375" style="43" customWidth="1"/>
    <col min="7945" max="7945" width="14.7109375" style="43" customWidth="1"/>
    <col min="7946" max="7946" width="17.28515625" style="43" customWidth="1"/>
    <col min="7947" max="7947" width="16.42578125" style="43" customWidth="1"/>
    <col min="7948" max="7948" width="14.28515625" style="43" customWidth="1"/>
    <col min="7949" max="7949" width="2.28515625" style="43" customWidth="1"/>
    <col min="7950" max="7950" width="9.42578125" style="43" customWidth="1"/>
    <col min="7951" max="7951" width="8.7109375" style="43" customWidth="1"/>
    <col min="7952" max="7952" width="20.28515625" style="43" bestFit="1" customWidth="1"/>
    <col min="7953" max="7953" width="12.7109375" style="43" bestFit="1" customWidth="1"/>
    <col min="7954" max="7954" width="9.28515625" style="43"/>
    <col min="7955" max="7955" width="12.7109375" style="43" bestFit="1" customWidth="1"/>
    <col min="7956" max="8198" width="9.28515625" style="43"/>
    <col min="8199" max="8199" width="3.28515625" style="43" customWidth="1"/>
    <col min="8200" max="8200" width="19.7109375" style="43" customWidth="1"/>
    <col min="8201" max="8201" width="14.7109375" style="43" customWidth="1"/>
    <col min="8202" max="8202" width="17.28515625" style="43" customWidth="1"/>
    <col min="8203" max="8203" width="16.42578125" style="43" customWidth="1"/>
    <col min="8204" max="8204" width="14.28515625" style="43" customWidth="1"/>
    <col min="8205" max="8205" width="2.28515625" style="43" customWidth="1"/>
    <col min="8206" max="8206" width="9.42578125" style="43" customWidth="1"/>
    <col min="8207" max="8207" width="8.7109375" style="43" customWidth="1"/>
    <col min="8208" max="8208" width="20.28515625" style="43" bestFit="1" customWidth="1"/>
    <col min="8209" max="8209" width="12.7109375" style="43" bestFit="1" customWidth="1"/>
    <col min="8210" max="8210" width="9.28515625" style="43"/>
    <col min="8211" max="8211" width="12.7109375" style="43" bestFit="1" customWidth="1"/>
    <col min="8212" max="8454" width="9.28515625" style="43"/>
    <col min="8455" max="8455" width="3.28515625" style="43" customWidth="1"/>
    <col min="8456" max="8456" width="19.7109375" style="43" customWidth="1"/>
    <col min="8457" max="8457" width="14.7109375" style="43" customWidth="1"/>
    <col min="8458" max="8458" width="17.28515625" style="43" customWidth="1"/>
    <col min="8459" max="8459" width="16.42578125" style="43" customWidth="1"/>
    <col min="8460" max="8460" width="14.28515625" style="43" customWidth="1"/>
    <col min="8461" max="8461" width="2.28515625" style="43" customWidth="1"/>
    <col min="8462" max="8462" width="9.42578125" style="43" customWidth="1"/>
    <col min="8463" max="8463" width="8.7109375" style="43" customWidth="1"/>
    <col min="8464" max="8464" width="20.28515625" style="43" bestFit="1" customWidth="1"/>
    <col min="8465" max="8465" width="12.7109375" style="43" bestFit="1" customWidth="1"/>
    <col min="8466" max="8466" width="9.28515625" style="43"/>
    <col min="8467" max="8467" width="12.7109375" style="43" bestFit="1" customWidth="1"/>
    <col min="8468" max="8710" width="9.28515625" style="43"/>
    <col min="8711" max="8711" width="3.28515625" style="43" customWidth="1"/>
    <col min="8712" max="8712" width="19.7109375" style="43" customWidth="1"/>
    <col min="8713" max="8713" width="14.7109375" style="43" customWidth="1"/>
    <col min="8714" max="8714" width="17.28515625" style="43" customWidth="1"/>
    <col min="8715" max="8715" width="16.42578125" style="43" customWidth="1"/>
    <col min="8716" max="8716" width="14.28515625" style="43" customWidth="1"/>
    <col min="8717" max="8717" width="2.28515625" style="43" customWidth="1"/>
    <col min="8718" max="8718" width="9.42578125" style="43" customWidth="1"/>
    <col min="8719" max="8719" width="8.7109375" style="43" customWidth="1"/>
    <col min="8720" max="8720" width="20.28515625" style="43" bestFit="1" customWidth="1"/>
    <col min="8721" max="8721" width="12.7109375" style="43" bestFit="1" customWidth="1"/>
    <col min="8722" max="8722" width="9.28515625" style="43"/>
    <col min="8723" max="8723" width="12.7109375" style="43" bestFit="1" customWidth="1"/>
    <col min="8724" max="8966" width="9.28515625" style="43"/>
    <col min="8967" max="8967" width="3.28515625" style="43" customWidth="1"/>
    <col min="8968" max="8968" width="19.7109375" style="43" customWidth="1"/>
    <col min="8969" max="8969" width="14.7109375" style="43" customWidth="1"/>
    <col min="8970" max="8970" width="17.28515625" style="43" customWidth="1"/>
    <col min="8971" max="8971" width="16.42578125" style="43" customWidth="1"/>
    <col min="8972" max="8972" width="14.28515625" style="43" customWidth="1"/>
    <col min="8973" max="8973" width="2.28515625" style="43" customWidth="1"/>
    <col min="8974" max="8974" width="9.42578125" style="43" customWidth="1"/>
    <col min="8975" max="8975" width="8.7109375" style="43" customWidth="1"/>
    <col min="8976" max="8976" width="20.28515625" style="43" bestFit="1" customWidth="1"/>
    <col min="8977" max="8977" width="12.7109375" style="43" bestFit="1" customWidth="1"/>
    <col min="8978" max="8978" width="9.28515625" style="43"/>
    <col min="8979" max="8979" width="12.7109375" style="43" bestFit="1" customWidth="1"/>
    <col min="8980" max="9222" width="9.28515625" style="43"/>
    <col min="9223" max="9223" width="3.28515625" style="43" customWidth="1"/>
    <col min="9224" max="9224" width="19.7109375" style="43" customWidth="1"/>
    <col min="9225" max="9225" width="14.7109375" style="43" customWidth="1"/>
    <col min="9226" max="9226" width="17.28515625" style="43" customWidth="1"/>
    <col min="9227" max="9227" width="16.42578125" style="43" customWidth="1"/>
    <col min="9228" max="9228" width="14.28515625" style="43" customWidth="1"/>
    <col min="9229" max="9229" width="2.28515625" style="43" customWidth="1"/>
    <col min="9230" max="9230" width="9.42578125" style="43" customWidth="1"/>
    <col min="9231" max="9231" width="8.7109375" style="43" customWidth="1"/>
    <col min="9232" max="9232" width="20.28515625" style="43" bestFit="1" customWidth="1"/>
    <col min="9233" max="9233" width="12.7109375" style="43" bestFit="1" customWidth="1"/>
    <col min="9234" max="9234" width="9.28515625" style="43"/>
    <col min="9235" max="9235" width="12.7109375" style="43" bestFit="1" customWidth="1"/>
    <col min="9236" max="9478" width="9.28515625" style="43"/>
    <col min="9479" max="9479" width="3.28515625" style="43" customWidth="1"/>
    <col min="9480" max="9480" width="19.7109375" style="43" customWidth="1"/>
    <col min="9481" max="9481" width="14.7109375" style="43" customWidth="1"/>
    <col min="9482" max="9482" width="17.28515625" style="43" customWidth="1"/>
    <col min="9483" max="9483" width="16.42578125" style="43" customWidth="1"/>
    <col min="9484" max="9484" width="14.28515625" style="43" customWidth="1"/>
    <col min="9485" max="9485" width="2.28515625" style="43" customWidth="1"/>
    <col min="9486" max="9486" width="9.42578125" style="43" customWidth="1"/>
    <col min="9487" max="9487" width="8.7109375" style="43" customWidth="1"/>
    <col min="9488" max="9488" width="20.28515625" style="43" bestFit="1" customWidth="1"/>
    <col min="9489" max="9489" width="12.7109375" style="43" bestFit="1" customWidth="1"/>
    <col min="9490" max="9490" width="9.28515625" style="43"/>
    <col min="9491" max="9491" width="12.7109375" style="43" bestFit="1" customWidth="1"/>
    <col min="9492" max="9734" width="9.28515625" style="43"/>
    <col min="9735" max="9735" width="3.28515625" style="43" customWidth="1"/>
    <col min="9736" max="9736" width="19.7109375" style="43" customWidth="1"/>
    <col min="9737" max="9737" width="14.7109375" style="43" customWidth="1"/>
    <col min="9738" max="9738" width="17.28515625" style="43" customWidth="1"/>
    <col min="9739" max="9739" width="16.42578125" style="43" customWidth="1"/>
    <col min="9740" max="9740" width="14.28515625" style="43" customWidth="1"/>
    <col min="9741" max="9741" width="2.28515625" style="43" customWidth="1"/>
    <col min="9742" max="9742" width="9.42578125" style="43" customWidth="1"/>
    <col min="9743" max="9743" width="8.7109375" style="43" customWidth="1"/>
    <col min="9744" max="9744" width="20.28515625" style="43" bestFit="1" customWidth="1"/>
    <col min="9745" max="9745" width="12.7109375" style="43" bestFit="1" customWidth="1"/>
    <col min="9746" max="9746" width="9.28515625" style="43"/>
    <col min="9747" max="9747" width="12.7109375" style="43" bestFit="1" customWidth="1"/>
    <col min="9748" max="9990" width="9.28515625" style="43"/>
    <col min="9991" max="9991" width="3.28515625" style="43" customWidth="1"/>
    <col min="9992" max="9992" width="19.7109375" style="43" customWidth="1"/>
    <col min="9993" max="9993" width="14.7109375" style="43" customWidth="1"/>
    <col min="9994" max="9994" width="17.28515625" style="43" customWidth="1"/>
    <col min="9995" max="9995" width="16.42578125" style="43" customWidth="1"/>
    <col min="9996" max="9996" width="14.28515625" style="43" customWidth="1"/>
    <col min="9997" max="9997" width="2.28515625" style="43" customWidth="1"/>
    <col min="9998" max="9998" width="9.42578125" style="43" customWidth="1"/>
    <col min="9999" max="9999" width="8.7109375" style="43" customWidth="1"/>
    <col min="10000" max="10000" width="20.28515625" style="43" bestFit="1" customWidth="1"/>
    <col min="10001" max="10001" width="12.7109375" style="43" bestFit="1" customWidth="1"/>
    <col min="10002" max="10002" width="9.28515625" style="43"/>
    <col min="10003" max="10003" width="12.7109375" style="43" bestFit="1" customWidth="1"/>
    <col min="10004" max="10246" width="9.28515625" style="43"/>
    <col min="10247" max="10247" width="3.28515625" style="43" customWidth="1"/>
    <col min="10248" max="10248" width="19.7109375" style="43" customWidth="1"/>
    <col min="10249" max="10249" width="14.7109375" style="43" customWidth="1"/>
    <col min="10250" max="10250" width="17.28515625" style="43" customWidth="1"/>
    <col min="10251" max="10251" width="16.42578125" style="43" customWidth="1"/>
    <col min="10252" max="10252" width="14.28515625" style="43" customWidth="1"/>
    <col min="10253" max="10253" width="2.28515625" style="43" customWidth="1"/>
    <col min="10254" max="10254" width="9.42578125" style="43" customWidth="1"/>
    <col min="10255" max="10255" width="8.7109375" style="43" customWidth="1"/>
    <col min="10256" max="10256" width="20.28515625" style="43" bestFit="1" customWidth="1"/>
    <col min="10257" max="10257" width="12.7109375" style="43" bestFit="1" customWidth="1"/>
    <col min="10258" max="10258" width="9.28515625" style="43"/>
    <col min="10259" max="10259" width="12.7109375" style="43" bestFit="1" customWidth="1"/>
    <col min="10260" max="10502" width="9.28515625" style="43"/>
    <col min="10503" max="10503" width="3.28515625" style="43" customWidth="1"/>
    <col min="10504" max="10504" width="19.7109375" style="43" customWidth="1"/>
    <col min="10505" max="10505" width="14.7109375" style="43" customWidth="1"/>
    <col min="10506" max="10506" width="17.28515625" style="43" customWidth="1"/>
    <col min="10507" max="10507" width="16.42578125" style="43" customWidth="1"/>
    <col min="10508" max="10508" width="14.28515625" style="43" customWidth="1"/>
    <col min="10509" max="10509" width="2.28515625" style="43" customWidth="1"/>
    <col min="10510" max="10510" width="9.42578125" style="43" customWidth="1"/>
    <col min="10511" max="10511" width="8.7109375" style="43" customWidth="1"/>
    <col min="10512" max="10512" width="20.28515625" style="43" bestFit="1" customWidth="1"/>
    <col min="10513" max="10513" width="12.7109375" style="43" bestFit="1" customWidth="1"/>
    <col min="10514" max="10514" width="9.28515625" style="43"/>
    <col min="10515" max="10515" width="12.7109375" style="43" bestFit="1" customWidth="1"/>
    <col min="10516" max="10758" width="9.28515625" style="43"/>
    <col min="10759" max="10759" width="3.28515625" style="43" customWidth="1"/>
    <col min="10760" max="10760" width="19.7109375" style="43" customWidth="1"/>
    <col min="10761" max="10761" width="14.7109375" style="43" customWidth="1"/>
    <col min="10762" max="10762" width="17.28515625" style="43" customWidth="1"/>
    <col min="10763" max="10763" width="16.42578125" style="43" customWidth="1"/>
    <col min="10764" max="10764" width="14.28515625" style="43" customWidth="1"/>
    <col min="10765" max="10765" width="2.28515625" style="43" customWidth="1"/>
    <col min="10766" max="10766" width="9.42578125" style="43" customWidth="1"/>
    <col min="10767" max="10767" width="8.7109375" style="43" customWidth="1"/>
    <col min="10768" max="10768" width="20.28515625" style="43" bestFit="1" customWidth="1"/>
    <col min="10769" max="10769" width="12.7109375" style="43" bestFit="1" customWidth="1"/>
    <col min="10770" max="10770" width="9.28515625" style="43"/>
    <col min="10771" max="10771" width="12.7109375" style="43" bestFit="1" customWidth="1"/>
    <col min="10772" max="11014" width="9.28515625" style="43"/>
    <col min="11015" max="11015" width="3.28515625" style="43" customWidth="1"/>
    <col min="11016" max="11016" width="19.7109375" style="43" customWidth="1"/>
    <col min="11017" max="11017" width="14.7109375" style="43" customWidth="1"/>
    <col min="11018" max="11018" width="17.28515625" style="43" customWidth="1"/>
    <col min="11019" max="11019" width="16.42578125" style="43" customWidth="1"/>
    <col min="11020" max="11020" width="14.28515625" style="43" customWidth="1"/>
    <col min="11021" max="11021" width="2.28515625" style="43" customWidth="1"/>
    <col min="11022" max="11022" width="9.42578125" style="43" customWidth="1"/>
    <col min="11023" max="11023" width="8.7109375" style="43" customWidth="1"/>
    <col min="11024" max="11024" width="20.28515625" style="43" bestFit="1" customWidth="1"/>
    <col min="11025" max="11025" width="12.7109375" style="43" bestFit="1" customWidth="1"/>
    <col min="11026" max="11026" width="9.28515625" style="43"/>
    <col min="11027" max="11027" width="12.7109375" style="43" bestFit="1" customWidth="1"/>
    <col min="11028" max="11270" width="9.28515625" style="43"/>
    <col min="11271" max="11271" width="3.28515625" style="43" customWidth="1"/>
    <col min="11272" max="11272" width="19.7109375" style="43" customWidth="1"/>
    <col min="11273" max="11273" width="14.7109375" style="43" customWidth="1"/>
    <col min="11274" max="11274" width="17.28515625" style="43" customWidth="1"/>
    <col min="11275" max="11275" width="16.42578125" style="43" customWidth="1"/>
    <col min="11276" max="11276" width="14.28515625" style="43" customWidth="1"/>
    <col min="11277" max="11277" width="2.28515625" style="43" customWidth="1"/>
    <col min="11278" max="11278" width="9.42578125" style="43" customWidth="1"/>
    <col min="11279" max="11279" width="8.7109375" style="43" customWidth="1"/>
    <col min="11280" max="11280" width="20.28515625" style="43" bestFit="1" customWidth="1"/>
    <col min="11281" max="11281" width="12.7109375" style="43" bestFit="1" customWidth="1"/>
    <col min="11282" max="11282" width="9.28515625" style="43"/>
    <col min="11283" max="11283" width="12.7109375" style="43" bestFit="1" customWidth="1"/>
    <col min="11284" max="11526" width="9.28515625" style="43"/>
    <col min="11527" max="11527" width="3.28515625" style="43" customWidth="1"/>
    <col min="11528" max="11528" width="19.7109375" style="43" customWidth="1"/>
    <col min="11529" max="11529" width="14.7109375" style="43" customWidth="1"/>
    <col min="11530" max="11530" width="17.28515625" style="43" customWidth="1"/>
    <col min="11531" max="11531" width="16.42578125" style="43" customWidth="1"/>
    <col min="11532" max="11532" width="14.28515625" style="43" customWidth="1"/>
    <col min="11533" max="11533" width="2.28515625" style="43" customWidth="1"/>
    <col min="11534" max="11534" width="9.42578125" style="43" customWidth="1"/>
    <col min="11535" max="11535" width="8.7109375" style="43" customWidth="1"/>
    <col min="11536" max="11536" width="20.28515625" style="43" bestFit="1" customWidth="1"/>
    <col min="11537" max="11537" width="12.7109375" style="43" bestFit="1" customWidth="1"/>
    <col min="11538" max="11538" width="9.28515625" style="43"/>
    <col min="11539" max="11539" width="12.7109375" style="43" bestFit="1" customWidth="1"/>
    <col min="11540" max="11782" width="9.28515625" style="43"/>
    <col min="11783" max="11783" width="3.28515625" style="43" customWidth="1"/>
    <col min="11784" max="11784" width="19.7109375" style="43" customWidth="1"/>
    <col min="11785" max="11785" width="14.7109375" style="43" customWidth="1"/>
    <col min="11786" max="11786" width="17.28515625" style="43" customWidth="1"/>
    <col min="11787" max="11787" width="16.42578125" style="43" customWidth="1"/>
    <col min="11788" max="11788" width="14.28515625" style="43" customWidth="1"/>
    <col min="11789" max="11789" width="2.28515625" style="43" customWidth="1"/>
    <col min="11790" max="11790" width="9.42578125" style="43" customWidth="1"/>
    <col min="11791" max="11791" width="8.7109375" style="43" customWidth="1"/>
    <col min="11792" max="11792" width="20.28515625" style="43" bestFit="1" customWidth="1"/>
    <col min="11793" max="11793" width="12.7109375" style="43" bestFit="1" customWidth="1"/>
    <col min="11794" max="11794" width="9.28515625" style="43"/>
    <col min="11795" max="11795" width="12.7109375" style="43" bestFit="1" customWidth="1"/>
    <col min="11796" max="12038" width="9.28515625" style="43"/>
    <col min="12039" max="12039" width="3.28515625" style="43" customWidth="1"/>
    <col min="12040" max="12040" width="19.7109375" style="43" customWidth="1"/>
    <col min="12041" max="12041" width="14.7109375" style="43" customWidth="1"/>
    <col min="12042" max="12042" width="17.28515625" style="43" customWidth="1"/>
    <col min="12043" max="12043" width="16.42578125" style="43" customWidth="1"/>
    <col min="12044" max="12044" width="14.28515625" style="43" customWidth="1"/>
    <col min="12045" max="12045" width="2.28515625" style="43" customWidth="1"/>
    <col min="12046" max="12046" width="9.42578125" style="43" customWidth="1"/>
    <col min="12047" max="12047" width="8.7109375" style="43" customWidth="1"/>
    <col min="12048" max="12048" width="20.28515625" style="43" bestFit="1" customWidth="1"/>
    <col min="12049" max="12049" width="12.7109375" style="43" bestFit="1" customWidth="1"/>
    <col min="12050" max="12050" width="9.28515625" style="43"/>
    <col min="12051" max="12051" width="12.7109375" style="43" bestFit="1" customWidth="1"/>
    <col min="12052" max="12294" width="9.28515625" style="43"/>
    <col min="12295" max="12295" width="3.28515625" style="43" customWidth="1"/>
    <col min="12296" max="12296" width="19.7109375" style="43" customWidth="1"/>
    <col min="12297" max="12297" width="14.7109375" style="43" customWidth="1"/>
    <col min="12298" max="12298" width="17.28515625" style="43" customWidth="1"/>
    <col min="12299" max="12299" width="16.42578125" style="43" customWidth="1"/>
    <col min="12300" max="12300" width="14.28515625" style="43" customWidth="1"/>
    <col min="12301" max="12301" width="2.28515625" style="43" customWidth="1"/>
    <col min="12302" max="12302" width="9.42578125" style="43" customWidth="1"/>
    <col min="12303" max="12303" width="8.7109375" style="43" customWidth="1"/>
    <col min="12304" max="12304" width="20.28515625" style="43" bestFit="1" customWidth="1"/>
    <col min="12305" max="12305" width="12.7109375" style="43" bestFit="1" customWidth="1"/>
    <col min="12306" max="12306" width="9.28515625" style="43"/>
    <col min="12307" max="12307" width="12.7109375" style="43" bestFit="1" customWidth="1"/>
    <col min="12308" max="12550" width="9.28515625" style="43"/>
    <col min="12551" max="12551" width="3.28515625" style="43" customWidth="1"/>
    <col min="12552" max="12552" width="19.7109375" style="43" customWidth="1"/>
    <col min="12553" max="12553" width="14.7109375" style="43" customWidth="1"/>
    <col min="12554" max="12554" width="17.28515625" style="43" customWidth="1"/>
    <col min="12555" max="12555" width="16.42578125" style="43" customWidth="1"/>
    <col min="12556" max="12556" width="14.28515625" style="43" customWidth="1"/>
    <col min="12557" max="12557" width="2.28515625" style="43" customWidth="1"/>
    <col min="12558" max="12558" width="9.42578125" style="43" customWidth="1"/>
    <col min="12559" max="12559" width="8.7109375" style="43" customWidth="1"/>
    <col min="12560" max="12560" width="20.28515625" style="43" bestFit="1" customWidth="1"/>
    <col min="12561" max="12561" width="12.7109375" style="43" bestFit="1" customWidth="1"/>
    <col min="12562" max="12562" width="9.28515625" style="43"/>
    <col min="12563" max="12563" width="12.7109375" style="43" bestFit="1" customWidth="1"/>
    <col min="12564" max="12806" width="9.28515625" style="43"/>
    <col min="12807" max="12807" width="3.28515625" style="43" customWidth="1"/>
    <col min="12808" max="12808" width="19.7109375" style="43" customWidth="1"/>
    <col min="12809" max="12809" width="14.7109375" style="43" customWidth="1"/>
    <col min="12810" max="12810" width="17.28515625" style="43" customWidth="1"/>
    <col min="12811" max="12811" width="16.42578125" style="43" customWidth="1"/>
    <col min="12812" max="12812" width="14.28515625" style="43" customWidth="1"/>
    <col min="12813" max="12813" width="2.28515625" style="43" customWidth="1"/>
    <col min="12814" max="12814" width="9.42578125" style="43" customWidth="1"/>
    <col min="12815" max="12815" width="8.7109375" style="43" customWidth="1"/>
    <col min="12816" max="12816" width="20.28515625" style="43" bestFit="1" customWidth="1"/>
    <col min="12817" max="12817" width="12.7109375" style="43" bestFit="1" customWidth="1"/>
    <col min="12818" max="12818" width="9.28515625" style="43"/>
    <col min="12819" max="12819" width="12.7109375" style="43" bestFit="1" customWidth="1"/>
    <col min="12820" max="13062" width="9.28515625" style="43"/>
    <col min="13063" max="13063" width="3.28515625" style="43" customWidth="1"/>
    <col min="13064" max="13064" width="19.7109375" style="43" customWidth="1"/>
    <col min="13065" max="13065" width="14.7109375" style="43" customWidth="1"/>
    <col min="13066" max="13066" width="17.28515625" style="43" customWidth="1"/>
    <col min="13067" max="13067" width="16.42578125" style="43" customWidth="1"/>
    <col min="13068" max="13068" width="14.28515625" style="43" customWidth="1"/>
    <col min="13069" max="13069" width="2.28515625" style="43" customWidth="1"/>
    <col min="13070" max="13070" width="9.42578125" style="43" customWidth="1"/>
    <col min="13071" max="13071" width="8.7109375" style="43" customWidth="1"/>
    <col min="13072" max="13072" width="20.28515625" style="43" bestFit="1" customWidth="1"/>
    <col min="13073" max="13073" width="12.7109375" style="43" bestFit="1" customWidth="1"/>
    <col min="13074" max="13074" width="9.28515625" style="43"/>
    <col min="13075" max="13075" width="12.7109375" style="43" bestFit="1" customWidth="1"/>
    <col min="13076" max="13318" width="9.28515625" style="43"/>
    <col min="13319" max="13319" width="3.28515625" style="43" customWidth="1"/>
    <col min="13320" max="13320" width="19.7109375" style="43" customWidth="1"/>
    <col min="13321" max="13321" width="14.7109375" style="43" customWidth="1"/>
    <col min="13322" max="13322" width="17.28515625" style="43" customWidth="1"/>
    <col min="13323" max="13323" width="16.42578125" style="43" customWidth="1"/>
    <col min="13324" max="13324" width="14.28515625" style="43" customWidth="1"/>
    <col min="13325" max="13325" width="2.28515625" style="43" customWidth="1"/>
    <col min="13326" max="13326" width="9.42578125" style="43" customWidth="1"/>
    <col min="13327" max="13327" width="8.7109375" style="43" customWidth="1"/>
    <col min="13328" max="13328" width="20.28515625" style="43" bestFit="1" customWidth="1"/>
    <col min="13329" max="13329" width="12.7109375" style="43" bestFit="1" customWidth="1"/>
    <col min="13330" max="13330" width="9.28515625" style="43"/>
    <col min="13331" max="13331" width="12.7109375" style="43" bestFit="1" customWidth="1"/>
    <col min="13332" max="13574" width="9.28515625" style="43"/>
    <col min="13575" max="13575" width="3.28515625" style="43" customWidth="1"/>
    <col min="13576" max="13576" width="19.7109375" style="43" customWidth="1"/>
    <col min="13577" max="13577" width="14.7109375" style="43" customWidth="1"/>
    <col min="13578" max="13578" width="17.28515625" style="43" customWidth="1"/>
    <col min="13579" max="13579" width="16.42578125" style="43" customWidth="1"/>
    <col min="13580" max="13580" width="14.28515625" style="43" customWidth="1"/>
    <col min="13581" max="13581" width="2.28515625" style="43" customWidth="1"/>
    <col min="13582" max="13582" width="9.42578125" style="43" customWidth="1"/>
    <col min="13583" max="13583" width="8.7109375" style="43" customWidth="1"/>
    <col min="13584" max="13584" width="20.28515625" style="43" bestFit="1" customWidth="1"/>
    <col min="13585" max="13585" width="12.7109375" style="43" bestFit="1" customWidth="1"/>
    <col min="13586" max="13586" width="9.28515625" style="43"/>
    <col min="13587" max="13587" width="12.7109375" style="43" bestFit="1" customWidth="1"/>
    <col min="13588" max="13830" width="9.28515625" style="43"/>
    <col min="13831" max="13831" width="3.28515625" style="43" customWidth="1"/>
    <col min="13832" max="13832" width="19.7109375" style="43" customWidth="1"/>
    <col min="13833" max="13833" width="14.7109375" style="43" customWidth="1"/>
    <col min="13834" max="13834" width="17.28515625" style="43" customWidth="1"/>
    <col min="13835" max="13835" width="16.42578125" style="43" customWidth="1"/>
    <col min="13836" max="13836" width="14.28515625" style="43" customWidth="1"/>
    <col min="13837" max="13837" width="2.28515625" style="43" customWidth="1"/>
    <col min="13838" max="13838" width="9.42578125" style="43" customWidth="1"/>
    <col min="13839" max="13839" width="8.7109375" style="43" customWidth="1"/>
    <col min="13840" max="13840" width="20.28515625" style="43" bestFit="1" customWidth="1"/>
    <col min="13841" max="13841" width="12.7109375" style="43" bestFit="1" customWidth="1"/>
    <col min="13842" max="13842" width="9.28515625" style="43"/>
    <col min="13843" max="13843" width="12.7109375" style="43" bestFit="1" customWidth="1"/>
    <col min="13844" max="14086" width="9.28515625" style="43"/>
    <col min="14087" max="14087" width="3.28515625" style="43" customWidth="1"/>
    <col min="14088" max="14088" width="19.7109375" style="43" customWidth="1"/>
    <col min="14089" max="14089" width="14.7109375" style="43" customWidth="1"/>
    <col min="14090" max="14090" width="17.28515625" style="43" customWidth="1"/>
    <col min="14091" max="14091" width="16.42578125" style="43" customWidth="1"/>
    <col min="14092" max="14092" width="14.28515625" style="43" customWidth="1"/>
    <col min="14093" max="14093" width="2.28515625" style="43" customWidth="1"/>
    <col min="14094" max="14094" width="9.42578125" style="43" customWidth="1"/>
    <col min="14095" max="14095" width="8.7109375" style="43" customWidth="1"/>
    <col min="14096" max="14096" width="20.28515625" style="43" bestFit="1" customWidth="1"/>
    <col min="14097" max="14097" width="12.7109375" style="43" bestFit="1" customWidth="1"/>
    <col min="14098" max="14098" width="9.28515625" style="43"/>
    <col min="14099" max="14099" width="12.7109375" style="43" bestFit="1" customWidth="1"/>
    <col min="14100" max="14342" width="9.28515625" style="43"/>
    <col min="14343" max="14343" width="3.28515625" style="43" customWidth="1"/>
    <col min="14344" max="14344" width="19.7109375" style="43" customWidth="1"/>
    <col min="14345" max="14345" width="14.7109375" style="43" customWidth="1"/>
    <col min="14346" max="14346" width="17.28515625" style="43" customWidth="1"/>
    <col min="14347" max="14347" width="16.42578125" style="43" customWidth="1"/>
    <col min="14348" max="14348" width="14.28515625" style="43" customWidth="1"/>
    <col min="14349" max="14349" width="2.28515625" style="43" customWidth="1"/>
    <col min="14350" max="14350" width="9.42578125" style="43" customWidth="1"/>
    <col min="14351" max="14351" width="8.7109375" style="43" customWidth="1"/>
    <col min="14352" max="14352" width="20.28515625" style="43" bestFit="1" customWidth="1"/>
    <col min="14353" max="14353" width="12.7109375" style="43" bestFit="1" customWidth="1"/>
    <col min="14354" max="14354" width="9.28515625" style="43"/>
    <col min="14355" max="14355" width="12.7109375" style="43" bestFit="1" customWidth="1"/>
    <col min="14356" max="14598" width="9.28515625" style="43"/>
    <col min="14599" max="14599" width="3.28515625" style="43" customWidth="1"/>
    <col min="14600" max="14600" width="19.7109375" style="43" customWidth="1"/>
    <col min="14601" max="14601" width="14.7109375" style="43" customWidth="1"/>
    <col min="14602" max="14602" width="17.28515625" style="43" customWidth="1"/>
    <col min="14603" max="14603" width="16.42578125" style="43" customWidth="1"/>
    <col min="14604" max="14604" width="14.28515625" style="43" customWidth="1"/>
    <col min="14605" max="14605" width="2.28515625" style="43" customWidth="1"/>
    <col min="14606" max="14606" width="9.42578125" style="43" customWidth="1"/>
    <col min="14607" max="14607" width="8.7109375" style="43" customWidth="1"/>
    <col min="14608" max="14608" width="20.28515625" style="43" bestFit="1" customWidth="1"/>
    <col min="14609" max="14609" width="12.7109375" style="43" bestFit="1" customWidth="1"/>
    <col min="14610" max="14610" width="9.28515625" style="43"/>
    <col min="14611" max="14611" width="12.7109375" style="43" bestFit="1" customWidth="1"/>
    <col min="14612" max="14854" width="9.28515625" style="43"/>
    <col min="14855" max="14855" width="3.28515625" style="43" customWidth="1"/>
    <col min="14856" max="14856" width="19.7109375" style="43" customWidth="1"/>
    <col min="14857" max="14857" width="14.7109375" style="43" customWidth="1"/>
    <col min="14858" max="14858" width="17.28515625" style="43" customWidth="1"/>
    <col min="14859" max="14859" width="16.42578125" style="43" customWidth="1"/>
    <col min="14860" max="14860" width="14.28515625" style="43" customWidth="1"/>
    <col min="14861" max="14861" width="2.28515625" style="43" customWidth="1"/>
    <col min="14862" max="14862" width="9.42578125" style="43" customWidth="1"/>
    <col min="14863" max="14863" width="8.7109375" style="43" customWidth="1"/>
    <col min="14864" max="14864" width="20.28515625" style="43" bestFit="1" customWidth="1"/>
    <col min="14865" max="14865" width="12.7109375" style="43" bestFit="1" customWidth="1"/>
    <col min="14866" max="14866" width="9.28515625" style="43"/>
    <col min="14867" max="14867" width="12.7109375" style="43" bestFit="1" customWidth="1"/>
    <col min="14868" max="15110" width="9.28515625" style="43"/>
    <col min="15111" max="15111" width="3.28515625" style="43" customWidth="1"/>
    <col min="15112" max="15112" width="19.7109375" style="43" customWidth="1"/>
    <col min="15113" max="15113" width="14.7109375" style="43" customWidth="1"/>
    <col min="15114" max="15114" width="17.28515625" style="43" customWidth="1"/>
    <col min="15115" max="15115" width="16.42578125" style="43" customWidth="1"/>
    <col min="15116" max="15116" width="14.28515625" style="43" customWidth="1"/>
    <col min="15117" max="15117" width="2.28515625" style="43" customWidth="1"/>
    <col min="15118" max="15118" width="9.42578125" style="43" customWidth="1"/>
    <col min="15119" max="15119" width="8.7109375" style="43" customWidth="1"/>
    <col min="15120" max="15120" width="20.28515625" style="43" bestFit="1" customWidth="1"/>
    <col min="15121" max="15121" width="12.7109375" style="43" bestFit="1" customWidth="1"/>
    <col min="15122" max="15122" width="9.28515625" style="43"/>
    <col min="15123" max="15123" width="12.7109375" style="43" bestFit="1" customWidth="1"/>
    <col min="15124" max="15366" width="9.28515625" style="43"/>
    <col min="15367" max="15367" width="3.28515625" style="43" customWidth="1"/>
    <col min="15368" max="15368" width="19.7109375" style="43" customWidth="1"/>
    <col min="15369" max="15369" width="14.7109375" style="43" customWidth="1"/>
    <col min="15370" max="15370" width="17.28515625" style="43" customWidth="1"/>
    <col min="15371" max="15371" width="16.42578125" style="43" customWidth="1"/>
    <col min="15372" max="15372" width="14.28515625" style="43" customWidth="1"/>
    <col min="15373" max="15373" width="2.28515625" style="43" customWidth="1"/>
    <col min="15374" max="15374" width="9.42578125" style="43" customWidth="1"/>
    <col min="15375" max="15375" width="8.7109375" style="43" customWidth="1"/>
    <col min="15376" max="15376" width="20.28515625" style="43" bestFit="1" customWidth="1"/>
    <col min="15377" max="15377" width="12.7109375" style="43" bestFit="1" customWidth="1"/>
    <col min="15378" max="15378" width="9.28515625" style="43"/>
    <col min="15379" max="15379" width="12.7109375" style="43" bestFit="1" customWidth="1"/>
    <col min="15380" max="15622" width="9.28515625" style="43"/>
    <col min="15623" max="15623" width="3.28515625" style="43" customWidth="1"/>
    <col min="15624" max="15624" width="19.7109375" style="43" customWidth="1"/>
    <col min="15625" max="15625" width="14.7109375" style="43" customWidth="1"/>
    <col min="15626" max="15626" width="17.28515625" style="43" customWidth="1"/>
    <col min="15627" max="15627" width="16.42578125" style="43" customWidth="1"/>
    <col min="15628" max="15628" width="14.28515625" style="43" customWidth="1"/>
    <col min="15629" max="15629" width="2.28515625" style="43" customWidth="1"/>
    <col min="15630" max="15630" width="9.42578125" style="43" customWidth="1"/>
    <col min="15631" max="15631" width="8.7109375" style="43" customWidth="1"/>
    <col min="15632" max="15632" width="20.28515625" style="43" bestFit="1" customWidth="1"/>
    <col min="15633" max="15633" width="12.7109375" style="43" bestFit="1" customWidth="1"/>
    <col min="15634" max="15634" width="9.28515625" style="43"/>
    <col min="15635" max="15635" width="12.7109375" style="43" bestFit="1" customWidth="1"/>
    <col min="15636" max="15878" width="9.28515625" style="43"/>
    <col min="15879" max="15879" width="3.28515625" style="43" customWidth="1"/>
    <col min="15880" max="15880" width="19.7109375" style="43" customWidth="1"/>
    <col min="15881" max="15881" width="14.7109375" style="43" customWidth="1"/>
    <col min="15882" max="15882" width="17.28515625" style="43" customWidth="1"/>
    <col min="15883" max="15883" width="16.42578125" style="43" customWidth="1"/>
    <col min="15884" max="15884" width="14.28515625" style="43" customWidth="1"/>
    <col min="15885" max="15885" width="2.28515625" style="43" customWidth="1"/>
    <col min="15886" max="15886" width="9.42578125" style="43" customWidth="1"/>
    <col min="15887" max="15887" width="8.7109375" style="43" customWidth="1"/>
    <col min="15888" max="15888" width="20.28515625" style="43" bestFit="1" customWidth="1"/>
    <col min="15889" max="15889" width="12.7109375" style="43" bestFit="1" customWidth="1"/>
    <col min="15890" max="15890" width="9.28515625" style="43"/>
    <col min="15891" max="15891" width="12.7109375" style="43" bestFit="1" customWidth="1"/>
    <col min="15892" max="16134" width="9.28515625" style="43"/>
    <col min="16135" max="16135" width="3.28515625" style="43" customWidth="1"/>
    <col min="16136" max="16136" width="19.7109375" style="43" customWidth="1"/>
    <col min="16137" max="16137" width="14.7109375" style="43" customWidth="1"/>
    <col min="16138" max="16138" width="17.28515625" style="43" customWidth="1"/>
    <col min="16139" max="16139" width="16.42578125" style="43" customWidth="1"/>
    <col min="16140" max="16140" width="14.28515625" style="43" customWidth="1"/>
    <col min="16141" max="16141" width="2.28515625" style="43" customWidth="1"/>
    <col min="16142" max="16142" width="9.42578125" style="43" customWidth="1"/>
    <col min="16143" max="16143" width="8.7109375" style="43" customWidth="1"/>
    <col min="16144" max="16144" width="20.28515625" style="43" bestFit="1" customWidth="1"/>
    <col min="16145" max="16145" width="12.7109375" style="43" bestFit="1" customWidth="1"/>
    <col min="16146" max="16146" width="9.28515625" style="43"/>
    <col min="16147" max="16147" width="12.7109375" style="43" bestFit="1" customWidth="1"/>
    <col min="16148" max="16384" width="9.28515625" style="43"/>
  </cols>
  <sheetData>
    <row r="1" spans="1:11" s="1" customFormat="1" ht="51.6" customHeight="1"/>
    <row r="2" spans="1:11" s="1" customFormat="1" ht="15" customHeight="1">
      <c r="A2" s="2"/>
      <c r="B2" s="3"/>
      <c r="C2" s="3"/>
      <c r="D2" s="3"/>
      <c r="E2" s="3"/>
      <c r="F2" s="3"/>
      <c r="G2" s="3"/>
      <c r="H2" s="3"/>
      <c r="I2" s="3"/>
    </row>
    <row r="3" spans="1:11" s="1" customFormat="1" ht="52.15" customHeight="1">
      <c r="A3" s="2"/>
      <c r="B3" s="4"/>
      <c r="C3" s="5"/>
      <c r="D3" s="366" t="s">
        <v>0</v>
      </c>
      <c r="E3" s="366"/>
      <c r="F3" s="366" t="s">
        <v>1</v>
      </c>
      <c r="G3" s="366"/>
      <c r="H3" s="366"/>
      <c r="I3" s="366"/>
    </row>
    <row r="4" spans="1:11" s="1" customFormat="1" ht="53.45" customHeight="1">
      <c r="A4" s="2"/>
      <c r="B4" s="376" t="s">
        <v>91</v>
      </c>
      <c r="C4" s="376"/>
      <c r="D4" s="376"/>
      <c r="E4" s="376"/>
      <c r="F4" s="376"/>
      <c r="G4" s="376"/>
      <c r="H4" s="376"/>
    </row>
    <row r="5" spans="1:11" s="1" customFormat="1" ht="15" customHeight="1">
      <c r="A5" s="6"/>
      <c r="B5" s="142" t="s">
        <v>2</v>
      </c>
      <c r="C5" s="147">
        <v>1.1000000000000001</v>
      </c>
      <c r="D5" s="143"/>
      <c r="E5" s="144" t="s">
        <v>3</v>
      </c>
      <c r="F5" s="145">
        <v>44440</v>
      </c>
      <c r="G5" s="119"/>
      <c r="H5" s="143"/>
      <c r="I5" s="146"/>
      <c r="J5" s="7"/>
      <c r="K5" s="7"/>
    </row>
    <row r="6" spans="1:11" s="2" customFormat="1"/>
    <row r="7" spans="1:11" s="2" customFormat="1" ht="236.45" customHeight="1">
      <c r="B7" s="371" t="s">
        <v>346</v>
      </c>
      <c r="C7" s="372"/>
      <c r="D7" s="372"/>
      <c r="E7" s="372"/>
      <c r="F7" s="372"/>
      <c r="G7" s="372"/>
      <c r="H7" s="372"/>
      <c r="I7" s="373"/>
      <c r="K7" s="79"/>
    </row>
    <row r="8" spans="1:11" s="8" customFormat="1" ht="3" customHeight="1">
      <c r="B8" s="9"/>
      <c r="C8" s="10"/>
      <c r="D8" s="11"/>
      <c r="E8" s="12"/>
      <c r="F8" s="10"/>
      <c r="G8" s="10"/>
    </row>
    <row r="9" spans="1:11" s="8" customFormat="1" ht="18" customHeight="1">
      <c r="B9" s="13"/>
      <c r="C9" s="13"/>
      <c r="D9" s="14"/>
      <c r="E9" s="76"/>
      <c r="F9" s="13"/>
      <c r="G9" s="13"/>
      <c r="H9" s="2"/>
      <c r="I9" s="2"/>
    </row>
    <row r="10" spans="1:11" s="15" customFormat="1" ht="17.25" customHeight="1">
      <c r="B10" s="117" t="s">
        <v>127</v>
      </c>
      <c r="C10" s="118"/>
      <c r="D10" s="118"/>
      <c r="E10" s="118"/>
      <c r="F10" s="118"/>
      <c r="G10" s="118"/>
      <c r="H10" s="119"/>
      <c r="I10" s="119"/>
      <c r="J10" s="16"/>
    </row>
    <row r="11" spans="1:11" s="15" customFormat="1" ht="10.15" customHeight="1">
      <c r="B11" s="17"/>
      <c r="C11" s="17"/>
      <c r="D11" s="17"/>
      <c r="E11" s="17"/>
      <c r="F11" s="17"/>
      <c r="G11" s="17"/>
      <c r="H11" s="18"/>
      <c r="I11" s="18"/>
      <c r="J11" s="19"/>
    </row>
    <row r="12" spans="1:11" s="16" customFormat="1" ht="20.100000000000001" customHeight="1">
      <c r="B12" s="105" t="s">
        <v>4</v>
      </c>
      <c r="C12" s="106"/>
      <c r="D12" s="106"/>
      <c r="E12" s="106"/>
      <c r="F12" s="107"/>
      <c r="G12" s="20"/>
      <c r="H12" s="374"/>
      <c r="I12" s="375"/>
      <c r="J12" s="21" t="str">
        <f>IF(AND(H12="",H25=""),"",IF(ISNA(#REF!),"ERROR: Please enter a valid postcode",""))</f>
        <v/>
      </c>
    </row>
    <row r="13" spans="1:11" s="16" customFormat="1" ht="20.100000000000001" customHeight="1">
      <c r="B13" s="108" t="s">
        <v>94</v>
      </c>
      <c r="C13" s="159"/>
      <c r="D13" s="159"/>
      <c r="E13" s="159"/>
      <c r="F13" s="160"/>
      <c r="G13" s="20"/>
      <c r="H13" s="374"/>
      <c r="I13" s="375"/>
      <c r="J13" s="21"/>
    </row>
    <row r="14" spans="1:11" s="16" customFormat="1" ht="20.100000000000001" customHeight="1">
      <c r="B14" s="108" t="s">
        <v>95</v>
      </c>
      <c r="C14" s="159"/>
      <c r="D14" s="159"/>
      <c r="E14" s="159"/>
      <c r="F14" s="160"/>
      <c r="G14" s="20"/>
      <c r="H14" s="374"/>
      <c r="I14" s="375"/>
      <c r="J14" s="21"/>
    </row>
    <row r="15" spans="1:11" s="16" customFormat="1" ht="20.100000000000001" customHeight="1">
      <c r="B15" s="108" t="s">
        <v>96</v>
      </c>
      <c r="C15" s="159"/>
      <c r="D15" s="159"/>
      <c r="E15" s="159"/>
      <c r="F15" s="160"/>
      <c r="G15" s="20"/>
      <c r="H15" s="382"/>
      <c r="I15" s="383"/>
      <c r="J15" s="21"/>
    </row>
    <row r="16" spans="1:11" s="16" customFormat="1" ht="20.100000000000001" customHeight="1">
      <c r="B16" s="108" t="s">
        <v>97</v>
      </c>
      <c r="C16" s="159"/>
      <c r="D16" s="159"/>
      <c r="E16" s="159"/>
      <c r="F16" s="160"/>
      <c r="G16" s="20"/>
      <c r="H16" s="379">
        <f>H13-H14-H15</f>
        <v>0</v>
      </c>
      <c r="I16" s="379"/>
      <c r="J16" s="21" t="str">
        <f>IF(H16&lt;0, "Number of serviced apartments is greater than number of total apartment. Please review.", "")</f>
        <v/>
      </c>
    </row>
    <row r="17" spans="2:10" s="16" customFormat="1" ht="20.100000000000001" customHeight="1">
      <c r="B17" s="108" t="s">
        <v>98</v>
      </c>
      <c r="C17" s="159"/>
      <c r="D17" s="159"/>
      <c r="E17" s="159"/>
      <c r="F17" s="160"/>
      <c r="G17" s="20"/>
      <c r="H17" s="384"/>
      <c r="I17" s="385"/>
      <c r="J17" s="21" t="str">
        <f>IF(H17&gt;H13, "Number of serviced apartments is greater than number of total apartment. Please review.", "")</f>
        <v/>
      </c>
    </row>
    <row r="18" spans="2:10" s="16" customFormat="1" ht="20.100000000000001" customHeight="1">
      <c r="B18" s="108" t="s">
        <v>99</v>
      </c>
      <c r="C18" s="159"/>
      <c r="D18" s="159"/>
      <c r="E18" s="159"/>
      <c r="F18" s="160"/>
      <c r="G18" s="20"/>
      <c r="H18" s="374"/>
      <c r="I18" s="375"/>
      <c r="J18" s="21"/>
    </row>
    <row r="19" spans="2:10" s="16" customFormat="1" ht="20.100000000000001" customHeight="1">
      <c r="B19" s="108" t="s">
        <v>100</v>
      </c>
      <c r="C19" s="159"/>
      <c r="D19" s="159"/>
      <c r="E19" s="159"/>
      <c r="F19" s="160"/>
      <c r="G19" s="20"/>
      <c r="H19" s="374"/>
      <c r="I19" s="375"/>
      <c r="J19" s="21"/>
    </row>
    <row r="20" spans="2:10" s="16" customFormat="1" ht="20.100000000000001" customHeight="1">
      <c r="B20" s="108" t="s">
        <v>128</v>
      </c>
      <c r="C20" s="194"/>
      <c r="D20" s="194"/>
      <c r="E20" s="194"/>
      <c r="F20" s="160"/>
      <c r="G20" s="20"/>
      <c r="H20" s="380" t="s">
        <v>343</v>
      </c>
      <c r="I20" s="381"/>
      <c r="J20" s="21" t="str">
        <f>IF(AND(H20="Heated Pool", H21&lt;1), "The pool must be heated for at least 1 month during the rating period, otherwise it is a non-heated pool", "")</f>
        <v/>
      </c>
    </row>
    <row r="21" spans="2:10" s="16" customFormat="1" ht="20.100000000000001" customHeight="1">
      <c r="B21" s="108" t="str">
        <f>IF(H20&lt;&gt;"No pool", "How many months of the rating period was the pool available?", "")</f>
        <v/>
      </c>
      <c r="C21" s="194"/>
      <c r="D21" s="194"/>
      <c r="E21" s="194"/>
      <c r="F21" s="160"/>
      <c r="G21" s="20"/>
      <c r="H21" s="377">
        <v>12</v>
      </c>
      <c r="I21" s="378"/>
      <c r="J21" s="21"/>
    </row>
    <row r="22" spans="2:10" s="16" customFormat="1" ht="20.100000000000001" customHeight="1">
      <c r="B22" s="108" t="s">
        <v>129</v>
      </c>
      <c r="C22" s="194"/>
      <c r="D22" s="194"/>
      <c r="E22" s="194"/>
      <c r="F22" s="160"/>
      <c r="G22" s="20"/>
      <c r="H22" s="377" t="s">
        <v>344</v>
      </c>
      <c r="I22" s="378"/>
      <c r="J22" s="21"/>
    </row>
    <row r="23" spans="2:10" s="16" customFormat="1" ht="20.100000000000001" customHeight="1">
      <c r="B23" s="195" t="str">
        <f>IF(H22="Yes", "How many months of the rating period was the gym available?", "")</f>
        <v/>
      </c>
      <c r="C23" s="196"/>
      <c r="D23" s="196"/>
      <c r="E23" s="196"/>
      <c r="F23" s="109"/>
      <c r="G23" s="20"/>
      <c r="H23" s="377">
        <v>12</v>
      </c>
      <c r="I23" s="378"/>
    </row>
    <row r="24" spans="2:10" s="16" customFormat="1" ht="12.75" customHeight="1">
      <c r="B24" s="24"/>
      <c r="C24" s="22"/>
      <c r="D24" s="22"/>
      <c r="E24" s="22"/>
      <c r="F24" s="22"/>
      <c r="G24" s="23"/>
      <c r="H24" s="25"/>
      <c r="I24" s="26"/>
      <c r="J24" s="175"/>
    </row>
    <row r="25" spans="2:10" s="16" customFormat="1" ht="20.100000000000001" customHeight="1">
      <c r="B25" s="105" t="s">
        <v>5</v>
      </c>
      <c r="C25" s="110"/>
      <c r="D25" s="110"/>
      <c r="E25" s="110"/>
      <c r="F25" s="111" t="s">
        <v>6</v>
      </c>
      <c r="G25" s="27"/>
      <c r="H25" s="367"/>
      <c r="I25" s="368"/>
      <c r="J25" s="176"/>
    </row>
    <row r="26" spans="2:10" s="16" customFormat="1" ht="20.100000000000001" customHeight="1">
      <c r="B26" s="112"/>
      <c r="C26" s="113"/>
      <c r="D26" s="113"/>
      <c r="E26" s="113"/>
      <c r="F26" s="114" t="s">
        <v>7</v>
      </c>
      <c r="G26" s="85"/>
      <c r="H26" s="367"/>
      <c r="I26" s="368"/>
      <c r="J26" s="176"/>
    </row>
    <row r="27" spans="2:10" s="16" customFormat="1" ht="20.100000000000001" customHeight="1">
      <c r="B27" s="115"/>
      <c r="C27" s="116"/>
      <c r="D27" s="116"/>
      <c r="E27" s="128"/>
      <c r="F27" s="114" t="s">
        <v>8</v>
      </c>
      <c r="G27" s="85"/>
      <c r="H27" s="369"/>
      <c r="I27" s="370"/>
      <c r="J27" s="175"/>
    </row>
    <row r="28" spans="2:10" s="16" customFormat="1" ht="20.100000000000001" customHeight="1">
      <c r="B28" s="28"/>
      <c r="C28" s="28"/>
      <c r="D28" s="28"/>
      <c r="E28" s="129"/>
      <c r="F28" s="130" t="s">
        <v>9</v>
      </c>
      <c r="G28" s="85"/>
      <c r="H28" s="388">
        <f>H25+H26/3.6+H27*38.6/3.6</f>
        <v>0</v>
      </c>
      <c r="I28" s="388"/>
      <c r="J28" s="175"/>
    </row>
    <row r="29" spans="2:10" s="16" customFormat="1" ht="20.100000000000001" customHeight="1">
      <c r="B29" s="149" t="s">
        <v>342</v>
      </c>
      <c r="C29" s="28"/>
      <c r="D29" s="28"/>
      <c r="E29" s="28"/>
      <c r="F29" s="28"/>
      <c r="G29" s="28"/>
      <c r="H29" s="28"/>
      <c r="I29" s="28"/>
    </row>
    <row r="30" spans="2:10" s="15" customFormat="1" ht="1.5" customHeight="1">
      <c r="B30" s="29"/>
      <c r="C30" s="30"/>
      <c r="D30" s="30"/>
      <c r="E30" s="30"/>
      <c r="F30" s="30"/>
      <c r="G30" s="30"/>
      <c r="H30" s="31"/>
      <c r="I30" s="32"/>
    </row>
    <row r="31" spans="2:10" s="15" customFormat="1" ht="17.25" customHeight="1">
      <c r="B31" s="120" t="s">
        <v>10</v>
      </c>
      <c r="C31" s="121"/>
      <c r="D31" s="121"/>
      <c r="E31" s="121"/>
      <c r="F31" s="121"/>
      <c r="G31" s="121"/>
      <c r="H31" s="4"/>
      <c r="I31" s="4"/>
    </row>
    <row r="32" spans="2:10" s="15" customFormat="1" ht="1.1499999999999999" customHeight="1">
      <c r="B32" s="33"/>
      <c r="C32" s="33"/>
      <c r="D32" s="33"/>
      <c r="E32" s="33"/>
      <c r="F32" s="33"/>
      <c r="G32" s="33"/>
      <c r="H32" s="34"/>
      <c r="I32" s="34"/>
      <c r="J32" s="19"/>
    </row>
    <row r="33" spans="2:22" s="15" customFormat="1" ht="13.5" thickBot="1">
      <c r="B33" s="2"/>
      <c r="C33" s="2"/>
      <c r="D33" s="2"/>
      <c r="G33" s="35"/>
      <c r="H33" s="2"/>
      <c r="I33" s="2"/>
      <c r="J33" s="36"/>
    </row>
    <row r="34" spans="2:22" s="8" customFormat="1" ht="16.5" hidden="1" customHeight="1">
      <c r="B34" s="2"/>
      <c r="C34" s="37" t="s">
        <v>11</v>
      </c>
      <c r="D34" s="2"/>
      <c r="E34" s="123"/>
      <c r="F34" s="87" t="e">
        <f>IF(#REF!&lt;&gt;"",TRUNC(#REF!),"")</f>
        <v>#REF!</v>
      </c>
      <c r="G34" s="38"/>
      <c r="H34" s="2"/>
      <c r="I34" s="2"/>
      <c r="J34" s="39"/>
    </row>
    <row r="35" spans="2:22" s="8" customFormat="1" ht="16.5" hidden="1" customHeight="1">
      <c r="B35" s="2"/>
      <c r="C35" s="37"/>
      <c r="D35" s="2"/>
      <c r="E35" s="123"/>
      <c r="F35" s="88"/>
      <c r="G35" s="38"/>
      <c r="H35" s="2"/>
      <c r="I35" s="2"/>
      <c r="J35" s="39"/>
    </row>
    <row r="36" spans="2:22" s="8" customFormat="1" ht="16.5" hidden="1" customHeight="1">
      <c r="B36" s="92"/>
      <c r="C36" s="86"/>
      <c r="D36" s="89"/>
      <c r="E36" s="141"/>
      <c r="F36" s="132"/>
      <c r="G36" s="98"/>
      <c r="H36" s="98"/>
      <c r="I36" s="100"/>
      <c r="J36" s="40"/>
    </row>
    <row r="37" spans="2:22" s="8" customFormat="1" ht="16.5" hidden="1" customHeight="1">
      <c r="B37" s="92"/>
      <c r="C37" s="86"/>
      <c r="D37" s="89"/>
      <c r="E37" s="141"/>
      <c r="F37" s="132"/>
      <c r="G37" s="98"/>
      <c r="H37" s="98"/>
      <c r="I37" s="101"/>
      <c r="J37" s="46"/>
      <c r="K37" s="47"/>
      <c r="L37" s="47"/>
      <c r="M37" s="47"/>
      <c r="N37" s="47"/>
      <c r="O37" s="47"/>
      <c r="P37" s="47"/>
      <c r="Q37" s="47"/>
      <c r="R37" s="47"/>
      <c r="S37" s="47"/>
      <c r="T37" s="47"/>
      <c r="U37" s="47"/>
      <c r="V37" s="47"/>
    </row>
    <row r="38" spans="2:22" s="8" customFormat="1" ht="16.5" customHeight="1">
      <c r="B38" s="355" t="s">
        <v>347</v>
      </c>
      <c r="C38" s="90"/>
      <c r="D38" s="90"/>
      <c r="E38" s="358"/>
      <c r="F38" s="359"/>
      <c r="G38" s="96"/>
      <c r="H38" s="96"/>
      <c r="I38" s="97"/>
      <c r="J38" s="39"/>
    </row>
    <row r="39" spans="2:22" s="8" customFormat="1" ht="16.5" customHeight="1">
      <c r="B39" s="346"/>
      <c r="C39" s="86"/>
      <c r="D39" s="86"/>
      <c r="E39" s="360" t="str">
        <f>IF(OR(H12="",H13="",H25=""),"",IFERROR(M120,"NA"))</f>
        <v/>
      </c>
      <c r="F39" s="361"/>
      <c r="G39" s="98"/>
      <c r="H39" s="386" t="s">
        <v>12</v>
      </c>
      <c r="I39" s="99"/>
      <c r="J39" s="40"/>
    </row>
    <row r="40" spans="2:22" s="8" customFormat="1" ht="16.5" customHeight="1">
      <c r="B40" s="346"/>
      <c r="C40" s="349" t="s">
        <v>13</v>
      </c>
      <c r="D40" s="350"/>
      <c r="E40" s="360"/>
      <c r="F40" s="361"/>
      <c r="G40" s="98"/>
      <c r="H40" s="386"/>
      <c r="I40" s="99"/>
      <c r="J40" s="40"/>
    </row>
    <row r="41" spans="2:22" s="8" customFormat="1" ht="16.5" customHeight="1">
      <c r="B41" s="346"/>
      <c r="C41" s="86"/>
      <c r="D41" s="91"/>
      <c r="E41" s="362" t="str">
        <f>IF(OR($E$39="NA",$E$39="",E39="ERROR: Please enter valid hours"), "ERROR: Please provide inputs","")</f>
        <v>ERROR: Please provide inputs</v>
      </c>
      <c r="F41" s="363"/>
      <c r="G41" s="98"/>
      <c r="H41" s="98"/>
      <c r="I41" s="100"/>
      <c r="J41" s="40"/>
      <c r="S41" s="47"/>
    </row>
    <row r="42" spans="2:22" s="8" customFormat="1" ht="16.5" customHeight="1" thickBot="1">
      <c r="B42" s="347"/>
      <c r="C42" s="95"/>
      <c r="D42" s="134"/>
      <c r="E42" s="364" t="e">
        <f>IF((M119&gt;6),6,(IFERROR(M119,0)))</f>
        <v>#N/A</v>
      </c>
      <c r="F42" s="365"/>
      <c r="G42" s="103"/>
      <c r="H42" s="148" t="e">
        <f>E42</f>
        <v>#N/A</v>
      </c>
      <c r="I42" s="104"/>
      <c r="J42" s="40"/>
    </row>
    <row r="43" spans="2:22" s="8" customFormat="1" ht="15" customHeight="1">
      <c r="J43" s="39"/>
    </row>
    <row r="44" spans="2:22" s="8" customFormat="1" ht="16.149999999999999" customHeight="1" thickBot="1">
      <c r="B44" s="2"/>
      <c r="C44" s="2"/>
      <c r="D44" s="2"/>
      <c r="E44" s="2"/>
      <c r="F44" s="2"/>
      <c r="G44" s="2"/>
      <c r="H44" s="2"/>
      <c r="I44" s="2"/>
      <c r="J44" s="40"/>
    </row>
    <row r="45" spans="2:22" s="8" customFormat="1" ht="16.5" customHeight="1" thickBot="1">
      <c r="B45" s="2"/>
      <c r="C45" s="2"/>
      <c r="D45" s="2"/>
      <c r="E45" s="122" t="s">
        <v>14</v>
      </c>
      <c r="F45" s="127" t="s">
        <v>15</v>
      </c>
      <c r="G45" s="2"/>
      <c r="H45" s="2"/>
      <c r="I45" s="2"/>
      <c r="J45" s="40"/>
    </row>
    <row r="46" spans="2:22" s="8" customFormat="1" ht="16.5" customHeight="1">
      <c r="B46" s="355" t="s">
        <v>16</v>
      </c>
      <c r="C46" s="90"/>
      <c r="D46" s="90"/>
      <c r="E46" s="124"/>
      <c r="F46" s="131"/>
      <c r="G46" s="96"/>
      <c r="H46" s="96"/>
      <c r="I46" s="97"/>
      <c r="J46" s="39"/>
    </row>
    <row r="47" spans="2:22" s="8" customFormat="1" ht="16.5" customHeight="1">
      <c r="B47" s="346"/>
      <c r="C47" s="86"/>
      <c r="D47" s="86"/>
      <c r="E47" s="348" t="str">
        <f>IF(OR(H12="",H13="",H25=""),"", IFERROR(S120,"NA"))</f>
        <v/>
      </c>
      <c r="F47" s="351" t="str">
        <f>IF(OR(H12="",H13="",H25=""),"", IFERROR(T120,"NA"))</f>
        <v/>
      </c>
      <c r="G47" s="98"/>
      <c r="H47" s="386" t="s">
        <v>12</v>
      </c>
      <c r="I47" s="99"/>
      <c r="J47" s="40"/>
    </row>
    <row r="48" spans="2:22" s="8" customFormat="1" ht="16.5" customHeight="1">
      <c r="B48" s="346"/>
      <c r="C48" s="349" t="s">
        <v>13</v>
      </c>
      <c r="D48" s="350"/>
      <c r="E48" s="348"/>
      <c r="F48" s="351"/>
      <c r="G48" s="98"/>
      <c r="H48" s="386"/>
      <c r="I48" s="99"/>
      <c r="J48" s="40"/>
    </row>
    <row r="49" spans="2:34" s="8" customFormat="1" ht="16.5" customHeight="1">
      <c r="B49" s="346"/>
      <c r="C49" s="86"/>
      <c r="D49" s="91"/>
      <c r="E49" s="172" t="str">
        <f>IF(OR($E$47="NA",$E$47="",E47="ERROR: Please enter valid hours"), "ERROR: Please provide inputs","")</f>
        <v>ERROR: Please provide inputs</v>
      </c>
      <c r="F49" s="173"/>
      <c r="G49" s="98"/>
      <c r="H49" s="98"/>
      <c r="I49" s="100"/>
      <c r="J49" s="40"/>
    </row>
    <row r="50" spans="2:34" s="8" customFormat="1" ht="16.5" customHeight="1">
      <c r="B50" s="346"/>
      <c r="C50" s="86"/>
      <c r="D50" s="133"/>
      <c r="E50" s="333" t="e">
        <f>IF((S119&gt;6),6,(IFERROR(S119,0)))</f>
        <v>#N/A</v>
      </c>
      <c r="F50" s="336" t="e">
        <f>IF((T119&gt;6),6,(IFERROR(T119,0)))</f>
        <v>#N/A</v>
      </c>
      <c r="G50" s="98"/>
      <c r="H50" s="86"/>
      <c r="I50" s="99"/>
      <c r="J50" s="40"/>
    </row>
    <row r="51" spans="2:34" s="8" customFormat="1" ht="16.5" hidden="1" customHeight="1">
      <c r="B51" s="93"/>
      <c r="C51" s="86"/>
      <c r="D51" s="94"/>
      <c r="E51" s="140"/>
      <c r="F51" s="132"/>
      <c r="G51" s="98"/>
      <c r="H51" s="102"/>
      <c r="I51" s="99"/>
      <c r="J51" s="40"/>
    </row>
    <row r="52" spans="2:34" s="8" customFormat="1" ht="16.149999999999999" hidden="1" customHeight="1">
      <c r="B52" s="92"/>
      <c r="C52" s="86"/>
      <c r="D52" s="89"/>
      <c r="E52" s="141"/>
      <c r="F52" s="132"/>
      <c r="G52" s="98"/>
      <c r="H52" s="98"/>
      <c r="I52" s="100"/>
      <c r="J52" s="40"/>
    </row>
    <row r="53" spans="2:34" s="8" customFormat="1" ht="16.5" customHeight="1">
      <c r="B53" s="346" t="s">
        <v>17</v>
      </c>
      <c r="C53" s="86"/>
      <c r="D53" s="86"/>
      <c r="E53" s="125"/>
      <c r="F53" s="132"/>
      <c r="G53" s="89"/>
      <c r="H53" s="89"/>
      <c r="I53" s="99"/>
      <c r="J53" s="39"/>
    </row>
    <row r="54" spans="2:34" s="8" customFormat="1" ht="16.5" customHeight="1">
      <c r="B54" s="346"/>
      <c r="C54" s="86"/>
      <c r="D54" s="86"/>
      <c r="E54" s="348" t="str">
        <f>IF(OR(H12="",H13="",H25=""),"", IFERROR(Y120,"NA"))</f>
        <v/>
      </c>
      <c r="F54" s="351" t="str">
        <f>IF(OR(H12="",H13="",H25=""),"", IFERROR(Z120,"NA"))</f>
        <v/>
      </c>
      <c r="G54" s="98"/>
      <c r="H54" s="386" t="s">
        <v>12</v>
      </c>
      <c r="I54" s="99"/>
      <c r="J54" s="40"/>
    </row>
    <row r="55" spans="2:34" s="8" customFormat="1" ht="16.5" customHeight="1">
      <c r="B55" s="346"/>
      <c r="C55" s="349" t="s">
        <v>13</v>
      </c>
      <c r="D55" s="350"/>
      <c r="E55" s="348"/>
      <c r="F55" s="351"/>
      <c r="G55" s="98"/>
      <c r="H55" s="386"/>
      <c r="I55" s="99"/>
      <c r="J55" s="40"/>
    </row>
    <row r="56" spans="2:34" s="8" customFormat="1" ht="16.5" customHeight="1">
      <c r="B56" s="346"/>
      <c r="C56" s="86"/>
      <c r="D56" s="91"/>
      <c r="E56" s="172" t="str">
        <f>IF(OR($E$54="NA",$E$54="",E54="ERROR: Please enter valid hours"), "ERROR: Please provide inputs","")</f>
        <v>ERROR: Please provide inputs</v>
      </c>
      <c r="F56" s="173"/>
      <c r="G56" s="98"/>
      <c r="H56" s="98"/>
      <c r="I56" s="100"/>
      <c r="J56" s="40"/>
    </row>
    <row r="57" spans="2:34" s="8" customFormat="1" ht="16.5" customHeight="1" thickBot="1">
      <c r="B57" s="347"/>
      <c r="C57" s="95"/>
      <c r="D57" s="134"/>
      <c r="E57" s="334" t="e">
        <f>IF((Y119&gt;6),6,(IFERROR(Y119,0)))</f>
        <v>#N/A</v>
      </c>
      <c r="F57" s="335" t="e">
        <f>IF((Z119&gt;6),6,(IFERROR(Z119,0)))</f>
        <v>#N/A</v>
      </c>
      <c r="G57" s="103"/>
      <c r="H57" s="95"/>
      <c r="I57" s="104"/>
      <c r="J57" s="40"/>
    </row>
    <row r="58" spans="2:34" s="8" customFormat="1" ht="23.65" customHeight="1" thickBot="1">
      <c r="B58" s="77"/>
      <c r="C58" s="47"/>
      <c r="D58" s="317"/>
      <c r="E58" s="318"/>
      <c r="F58" s="318"/>
      <c r="G58" s="319"/>
      <c r="H58" s="47"/>
      <c r="I58" s="320"/>
      <c r="J58" s="40"/>
    </row>
    <row r="59" spans="2:34" s="8" customFormat="1" ht="23.65" customHeight="1">
      <c r="B59" s="352" t="s">
        <v>345</v>
      </c>
      <c r="C59" s="321"/>
      <c r="D59" s="321"/>
      <c r="E59" s="356"/>
      <c r="F59" s="357"/>
      <c r="G59" s="322"/>
      <c r="H59" s="322"/>
      <c r="I59" s="323"/>
      <c r="J59" s="40"/>
    </row>
    <row r="60" spans="2:34" s="8" customFormat="1" ht="23.65" customHeight="1">
      <c r="B60" s="353"/>
      <c r="C60" s="324"/>
      <c r="D60" s="324"/>
      <c r="E60" s="338" t="str">
        <f>IF(OR(H12="",H13="",H25=""),"", IFERROR(F120,"NA"))</f>
        <v/>
      </c>
      <c r="F60" s="339"/>
      <c r="G60" s="325"/>
      <c r="H60" s="387" t="s">
        <v>12</v>
      </c>
      <c r="I60" s="326"/>
      <c r="J60" s="40"/>
    </row>
    <row r="61" spans="2:34" s="8" customFormat="1" ht="23.65" customHeight="1">
      <c r="B61" s="353"/>
      <c r="C61" s="340" t="s">
        <v>13</v>
      </c>
      <c r="D61" s="341"/>
      <c r="E61" s="338"/>
      <c r="F61" s="339"/>
      <c r="G61" s="325"/>
      <c r="H61" s="387"/>
      <c r="I61" s="326"/>
      <c r="J61" s="40"/>
    </row>
    <row r="62" spans="2:34" s="8" customFormat="1" ht="23.65" customHeight="1">
      <c r="B62" s="353"/>
      <c r="C62" s="324"/>
      <c r="D62" s="327"/>
      <c r="E62" s="342" t="str">
        <f>IF(OR($E$60="NA",$E$60="",E60="ERROR: Please enter valid hours"), "ERROR: Please provide inputs","")</f>
        <v>ERROR: Please provide inputs</v>
      </c>
      <c r="F62" s="343"/>
      <c r="G62" s="325"/>
      <c r="H62" s="325"/>
      <c r="I62" s="328"/>
      <c r="J62" s="40"/>
    </row>
    <row r="63" spans="2:34" s="15" customFormat="1" ht="19.5" customHeight="1" thickBot="1">
      <c r="B63" s="354"/>
      <c r="C63" s="329"/>
      <c r="D63" s="330"/>
      <c r="E63" s="344" t="e">
        <f>IF((F119&gt;6),6,(IFERROR(F119,0)))</f>
        <v>#N/A</v>
      </c>
      <c r="F63" s="345"/>
      <c r="G63" s="331"/>
      <c r="H63" s="337" t="e">
        <f>E63</f>
        <v>#N/A</v>
      </c>
      <c r="I63" s="332"/>
      <c r="Z63" s="81"/>
      <c r="AA63" s="82" t="s">
        <v>18</v>
      </c>
      <c r="AB63" s="83">
        <f>$F$65</f>
        <v>0</v>
      </c>
      <c r="AC63" s="84">
        <v>1</v>
      </c>
      <c r="AD63" s="84">
        <v>2</v>
      </c>
      <c r="AE63" s="84">
        <v>3</v>
      </c>
      <c r="AF63" s="84">
        <v>4</v>
      </c>
      <c r="AG63" s="84">
        <v>5</v>
      </c>
      <c r="AH63" s="84">
        <v>6</v>
      </c>
    </row>
    <row r="64" spans="2:34" s="15" customFormat="1" ht="25.9" customHeight="1">
      <c r="B64" s="315"/>
      <c r="C64" s="79"/>
      <c r="D64" s="79"/>
      <c r="E64" s="79"/>
      <c r="F64" s="79"/>
      <c r="G64" s="79"/>
      <c r="H64" s="316"/>
      <c r="I64" s="2"/>
      <c r="Z64" s="81"/>
      <c r="AA64" s="81"/>
      <c r="AB64" s="81"/>
      <c r="AC64" s="81"/>
      <c r="AD64" s="81"/>
      <c r="AE64" s="81"/>
      <c r="AF64" s="81"/>
      <c r="AG64" s="81"/>
      <c r="AH64" s="81"/>
    </row>
    <row r="65" spans="1:34" s="15" customFormat="1" ht="17.25" customHeight="1">
      <c r="B65" s="120" t="s">
        <v>19</v>
      </c>
      <c r="C65" s="121"/>
      <c r="D65" s="121"/>
      <c r="E65" s="121"/>
      <c r="F65" s="121"/>
      <c r="G65" s="121"/>
      <c r="H65" s="4"/>
      <c r="I65" s="4"/>
      <c r="Z65" s="81"/>
      <c r="AA65" s="81"/>
      <c r="AB65" s="81"/>
      <c r="AC65" s="81"/>
      <c r="AD65" s="81"/>
      <c r="AE65" s="81"/>
      <c r="AF65" s="81"/>
      <c r="AG65" s="81"/>
      <c r="AH65" s="81"/>
    </row>
    <row r="66" spans="1:34" s="15" customFormat="1" ht="1.5" customHeight="1">
      <c r="B66" s="33"/>
      <c r="C66" s="33"/>
      <c r="D66" s="33"/>
      <c r="E66" s="33"/>
      <c r="F66" s="33"/>
      <c r="G66" s="33"/>
      <c r="H66" s="34"/>
      <c r="I66" s="34"/>
      <c r="J66" s="19"/>
      <c r="Z66" s="81"/>
      <c r="AA66" s="81"/>
      <c r="AB66" s="81"/>
      <c r="AC66" s="81"/>
      <c r="AD66" s="81"/>
      <c r="AE66" s="81"/>
      <c r="AF66" s="81"/>
      <c r="AG66" s="81"/>
      <c r="AH66" s="81"/>
    </row>
    <row r="67" spans="1:34">
      <c r="A67" s="42"/>
      <c r="B67" s="2"/>
      <c r="C67" s="2"/>
      <c r="D67" s="2"/>
      <c r="E67" s="80"/>
      <c r="F67" s="2"/>
      <c r="G67" s="2"/>
      <c r="H67" s="2"/>
      <c r="I67" s="2"/>
      <c r="M67" s="40"/>
      <c r="N67" s="8"/>
      <c r="O67" s="8"/>
      <c r="P67" s="8"/>
      <c r="Q67" s="8"/>
      <c r="R67" s="8"/>
      <c r="S67" s="15"/>
      <c r="T67" s="15"/>
      <c r="U67" s="15"/>
      <c r="V67" s="15"/>
      <c r="W67" s="8"/>
      <c r="X67" s="8"/>
      <c r="Y67" s="8"/>
      <c r="Z67" s="8"/>
      <c r="AA67" s="8"/>
    </row>
    <row r="68" spans="1:34" s="8" customFormat="1" ht="16.5" customHeight="1">
      <c r="A68" s="47"/>
      <c r="B68" s="45"/>
      <c r="C68" s="77"/>
      <c r="D68" s="78"/>
      <c r="E68" s="78"/>
      <c r="F68" s="41"/>
      <c r="G68" s="135"/>
      <c r="H68" s="137"/>
      <c r="I68" s="20"/>
      <c r="J68" s="40"/>
    </row>
    <row r="69" spans="1:34" s="8" customFormat="1" ht="16.5" customHeight="1">
      <c r="A69" s="47"/>
      <c r="B69" s="45"/>
      <c r="C69" s="77"/>
      <c r="D69" s="78"/>
      <c r="E69" s="78"/>
      <c r="F69" s="41"/>
      <c r="G69" s="135"/>
      <c r="H69" s="137"/>
      <c r="I69" s="20"/>
      <c r="J69" s="40"/>
    </row>
    <row r="70" spans="1:34" s="8" customFormat="1" ht="16.5" customHeight="1">
      <c r="A70" s="47"/>
      <c r="B70" s="45"/>
      <c r="C70" s="77"/>
      <c r="D70" s="78"/>
      <c r="E70" s="78"/>
      <c r="F70" s="41"/>
      <c r="G70" s="135"/>
      <c r="H70" s="137"/>
      <c r="I70" s="20"/>
      <c r="J70" s="40"/>
    </row>
    <row r="71" spans="1:34" s="8" customFormat="1" ht="16.5" customHeight="1">
      <c r="A71" s="47"/>
      <c r="B71" s="45"/>
      <c r="C71" s="77"/>
      <c r="D71" s="78"/>
      <c r="E71" s="78"/>
      <c r="F71" s="41"/>
      <c r="G71" s="135"/>
      <c r="H71" s="137"/>
      <c r="I71" s="20"/>
      <c r="J71" s="40"/>
    </row>
    <row r="72" spans="1:34" s="8" customFormat="1" ht="16.5" customHeight="1">
      <c r="A72" s="47"/>
      <c r="B72" s="45"/>
      <c r="C72" s="77"/>
      <c r="D72" s="78"/>
      <c r="E72" s="78"/>
      <c r="F72" s="41"/>
      <c r="G72" s="135"/>
      <c r="H72" s="137"/>
      <c r="I72" s="20"/>
      <c r="J72" s="40"/>
    </row>
    <row r="73" spans="1:34" s="8" customFormat="1" ht="16.5" customHeight="1">
      <c r="A73" s="47"/>
      <c r="B73" s="45"/>
      <c r="C73" s="77"/>
      <c r="D73" s="78"/>
      <c r="E73" s="78"/>
      <c r="F73" s="41"/>
      <c r="G73" s="135"/>
      <c r="H73" s="137"/>
      <c r="I73" s="20"/>
      <c r="J73" s="40"/>
    </row>
    <row r="74" spans="1:34" s="8" customFormat="1" ht="16.5" customHeight="1">
      <c r="A74" s="47"/>
      <c r="B74" s="45"/>
      <c r="C74" s="77"/>
      <c r="D74" s="78"/>
      <c r="E74" s="78"/>
      <c r="F74" s="41"/>
      <c r="G74" s="135"/>
      <c r="H74" s="137"/>
      <c r="I74" s="20"/>
      <c r="J74" s="40"/>
    </row>
    <row r="75" spans="1:34" s="8" customFormat="1" ht="16.5" customHeight="1">
      <c r="A75" s="47"/>
      <c r="B75" s="45"/>
      <c r="C75" s="77"/>
      <c r="D75" s="78"/>
      <c r="E75" s="78"/>
      <c r="F75" s="41"/>
      <c r="G75" s="135"/>
      <c r="H75" s="137"/>
      <c r="I75" s="20"/>
      <c r="J75" s="40"/>
    </row>
    <row r="76" spans="1:34" s="8" customFormat="1" ht="16.5" customHeight="1">
      <c r="A76" s="47"/>
      <c r="B76" s="45"/>
      <c r="C76" s="77"/>
      <c r="D76" s="78"/>
      <c r="E76" s="78"/>
      <c r="F76" s="41"/>
      <c r="G76" s="135"/>
      <c r="H76" s="137"/>
      <c r="I76" s="20"/>
      <c r="J76" s="40"/>
    </row>
    <row r="77" spans="1:34" s="8" customFormat="1" ht="16.5" customHeight="1">
      <c r="A77" s="47"/>
      <c r="B77" s="45"/>
      <c r="C77" s="77"/>
      <c r="D77" s="78"/>
      <c r="E77" s="78"/>
      <c r="F77" s="41"/>
      <c r="G77" s="135"/>
      <c r="H77" s="137"/>
      <c r="I77" s="20"/>
      <c r="J77" s="40"/>
    </row>
    <row r="78" spans="1:34" s="8" customFormat="1" ht="16.5" customHeight="1">
      <c r="A78" s="47"/>
      <c r="B78" s="45"/>
      <c r="C78" s="77"/>
      <c r="D78" s="78"/>
      <c r="E78" s="78"/>
      <c r="F78" s="41"/>
      <c r="G78" s="135"/>
      <c r="H78" s="137"/>
      <c r="I78" s="20"/>
      <c r="J78" s="40"/>
    </row>
    <row r="79" spans="1:34" s="8" customFormat="1" ht="16.5" customHeight="1">
      <c r="A79" s="47"/>
      <c r="B79" s="45"/>
      <c r="C79" s="77"/>
      <c r="D79" s="78"/>
      <c r="E79" s="78"/>
      <c r="F79" s="41"/>
      <c r="G79" s="135"/>
      <c r="H79" s="137"/>
      <c r="I79" s="20"/>
      <c r="J79" s="40"/>
    </row>
    <row r="80" spans="1:34" s="8" customFormat="1" ht="16.5" customHeight="1">
      <c r="A80" s="47"/>
      <c r="B80" s="45"/>
      <c r="C80" s="77"/>
      <c r="D80" s="78"/>
      <c r="E80" s="78"/>
      <c r="F80" s="41"/>
      <c r="G80" s="135"/>
      <c r="H80" s="137"/>
      <c r="I80" s="20"/>
      <c r="J80" s="40"/>
    </row>
    <row r="81" spans="1:29" s="8" customFormat="1" ht="16.5" customHeight="1">
      <c r="A81" s="47"/>
      <c r="B81" s="45"/>
      <c r="C81" s="77"/>
      <c r="D81" s="78"/>
      <c r="E81" s="78"/>
      <c r="F81" s="41"/>
      <c r="G81" s="135"/>
      <c r="H81" s="137"/>
      <c r="I81" s="20"/>
      <c r="J81" s="40"/>
    </row>
    <row r="82" spans="1:29" s="8" customFormat="1" ht="16.5" customHeight="1">
      <c r="A82" s="47"/>
      <c r="B82" s="45"/>
      <c r="C82" s="77"/>
      <c r="D82" s="78"/>
      <c r="E82" s="78"/>
      <c r="F82" s="41"/>
      <c r="G82" s="135"/>
      <c r="H82" s="137"/>
      <c r="I82" s="20"/>
      <c r="J82" s="40"/>
    </row>
    <row r="83" spans="1:29" s="8" customFormat="1" ht="16.5" customHeight="1">
      <c r="A83" s="47"/>
      <c r="B83" s="45"/>
      <c r="C83" s="77"/>
      <c r="D83" s="78"/>
      <c r="E83" s="78"/>
      <c r="F83" s="41"/>
      <c r="G83" s="135"/>
      <c r="H83" s="137"/>
      <c r="I83" s="20"/>
      <c r="J83" s="40"/>
    </row>
    <row r="84" spans="1:29" s="8" customFormat="1" ht="16.5" customHeight="1">
      <c r="A84" s="47"/>
      <c r="B84" s="45"/>
      <c r="C84" s="77"/>
      <c r="D84" s="78"/>
      <c r="E84" s="78"/>
      <c r="F84" s="41"/>
      <c r="G84" s="135"/>
      <c r="H84" s="137"/>
      <c r="I84" s="20"/>
      <c r="J84" s="40"/>
    </row>
    <row r="85" spans="1:29" s="8" customFormat="1" ht="16.5" customHeight="1">
      <c r="A85" s="47"/>
      <c r="B85" s="45"/>
      <c r="C85" s="77"/>
      <c r="D85" s="78"/>
      <c r="E85" s="78"/>
      <c r="F85" s="41"/>
      <c r="G85" s="135"/>
      <c r="H85" s="137"/>
      <c r="I85" s="20"/>
      <c r="J85" s="40"/>
    </row>
    <row r="86" spans="1:29" s="8" customFormat="1" ht="16.5" customHeight="1">
      <c r="A86" s="47"/>
      <c r="B86" s="45"/>
      <c r="C86" s="77"/>
      <c r="D86" s="78"/>
      <c r="E86" s="78"/>
      <c r="F86" s="41"/>
      <c r="G86" s="135"/>
      <c r="H86" s="137"/>
      <c r="I86" s="20"/>
      <c r="J86" s="40"/>
    </row>
    <row r="87" spans="1:29" hidden="1">
      <c r="A87" s="138"/>
      <c r="B87" s="45"/>
      <c r="C87" s="45"/>
      <c r="D87" s="45"/>
      <c r="E87" s="48"/>
      <c r="F87" s="45"/>
      <c r="G87" s="45"/>
      <c r="H87" s="45"/>
      <c r="I87" s="45"/>
      <c r="J87" s="49"/>
      <c r="K87" s="49"/>
      <c r="L87" s="49"/>
      <c r="M87" s="49"/>
      <c r="N87" s="49"/>
      <c r="O87" s="49"/>
      <c r="P87" s="49"/>
      <c r="Q87" s="49"/>
      <c r="R87" s="49"/>
      <c r="S87" s="49"/>
      <c r="T87" s="49"/>
      <c r="U87" s="49"/>
      <c r="V87" s="49"/>
    </row>
    <row r="88" spans="1:29" ht="22.15" hidden="1" customHeight="1">
      <c r="A88" s="136"/>
      <c r="B88" s="139" t="s">
        <v>20</v>
      </c>
      <c r="C88" s="136"/>
      <c r="D88" s="136"/>
      <c r="E88" s="136"/>
      <c r="F88" s="136"/>
      <c r="G88" s="136"/>
      <c r="H88" s="136"/>
      <c r="I88" s="75"/>
      <c r="J88" s="74"/>
      <c r="K88" s="74"/>
      <c r="L88" s="74"/>
      <c r="M88" s="74"/>
      <c r="N88" s="74"/>
      <c r="O88" s="74"/>
      <c r="P88" s="74"/>
      <c r="Q88" s="74"/>
      <c r="R88" s="74"/>
      <c r="S88" s="74"/>
      <c r="T88" s="74"/>
      <c r="U88" s="74"/>
      <c r="V88" s="74"/>
      <c r="W88" s="73"/>
      <c r="X88" s="73"/>
      <c r="Y88" s="73"/>
      <c r="Z88" s="73"/>
      <c r="AA88" s="73"/>
      <c r="AB88" s="73"/>
      <c r="AC88" s="73"/>
    </row>
    <row r="89" spans="1:29" ht="17.25" hidden="1">
      <c r="A89" s="49"/>
      <c r="B89" s="161" t="s">
        <v>21</v>
      </c>
      <c r="C89" s="2"/>
      <c r="D89" s="2"/>
      <c r="E89" s="2"/>
      <c r="F89" s="2"/>
      <c r="G89" s="2"/>
      <c r="H89" s="2"/>
      <c r="I89" s="2"/>
    </row>
    <row r="90" spans="1:29" ht="15" hidden="1">
      <c r="A90" s="49"/>
      <c r="B90" s="162" t="s">
        <v>102</v>
      </c>
      <c r="C90" s="2"/>
      <c r="D90" s="2"/>
      <c r="E90" s="2"/>
      <c r="F90" s="2"/>
      <c r="G90" s="2"/>
      <c r="H90" s="2"/>
      <c r="I90" s="2"/>
    </row>
    <row r="91" spans="1:29" ht="15" hidden="1">
      <c r="A91" s="51"/>
      <c r="B91" s="52" t="s">
        <v>103</v>
      </c>
      <c r="C91" s="163"/>
      <c r="D91" s="53"/>
      <c r="E91" s="53"/>
      <c r="F91" s="164" t="e">
        <f>VLOOKUP($H$12,'Climate by postcode'!$A$3:$E$3730,5,FALSE)</f>
        <v>#N/A</v>
      </c>
      <c r="G91" s="165"/>
      <c r="H91" s="165"/>
      <c r="I91" s="165"/>
      <c r="J91" s="44"/>
      <c r="K91" s="44"/>
      <c r="L91" s="44"/>
      <c r="M91" s="44"/>
    </row>
    <row r="92" spans="1:29" ht="15" hidden="1">
      <c r="A92" s="49"/>
      <c r="B92" s="52" t="s">
        <v>104</v>
      </c>
      <c r="C92" s="163"/>
      <c r="D92" s="53"/>
      <c r="E92" s="53"/>
      <c r="F92" s="164">
        <v>3040.4937715290598</v>
      </c>
      <c r="G92" s="165"/>
      <c r="H92" s="165"/>
      <c r="I92" s="165"/>
      <c r="J92" s="44"/>
      <c r="K92" s="44"/>
      <c r="L92" s="44"/>
      <c r="M92" s="44"/>
    </row>
    <row r="93" spans="1:29" ht="15" hidden="1">
      <c r="A93" s="49"/>
      <c r="B93" s="52" t="s">
        <v>105</v>
      </c>
      <c r="C93" s="163"/>
      <c r="D93" s="53"/>
      <c r="E93" s="53"/>
      <c r="F93" s="164">
        <v>2669.2040701284</v>
      </c>
      <c r="G93" s="165"/>
      <c r="H93" s="165"/>
      <c r="I93" s="165"/>
      <c r="J93" s="44"/>
      <c r="K93" s="44"/>
      <c r="L93" s="44"/>
      <c r="M93" s="44"/>
    </row>
    <row r="94" spans="1:29" ht="15" hidden="1">
      <c r="A94" s="51"/>
      <c r="B94" s="52" t="s">
        <v>106</v>
      </c>
      <c r="C94" s="163"/>
      <c r="D94" s="53"/>
      <c r="E94" s="53"/>
      <c r="F94" s="164">
        <v>714.83459060033601</v>
      </c>
      <c r="G94" s="165"/>
      <c r="H94" s="165"/>
      <c r="I94" s="165"/>
      <c r="J94" s="44"/>
      <c r="K94" s="44"/>
      <c r="L94" s="44"/>
      <c r="M94" s="44"/>
    </row>
    <row r="95" spans="1:29" ht="15" hidden="1">
      <c r="A95" s="51"/>
      <c r="B95" s="52" t="s">
        <v>107</v>
      </c>
      <c r="C95" s="163"/>
      <c r="D95" s="53"/>
      <c r="E95" s="53"/>
      <c r="F95" s="164">
        <f>IF(H20="No pool",0,IF(H20="Non-heated Pool",662.303,1040.58055956421))</f>
        <v>0</v>
      </c>
      <c r="G95" s="165"/>
      <c r="H95" s="165"/>
      <c r="I95" s="165"/>
      <c r="J95" s="44"/>
      <c r="K95" s="44"/>
      <c r="L95" s="44"/>
      <c r="M95" s="44"/>
    </row>
    <row r="96" spans="1:29" ht="15" hidden="1">
      <c r="A96" s="51"/>
      <c r="B96" s="52" t="s">
        <v>108</v>
      </c>
      <c r="C96" s="163"/>
      <c r="D96" s="53"/>
      <c r="E96" s="53"/>
      <c r="F96" s="164">
        <f>IF(H22="Yes", 470.071920647561, 0)</f>
        <v>0</v>
      </c>
      <c r="G96" s="165"/>
      <c r="H96" s="165"/>
    </row>
    <row r="97" spans="1:26" ht="15" hidden="1">
      <c r="A97" s="51"/>
      <c r="B97" s="52" t="s">
        <v>109</v>
      </c>
      <c r="C97" s="163"/>
      <c r="D97" s="53"/>
      <c r="E97" s="53"/>
      <c r="F97" s="164">
        <v>652.65629472558703</v>
      </c>
      <c r="G97" s="165"/>
      <c r="H97" s="165"/>
      <c r="I97" s="44"/>
      <c r="J97" s="44"/>
      <c r="K97" s="44"/>
      <c r="L97" s="44"/>
      <c r="M97" s="44"/>
      <c r="N97" s="44"/>
      <c r="O97" s="44"/>
      <c r="P97" s="44"/>
      <c r="Q97" s="44"/>
      <c r="R97" s="44"/>
      <c r="S97" s="44"/>
      <c r="T97" s="44"/>
      <c r="U97" s="44"/>
      <c r="V97" s="44"/>
      <c r="W97" s="44"/>
      <c r="X97" s="44"/>
      <c r="Y97" s="44"/>
      <c r="Z97" s="44"/>
    </row>
    <row r="98" spans="1:26" ht="15" hidden="1">
      <c r="A98" s="51"/>
      <c r="B98" s="52" t="s">
        <v>110</v>
      </c>
      <c r="C98" s="163"/>
      <c r="D98" s="53"/>
      <c r="E98" s="53"/>
      <c r="F98" s="164">
        <f>F97*0.245251218239256</f>
        <v>160.06475137296914</v>
      </c>
      <c r="G98" s="165"/>
      <c r="H98" s="165"/>
      <c r="I98" s="44"/>
      <c r="J98" s="44"/>
      <c r="K98" s="44"/>
      <c r="L98" s="44"/>
      <c r="M98" s="44"/>
      <c r="N98" s="44"/>
      <c r="O98" s="44"/>
      <c r="P98" s="44"/>
      <c r="Q98" s="44"/>
      <c r="R98" s="44"/>
      <c r="S98" s="44"/>
      <c r="T98" s="44"/>
      <c r="U98" s="44"/>
      <c r="V98" s="44"/>
      <c r="W98" s="44"/>
      <c r="X98" s="44"/>
      <c r="Y98" s="44"/>
      <c r="Z98" s="44"/>
    </row>
    <row r="99" spans="1:26" ht="15" hidden="1">
      <c r="A99" s="51"/>
      <c r="B99" s="57"/>
      <c r="C99" s="58"/>
      <c r="D99" s="59"/>
      <c r="E99" s="59"/>
      <c r="F99" s="164"/>
      <c r="G99" s="165"/>
      <c r="H99" s="165"/>
    </row>
    <row r="100" spans="1:26" ht="15" hidden="1">
      <c r="A100" s="51"/>
      <c r="B100" s="162" t="s">
        <v>130</v>
      </c>
      <c r="C100" s="58"/>
      <c r="D100" s="59"/>
      <c r="E100" s="59"/>
      <c r="F100" s="182"/>
      <c r="G100" s="165"/>
      <c r="H100" s="165"/>
      <c r="I100" s="162" t="s">
        <v>24</v>
      </c>
      <c r="J100" s="58"/>
      <c r="K100" s="59"/>
      <c r="L100" s="59"/>
      <c r="M100" s="164"/>
      <c r="N100" s="49"/>
      <c r="O100" s="162" t="s">
        <v>25</v>
      </c>
      <c r="P100" s="58"/>
      <c r="Q100" s="59"/>
      <c r="R100" s="59"/>
      <c r="S100" s="170" t="s">
        <v>14</v>
      </c>
      <c r="T100" s="171" t="s">
        <v>15</v>
      </c>
      <c r="U100" s="162" t="s">
        <v>26</v>
      </c>
      <c r="V100" s="58"/>
      <c r="W100" s="59"/>
      <c r="X100" s="59"/>
      <c r="Y100" s="170" t="s">
        <v>14</v>
      </c>
      <c r="Z100" s="171" t="s">
        <v>15</v>
      </c>
    </row>
    <row r="101" spans="1:26" ht="15" hidden="1">
      <c r="A101" s="51"/>
      <c r="B101" s="70" t="s">
        <v>111</v>
      </c>
      <c r="C101" s="71"/>
      <c r="D101" s="72"/>
      <c r="E101" s="72"/>
      <c r="F101" s="174" t="e">
        <f>VLOOKUP($F$91,SGEx!$A$7:$E$14,2,FALSE)</f>
        <v>#N/A</v>
      </c>
      <c r="G101" s="165"/>
      <c r="H101" s="165"/>
      <c r="I101" s="70" t="s">
        <v>27</v>
      </c>
      <c r="J101" s="71"/>
      <c r="K101" s="72"/>
      <c r="L101" s="72"/>
      <c r="M101" s="174" t="e">
        <f>VLOOKUP($F$91,SGEx!$A$19:$E$26,2,FALSE)</f>
        <v>#N/A</v>
      </c>
      <c r="N101" s="49"/>
      <c r="O101" s="70" t="s">
        <v>79</v>
      </c>
      <c r="P101" s="71"/>
      <c r="Q101" s="72"/>
      <c r="R101" s="72"/>
      <c r="S101" s="174" t="e">
        <f>VLOOKUP($F$91,SGEx!$A$31:$E$38,2,FALSE)</f>
        <v>#N/A</v>
      </c>
      <c r="T101" s="174" t="e">
        <f>VLOOKUP($F$91,SGEx!$G$31:$K$38,2,FALSE)</f>
        <v>#N/A</v>
      </c>
      <c r="U101" s="70" t="s">
        <v>82</v>
      </c>
      <c r="V101" s="71"/>
      <c r="W101" s="72"/>
      <c r="X101" s="72"/>
      <c r="Y101" s="174" t="e">
        <f>VLOOKUP($F$91,SGEx!$A$43:$E$50,2,FALSE)</f>
        <v>#N/A</v>
      </c>
      <c r="Z101" s="174" t="e">
        <f>VLOOKUP($F$91,SGEx!$G$43:$K$50,2,FALSE)</f>
        <v>#N/A</v>
      </c>
    </row>
    <row r="102" spans="1:26" ht="15" hidden="1">
      <c r="A102" s="51"/>
      <c r="B102" s="70" t="s">
        <v>112</v>
      </c>
      <c r="C102" s="71"/>
      <c r="D102" s="72"/>
      <c r="E102" s="72"/>
      <c r="F102" s="164" t="e">
        <f>VLOOKUP($F$91,SGEx!$A$7:$E$14,3,FALSE)</f>
        <v>#N/A</v>
      </c>
      <c r="G102" s="165"/>
      <c r="H102" s="165"/>
      <c r="I102" s="70" t="s">
        <v>28</v>
      </c>
      <c r="J102" s="71"/>
      <c r="K102" s="72"/>
      <c r="L102" s="72"/>
      <c r="M102" s="164" t="e">
        <f>VLOOKUP($F$91,SGEx!$A$19:$E$26,3,FALSE)</f>
        <v>#N/A</v>
      </c>
      <c r="N102" s="49"/>
      <c r="O102" s="70" t="s">
        <v>80</v>
      </c>
      <c r="P102" s="71"/>
      <c r="Q102" s="72"/>
      <c r="R102" s="72"/>
      <c r="S102" s="164" t="e">
        <f>VLOOKUP($F$91,SGEx!$A$31:$E$38,3,FALSE)</f>
        <v>#N/A</v>
      </c>
      <c r="T102" s="164" t="e">
        <f>VLOOKUP($F$91,SGEx!$G$31:$K$38,3,FALSE)</f>
        <v>#N/A</v>
      </c>
      <c r="U102" s="70" t="s">
        <v>83</v>
      </c>
      <c r="V102" s="71"/>
      <c r="W102" s="72"/>
      <c r="X102" s="72"/>
      <c r="Y102" s="164" t="e">
        <f>VLOOKUP($F$91,SGEx!$A$43:$E$50,3,FALSE)</f>
        <v>#N/A</v>
      </c>
      <c r="Z102" s="164" t="e">
        <f>VLOOKUP($F$91,SGEx!$G$43:$K$50,3,FALSE)</f>
        <v>#N/A</v>
      </c>
    </row>
    <row r="103" spans="1:26" ht="15" hidden="1">
      <c r="A103" s="51"/>
      <c r="B103" s="70" t="s">
        <v>113</v>
      </c>
      <c r="C103" s="71"/>
      <c r="D103" s="72"/>
      <c r="E103" s="72"/>
      <c r="F103" s="164" t="e">
        <f>VLOOKUP($F$91,SGEx!$A$7:$E$14,4,FALSE)</f>
        <v>#N/A</v>
      </c>
      <c r="G103" s="165"/>
      <c r="H103" s="165"/>
      <c r="I103" s="70" t="s">
        <v>29</v>
      </c>
      <c r="J103" s="71"/>
      <c r="K103" s="72"/>
      <c r="L103" s="72"/>
      <c r="M103" s="164" t="e">
        <f>VLOOKUP($F$91,SGEx!$A$19:$E$26,4,FALSE)</f>
        <v>#N/A</v>
      </c>
      <c r="N103" s="49"/>
      <c r="O103" s="70" t="s">
        <v>81</v>
      </c>
      <c r="P103" s="71"/>
      <c r="Q103" s="72"/>
      <c r="R103" s="72"/>
      <c r="S103" s="164" t="e">
        <f>VLOOKUP($F$91,SGEx!$A$31:$E$38,4,FALSE)</f>
        <v>#N/A</v>
      </c>
      <c r="T103" s="164" t="e">
        <f>VLOOKUP($F$91,SGEx!$G$31:$K$38,4,FALSE)</f>
        <v>#N/A</v>
      </c>
      <c r="U103" s="70" t="s">
        <v>84</v>
      </c>
      <c r="V103" s="71"/>
      <c r="W103" s="72"/>
      <c r="X103" s="72"/>
      <c r="Y103" s="164" t="e">
        <f>VLOOKUP($F$91,SGEx!$A$43:$E$50,4,FALSE)</f>
        <v>#N/A</v>
      </c>
      <c r="Z103" s="164" t="e">
        <f>VLOOKUP($F$91,SGEx!$G$43:$K$50,4,FALSE)</f>
        <v>#N/A</v>
      </c>
    </row>
    <row r="104" spans="1:26" ht="15" hidden="1">
      <c r="A104" s="51"/>
      <c r="B104" s="70" t="s">
        <v>78</v>
      </c>
      <c r="C104" s="71"/>
      <c r="D104" s="72"/>
      <c r="E104" s="72"/>
      <c r="F104" s="182" t="s">
        <v>126</v>
      </c>
      <c r="G104" s="165"/>
      <c r="H104" s="165"/>
      <c r="I104" s="70" t="s">
        <v>78</v>
      </c>
      <c r="J104" s="71"/>
      <c r="K104" s="72"/>
      <c r="L104" s="72"/>
      <c r="M104" s="182" t="e">
        <f>VLOOKUP($F$91,'SSC (A)'!$A$6:$F$13,2,FALSE)</f>
        <v>#N/A</v>
      </c>
      <c r="N104" s="49"/>
      <c r="O104" s="70" t="s">
        <v>78</v>
      </c>
      <c r="P104" s="71"/>
      <c r="Q104" s="72"/>
      <c r="R104" s="72"/>
      <c r="S104" s="182" t="e">
        <f>VLOOKUP($F$91,'SSC (A)'!$A$6:$F$13,3,FALSE)</f>
        <v>#N/A</v>
      </c>
      <c r="T104" s="182" t="e">
        <f>VLOOKUP($F$91,'SSC (A)'!$A$6:$F$13,5,FALSE)</f>
        <v>#N/A</v>
      </c>
      <c r="U104" s="70" t="s">
        <v>78</v>
      </c>
      <c r="V104" s="71"/>
      <c r="W104" s="72"/>
      <c r="X104" s="72"/>
      <c r="Y104" s="182" t="e">
        <f>VLOOKUP($F$91,'SSC (A)'!$A$6:$F$13,4,FALSE)</f>
        <v>#N/A</v>
      </c>
      <c r="Z104" s="182" t="e">
        <f>VLOOKUP($F$91,'SSC (A)'!$A$6:$F$13,6,FALSE)</f>
        <v>#N/A</v>
      </c>
    </row>
    <row r="105" spans="1:26" ht="15" hidden="1">
      <c r="A105" s="51"/>
      <c r="B105" s="54" t="s">
        <v>114</v>
      </c>
      <c r="C105" s="55"/>
      <c r="D105" s="56"/>
      <c r="E105" s="56"/>
      <c r="F105" s="191" t="e">
        <f>(F101*$H$25+F102*$H$26+F103*$H$27)/$H$13</f>
        <v>#N/A</v>
      </c>
      <c r="G105" s="44"/>
      <c r="H105" s="44"/>
      <c r="I105" s="54" t="s">
        <v>114</v>
      </c>
      <c r="J105" s="55"/>
      <c r="K105" s="56"/>
      <c r="L105" s="56"/>
      <c r="M105" s="191" t="e">
        <f>(M101*$H$25+M102*$H$26+M103*$H$27)/$H$13</f>
        <v>#N/A</v>
      </c>
      <c r="N105" s="49"/>
      <c r="O105" s="54" t="s">
        <v>114</v>
      </c>
      <c r="P105" s="55"/>
      <c r="Q105" s="56"/>
      <c r="R105" s="56"/>
      <c r="S105" s="191" t="e">
        <f>(S101*$H$25+S102*$H$26+S103*$H$27)/$H$13</f>
        <v>#N/A</v>
      </c>
      <c r="T105" s="191" t="e">
        <f>(T101*$H$25+T102*$H$26+T103*$H$27)/$H$13</f>
        <v>#N/A</v>
      </c>
      <c r="U105" s="54" t="s">
        <v>114</v>
      </c>
      <c r="V105" s="55"/>
      <c r="W105" s="56"/>
      <c r="X105" s="56"/>
      <c r="Y105" s="191" t="e">
        <f>(Y101*$H$25+Y102*$H$26+Y103*$H$27)/$H$13</f>
        <v>#N/A</v>
      </c>
      <c r="Z105" s="191" t="e">
        <f>(Z101*$H$25+Z102*$H$26+Z103*$H$27)/$H$13</f>
        <v>#N/A</v>
      </c>
    </row>
    <row r="106" spans="1:26" ht="15" hidden="1">
      <c r="A106" s="51"/>
      <c r="B106" s="54" t="s">
        <v>115</v>
      </c>
      <c r="C106" s="55"/>
      <c r="D106" s="56"/>
      <c r="E106" s="56"/>
      <c r="F106" s="164">
        <v>39.326700334909603</v>
      </c>
      <c r="G106" s="44"/>
      <c r="H106" s="44"/>
      <c r="I106" s="54" t="s">
        <v>115</v>
      </c>
      <c r="J106" s="55"/>
      <c r="K106" s="56"/>
      <c r="L106" s="56"/>
      <c r="M106" s="164">
        <v>39.326700334909603</v>
      </c>
      <c r="N106" s="49"/>
      <c r="O106" s="54" t="s">
        <v>115</v>
      </c>
      <c r="P106" s="55"/>
      <c r="Q106" s="56"/>
      <c r="R106" s="56"/>
      <c r="S106" s="164">
        <v>39.326700334909603</v>
      </c>
      <c r="T106" s="164">
        <v>39.326700334909603</v>
      </c>
      <c r="U106" s="54" t="s">
        <v>115</v>
      </c>
      <c r="V106" s="55"/>
      <c r="W106" s="56"/>
      <c r="X106" s="56"/>
      <c r="Y106" s="164">
        <v>39.326700334909603</v>
      </c>
      <c r="Z106" s="164">
        <v>39.326700334909603</v>
      </c>
    </row>
    <row r="107" spans="1:26" ht="15" hidden="1">
      <c r="A107" s="51"/>
      <c r="B107" s="54" t="s">
        <v>116</v>
      </c>
      <c r="C107" s="55"/>
      <c r="D107" s="56"/>
      <c r="E107" s="56"/>
      <c r="F107" s="164" t="e">
        <f>$H$14*$F$92/$H$13</f>
        <v>#DIV/0!</v>
      </c>
      <c r="G107" s="44"/>
      <c r="H107" s="44"/>
      <c r="I107" s="54" t="s">
        <v>116</v>
      </c>
      <c r="J107" s="55"/>
      <c r="K107" s="56"/>
      <c r="L107" s="56"/>
      <c r="M107" s="164" t="e">
        <f>$H$14*$F$92/$H$13</f>
        <v>#DIV/0!</v>
      </c>
      <c r="N107" s="49"/>
      <c r="O107" s="54" t="s">
        <v>116</v>
      </c>
      <c r="P107" s="55"/>
      <c r="Q107" s="56"/>
      <c r="R107" s="56"/>
      <c r="S107" s="164" t="e">
        <f>$H$14*$F$92/$H$13</f>
        <v>#DIV/0!</v>
      </c>
      <c r="T107" s="164" t="e">
        <f>$H$14*$F$92/$H$13</f>
        <v>#DIV/0!</v>
      </c>
      <c r="U107" s="54" t="s">
        <v>116</v>
      </c>
      <c r="V107" s="55"/>
      <c r="W107" s="56"/>
      <c r="X107" s="56"/>
      <c r="Y107" s="164" t="e">
        <f>$H$14*$F$92/$H$13</f>
        <v>#DIV/0!</v>
      </c>
      <c r="Z107" s="164" t="e">
        <f>$H$14*$F$92/$H$13</f>
        <v>#DIV/0!</v>
      </c>
    </row>
    <row r="108" spans="1:26" ht="15" hidden="1">
      <c r="A108" s="51"/>
      <c r="B108" s="54" t="s">
        <v>117</v>
      </c>
      <c r="C108" s="55"/>
      <c r="D108" s="56"/>
      <c r="E108" s="56"/>
      <c r="F108" s="164" t="e">
        <f>$H$15*$F$93/$H$13</f>
        <v>#DIV/0!</v>
      </c>
      <c r="G108" s="44"/>
      <c r="H108" s="44"/>
      <c r="I108" s="54" t="s">
        <v>117</v>
      </c>
      <c r="J108" s="55"/>
      <c r="K108" s="56"/>
      <c r="L108" s="56"/>
      <c r="M108" s="164" t="e">
        <f>$H$15*$F$93/$H$13</f>
        <v>#DIV/0!</v>
      </c>
      <c r="N108" s="49"/>
      <c r="O108" s="54" t="s">
        <v>117</v>
      </c>
      <c r="P108" s="55"/>
      <c r="Q108" s="56"/>
      <c r="R108" s="56"/>
      <c r="S108" s="164" t="e">
        <f>$H$15*$F$93/$H$13</f>
        <v>#DIV/0!</v>
      </c>
      <c r="T108" s="164" t="e">
        <f>$H$15*$F$93/$H$13</f>
        <v>#DIV/0!</v>
      </c>
      <c r="U108" s="54" t="s">
        <v>117</v>
      </c>
      <c r="V108" s="55"/>
      <c r="W108" s="56"/>
      <c r="X108" s="56"/>
      <c r="Y108" s="164" t="e">
        <f>$H$15*$F$93/$H$13</f>
        <v>#DIV/0!</v>
      </c>
      <c r="Z108" s="164" t="e">
        <f>$H$15*$F$93/$H$13</f>
        <v>#DIV/0!</v>
      </c>
    </row>
    <row r="109" spans="1:26" ht="15" hidden="1">
      <c r="A109" s="51"/>
      <c r="B109" s="54" t="s">
        <v>118</v>
      </c>
      <c r="C109" s="55"/>
      <c r="D109" s="56"/>
      <c r="E109" s="56"/>
      <c r="F109" s="164" t="e">
        <f>$H$16*0/$H$13</f>
        <v>#DIV/0!</v>
      </c>
      <c r="G109" s="44"/>
      <c r="H109" s="44"/>
      <c r="I109" s="54" t="s">
        <v>118</v>
      </c>
      <c r="J109" s="55"/>
      <c r="K109" s="56"/>
      <c r="L109" s="56"/>
      <c r="M109" s="164" t="e">
        <f>$H$16*0/$H$13</f>
        <v>#DIV/0!</v>
      </c>
      <c r="N109" s="49"/>
      <c r="O109" s="54" t="s">
        <v>118</v>
      </c>
      <c r="P109" s="55"/>
      <c r="Q109" s="56"/>
      <c r="R109" s="56"/>
      <c r="S109" s="164" t="e">
        <f>$H$16*0/$H$13</f>
        <v>#DIV/0!</v>
      </c>
      <c r="T109" s="164" t="e">
        <f>$H$16*0/$H$13</f>
        <v>#DIV/0!</v>
      </c>
      <c r="U109" s="54" t="s">
        <v>118</v>
      </c>
      <c r="V109" s="55"/>
      <c r="W109" s="56"/>
      <c r="X109" s="56"/>
      <c r="Y109" s="164" t="e">
        <f>$H$16*0/$H$13</f>
        <v>#DIV/0!</v>
      </c>
      <c r="Z109" s="164" t="e">
        <f>$H$16*0/$H$13</f>
        <v>#DIV/0!</v>
      </c>
    </row>
    <row r="110" spans="1:26" ht="15" hidden="1">
      <c r="A110" s="51"/>
      <c r="B110" s="54" t="s">
        <v>119</v>
      </c>
      <c r="C110" s="55"/>
      <c r="D110" s="56"/>
      <c r="E110" s="56"/>
      <c r="F110" s="164" t="e">
        <f>$H$17*$F$94/$H$13</f>
        <v>#DIV/0!</v>
      </c>
      <c r="G110" s="44"/>
      <c r="H110" s="44"/>
      <c r="I110" s="54" t="s">
        <v>119</v>
      </c>
      <c r="J110" s="55"/>
      <c r="K110" s="56"/>
      <c r="L110" s="56"/>
      <c r="M110" s="164" t="e">
        <f>$H$17*$F$94/$H$13</f>
        <v>#DIV/0!</v>
      </c>
      <c r="N110" s="49"/>
      <c r="O110" s="54" t="s">
        <v>119</v>
      </c>
      <c r="P110" s="55"/>
      <c r="Q110" s="56"/>
      <c r="R110" s="56"/>
      <c r="S110" s="164" t="e">
        <f>$H$17*$F$94/$H$13</f>
        <v>#DIV/0!</v>
      </c>
      <c r="T110" s="164" t="e">
        <f>$H$17*$F$94/$H$13</f>
        <v>#DIV/0!</v>
      </c>
      <c r="U110" s="54" t="s">
        <v>119</v>
      </c>
      <c r="V110" s="55"/>
      <c r="W110" s="56"/>
      <c r="X110" s="56"/>
      <c r="Y110" s="164" t="e">
        <f>$H$17*$F$94/$H$13</f>
        <v>#DIV/0!</v>
      </c>
      <c r="Z110" s="164" t="e">
        <f>$H$17*$F$94/$H$13</f>
        <v>#DIV/0!</v>
      </c>
    </row>
    <row r="111" spans="1:26" ht="15" hidden="1">
      <c r="A111" s="51"/>
      <c r="B111" s="54" t="s">
        <v>120</v>
      </c>
      <c r="C111" s="55"/>
      <c r="D111" s="56"/>
      <c r="E111" s="56"/>
      <c r="F111" s="179">
        <f>$F$95*($H$21/12)</f>
        <v>0</v>
      </c>
      <c r="G111" s="44"/>
      <c r="H111" s="44"/>
      <c r="I111" s="54" t="s">
        <v>120</v>
      </c>
      <c r="J111" s="55"/>
      <c r="K111" s="56"/>
      <c r="L111" s="56"/>
      <c r="M111" s="179">
        <f>$F$95*($H$21/12)</f>
        <v>0</v>
      </c>
      <c r="N111" s="49"/>
      <c r="O111" s="54" t="s">
        <v>120</v>
      </c>
      <c r="P111" s="55"/>
      <c r="Q111" s="56"/>
      <c r="R111" s="56"/>
      <c r="S111" s="179">
        <f>$F$95*($H$21/12)</f>
        <v>0</v>
      </c>
      <c r="T111" s="179">
        <f>$F$95*($H$21/12)</f>
        <v>0</v>
      </c>
      <c r="U111" s="54" t="s">
        <v>120</v>
      </c>
      <c r="V111" s="55"/>
      <c r="W111" s="56"/>
      <c r="X111" s="56"/>
      <c r="Y111" s="179">
        <f>$F$95*($H$21/12)</f>
        <v>0</v>
      </c>
      <c r="Z111" s="179">
        <f>$F$95*($H$21/12)</f>
        <v>0</v>
      </c>
    </row>
    <row r="112" spans="1:26" ht="15" hidden="1">
      <c r="A112" s="51"/>
      <c r="B112" s="54" t="s">
        <v>121</v>
      </c>
      <c r="C112" s="55"/>
      <c r="D112" s="56"/>
      <c r="E112" s="56"/>
      <c r="F112" s="164">
        <f>$F$96*($H$23/12)</f>
        <v>0</v>
      </c>
      <c r="G112" s="44"/>
      <c r="H112" s="44"/>
      <c r="I112" s="54" t="s">
        <v>121</v>
      </c>
      <c r="J112" s="55"/>
      <c r="K112" s="56"/>
      <c r="L112" s="56"/>
      <c r="M112" s="164">
        <f>$F$96*($H$23/12)</f>
        <v>0</v>
      </c>
      <c r="N112" s="49"/>
      <c r="O112" s="54" t="s">
        <v>121</v>
      </c>
      <c r="P112" s="55"/>
      <c r="Q112" s="56"/>
      <c r="R112" s="56"/>
      <c r="S112" s="164">
        <f>$F$96*($H$23/12)</f>
        <v>0</v>
      </c>
      <c r="T112" s="164">
        <f>$F$96*($H$23/12)</f>
        <v>0</v>
      </c>
      <c r="U112" s="54" t="s">
        <v>121</v>
      </c>
      <c r="V112" s="55"/>
      <c r="W112" s="56"/>
      <c r="X112" s="56"/>
      <c r="Y112" s="164">
        <f>$F$96*($H$23/12)</f>
        <v>0</v>
      </c>
      <c r="Z112" s="164">
        <f>$F$96*($H$23/12)</f>
        <v>0</v>
      </c>
    </row>
    <row r="113" spans="1:26" ht="15" hidden="1">
      <c r="A113" s="51"/>
      <c r="B113" s="54" t="s">
        <v>122</v>
      </c>
      <c r="C113" s="55"/>
      <c r="D113" s="56"/>
      <c r="E113" s="56"/>
      <c r="F113" s="164" t="e">
        <f>($H$18*$F$97+$H$19*$F$98)/$H$13</f>
        <v>#DIV/0!</v>
      </c>
      <c r="G113" s="44"/>
      <c r="H113" s="44"/>
      <c r="I113" s="54" t="s">
        <v>122</v>
      </c>
      <c r="J113" s="55"/>
      <c r="K113" s="56"/>
      <c r="L113" s="56"/>
      <c r="M113" s="164" t="e">
        <f>($H$18*$F$97+$H$19*$F$98)/$H$13</f>
        <v>#DIV/0!</v>
      </c>
      <c r="N113" s="49"/>
      <c r="O113" s="54" t="s">
        <v>122</v>
      </c>
      <c r="P113" s="55"/>
      <c r="Q113" s="56"/>
      <c r="R113" s="56"/>
      <c r="S113" s="164" t="e">
        <f>($H$18*$F$97+$H$19*$F$98)/$H$13</f>
        <v>#DIV/0!</v>
      </c>
      <c r="T113" s="164" t="e">
        <f>($H$18*$F$97+$H$19*$F$98)/$H$13</f>
        <v>#DIV/0!</v>
      </c>
      <c r="U113" s="54" t="s">
        <v>122</v>
      </c>
      <c r="V113" s="55"/>
      <c r="W113" s="56"/>
      <c r="X113" s="56"/>
      <c r="Y113" s="164" t="e">
        <f>($H$18*$F$97+$H$19*$F$98)/$H$13</f>
        <v>#DIV/0!</v>
      </c>
      <c r="Z113" s="164" t="e">
        <f>($H$18*$F$97+$H$19*$F$98)/$H$13</f>
        <v>#DIV/0!</v>
      </c>
    </row>
    <row r="114" spans="1:26" ht="15" hidden="1">
      <c r="A114" s="51"/>
      <c r="B114" s="54" t="s">
        <v>123</v>
      </c>
      <c r="C114" s="55"/>
      <c r="D114" s="56"/>
      <c r="E114" s="56"/>
      <c r="F114" s="192" t="e">
        <f>F106+F107+F108+F109+F110+F111+F112+F113</f>
        <v>#DIV/0!</v>
      </c>
      <c r="G114" s="44"/>
      <c r="H114" s="44"/>
      <c r="I114" s="54" t="s">
        <v>123</v>
      </c>
      <c r="J114" s="55"/>
      <c r="K114" s="56"/>
      <c r="L114" s="56"/>
      <c r="M114" s="192" t="e">
        <f>(M106+M107+M108+M109+M110+M111+M112+M113)*M104</f>
        <v>#DIV/0!</v>
      </c>
      <c r="N114" s="49"/>
      <c r="O114" s="54" t="s">
        <v>123</v>
      </c>
      <c r="P114" s="55"/>
      <c r="Q114" s="56"/>
      <c r="R114" s="56"/>
      <c r="S114" s="192" t="e">
        <f>(S106+S107+S108+S109+S110+S111+S112+S113)*S104</f>
        <v>#DIV/0!</v>
      </c>
      <c r="T114" s="192" t="e">
        <f>(T106+T107+T108+T109+T110+T111+T112+T113)*T104</f>
        <v>#DIV/0!</v>
      </c>
      <c r="U114" s="54" t="s">
        <v>123</v>
      </c>
      <c r="V114" s="55"/>
      <c r="W114" s="56"/>
      <c r="X114" s="56"/>
      <c r="Y114" s="192" t="e">
        <f>(Y106+Y107+Y108+Y109+Y110+Y111+Y112+Y113)*Y104</f>
        <v>#DIV/0!</v>
      </c>
      <c r="Z114" s="192" t="e">
        <f>(Z106+Z107+Z108+Z109+Z110+Z111+Z112+Z113)*Z104</f>
        <v>#DIV/0!</v>
      </c>
    </row>
    <row r="115" spans="1:26" ht="15" hidden="1">
      <c r="A115" s="51"/>
      <c r="B115" s="54" t="s">
        <v>124</v>
      </c>
      <c r="C115" s="55"/>
      <c r="D115" s="56"/>
      <c r="E115" s="56"/>
      <c r="F115" s="193" t="e">
        <f>(F105/F114)*100</f>
        <v>#N/A</v>
      </c>
      <c r="G115" s="44"/>
      <c r="H115" s="44"/>
      <c r="I115" s="54" t="s">
        <v>124</v>
      </c>
      <c r="J115" s="55"/>
      <c r="K115" s="56"/>
      <c r="L115" s="56"/>
      <c r="M115" s="193" t="e">
        <f>(M105/M114)*100</f>
        <v>#N/A</v>
      </c>
      <c r="N115" s="49"/>
      <c r="O115" s="54" t="s">
        <v>124</v>
      </c>
      <c r="P115" s="55"/>
      <c r="Q115" s="56"/>
      <c r="R115" s="56"/>
      <c r="S115" s="193" t="e">
        <f>(S105/S114)*100</f>
        <v>#N/A</v>
      </c>
      <c r="T115" s="193" t="e">
        <f>(T105/T114)*100</f>
        <v>#N/A</v>
      </c>
      <c r="U115" s="54" t="s">
        <v>124</v>
      </c>
      <c r="V115" s="55"/>
      <c r="W115" s="56"/>
      <c r="X115" s="56"/>
      <c r="Y115" s="193" t="e">
        <f>(Y105/Y114)*100</f>
        <v>#N/A</v>
      </c>
      <c r="Z115" s="193" t="e">
        <f>(Z105/Z114)*100</f>
        <v>#N/A</v>
      </c>
    </row>
    <row r="116" spans="1:26" ht="15" hidden="1">
      <c r="A116" s="51"/>
      <c r="B116" s="54" t="s">
        <v>125</v>
      </c>
      <c r="C116" s="55"/>
      <c r="D116" s="56"/>
      <c r="E116" s="56"/>
      <c r="F116" s="164" t="e">
        <f>VLOOKUP(F115, BenchmarkFactors!$A$2:$C$14,3,TRUE)</f>
        <v>#N/A</v>
      </c>
      <c r="G116" s="44"/>
      <c r="H116" s="44"/>
      <c r="I116" s="54" t="s">
        <v>125</v>
      </c>
      <c r="J116" s="55"/>
      <c r="K116" s="56"/>
      <c r="L116" s="56"/>
      <c r="M116" s="164" t="e">
        <f>VLOOKUP(M115, BenchmarkFactors!$A$2:$C$14,3,TRUE)</f>
        <v>#N/A</v>
      </c>
      <c r="N116" s="49"/>
      <c r="O116" s="54" t="s">
        <v>125</v>
      </c>
      <c r="P116" s="55"/>
      <c r="Q116" s="56"/>
      <c r="R116" s="56"/>
      <c r="S116" s="164" t="e">
        <f>VLOOKUP(S115, BenchmarkFactors!$A$2:$C$14,3,TRUE)</f>
        <v>#N/A</v>
      </c>
      <c r="T116" s="164" t="e">
        <f>VLOOKUP(T115, BenchmarkFactors!$A$2:$C$14,3,TRUE)</f>
        <v>#N/A</v>
      </c>
      <c r="U116" s="54" t="s">
        <v>125</v>
      </c>
      <c r="V116" s="55"/>
      <c r="W116" s="56"/>
      <c r="X116" s="56"/>
      <c r="Y116" s="164" t="e">
        <f>VLOOKUP(Y115, BenchmarkFactors!$A$2:$C$14,3,TRUE)</f>
        <v>#N/A</v>
      </c>
      <c r="Z116" s="164" t="e">
        <f>VLOOKUP(Z115, BenchmarkFactors!$A$2:$C$14,3,TRUE)</f>
        <v>#N/A</v>
      </c>
    </row>
    <row r="117" spans="1:26" hidden="1">
      <c r="A117" s="51"/>
      <c r="F117" s="2"/>
      <c r="G117" s="44"/>
      <c r="H117" s="44"/>
      <c r="M117" s="2"/>
      <c r="N117" s="49"/>
      <c r="S117" s="2"/>
      <c r="T117" s="2"/>
      <c r="Y117" s="2"/>
      <c r="Z117" s="2"/>
    </row>
    <row r="118" spans="1:26" hidden="1">
      <c r="A118" s="51"/>
      <c r="B118" s="60" t="s">
        <v>74</v>
      </c>
      <c r="F118" s="2"/>
      <c r="G118" s="44"/>
      <c r="H118" s="44"/>
      <c r="I118" s="60" t="s">
        <v>74</v>
      </c>
      <c r="M118" s="2"/>
      <c r="N118" s="49"/>
      <c r="O118" s="60" t="s">
        <v>74</v>
      </c>
      <c r="S118" s="2"/>
      <c r="T118" s="2"/>
      <c r="U118" s="60" t="s">
        <v>74</v>
      </c>
      <c r="Y118" s="2"/>
      <c r="Z118" s="2"/>
    </row>
    <row r="119" spans="1:26" ht="15" hidden="1">
      <c r="A119" s="51"/>
      <c r="B119" s="61" t="s">
        <v>75</v>
      </c>
      <c r="C119" s="62"/>
      <c r="D119" s="63"/>
      <c r="E119" s="63"/>
      <c r="F119" s="174" t="e">
        <f>VLOOKUP(IF(F115&lt;BenchmarkFactors!$E$4,BenchmarkFactors!$E$4,F115),BenchmarkFactors!$E$4:$F$604,2,TRUE)</f>
        <v>#N/A</v>
      </c>
      <c r="G119" s="44"/>
      <c r="H119" s="44"/>
      <c r="I119" s="61" t="s">
        <v>75</v>
      </c>
      <c r="J119" s="62"/>
      <c r="K119" s="63"/>
      <c r="L119" s="63"/>
      <c r="M119" s="174" t="e">
        <f>VLOOKUP(IF(M115&lt;BenchmarkFactors!$E$4,BenchmarkFactors!$E$4,M115),BenchmarkFactors!$E$4:$F$604,2,TRUE)</f>
        <v>#N/A</v>
      </c>
      <c r="N119" s="49"/>
      <c r="O119" s="61" t="s">
        <v>75</v>
      </c>
      <c r="P119" s="62"/>
      <c r="Q119" s="63"/>
      <c r="R119" s="63"/>
      <c r="S119" s="174" t="e">
        <f>VLOOKUP(IF(S115&lt;BenchmarkFactors!$E$4,BenchmarkFactors!$E$4,S115),BenchmarkFactors!$E$4:$F$604,2,TRUE)</f>
        <v>#N/A</v>
      </c>
      <c r="T119" s="174" t="e">
        <f>VLOOKUP(IF(T115&lt;BenchmarkFactors!$E$4,BenchmarkFactors!$E$4,T115),BenchmarkFactors!$E$4:$F$604,2,TRUE)</f>
        <v>#N/A</v>
      </c>
      <c r="U119" s="61" t="s">
        <v>75</v>
      </c>
      <c r="V119" s="62"/>
      <c r="W119" s="63"/>
      <c r="X119" s="63"/>
      <c r="Y119" s="174" t="e">
        <f>VLOOKUP(IF(Y115&lt;BenchmarkFactors!$E$4,BenchmarkFactors!$E$4,Y115),BenchmarkFactors!$E$4:$F$604,2,TRUE)</f>
        <v>#N/A</v>
      </c>
      <c r="Z119" s="174" t="e">
        <f>VLOOKUP(IF(Z115&lt;BenchmarkFactors!$E$4,BenchmarkFactors!$E$4,Z115),BenchmarkFactors!$E$4:$F$604,2,TRUE)</f>
        <v>#N/A</v>
      </c>
    </row>
    <row r="120" spans="1:26" ht="14.45" hidden="1" customHeight="1">
      <c r="A120" s="51"/>
      <c r="B120" s="61" t="s">
        <v>30</v>
      </c>
      <c r="C120" s="62"/>
      <c r="D120" s="63"/>
      <c r="E120" s="63"/>
      <c r="F120" s="164" t="e">
        <f>IF((ROUNDDOWN(F119*2,0)/2)&gt;6,6,IF((ROUNDDOWN(F119*2,0)/2)&lt;1,0,(ROUNDDOWN(F119*2,0)/2)))</f>
        <v>#N/A</v>
      </c>
      <c r="G120" s="44"/>
      <c r="H120" s="44"/>
      <c r="I120" s="61" t="s">
        <v>30</v>
      </c>
      <c r="J120" s="62"/>
      <c r="K120" s="63"/>
      <c r="L120" s="63"/>
      <c r="M120" s="164" t="e">
        <f>IF((ROUNDDOWN(M119*2,0)/2)&gt;6,6,IF((ROUNDDOWN(M119*2,0)/2)&lt;1,0,(ROUNDDOWN(M119*2,0)/2)))</f>
        <v>#N/A</v>
      </c>
      <c r="N120" s="49"/>
      <c r="O120" s="61" t="s">
        <v>30</v>
      </c>
      <c r="P120" s="62"/>
      <c r="Q120" s="63"/>
      <c r="R120" s="63"/>
      <c r="S120" s="164" t="e">
        <f>IF((ROUNDDOWN(S119*2,0)/2)&gt;6,6,IF((ROUNDDOWN(S119*2,0)/2)&lt;1,0,(ROUNDDOWN(S119*2,0)/2)))</f>
        <v>#N/A</v>
      </c>
      <c r="T120" s="164" t="e">
        <f>IF((ROUNDDOWN(T119*2,0)/2)&gt;6,6,IF((ROUNDDOWN(T119*2,0)/2)&lt;1,0,(ROUNDDOWN(T119*2,0)/2)))</f>
        <v>#N/A</v>
      </c>
      <c r="U120" s="61" t="s">
        <v>30</v>
      </c>
      <c r="V120" s="62"/>
      <c r="W120" s="63"/>
      <c r="X120" s="63"/>
      <c r="Y120" s="164" t="e">
        <f>IF((ROUNDDOWN(Y119*2,0)/2)&gt;6,6,IF((ROUNDDOWN(Y119*2,0)/2)&lt;1,0,(ROUNDDOWN(Y119*2,0)/2)))</f>
        <v>#N/A</v>
      </c>
      <c r="Z120" s="164" t="e">
        <f>IF((ROUNDDOWN(Z119*2,0)/2)&gt;6,6,IF((ROUNDDOWN(Z119*2,0)/2)&lt;1,0,(ROUNDDOWN(Z119*2,0)/2)))</f>
        <v>#N/A</v>
      </c>
    </row>
    <row r="121" spans="1:26" hidden="1">
      <c r="A121" s="51"/>
      <c r="B121" s="51"/>
      <c r="C121" s="51"/>
      <c r="D121" s="51"/>
      <c r="E121" s="51"/>
      <c r="F121" s="50"/>
      <c r="G121" s="51"/>
      <c r="H121" s="51"/>
      <c r="I121" s="51"/>
      <c r="J121" s="51"/>
      <c r="K121" s="51"/>
      <c r="L121" s="51"/>
      <c r="M121" s="50"/>
      <c r="N121" s="49"/>
      <c r="O121" s="51"/>
      <c r="P121" s="51"/>
      <c r="Q121" s="51"/>
      <c r="R121" s="51"/>
      <c r="S121" s="50"/>
      <c r="T121" s="49"/>
      <c r="U121" s="49"/>
      <c r="V121" s="49"/>
      <c r="Y121" s="2"/>
    </row>
    <row r="122" spans="1:26" hidden="1">
      <c r="A122" s="51"/>
      <c r="B122" s="51"/>
      <c r="C122" s="51"/>
      <c r="D122" s="51"/>
      <c r="E122" s="51"/>
      <c r="F122" s="51"/>
      <c r="G122" s="51"/>
      <c r="H122" s="51"/>
      <c r="I122" s="51"/>
      <c r="J122" s="51"/>
      <c r="K122" s="51"/>
      <c r="L122" s="51"/>
      <c r="M122" s="51"/>
      <c r="N122" s="49"/>
      <c r="O122" s="51"/>
      <c r="P122" s="51"/>
      <c r="Q122" s="51"/>
      <c r="R122" s="51"/>
      <c r="S122" s="51"/>
      <c r="T122" s="49"/>
      <c r="U122" s="49"/>
      <c r="V122" s="49"/>
    </row>
    <row r="123" spans="1:26">
      <c r="A123" s="51"/>
      <c r="B123" s="51"/>
      <c r="C123" s="51"/>
      <c r="D123" s="51"/>
      <c r="E123" s="51"/>
      <c r="F123" s="51"/>
      <c r="G123" s="51"/>
      <c r="H123" s="51"/>
      <c r="I123" s="51"/>
      <c r="J123" s="51"/>
      <c r="K123" s="51"/>
      <c r="L123" s="51"/>
      <c r="M123" s="51"/>
      <c r="N123" s="49"/>
      <c r="O123" s="51"/>
      <c r="P123" s="51"/>
      <c r="Q123" s="51"/>
      <c r="R123" s="51"/>
      <c r="S123" s="51"/>
      <c r="T123" s="49"/>
      <c r="U123" s="49"/>
      <c r="V123" s="49"/>
    </row>
    <row r="124" spans="1:26">
      <c r="A124" s="51"/>
      <c r="B124" s="51"/>
      <c r="C124" s="51"/>
      <c r="D124" s="51"/>
      <c r="E124" s="51"/>
      <c r="F124" s="51"/>
      <c r="G124" s="51"/>
      <c r="H124" s="51"/>
      <c r="I124" s="51"/>
      <c r="J124" s="51"/>
      <c r="K124" s="51"/>
      <c r="L124" s="51"/>
      <c r="M124" s="51"/>
      <c r="N124" s="49"/>
      <c r="O124" s="51"/>
      <c r="P124" s="51"/>
      <c r="Q124" s="51"/>
      <c r="R124" s="51"/>
      <c r="S124" s="51"/>
      <c r="T124" s="49"/>
      <c r="U124" s="49"/>
      <c r="V124" s="49"/>
    </row>
    <row r="125" spans="1:26">
      <c r="A125" s="44"/>
      <c r="B125" s="51"/>
      <c r="C125" s="51"/>
      <c r="D125" s="51"/>
      <c r="E125" s="51"/>
      <c r="F125" s="51"/>
      <c r="G125" s="51"/>
      <c r="H125" s="51"/>
      <c r="I125" s="51"/>
      <c r="J125" s="51"/>
      <c r="K125" s="51"/>
      <c r="L125" s="51"/>
      <c r="M125" s="51"/>
      <c r="N125" s="49"/>
      <c r="O125" s="51"/>
      <c r="P125" s="51"/>
      <c r="Q125" s="51"/>
      <c r="R125" s="51"/>
      <c r="S125" s="51"/>
      <c r="T125" s="49"/>
      <c r="U125" s="49"/>
      <c r="V125" s="49"/>
    </row>
    <row r="126" spans="1:26">
      <c r="A126" s="44"/>
      <c r="B126" s="51"/>
      <c r="C126" s="51"/>
      <c r="D126" s="51"/>
      <c r="E126" s="51"/>
      <c r="F126" s="51"/>
      <c r="G126" s="51"/>
      <c r="H126" s="51"/>
      <c r="I126" s="51"/>
      <c r="J126" s="51"/>
      <c r="K126" s="51"/>
      <c r="L126" s="51"/>
      <c r="M126" s="51"/>
      <c r="N126" s="49"/>
      <c r="O126" s="51"/>
      <c r="P126" s="51"/>
      <c r="Q126" s="51"/>
      <c r="R126" s="51"/>
      <c r="S126" s="51"/>
      <c r="T126" s="49"/>
      <c r="U126" s="49"/>
      <c r="V126" s="49"/>
    </row>
    <row r="127" spans="1:26">
      <c r="A127" s="44"/>
      <c r="B127" s="51"/>
      <c r="C127" s="51"/>
      <c r="D127" s="51"/>
      <c r="E127" s="51"/>
      <c r="F127" s="51"/>
      <c r="G127" s="51"/>
      <c r="H127" s="51"/>
      <c r="I127" s="51"/>
      <c r="J127" s="51"/>
      <c r="K127" s="51"/>
      <c r="L127" s="51"/>
      <c r="M127" s="51"/>
      <c r="N127" s="49"/>
      <c r="O127" s="49"/>
      <c r="P127" s="49"/>
      <c r="Q127" s="49"/>
      <c r="R127" s="49"/>
      <c r="S127" s="49"/>
      <c r="T127" s="49"/>
      <c r="U127" s="49"/>
      <c r="V127" s="49"/>
    </row>
    <row r="128" spans="1:26">
      <c r="A128" s="44"/>
      <c r="B128" s="51"/>
      <c r="C128" s="51"/>
      <c r="D128" s="51"/>
      <c r="E128" s="51"/>
      <c r="F128" s="51"/>
      <c r="G128" s="51"/>
      <c r="H128" s="51"/>
      <c r="I128" s="51"/>
      <c r="J128" s="51"/>
      <c r="K128" s="51"/>
      <c r="L128" s="51"/>
      <c r="M128" s="51"/>
      <c r="N128" s="49"/>
      <c r="O128" s="49"/>
      <c r="P128" s="49"/>
      <c r="Q128" s="49"/>
      <c r="R128" s="49"/>
      <c r="S128" s="49"/>
      <c r="T128" s="49"/>
      <c r="U128" s="49"/>
      <c r="V128" s="49"/>
    </row>
    <row r="129" spans="1:22">
      <c r="A129" s="44"/>
      <c r="B129" s="51"/>
      <c r="C129" s="51"/>
      <c r="D129" s="51"/>
      <c r="E129" s="51"/>
      <c r="F129" s="51"/>
      <c r="G129" s="51"/>
      <c r="H129" s="51"/>
      <c r="I129" s="51"/>
      <c r="J129" s="51"/>
      <c r="K129" s="51"/>
      <c r="L129" s="51"/>
      <c r="M129" s="51"/>
      <c r="N129" s="49"/>
      <c r="O129" s="49"/>
      <c r="P129" s="49"/>
      <c r="Q129" s="49"/>
      <c r="R129" s="49"/>
      <c r="S129" s="49"/>
      <c r="T129" s="49"/>
      <c r="U129" s="49"/>
      <c r="V129" s="49"/>
    </row>
    <row r="130" spans="1:22">
      <c r="A130" s="44"/>
      <c r="B130" s="51"/>
      <c r="C130" s="51"/>
      <c r="D130" s="51"/>
      <c r="E130" s="51"/>
      <c r="F130" s="51"/>
      <c r="G130" s="51"/>
      <c r="H130" s="51"/>
      <c r="I130" s="51"/>
      <c r="J130" s="51"/>
      <c r="K130" s="51"/>
      <c r="L130" s="51"/>
      <c r="M130" s="51"/>
      <c r="N130" s="49"/>
      <c r="O130" s="49"/>
      <c r="P130" s="49"/>
      <c r="Q130" s="49"/>
      <c r="R130" s="49"/>
      <c r="S130" s="49"/>
      <c r="T130" s="49"/>
      <c r="U130" s="49"/>
      <c r="V130" s="49"/>
    </row>
    <row r="131" spans="1:22">
      <c r="A131" s="44"/>
      <c r="B131" s="51"/>
      <c r="C131" s="51"/>
      <c r="D131" s="51"/>
      <c r="E131" s="51"/>
      <c r="F131" s="51"/>
      <c r="G131" s="51"/>
      <c r="H131" s="51"/>
      <c r="I131" s="51"/>
      <c r="J131" s="51"/>
      <c r="K131" s="51"/>
      <c r="L131" s="51"/>
      <c r="M131" s="51"/>
      <c r="N131" s="49"/>
      <c r="O131" s="49"/>
      <c r="P131" s="49"/>
      <c r="Q131" s="49"/>
      <c r="R131" s="49"/>
      <c r="S131" s="49"/>
      <c r="T131" s="49"/>
      <c r="U131" s="49"/>
      <c r="V131" s="49"/>
    </row>
    <row r="132" spans="1:22">
      <c r="A132" s="44"/>
      <c r="B132" s="51"/>
      <c r="C132" s="51"/>
      <c r="D132" s="51"/>
      <c r="E132" s="51"/>
      <c r="F132" s="51"/>
      <c r="G132" s="51"/>
      <c r="H132" s="51"/>
      <c r="I132" s="51"/>
      <c r="J132" s="51"/>
      <c r="K132" s="51"/>
      <c r="L132" s="51"/>
      <c r="M132" s="51"/>
      <c r="N132" s="49"/>
      <c r="O132" s="49"/>
      <c r="P132" s="49"/>
      <c r="Q132" s="49"/>
      <c r="R132" s="49"/>
      <c r="S132" s="49"/>
      <c r="T132" s="49"/>
      <c r="U132" s="49"/>
      <c r="V132" s="49"/>
    </row>
    <row r="133" spans="1:22">
      <c r="A133" s="44"/>
      <c r="B133" s="51"/>
      <c r="C133" s="51"/>
      <c r="D133" s="51"/>
      <c r="E133" s="51"/>
      <c r="F133" s="51"/>
      <c r="G133" s="51"/>
      <c r="H133" s="51"/>
      <c r="I133" s="51"/>
      <c r="J133" s="51"/>
      <c r="K133" s="51"/>
      <c r="L133" s="51"/>
      <c r="M133" s="51"/>
      <c r="N133" s="49"/>
      <c r="O133" s="49"/>
      <c r="P133" s="49"/>
      <c r="Q133" s="49"/>
      <c r="R133" s="49"/>
      <c r="S133" s="49"/>
      <c r="T133" s="49"/>
      <c r="U133" s="49"/>
      <c r="V133" s="49"/>
    </row>
    <row r="134" spans="1:22">
      <c r="A134" s="44"/>
      <c r="B134" s="51"/>
      <c r="C134" s="51"/>
      <c r="D134" s="51"/>
      <c r="E134" s="51"/>
      <c r="F134" s="51"/>
      <c r="G134" s="51"/>
      <c r="H134" s="51"/>
      <c r="I134" s="51"/>
      <c r="J134" s="51"/>
      <c r="K134" s="51"/>
      <c r="L134" s="51"/>
      <c r="M134" s="51"/>
      <c r="N134" s="49"/>
      <c r="O134" s="49"/>
      <c r="P134" s="49"/>
      <c r="Q134" s="49"/>
      <c r="R134" s="49"/>
      <c r="S134" s="49"/>
      <c r="T134" s="49"/>
      <c r="U134" s="49"/>
      <c r="V134" s="49"/>
    </row>
    <row r="135" spans="1:22">
      <c r="A135" s="44"/>
      <c r="B135" s="51"/>
      <c r="C135" s="51"/>
      <c r="D135" s="51"/>
      <c r="E135" s="51"/>
      <c r="F135" s="51"/>
      <c r="G135" s="51"/>
      <c r="H135" s="51"/>
      <c r="I135" s="51"/>
      <c r="J135" s="51"/>
      <c r="K135" s="51"/>
      <c r="L135" s="51"/>
      <c r="M135" s="51"/>
      <c r="N135" s="49"/>
      <c r="O135" s="49"/>
      <c r="P135" s="49"/>
      <c r="Q135" s="49"/>
      <c r="R135" s="49"/>
      <c r="S135" s="49"/>
      <c r="T135" s="49"/>
      <c r="U135" s="49"/>
      <c r="V135" s="49"/>
    </row>
    <row r="136" spans="1:22">
      <c r="A136" s="44"/>
      <c r="B136" s="51"/>
      <c r="C136" s="51"/>
      <c r="D136" s="51"/>
      <c r="E136" s="51"/>
      <c r="F136" s="51"/>
      <c r="G136" s="51"/>
      <c r="H136" s="51"/>
      <c r="I136" s="51"/>
      <c r="J136" s="51"/>
      <c r="K136" s="51"/>
      <c r="L136" s="51"/>
      <c r="M136" s="51"/>
      <c r="N136" s="49"/>
      <c r="O136" s="49"/>
      <c r="P136" s="49"/>
      <c r="Q136" s="49"/>
      <c r="R136" s="49"/>
      <c r="S136" s="49"/>
      <c r="T136" s="49"/>
      <c r="U136" s="49"/>
      <c r="V136" s="49"/>
    </row>
    <row r="137" spans="1:22">
      <c r="A137" s="44"/>
      <c r="B137" s="51"/>
      <c r="C137" s="51"/>
      <c r="D137" s="51"/>
      <c r="E137" s="51"/>
      <c r="F137" s="51"/>
      <c r="G137" s="51"/>
      <c r="H137" s="51"/>
      <c r="I137" s="51"/>
      <c r="J137" s="51"/>
      <c r="K137" s="51"/>
      <c r="L137" s="51"/>
      <c r="M137" s="51"/>
      <c r="N137" s="49"/>
      <c r="O137" s="49"/>
      <c r="P137" s="49"/>
      <c r="Q137" s="49"/>
      <c r="R137" s="49"/>
      <c r="S137" s="49"/>
      <c r="T137" s="49"/>
      <c r="U137" s="49"/>
      <c r="V137" s="49"/>
    </row>
    <row r="138" spans="1:22">
      <c r="A138" s="44"/>
      <c r="B138" s="51"/>
      <c r="C138" s="51"/>
      <c r="D138" s="51"/>
      <c r="E138" s="51"/>
      <c r="F138" s="51"/>
      <c r="G138" s="51"/>
      <c r="H138" s="51"/>
      <c r="I138" s="51"/>
      <c r="J138" s="51"/>
      <c r="K138" s="51"/>
      <c r="L138" s="51"/>
      <c r="M138" s="51"/>
      <c r="N138" s="49"/>
      <c r="O138" s="49"/>
      <c r="P138" s="49"/>
      <c r="Q138" s="49"/>
      <c r="R138" s="49"/>
      <c r="S138" s="49"/>
      <c r="T138" s="49"/>
      <c r="U138" s="49"/>
      <c r="V138" s="49"/>
    </row>
    <row r="139" spans="1:22">
      <c r="A139" s="44"/>
      <c r="B139" s="51"/>
      <c r="C139" s="51"/>
      <c r="D139" s="51"/>
      <c r="E139" s="51"/>
      <c r="F139" s="51"/>
      <c r="G139" s="51"/>
      <c r="H139" s="51"/>
      <c r="I139" s="51"/>
      <c r="J139" s="51"/>
      <c r="K139" s="51"/>
      <c r="L139" s="51"/>
      <c r="M139" s="51"/>
      <c r="N139" s="49"/>
      <c r="O139" s="49"/>
      <c r="P139" s="49"/>
      <c r="Q139" s="49"/>
      <c r="R139" s="49"/>
      <c r="S139" s="49"/>
      <c r="T139" s="49"/>
      <c r="U139" s="49"/>
      <c r="V139" s="49"/>
    </row>
    <row r="140" spans="1:22">
      <c r="A140" s="44"/>
      <c r="B140" s="51"/>
      <c r="C140" s="51"/>
      <c r="D140" s="51"/>
      <c r="E140" s="51"/>
      <c r="F140" s="51"/>
      <c r="G140" s="51"/>
      <c r="H140" s="51"/>
      <c r="I140" s="51"/>
      <c r="J140" s="51"/>
      <c r="K140" s="51"/>
      <c r="L140" s="51"/>
      <c r="M140" s="51"/>
      <c r="N140" s="49"/>
      <c r="O140" s="49"/>
      <c r="P140" s="49"/>
      <c r="Q140" s="49"/>
      <c r="R140" s="49"/>
      <c r="S140" s="49"/>
      <c r="T140" s="49"/>
      <c r="U140" s="49"/>
      <c r="V140" s="49"/>
    </row>
    <row r="141" spans="1:22">
      <c r="A141" s="44"/>
      <c r="B141" s="51"/>
      <c r="C141" s="51"/>
      <c r="D141" s="51"/>
      <c r="E141" s="51"/>
      <c r="F141" s="51"/>
      <c r="G141" s="51"/>
      <c r="H141" s="51"/>
      <c r="I141" s="51"/>
      <c r="J141" s="51"/>
      <c r="K141" s="51"/>
      <c r="L141" s="51"/>
      <c r="M141" s="51"/>
      <c r="N141" s="49"/>
      <c r="O141" s="49"/>
      <c r="P141" s="49"/>
      <c r="Q141" s="49"/>
      <c r="R141" s="49"/>
      <c r="S141" s="49"/>
      <c r="T141" s="49"/>
      <c r="U141" s="49"/>
      <c r="V141" s="49"/>
    </row>
    <row r="142" spans="1:22">
      <c r="A142" s="44"/>
      <c r="B142" s="51"/>
      <c r="C142" s="51"/>
      <c r="D142" s="51"/>
      <c r="E142" s="51"/>
      <c r="F142" s="51"/>
      <c r="G142" s="51"/>
      <c r="H142" s="51"/>
      <c r="I142" s="51"/>
      <c r="J142" s="51"/>
      <c r="K142" s="51"/>
      <c r="L142" s="51"/>
      <c r="M142" s="51"/>
      <c r="N142" s="49"/>
      <c r="O142" s="49"/>
      <c r="P142" s="49"/>
      <c r="Q142" s="49"/>
      <c r="R142" s="49"/>
      <c r="S142" s="49"/>
      <c r="T142" s="49"/>
      <c r="U142" s="49"/>
      <c r="V142" s="49"/>
    </row>
    <row r="143" spans="1:22">
      <c r="A143" s="44"/>
      <c r="B143" s="51"/>
      <c r="C143" s="51"/>
      <c r="D143" s="51"/>
      <c r="E143" s="51"/>
      <c r="F143" s="51"/>
      <c r="G143" s="51"/>
      <c r="H143" s="51"/>
      <c r="I143" s="51"/>
      <c r="J143" s="51"/>
      <c r="K143" s="51"/>
      <c r="L143" s="51"/>
      <c r="M143" s="51"/>
      <c r="N143" s="49"/>
      <c r="O143" s="49"/>
      <c r="P143" s="49"/>
      <c r="Q143" s="49"/>
      <c r="R143" s="49"/>
      <c r="S143" s="49"/>
      <c r="T143" s="49"/>
      <c r="U143" s="49"/>
      <c r="V143" s="49"/>
    </row>
    <row r="144" spans="1:22">
      <c r="A144" s="44"/>
      <c r="B144" s="51"/>
      <c r="C144" s="51"/>
      <c r="D144" s="51"/>
      <c r="E144" s="51"/>
      <c r="F144" s="51"/>
      <c r="G144" s="51"/>
      <c r="H144" s="51"/>
      <c r="I144" s="51"/>
      <c r="J144" s="51"/>
      <c r="K144" s="51"/>
      <c r="L144" s="51"/>
      <c r="M144" s="51"/>
      <c r="N144" s="49"/>
      <c r="O144" s="49"/>
      <c r="P144" s="49"/>
      <c r="Q144" s="49"/>
      <c r="R144" s="49"/>
      <c r="S144" s="49"/>
      <c r="T144" s="49"/>
      <c r="U144" s="49"/>
      <c r="V144" s="49"/>
    </row>
    <row r="145" spans="1:22">
      <c r="A145" s="44"/>
      <c r="B145" s="51"/>
      <c r="C145" s="51"/>
      <c r="D145" s="51"/>
      <c r="E145" s="51"/>
      <c r="F145" s="51"/>
      <c r="G145" s="51"/>
      <c r="H145" s="51"/>
      <c r="I145" s="51"/>
      <c r="J145" s="51"/>
      <c r="K145" s="51"/>
      <c r="L145" s="51"/>
      <c r="M145" s="51"/>
      <c r="N145" s="49"/>
      <c r="O145" s="49"/>
      <c r="P145" s="49"/>
      <c r="Q145" s="49"/>
      <c r="R145" s="49"/>
      <c r="S145" s="49"/>
      <c r="T145" s="49"/>
      <c r="U145" s="49"/>
      <c r="V145" s="49"/>
    </row>
    <row r="146" spans="1:22">
      <c r="A146" s="44"/>
      <c r="B146" s="51"/>
      <c r="C146" s="51"/>
      <c r="D146" s="51"/>
      <c r="E146" s="51"/>
      <c r="F146" s="51"/>
      <c r="G146" s="51"/>
      <c r="H146" s="51"/>
      <c r="I146" s="51"/>
      <c r="J146" s="51"/>
      <c r="K146" s="51"/>
      <c r="L146" s="51"/>
      <c r="M146" s="51"/>
      <c r="N146" s="49"/>
      <c r="O146" s="49"/>
      <c r="P146" s="49"/>
      <c r="Q146" s="49"/>
      <c r="R146" s="49"/>
      <c r="S146" s="49"/>
      <c r="T146" s="49"/>
      <c r="U146" s="49"/>
      <c r="V146" s="49"/>
    </row>
    <row r="147" spans="1:22">
      <c r="A147" s="44"/>
      <c r="B147" s="51"/>
      <c r="C147" s="51"/>
      <c r="D147" s="51"/>
      <c r="E147" s="51"/>
      <c r="F147" s="51"/>
      <c r="G147" s="51"/>
      <c r="H147" s="51"/>
      <c r="I147" s="51"/>
      <c r="J147" s="51"/>
      <c r="K147" s="51"/>
      <c r="L147" s="51"/>
      <c r="M147" s="51"/>
      <c r="N147" s="49"/>
      <c r="O147" s="49"/>
      <c r="P147" s="49"/>
      <c r="Q147" s="49"/>
      <c r="R147" s="49"/>
      <c r="S147" s="49"/>
      <c r="T147" s="49"/>
      <c r="U147" s="49"/>
      <c r="V147" s="49"/>
    </row>
    <row r="148" spans="1:22">
      <c r="A148" s="44"/>
      <c r="B148" s="51"/>
      <c r="C148" s="51"/>
      <c r="D148" s="51"/>
      <c r="E148" s="51"/>
      <c r="F148" s="51"/>
      <c r="G148" s="51"/>
      <c r="H148" s="51"/>
      <c r="I148" s="51"/>
      <c r="J148" s="51"/>
      <c r="K148" s="51"/>
      <c r="L148" s="51"/>
      <c r="M148" s="51"/>
      <c r="N148" s="49"/>
      <c r="O148" s="49"/>
      <c r="P148" s="49"/>
      <c r="Q148" s="49"/>
      <c r="R148" s="49"/>
      <c r="S148" s="49"/>
      <c r="T148" s="49"/>
      <c r="U148" s="49"/>
      <c r="V148" s="49"/>
    </row>
    <row r="149" spans="1:22">
      <c r="A149" s="44"/>
      <c r="B149" s="51"/>
      <c r="C149" s="51"/>
      <c r="D149" s="51"/>
      <c r="E149" s="51"/>
      <c r="F149" s="51"/>
      <c r="G149" s="51"/>
      <c r="H149" s="51"/>
      <c r="I149" s="51"/>
      <c r="J149" s="51"/>
      <c r="K149" s="51"/>
      <c r="L149" s="51"/>
      <c r="M149" s="51"/>
      <c r="N149" s="49"/>
      <c r="O149" s="49"/>
      <c r="P149" s="49"/>
      <c r="Q149" s="49"/>
      <c r="R149" s="49"/>
      <c r="S149" s="49"/>
      <c r="T149" s="49"/>
      <c r="U149" s="49"/>
      <c r="V149" s="49"/>
    </row>
    <row r="150" spans="1:22">
      <c r="A150" s="44"/>
      <c r="B150" s="51"/>
      <c r="C150" s="51"/>
      <c r="D150" s="51"/>
      <c r="E150" s="51"/>
      <c r="F150" s="51"/>
      <c r="G150" s="51"/>
      <c r="H150" s="51"/>
      <c r="I150" s="51"/>
      <c r="J150" s="51"/>
      <c r="K150" s="51"/>
      <c r="L150" s="51"/>
      <c r="M150" s="51"/>
      <c r="N150" s="49"/>
      <c r="O150" s="49"/>
      <c r="P150" s="49"/>
      <c r="Q150" s="49"/>
      <c r="R150" s="49"/>
      <c r="S150" s="49"/>
      <c r="T150" s="49"/>
      <c r="U150" s="49"/>
      <c r="V150" s="49"/>
    </row>
    <row r="151" spans="1:22">
      <c r="A151" s="44"/>
      <c r="B151" s="51"/>
      <c r="C151" s="51"/>
      <c r="D151" s="51"/>
      <c r="E151" s="51"/>
      <c r="F151" s="51"/>
      <c r="G151" s="51"/>
      <c r="H151" s="51"/>
      <c r="I151" s="51"/>
      <c r="J151" s="51"/>
      <c r="K151" s="51"/>
      <c r="L151" s="51"/>
      <c r="M151" s="51"/>
      <c r="N151" s="49"/>
      <c r="O151" s="49"/>
      <c r="P151" s="49"/>
      <c r="Q151" s="49"/>
      <c r="R151" s="49"/>
      <c r="S151" s="49"/>
      <c r="T151" s="49"/>
      <c r="U151" s="49"/>
      <c r="V151" s="49"/>
    </row>
    <row r="152" spans="1:22">
      <c r="A152" s="44"/>
      <c r="B152" s="51"/>
      <c r="C152" s="51"/>
      <c r="D152" s="51"/>
      <c r="E152" s="51"/>
      <c r="F152" s="51"/>
      <c r="G152" s="51"/>
      <c r="H152" s="51"/>
      <c r="I152" s="51"/>
      <c r="J152" s="51"/>
      <c r="K152" s="51"/>
      <c r="L152" s="51"/>
      <c r="M152" s="51"/>
      <c r="N152" s="49"/>
      <c r="O152" s="49"/>
      <c r="P152" s="49"/>
      <c r="Q152" s="49"/>
      <c r="R152" s="49"/>
      <c r="S152" s="49"/>
      <c r="T152" s="49"/>
      <c r="U152" s="49"/>
      <c r="V152" s="49"/>
    </row>
    <row r="153" spans="1:22">
      <c r="A153" s="44"/>
      <c r="B153" s="51"/>
      <c r="C153" s="51"/>
      <c r="D153" s="51"/>
      <c r="E153" s="51"/>
      <c r="F153" s="51"/>
      <c r="G153" s="51"/>
      <c r="H153" s="51"/>
      <c r="I153" s="51"/>
      <c r="J153" s="51"/>
      <c r="K153" s="51"/>
      <c r="L153" s="51"/>
      <c r="M153" s="51"/>
      <c r="N153" s="49"/>
      <c r="O153" s="49"/>
      <c r="P153" s="49"/>
      <c r="Q153" s="49"/>
      <c r="R153" s="49"/>
      <c r="S153" s="49"/>
      <c r="T153" s="49"/>
      <c r="U153" s="49"/>
      <c r="V153" s="49"/>
    </row>
    <row r="154" spans="1:22">
      <c r="A154" s="44"/>
      <c r="B154" s="51"/>
      <c r="C154" s="51"/>
      <c r="D154" s="51"/>
      <c r="E154" s="51"/>
      <c r="F154" s="51"/>
      <c r="G154" s="51"/>
      <c r="H154" s="51"/>
      <c r="I154" s="51"/>
      <c r="J154" s="51"/>
      <c r="K154" s="51"/>
      <c r="L154" s="51"/>
      <c r="M154" s="51"/>
      <c r="N154" s="49"/>
      <c r="O154" s="49"/>
      <c r="P154" s="49"/>
      <c r="Q154" s="49"/>
      <c r="R154" s="49"/>
      <c r="S154" s="49"/>
      <c r="T154" s="49"/>
      <c r="U154" s="49"/>
      <c r="V154" s="49"/>
    </row>
    <row r="155" spans="1:22">
      <c r="A155" s="44"/>
      <c r="B155" s="51"/>
      <c r="C155" s="51"/>
      <c r="D155" s="51"/>
      <c r="E155" s="51"/>
      <c r="F155" s="51"/>
      <c r="G155" s="51"/>
      <c r="H155" s="51"/>
      <c r="I155" s="51"/>
      <c r="J155" s="51"/>
      <c r="K155" s="51"/>
      <c r="L155" s="51"/>
      <c r="M155" s="51"/>
      <c r="N155" s="49"/>
      <c r="O155" s="49"/>
      <c r="P155" s="49"/>
      <c r="Q155" s="49"/>
      <c r="R155" s="49"/>
      <c r="S155" s="49"/>
      <c r="T155" s="49"/>
      <c r="U155" s="49"/>
      <c r="V155" s="49"/>
    </row>
    <row r="156" spans="1:22">
      <c r="A156" s="44"/>
      <c r="B156" s="51"/>
      <c r="C156" s="51"/>
      <c r="D156" s="51"/>
      <c r="E156" s="51"/>
      <c r="F156" s="51"/>
      <c r="G156" s="51"/>
      <c r="H156" s="51"/>
      <c r="I156" s="51"/>
      <c r="J156" s="51"/>
      <c r="K156" s="51"/>
      <c r="L156" s="51"/>
      <c r="M156" s="51"/>
      <c r="N156" s="49"/>
      <c r="O156" s="49"/>
      <c r="P156" s="49"/>
      <c r="Q156" s="49"/>
      <c r="R156" s="49"/>
      <c r="S156" s="49"/>
      <c r="T156" s="49"/>
      <c r="U156" s="49"/>
      <c r="V156" s="49"/>
    </row>
    <row r="157" spans="1:22">
      <c r="A157" s="44"/>
      <c r="B157" s="51"/>
      <c r="C157" s="51"/>
      <c r="D157" s="51"/>
      <c r="E157" s="51"/>
      <c r="F157" s="51"/>
      <c r="G157" s="51"/>
      <c r="H157" s="51"/>
      <c r="I157" s="51"/>
      <c r="J157" s="51"/>
      <c r="K157" s="51"/>
      <c r="L157" s="51"/>
      <c r="M157" s="51"/>
      <c r="N157" s="49"/>
      <c r="O157" s="49"/>
      <c r="P157" s="49"/>
      <c r="Q157" s="49"/>
      <c r="R157" s="49"/>
      <c r="S157" s="49"/>
      <c r="T157" s="49"/>
      <c r="U157" s="49"/>
      <c r="V157" s="49"/>
    </row>
    <row r="158" spans="1:22">
      <c r="A158" s="44"/>
      <c r="B158" s="51"/>
      <c r="C158" s="51"/>
      <c r="D158" s="51"/>
      <c r="E158" s="51"/>
      <c r="F158" s="51"/>
      <c r="G158" s="51"/>
      <c r="H158" s="51"/>
      <c r="I158" s="51"/>
      <c r="J158" s="51"/>
      <c r="K158" s="51"/>
      <c r="L158" s="51"/>
      <c r="M158" s="51"/>
      <c r="N158" s="49"/>
      <c r="O158" s="49"/>
      <c r="P158" s="49"/>
      <c r="Q158" s="49"/>
      <c r="R158" s="49"/>
      <c r="S158" s="49"/>
      <c r="T158" s="49"/>
      <c r="U158" s="49"/>
      <c r="V158" s="49"/>
    </row>
    <row r="159" spans="1:22">
      <c r="A159" s="44"/>
      <c r="B159" s="51"/>
      <c r="C159" s="51"/>
      <c r="D159" s="51"/>
      <c r="E159" s="51"/>
      <c r="F159" s="51"/>
      <c r="G159" s="51"/>
      <c r="H159" s="51"/>
      <c r="I159" s="51"/>
      <c r="J159" s="51"/>
      <c r="K159" s="51"/>
      <c r="L159" s="51"/>
      <c r="M159" s="51"/>
      <c r="N159" s="49"/>
      <c r="O159" s="49"/>
      <c r="P159" s="49"/>
      <c r="Q159" s="49"/>
      <c r="R159" s="49"/>
      <c r="S159" s="49"/>
      <c r="T159" s="49"/>
      <c r="U159" s="49"/>
      <c r="V159" s="49"/>
    </row>
    <row r="160" spans="1:22">
      <c r="A160" s="44"/>
      <c r="B160" s="51"/>
      <c r="C160" s="51"/>
      <c r="D160" s="51"/>
      <c r="E160" s="51"/>
      <c r="F160" s="51"/>
      <c r="G160" s="51"/>
      <c r="H160" s="51"/>
      <c r="I160" s="51"/>
      <c r="J160" s="51"/>
      <c r="K160" s="51"/>
      <c r="L160" s="51"/>
      <c r="M160" s="51"/>
      <c r="N160" s="49"/>
      <c r="O160" s="49"/>
      <c r="P160" s="49"/>
      <c r="Q160" s="49"/>
      <c r="R160" s="49"/>
      <c r="S160" s="49"/>
      <c r="T160" s="49"/>
      <c r="U160" s="49"/>
      <c r="V160" s="49"/>
    </row>
    <row r="161" spans="1:22">
      <c r="A161" s="44"/>
      <c r="B161" s="51"/>
      <c r="C161" s="51"/>
      <c r="D161" s="51"/>
      <c r="E161" s="51"/>
      <c r="F161" s="51"/>
      <c r="G161" s="51"/>
      <c r="H161" s="51"/>
      <c r="I161" s="51"/>
      <c r="J161" s="51"/>
      <c r="K161" s="51"/>
      <c r="L161" s="51"/>
      <c r="M161" s="51"/>
      <c r="N161" s="49"/>
      <c r="O161" s="49"/>
      <c r="P161" s="49"/>
      <c r="Q161" s="49"/>
      <c r="R161" s="49"/>
      <c r="S161" s="49"/>
      <c r="T161" s="49"/>
      <c r="U161" s="49"/>
      <c r="V161" s="49"/>
    </row>
    <row r="162" spans="1:22">
      <c r="A162" s="44"/>
      <c r="B162" s="51"/>
      <c r="C162" s="51"/>
      <c r="D162" s="51"/>
      <c r="E162" s="51"/>
      <c r="F162" s="51"/>
      <c r="G162" s="51"/>
      <c r="H162" s="51"/>
      <c r="I162" s="51"/>
      <c r="J162" s="51"/>
      <c r="K162" s="51"/>
      <c r="L162" s="51"/>
      <c r="M162" s="51"/>
      <c r="N162" s="49"/>
      <c r="O162" s="49"/>
      <c r="P162" s="49"/>
      <c r="Q162" s="49"/>
      <c r="R162" s="49"/>
      <c r="S162" s="49"/>
      <c r="T162" s="49"/>
      <c r="U162" s="49"/>
      <c r="V162" s="49"/>
    </row>
    <row r="163" spans="1:22">
      <c r="A163" s="44"/>
      <c r="B163" s="51"/>
      <c r="C163" s="51"/>
      <c r="D163" s="51"/>
      <c r="E163" s="51"/>
      <c r="F163" s="51"/>
      <c r="G163" s="51"/>
      <c r="H163" s="51"/>
      <c r="I163" s="51"/>
      <c r="J163" s="51"/>
      <c r="K163" s="51"/>
      <c r="L163" s="51"/>
      <c r="M163" s="51"/>
      <c r="N163" s="49"/>
      <c r="O163" s="49"/>
      <c r="P163" s="49"/>
      <c r="Q163" s="49"/>
      <c r="R163" s="49"/>
      <c r="S163" s="49"/>
      <c r="T163" s="49"/>
      <c r="U163" s="49"/>
      <c r="V163" s="49"/>
    </row>
    <row r="164" spans="1:22">
      <c r="A164" s="44"/>
      <c r="B164" s="51"/>
      <c r="C164" s="51"/>
      <c r="D164" s="51"/>
      <c r="E164" s="51"/>
      <c r="F164" s="51"/>
      <c r="G164" s="51"/>
      <c r="H164" s="51"/>
      <c r="I164" s="51"/>
      <c r="J164" s="51"/>
      <c r="K164" s="51"/>
      <c r="L164" s="51"/>
      <c r="M164" s="51"/>
      <c r="N164" s="49"/>
      <c r="O164" s="49"/>
      <c r="P164" s="49"/>
      <c r="Q164" s="49"/>
      <c r="R164" s="49"/>
      <c r="S164" s="49"/>
      <c r="T164" s="49"/>
      <c r="U164" s="49"/>
      <c r="V164" s="49"/>
    </row>
    <row r="165" spans="1:22">
      <c r="A165" s="44"/>
      <c r="B165" s="51"/>
      <c r="C165" s="51"/>
      <c r="D165" s="51"/>
      <c r="E165" s="51"/>
      <c r="F165" s="51"/>
      <c r="G165" s="51"/>
      <c r="H165" s="51"/>
      <c r="I165" s="51"/>
      <c r="J165" s="51"/>
      <c r="K165" s="51"/>
      <c r="L165" s="51"/>
      <c r="M165" s="51"/>
      <c r="N165" s="49"/>
      <c r="O165" s="49"/>
      <c r="P165" s="49"/>
      <c r="Q165" s="49"/>
      <c r="R165" s="49"/>
      <c r="S165" s="49"/>
      <c r="T165" s="49"/>
      <c r="U165" s="49"/>
      <c r="V165" s="49"/>
    </row>
    <row r="166" spans="1:22">
      <c r="A166" s="44"/>
      <c r="B166" s="51"/>
      <c r="C166" s="51"/>
      <c r="D166" s="51"/>
      <c r="E166" s="51"/>
      <c r="F166" s="51"/>
      <c r="G166" s="51"/>
      <c r="H166" s="51"/>
      <c r="I166" s="51"/>
      <c r="J166" s="51"/>
      <c r="K166" s="51"/>
      <c r="L166" s="51"/>
      <c r="M166" s="51"/>
      <c r="N166" s="49"/>
      <c r="O166" s="49"/>
      <c r="P166" s="49"/>
      <c r="Q166" s="49"/>
      <c r="R166" s="49"/>
      <c r="S166" s="49"/>
      <c r="T166" s="49"/>
      <c r="U166" s="49"/>
      <c r="V166" s="49"/>
    </row>
    <row r="167" spans="1:22">
      <c r="A167" s="44"/>
      <c r="B167" s="51"/>
      <c r="C167" s="51"/>
      <c r="D167" s="51"/>
      <c r="E167" s="51"/>
      <c r="F167" s="51"/>
      <c r="G167" s="51"/>
      <c r="H167" s="51"/>
      <c r="I167" s="51"/>
      <c r="J167" s="51"/>
      <c r="K167" s="51"/>
      <c r="L167" s="51"/>
      <c r="M167" s="51"/>
      <c r="N167" s="49"/>
      <c r="O167" s="49"/>
      <c r="P167" s="49"/>
      <c r="Q167" s="49"/>
      <c r="R167" s="49"/>
      <c r="S167" s="49"/>
      <c r="T167" s="49"/>
      <c r="U167" s="49"/>
      <c r="V167" s="49"/>
    </row>
    <row r="168" spans="1:22">
      <c r="A168" s="44"/>
      <c r="B168" s="51"/>
      <c r="C168" s="51"/>
      <c r="D168" s="51"/>
      <c r="E168" s="51"/>
      <c r="F168" s="51"/>
      <c r="G168" s="51"/>
      <c r="H168" s="51"/>
      <c r="I168" s="51"/>
      <c r="J168" s="51"/>
      <c r="K168" s="51"/>
      <c r="L168" s="51"/>
      <c r="M168" s="51"/>
      <c r="N168" s="49"/>
      <c r="O168" s="49"/>
      <c r="P168" s="49"/>
      <c r="Q168" s="49"/>
      <c r="R168" s="49"/>
      <c r="S168" s="49"/>
      <c r="T168" s="49"/>
      <c r="U168" s="49"/>
      <c r="V168" s="49"/>
    </row>
    <row r="169" spans="1:22">
      <c r="A169" s="44"/>
      <c r="B169" s="51"/>
      <c r="C169" s="51"/>
      <c r="D169" s="51"/>
      <c r="E169" s="51"/>
      <c r="F169" s="51"/>
      <c r="G169" s="51"/>
      <c r="H169" s="51"/>
      <c r="I169" s="51"/>
      <c r="J169" s="51"/>
      <c r="K169" s="51"/>
      <c r="L169" s="51"/>
      <c r="M169" s="51"/>
      <c r="N169" s="49"/>
      <c r="O169" s="49"/>
      <c r="P169" s="49"/>
      <c r="Q169" s="49"/>
      <c r="R169" s="49"/>
      <c r="S169" s="49"/>
      <c r="T169" s="49"/>
      <c r="U169" s="49"/>
      <c r="V169" s="49"/>
    </row>
    <row r="170" spans="1:22">
      <c r="A170" s="44"/>
      <c r="B170" s="44"/>
      <c r="C170" s="44"/>
      <c r="D170" s="44"/>
      <c r="E170" s="44"/>
      <c r="F170" s="44"/>
      <c r="G170" s="44"/>
      <c r="H170" s="44"/>
      <c r="I170" s="44"/>
      <c r="J170" s="44"/>
      <c r="K170" s="44"/>
      <c r="L170" s="44"/>
      <c r="M170" s="44"/>
    </row>
    <row r="171" spans="1:22">
      <c r="A171" s="44"/>
      <c r="B171" s="44"/>
      <c r="C171" s="44"/>
      <c r="D171" s="44"/>
      <c r="E171" s="44"/>
      <c r="F171" s="44"/>
      <c r="G171" s="44"/>
      <c r="H171" s="44"/>
      <c r="I171" s="44"/>
      <c r="J171" s="44"/>
      <c r="K171" s="44"/>
      <c r="L171" s="44"/>
      <c r="M171" s="44"/>
    </row>
    <row r="172" spans="1:22">
      <c r="A172" s="44"/>
      <c r="B172" s="44"/>
      <c r="C172" s="44"/>
      <c r="D172" s="44"/>
      <c r="E172" s="44"/>
      <c r="F172" s="44"/>
      <c r="G172" s="44"/>
      <c r="H172" s="44"/>
      <c r="I172" s="44"/>
      <c r="J172" s="44"/>
      <c r="K172" s="44"/>
      <c r="L172" s="44"/>
      <c r="M172" s="44"/>
    </row>
    <row r="173" spans="1:22">
      <c r="A173" s="44"/>
      <c r="B173" s="44"/>
      <c r="C173" s="44"/>
      <c r="D173" s="44"/>
      <c r="E173" s="44"/>
      <c r="F173" s="44"/>
      <c r="G173" s="44"/>
      <c r="H173" s="44"/>
      <c r="I173" s="44"/>
      <c r="J173" s="44"/>
      <c r="K173" s="44"/>
      <c r="L173" s="44"/>
      <c r="M173" s="44"/>
    </row>
    <row r="174" spans="1:22">
      <c r="A174" s="44"/>
      <c r="B174" s="44"/>
      <c r="C174" s="44"/>
      <c r="D174" s="44"/>
      <c r="E174" s="44"/>
      <c r="F174" s="44"/>
      <c r="G174" s="44"/>
      <c r="H174" s="44"/>
      <c r="I174" s="44"/>
      <c r="J174" s="44"/>
      <c r="K174" s="44"/>
      <c r="L174" s="44"/>
      <c r="M174" s="44"/>
    </row>
    <row r="175" spans="1:22">
      <c r="A175" s="44"/>
      <c r="B175" s="44"/>
      <c r="C175" s="44"/>
      <c r="D175" s="44"/>
      <c r="E175" s="44"/>
      <c r="F175" s="44"/>
      <c r="G175" s="44"/>
      <c r="H175" s="44"/>
      <c r="I175" s="44"/>
      <c r="J175" s="44"/>
      <c r="K175" s="44"/>
      <c r="L175" s="44"/>
      <c r="M175" s="44"/>
    </row>
    <row r="176" spans="1:22">
      <c r="A176" s="44"/>
      <c r="B176" s="44"/>
      <c r="C176" s="44"/>
      <c r="D176" s="44"/>
      <c r="E176" s="44"/>
      <c r="F176" s="44"/>
      <c r="G176" s="44"/>
      <c r="H176" s="44"/>
      <c r="I176" s="44"/>
      <c r="J176" s="44"/>
      <c r="K176" s="44"/>
      <c r="L176" s="44"/>
      <c r="M176" s="44"/>
    </row>
    <row r="177" spans="1:13">
      <c r="A177" s="44"/>
      <c r="B177" s="44"/>
      <c r="C177" s="44"/>
      <c r="D177" s="44"/>
      <c r="E177" s="44"/>
      <c r="F177" s="44"/>
      <c r="G177" s="44"/>
      <c r="H177" s="44"/>
      <c r="I177" s="44"/>
      <c r="J177" s="44"/>
      <c r="K177" s="44"/>
      <c r="L177" s="44"/>
      <c r="M177" s="44"/>
    </row>
    <row r="178" spans="1:13">
      <c r="A178" s="44"/>
      <c r="B178" s="44"/>
      <c r="C178" s="44"/>
      <c r="D178" s="44"/>
      <c r="E178" s="44"/>
      <c r="F178" s="44"/>
      <c r="G178" s="44"/>
      <c r="H178" s="44"/>
      <c r="I178" s="44"/>
      <c r="J178" s="44"/>
      <c r="K178" s="44"/>
      <c r="L178" s="44"/>
      <c r="M178" s="44"/>
    </row>
    <row r="179" spans="1:13">
      <c r="A179" s="44"/>
      <c r="B179" s="44"/>
      <c r="C179" s="44"/>
      <c r="D179" s="44"/>
      <c r="E179" s="44"/>
      <c r="F179" s="44"/>
      <c r="G179" s="44"/>
      <c r="H179" s="44"/>
      <c r="I179" s="44"/>
      <c r="J179" s="44"/>
      <c r="K179" s="44"/>
      <c r="L179" s="44"/>
      <c r="M179" s="44"/>
    </row>
    <row r="180" spans="1:13">
      <c r="A180" s="44"/>
      <c r="B180" s="44"/>
      <c r="C180" s="44"/>
      <c r="D180" s="44"/>
      <c r="E180" s="44"/>
      <c r="F180" s="44"/>
      <c r="G180" s="44"/>
      <c r="H180" s="44"/>
      <c r="I180" s="44"/>
      <c r="J180" s="44"/>
      <c r="K180" s="44"/>
      <c r="L180" s="44"/>
      <c r="M180" s="44"/>
    </row>
    <row r="181" spans="1:13">
      <c r="A181" s="44"/>
      <c r="B181" s="44"/>
      <c r="C181" s="44"/>
      <c r="D181" s="44"/>
      <c r="E181" s="44"/>
      <c r="F181" s="44"/>
      <c r="G181" s="44"/>
      <c r="H181" s="44"/>
      <c r="I181" s="44"/>
      <c r="J181" s="44"/>
      <c r="K181" s="44"/>
      <c r="L181" s="44"/>
      <c r="M181" s="44"/>
    </row>
    <row r="182" spans="1:13">
      <c r="A182" s="44"/>
      <c r="B182" s="44"/>
      <c r="C182" s="44"/>
      <c r="D182" s="44"/>
      <c r="E182" s="44"/>
      <c r="F182" s="44"/>
      <c r="G182" s="44"/>
      <c r="H182" s="44"/>
      <c r="I182" s="44"/>
      <c r="J182" s="44"/>
      <c r="K182" s="44"/>
      <c r="L182" s="44"/>
      <c r="M182" s="44"/>
    </row>
    <row r="183" spans="1:13">
      <c r="A183" s="44"/>
      <c r="B183" s="44"/>
      <c r="C183" s="44"/>
      <c r="D183" s="44"/>
      <c r="E183" s="44"/>
      <c r="F183" s="44"/>
      <c r="G183" s="44"/>
      <c r="H183" s="44"/>
      <c r="I183" s="44"/>
      <c r="J183" s="44"/>
      <c r="K183" s="44"/>
      <c r="L183" s="44"/>
      <c r="M183" s="44"/>
    </row>
    <row r="184" spans="1:13">
      <c r="A184" s="44"/>
      <c r="B184" s="44"/>
      <c r="C184" s="44"/>
      <c r="D184" s="44"/>
      <c r="E184" s="44"/>
      <c r="F184" s="44"/>
      <c r="G184" s="44"/>
      <c r="H184" s="44"/>
      <c r="I184" s="44"/>
      <c r="J184" s="44"/>
      <c r="K184" s="44"/>
      <c r="L184" s="44"/>
      <c r="M184" s="44"/>
    </row>
    <row r="185" spans="1:13">
      <c r="A185" s="44"/>
      <c r="B185" s="44"/>
      <c r="C185" s="44"/>
      <c r="D185" s="44"/>
      <c r="E185" s="44"/>
      <c r="F185" s="44"/>
      <c r="G185" s="44"/>
      <c r="H185" s="44"/>
      <c r="I185" s="44"/>
      <c r="J185" s="44"/>
      <c r="K185" s="44"/>
      <c r="L185" s="44"/>
      <c r="M185" s="44"/>
    </row>
    <row r="186" spans="1:13">
      <c r="A186" s="44"/>
      <c r="B186" s="44"/>
      <c r="C186" s="44"/>
      <c r="D186" s="44"/>
      <c r="E186" s="44"/>
      <c r="F186" s="44"/>
      <c r="G186" s="44"/>
      <c r="H186" s="44"/>
      <c r="I186" s="44"/>
      <c r="J186" s="44"/>
      <c r="K186" s="44"/>
      <c r="L186" s="44"/>
      <c r="M186" s="44"/>
    </row>
    <row r="187" spans="1:13">
      <c r="A187" s="44"/>
      <c r="B187" s="44"/>
      <c r="C187" s="44"/>
      <c r="D187" s="44"/>
      <c r="E187" s="44"/>
      <c r="F187" s="44"/>
      <c r="G187" s="44"/>
      <c r="H187" s="44"/>
      <c r="I187" s="44"/>
      <c r="J187" s="44"/>
      <c r="K187" s="44"/>
      <c r="L187" s="44"/>
      <c r="M187" s="44"/>
    </row>
    <row r="188" spans="1:13">
      <c r="A188" s="44"/>
      <c r="B188" s="44"/>
      <c r="C188" s="44"/>
      <c r="D188" s="44"/>
      <c r="E188" s="44"/>
      <c r="F188" s="44"/>
      <c r="G188" s="44"/>
      <c r="H188" s="44"/>
      <c r="I188" s="44"/>
      <c r="J188" s="44"/>
      <c r="K188" s="44"/>
      <c r="L188" s="44"/>
      <c r="M188" s="44"/>
    </row>
    <row r="189" spans="1:13">
      <c r="A189" s="44"/>
      <c r="B189" s="44"/>
      <c r="C189" s="44"/>
      <c r="D189" s="44"/>
      <c r="E189" s="44"/>
      <c r="F189" s="44"/>
      <c r="G189" s="44"/>
      <c r="H189" s="44"/>
      <c r="I189" s="44"/>
      <c r="J189" s="44"/>
      <c r="K189" s="44"/>
      <c r="L189" s="44"/>
      <c r="M189" s="44"/>
    </row>
    <row r="190" spans="1:13">
      <c r="A190" s="44"/>
      <c r="B190" s="44"/>
      <c r="C190" s="44"/>
      <c r="D190" s="44"/>
      <c r="E190" s="44"/>
      <c r="F190" s="44"/>
      <c r="G190" s="44"/>
      <c r="H190" s="44"/>
      <c r="I190" s="44"/>
      <c r="J190" s="44"/>
      <c r="K190" s="44"/>
      <c r="L190" s="44"/>
      <c r="M190" s="44"/>
    </row>
    <row r="191" spans="1:13">
      <c r="A191" s="44"/>
      <c r="B191" s="44"/>
      <c r="C191" s="44"/>
      <c r="D191" s="44"/>
      <c r="E191" s="44"/>
      <c r="F191" s="44"/>
      <c r="G191" s="44"/>
      <c r="H191" s="44"/>
      <c r="I191" s="44"/>
      <c r="J191" s="44"/>
      <c r="K191" s="44"/>
      <c r="L191" s="44"/>
      <c r="M191" s="44"/>
    </row>
    <row r="192" spans="1:13">
      <c r="A192" s="44"/>
      <c r="B192" s="44"/>
      <c r="C192" s="44"/>
      <c r="D192" s="44"/>
      <c r="E192" s="44"/>
      <c r="F192" s="44"/>
      <c r="G192" s="44"/>
      <c r="H192" s="44"/>
      <c r="I192" s="44"/>
      <c r="J192" s="44"/>
      <c r="K192" s="44"/>
      <c r="L192" s="44"/>
      <c r="M192" s="44"/>
    </row>
    <row r="193" spans="1:13">
      <c r="A193" s="44"/>
      <c r="B193" s="44"/>
      <c r="C193" s="44"/>
      <c r="D193" s="44"/>
      <c r="E193" s="44"/>
      <c r="F193" s="44"/>
      <c r="G193" s="44"/>
      <c r="H193" s="44"/>
      <c r="I193" s="44"/>
      <c r="J193" s="44"/>
      <c r="K193" s="44"/>
      <c r="L193" s="44"/>
      <c r="M193" s="44"/>
    </row>
    <row r="194" spans="1:13">
      <c r="A194" s="44"/>
      <c r="B194" s="44"/>
      <c r="C194" s="44"/>
      <c r="D194" s="44"/>
      <c r="E194" s="44"/>
      <c r="F194" s="44"/>
      <c r="G194" s="44"/>
      <c r="H194" s="44"/>
      <c r="I194" s="44"/>
      <c r="J194" s="44"/>
      <c r="K194" s="44"/>
      <c r="L194" s="44"/>
      <c r="M194" s="44"/>
    </row>
    <row r="195" spans="1:13">
      <c r="A195" s="44"/>
      <c r="B195" s="44"/>
      <c r="C195" s="44"/>
      <c r="D195" s="44"/>
      <c r="E195" s="44"/>
      <c r="F195" s="44"/>
      <c r="G195" s="44"/>
      <c r="H195" s="44"/>
      <c r="I195" s="44"/>
      <c r="J195" s="44"/>
      <c r="K195" s="44"/>
      <c r="L195" s="44"/>
      <c r="M195" s="44"/>
    </row>
    <row r="196" spans="1:13">
      <c r="A196" s="44"/>
      <c r="B196" s="44"/>
      <c r="C196" s="44"/>
      <c r="D196" s="44"/>
      <c r="E196" s="44"/>
      <c r="F196" s="44"/>
      <c r="G196" s="44"/>
      <c r="H196" s="44"/>
      <c r="I196" s="44"/>
      <c r="J196" s="44"/>
      <c r="K196" s="44"/>
      <c r="L196" s="44"/>
      <c r="M196" s="44"/>
    </row>
    <row r="197" spans="1:13">
      <c r="A197" s="44"/>
      <c r="B197" s="44"/>
      <c r="C197" s="44"/>
      <c r="D197" s="44"/>
      <c r="E197" s="44"/>
      <c r="F197" s="44"/>
      <c r="G197" s="44"/>
      <c r="H197" s="44"/>
      <c r="I197" s="44"/>
      <c r="J197" s="44"/>
      <c r="K197" s="44"/>
      <c r="L197" s="44"/>
      <c r="M197" s="44"/>
    </row>
    <row r="198" spans="1:13">
      <c r="A198" s="44"/>
      <c r="B198" s="44"/>
      <c r="C198" s="44"/>
      <c r="D198" s="44"/>
      <c r="E198" s="44"/>
      <c r="F198" s="44"/>
      <c r="G198" s="44"/>
      <c r="H198" s="44"/>
      <c r="I198" s="44"/>
      <c r="J198" s="44"/>
      <c r="K198" s="44"/>
      <c r="L198" s="44"/>
      <c r="M198" s="44"/>
    </row>
    <row r="199" spans="1:13">
      <c r="A199" s="44"/>
      <c r="B199" s="44"/>
      <c r="C199" s="44"/>
      <c r="D199" s="44"/>
      <c r="E199" s="44"/>
      <c r="F199" s="44"/>
      <c r="G199" s="44"/>
      <c r="H199" s="44"/>
      <c r="I199" s="44"/>
      <c r="J199" s="44"/>
      <c r="K199" s="44"/>
      <c r="L199" s="44"/>
      <c r="M199" s="44"/>
    </row>
    <row r="200" spans="1:13">
      <c r="A200" s="44"/>
      <c r="B200" s="44"/>
      <c r="C200" s="44"/>
      <c r="D200" s="44"/>
      <c r="E200" s="44"/>
      <c r="F200" s="44"/>
      <c r="G200" s="44"/>
      <c r="H200" s="44"/>
      <c r="I200" s="44"/>
      <c r="J200" s="44"/>
      <c r="K200" s="44"/>
      <c r="L200" s="44"/>
      <c r="M200" s="44"/>
    </row>
    <row r="201" spans="1:13">
      <c r="A201" s="44"/>
      <c r="B201" s="44"/>
      <c r="C201" s="44"/>
      <c r="D201" s="44"/>
      <c r="E201" s="44"/>
      <c r="F201" s="44"/>
      <c r="G201" s="44"/>
      <c r="H201" s="44"/>
      <c r="I201" s="44"/>
      <c r="J201" s="44"/>
      <c r="K201" s="44"/>
      <c r="L201" s="44"/>
      <c r="M201" s="44"/>
    </row>
    <row r="202" spans="1:13">
      <c r="A202" s="44"/>
      <c r="B202" s="44"/>
      <c r="C202" s="44"/>
      <c r="D202" s="44"/>
      <c r="E202" s="44"/>
      <c r="F202" s="44"/>
      <c r="G202" s="44"/>
      <c r="H202" s="44"/>
      <c r="I202" s="44"/>
      <c r="J202" s="44"/>
      <c r="K202" s="44"/>
      <c r="L202" s="44"/>
      <c r="M202" s="44"/>
    </row>
    <row r="203" spans="1:13">
      <c r="A203" s="44"/>
      <c r="B203" s="44"/>
      <c r="C203" s="44"/>
      <c r="D203" s="44"/>
      <c r="E203" s="44"/>
      <c r="F203" s="44"/>
      <c r="G203" s="44"/>
      <c r="H203" s="44"/>
      <c r="I203" s="44"/>
      <c r="J203" s="44"/>
      <c r="K203" s="44"/>
      <c r="L203" s="44"/>
      <c r="M203" s="44"/>
    </row>
    <row r="204" spans="1:13">
      <c r="A204" s="44"/>
      <c r="B204" s="44"/>
      <c r="C204" s="44"/>
      <c r="D204" s="44"/>
      <c r="E204" s="44"/>
      <c r="F204" s="44"/>
      <c r="G204" s="44"/>
      <c r="H204" s="44"/>
      <c r="I204" s="44"/>
      <c r="J204" s="44"/>
      <c r="K204" s="44"/>
      <c r="L204" s="44"/>
      <c r="M204" s="44"/>
    </row>
    <row r="205" spans="1:13">
      <c r="A205" s="44"/>
      <c r="B205" s="44"/>
      <c r="C205" s="44"/>
      <c r="D205" s="44"/>
      <c r="E205" s="44"/>
      <c r="F205" s="44"/>
      <c r="G205" s="44"/>
      <c r="H205" s="44"/>
      <c r="I205" s="44"/>
      <c r="J205" s="44"/>
      <c r="K205" s="44"/>
      <c r="L205" s="44"/>
      <c r="M205" s="44"/>
    </row>
    <row r="206" spans="1:13">
      <c r="A206" s="44"/>
      <c r="B206" s="44"/>
      <c r="C206" s="44"/>
      <c r="D206" s="44"/>
      <c r="E206" s="44"/>
      <c r="F206" s="44"/>
      <c r="G206" s="44"/>
      <c r="H206" s="44"/>
      <c r="I206" s="44"/>
      <c r="J206" s="44"/>
      <c r="K206" s="44"/>
      <c r="L206" s="44"/>
      <c r="M206" s="44"/>
    </row>
    <row r="207" spans="1:13">
      <c r="A207" s="44"/>
      <c r="B207" s="44"/>
      <c r="C207" s="44"/>
      <c r="D207" s="44"/>
      <c r="E207" s="44"/>
      <c r="F207" s="44"/>
      <c r="G207" s="44"/>
      <c r="H207" s="44"/>
      <c r="I207" s="44"/>
      <c r="J207" s="44"/>
      <c r="K207" s="44"/>
      <c r="L207" s="44"/>
      <c r="M207" s="44"/>
    </row>
    <row r="208" spans="1:13">
      <c r="A208" s="44"/>
      <c r="B208" s="44"/>
      <c r="C208" s="44"/>
      <c r="D208" s="44"/>
      <c r="E208" s="44"/>
      <c r="F208" s="44"/>
      <c r="G208" s="44"/>
      <c r="H208" s="44"/>
      <c r="I208" s="44"/>
      <c r="J208" s="44"/>
      <c r="K208" s="44"/>
      <c r="L208" s="44"/>
      <c r="M208" s="44"/>
    </row>
    <row r="209" spans="1:13">
      <c r="A209" s="44"/>
      <c r="B209" s="44"/>
      <c r="C209" s="44"/>
      <c r="D209" s="44"/>
      <c r="E209" s="44"/>
      <c r="F209" s="44"/>
      <c r="G209" s="44"/>
      <c r="H209" s="44"/>
      <c r="I209" s="44"/>
      <c r="J209" s="44"/>
      <c r="K209" s="44"/>
      <c r="L209" s="44"/>
      <c r="M209" s="44"/>
    </row>
    <row r="210" spans="1:13">
      <c r="A210" s="44"/>
      <c r="B210" s="44"/>
      <c r="C210" s="44"/>
      <c r="D210" s="44"/>
      <c r="E210" s="44"/>
      <c r="F210" s="44"/>
      <c r="G210" s="44"/>
      <c r="H210" s="44"/>
      <c r="I210" s="44"/>
      <c r="J210" s="44"/>
      <c r="K210" s="44"/>
      <c r="L210" s="44"/>
      <c r="M210" s="44"/>
    </row>
    <row r="211" spans="1:13">
      <c r="A211" s="44"/>
      <c r="B211" s="44"/>
      <c r="C211" s="44"/>
      <c r="D211" s="44"/>
      <c r="E211" s="44"/>
      <c r="F211" s="44"/>
      <c r="G211" s="44"/>
      <c r="H211" s="44"/>
      <c r="I211" s="44"/>
      <c r="J211" s="44"/>
      <c r="K211" s="44"/>
      <c r="L211" s="44"/>
      <c r="M211" s="44"/>
    </row>
    <row r="212" spans="1:13">
      <c r="A212" s="44"/>
      <c r="B212" s="44"/>
      <c r="C212" s="44"/>
      <c r="D212" s="44"/>
      <c r="E212" s="44"/>
      <c r="F212" s="44"/>
      <c r="G212" s="44"/>
      <c r="H212" s="44"/>
      <c r="I212" s="44"/>
      <c r="J212" s="44"/>
      <c r="K212" s="44"/>
      <c r="L212" s="44"/>
      <c r="M212" s="44"/>
    </row>
    <row r="213" spans="1:13">
      <c r="A213" s="44"/>
      <c r="B213" s="44"/>
      <c r="C213" s="44"/>
      <c r="D213" s="44"/>
      <c r="E213" s="44"/>
      <c r="F213" s="44"/>
      <c r="G213" s="44"/>
      <c r="H213" s="44"/>
      <c r="I213" s="44"/>
      <c r="J213" s="44"/>
      <c r="K213" s="44"/>
      <c r="L213" s="44"/>
      <c r="M213" s="44"/>
    </row>
    <row r="214" spans="1:13">
      <c r="A214" s="44"/>
      <c r="B214" s="44"/>
      <c r="C214" s="44"/>
      <c r="D214" s="44"/>
      <c r="E214" s="44"/>
      <c r="F214" s="44"/>
      <c r="G214" s="44"/>
      <c r="H214" s="44"/>
      <c r="I214" s="44"/>
      <c r="J214" s="44"/>
      <c r="K214" s="44"/>
      <c r="L214" s="44"/>
      <c r="M214" s="44"/>
    </row>
    <row r="215" spans="1:13">
      <c r="A215" s="44"/>
      <c r="B215" s="44"/>
      <c r="C215" s="44"/>
      <c r="D215" s="44"/>
      <c r="E215" s="44"/>
      <c r="F215" s="44"/>
      <c r="G215" s="44"/>
      <c r="H215" s="44"/>
      <c r="I215" s="44"/>
      <c r="J215" s="44"/>
      <c r="K215" s="44"/>
      <c r="L215" s="44"/>
      <c r="M215" s="44"/>
    </row>
    <row r="216" spans="1:13">
      <c r="A216" s="44"/>
      <c r="B216" s="44"/>
      <c r="C216" s="44"/>
      <c r="D216" s="44"/>
      <c r="E216" s="44"/>
      <c r="F216" s="44"/>
      <c r="G216" s="44"/>
      <c r="H216" s="44"/>
      <c r="I216" s="44"/>
      <c r="J216" s="44"/>
      <c r="K216" s="44"/>
      <c r="L216" s="44"/>
      <c r="M216" s="44"/>
    </row>
    <row r="217" spans="1:13">
      <c r="A217" s="44"/>
      <c r="B217" s="44"/>
      <c r="C217" s="44"/>
      <c r="D217" s="44"/>
      <c r="E217" s="44"/>
      <c r="F217" s="44"/>
      <c r="G217" s="44"/>
      <c r="H217" s="44"/>
      <c r="I217" s="44"/>
      <c r="J217" s="44"/>
      <c r="K217" s="44"/>
      <c r="L217" s="44"/>
      <c r="M217" s="44"/>
    </row>
    <row r="218" spans="1:13">
      <c r="A218" s="44"/>
      <c r="B218" s="44"/>
      <c r="C218" s="44"/>
      <c r="D218" s="44"/>
      <c r="E218" s="44"/>
      <c r="F218" s="44"/>
      <c r="G218" s="44"/>
      <c r="H218" s="44"/>
      <c r="I218" s="44"/>
      <c r="J218" s="44"/>
      <c r="K218" s="44"/>
      <c r="L218" s="44"/>
      <c r="M218" s="44"/>
    </row>
    <row r="219" spans="1:13">
      <c r="A219" s="44"/>
      <c r="B219" s="44"/>
      <c r="C219" s="44"/>
      <c r="D219" s="44"/>
      <c r="E219" s="44"/>
      <c r="F219" s="44"/>
      <c r="G219" s="44"/>
      <c r="H219" s="44"/>
      <c r="I219" s="44"/>
      <c r="J219" s="44"/>
      <c r="K219" s="44"/>
      <c r="L219" s="44"/>
      <c r="M219" s="44"/>
    </row>
    <row r="220" spans="1:13">
      <c r="A220" s="44"/>
      <c r="B220" s="44"/>
      <c r="C220" s="44"/>
      <c r="D220" s="44"/>
      <c r="E220" s="44"/>
      <c r="F220" s="44"/>
      <c r="G220" s="44"/>
      <c r="H220" s="44"/>
      <c r="I220" s="44"/>
      <c r="J220" s="44"/>
      <c r="K220" s="44"/>
      <c r="L220" s="44"/>
      <c r="M220" s="44"/>
    </row>
    <row r="221" spans="1:13">
      <c r="A221" s="44"/>
      <c r="B221" s="44"/>
      <c r="C221" s="44"/>
      <c r="D221" s="44"/>
      <c r="E221" s="44"/>
      <c r="F221" s="44"/>
      <c r="G221" s="44"/>
      <c r="H221" s="44"/>
      <c r="I221" s="44"/>
      <c r="J221" s="44"/>
      <c r="K221" s="44"/>
      <c r="L221" s="44"/>
      <c r="M221" s="44"/>
    </row>
    <row r="222" spans="1:13">
      <c r="A222" s="44"/>
      <c r="B222" s="44"/>
      <c r="C222" s="44"/>
      <c r="D222" s="44"/>
      <c r="E222" s="44"/>
      <c r="F222" s="44"/>
      <c r="G222" s="44"/>
      <c r="H222" s="44"/>
      <c r="I222" s="44"/>
      <c r="J222" s="44"/>
      <c r="K222" s="44"/>
      <c r="L222" s="44"/>
      <c r="M222" s="44"/>
    </row>
    <row r="223" spans="1:13">
      <c r="A223" s="44"/>
      <c r="B223" s="44"/>
      <c r="C223" s="44"/>
      <c r="D223" s="44"/>
      <c r="E223" s="44"/>
      <c r="F223" s="44"/>
      <c r="G223" s="44"/>
      <c r="H223" s="44"/>
      <c r="I223" s="44"/>
      <c r="J223" s="44"/>
      <c r="K223" s="44"/>
      <c r="L223" s="44"/>
      <c r="M223" s="44"/>
    </row>
    <row r="224" spans="1:13">
      <c r="A224" s="44"/>
      <c r="B224" s="44"/>
      <c r="C224" s="44"/>
      <c r="D224" s="44"/>
      <c r="E224" s="44"/>
      <c r="F224" s="44"/>
      <c r="G224" s="44"/>
      <c r="H224" s="44"/>
      <c r="I224" s="44"/>
      <c r="J224" s="44"/>
      <c r="K224" s="44"/>
      <c r="L224" s="44"/>
      <c r="M224" s="44"/>
    </row>
    <row r="225" spans="1:13">
      <c r="A225" s="44"/>
      <c r="B225" s="44"/>
      <c r="C225" s="44"/>
      <c r="D225" s="44"/>
      <c r="E225" s="44"/>
      <c r="F225" s="44"/>
      <c r="G225" s="44"/>
      <c r="H225" s="44"/>
      <c r="I225" s="44"/>
      <c r="J225" s="44"/>
      <c r="K225" s="44"/>
      <c r="L225" s="44"/>
      <c r="M225" s="44"/>
    </row>
    <row r="226" spans="1:13">
      <c r="A226" s="44"/>
      <c r="B226" s="44"/>
      <c r="C226" s="44"/>
      <c r="D226" s="44"/>
      <c r="E226" s="44"/>
      <c r="F226" s="44"/>
      <c r="G226" s="44"/>
      <c r="H226" s="44"/>
      <c r="I226" s="44"/>
      <c r="J226" s="44"/>
      <c r="K226" s="44"/>
      <c r="L226" s="44"/>
      <c r="M226" s="44"/>
    </row>
    <row r="227" spans="1:13">
      <c r="A227" s="44"/>
      <c r="B227" s="44"/>
      <c r="C227" s="44"/>
      <c r="D227" s="44"/>
      <c r="E227" s="44"/>
      <c r="F227" s="44"/>
      <c r="G227" s="44"/>
      <c r="H227" s="44"/>
      <c r="I227" s="44"/>
      <c r="J227" s="44"/>
      <c r="K227" s="44"/>
      <c r="L227" s="44"/>
      <c r="M227" s="44"/>
    </row>
    <row r="228" spans="1:13">
      <c r="A228" s="44"/>
      <c r="B228" s="44"/>
      <c r="C228" s="44"/>
      <c r="D228" s="44"/>
      <c r="E228" s="44"/>
      <c r="F228" s="44"/>
      <c r="G228" s="44"/>
      <c r="H228" s="44"/>
      <c r="I228" s="44"/>
      <c r="J228" s="44"/>
      <c r="K228" s="44"/>
      <c r="L228" s="44"/>
      <c r="M228" s="44"/>
    </row>
    <row r="229" spans="1:13">
      <c r="A229" s="44"/>
      <c r="B229" s="44"/>
      <c r="C229" s="44"/>
      <c r="D229" s="44"/>
      <c r="E229" s="44"/>
      <c r="F229" s="44"/>
      <c r="G229" s="44"/>
      <c r="H229" s="44"/>
      <c r="I229" s="44"/>
      <c r="J229" s="44"/>
      <c r="K229" s="44"/>
      <c r="L229" s="44"/>
      <c r="M229" s="44"/>
    </row>
    <row r="230" spans="1:13">
      <c r="A230" s="44"/>
      <c r="B230" s="44"/>
      <c r="C230" s="44"/>
      <c r="D230" s="44"/>
      <c r="E230" s="44"/>
      <c r="F230" s="44"/>
      <c r="G230" s="44"/>
      <c r="H230" s="44"/>
      <c r="I230" s="44"/>
      <c r="J230" s="44"/>
      <c r="K230" s="44"/>
      <c r="L230" s="44"/>
      <c r="M230" s="44"/>
    </row>
    <row r="231" spans="1:13">
      <c r="A231" s="44"/>
      <c r="B231" s="44"/>
      <c r="C231" s="44"/>
      <c r="D231" s="44"/>
      <c r="E231" s="44"/>
      <c r="F231" s="44"/>
      <c r="G231" s="44"/>
      <c r="H231" s="44"/>
      <c r="I231" s="44"/>
      <c r="J231" s="44"/>
      <c r="K231" s="44"/>
      <c r="L231" s="44"/>
      <c r="M231" s="44"/>
    </row>
    <row r="232" spans="1:13">
      <c r="A232" s="44"/>
      <c r="B232" s="44"/>
      <c r="C232" s="44"/>
      <c r="D232" s="44"/>
      <c r="E232" s="44"/>
      <c r="F232" s="44"/>
      <c r="G232" s="44"/>
      <c r="H232" s="44"/>
      <c r="I232" s="44"/>
      <c r="J232" s="44"/>
      <c r="K232" s="44"/>
      <c r="L232" s="44"/>
      <c r="M232" s="44"/>
    </row>
    <row r="233" spans="1:13">
      <c r="A233" s="44"/>
      <c r="B233" s="44"/>
      <c r="C233" s="44"/>
      <c r="D233" s="44"/>
      <c r="E233" s="44"/>
      <c r="F233" s="44"/>
      <c r="G233" s="44"/>
      <c r="H233" s="44"/>
      <c r="I233" s="44"/>
      <c r="J233" s="44"/>
      <c r="K233" s="44"/>
      <c r="L233" s="44"/>
      <c r="M233" s="44"/>
    </row>
    <row r="234" spans="1:13">
      <c r="A234" s="44"/>
      <c r="B234" s="44"/>
      <c r="C234" s="44"/>
      <c r="D234" s="44"/>
      <c r="E234" s="44"/>
      <c r="F234" s="44"/>
      <c r="G234" s="44"/>
      <c r="H234" s="44"/>
      <c r="I234" s="44"/>
      <c r="J234" s="44"/>
      <c r="K234" s="44"/>
      <c r="L234" s="44"/>
      <c r="M234" s="44"/>
    </row>
    <row r="235" spans="1:13">
      <c r="A235" s="44"/>
      <c r="B235" s="44"/>
      <c r="C235" s="44"/>
      <c r="D235" s="44"/>
      <c r="E235" s="44"/>
      <c r="F235" s="44"/>
      <c r="G235" s="44"/>
      <c r="H235" s="44"/>
      <c r="I235" s="44"/>
      <c r="J235" s="44"/>
      <c r="K235" s="44"/>
      <c r="L235" s="44"/>
      <c r="M235" s="44"/>
    </row>
    <row r="236" spans="1:13">
      <c r="A236" s="44"/>
      <c r="B236" s="44"/>
      <c r="C236" s="44"/>
      <c r="D236" s="44"/>
      <c r="E236" s="44"/>
      <c r="F236" s="44"/>
      <c r="G236" s="44"/>
      <c r="H236" s="44"/>
      <c r="I236" s="44"/>
      <c r="J236" s="44"/>
      <c r="K236" s="44"/>
      <c r="L236" s="44"/>
      <c r="M236" s="44"/>
    </row>
    <row r="237" spans="1:13">
      <c r="A237" s="44"/>
      <c r="B237" s="44"/>
      <c r="C237" s="44"/>
      <c r="D237" s="44"/>
      <c r="E237" s="44"/>
      <c r="F237" s="44"/>
      <c r="G237" s="44"/>
      <c r="H237" s="44"/>
      <c r="I237" s="44"/>
      <c r="J237" s="44"/>
      <c r="K237" s="44"/>
      <c r="L237" s="44"/>
      <c r="M237" s="44"/>
    </row>
    <row r="238" spans="1:13">
      <c r="A238" s="44"/>
      <c r="B238" s="44"/>
      <c r="C238" s="44"/>
      <c r="D238" s="44"/>
      <c r="E238" s="44"/>
      <c r="F238" s="44"/>
      <c r="G238" s="44"/>
      <c r="H238" s="44"/>
      <c r="I238" s="44"/>
      <c r="J238" s="44"/>
      <c r="K238" s="44"/>
      <c r="L238" s="44"/>
      <c r="M238" s="44"/>
    </row>
    <row r="239" spans="1:13">
      <c r="A239" s="44"/>
      <c r="B239" s="44"/>
      <c r="C239" s="44"/>
      <c r="D239" s="44"/>
      <c r="E239" s="44"/>
      <c r="F239" s="44"/>
      <c r="G239" s="44"/>
      <c r="H239" s="44"/>
      <c r="I239" s="44"/>
      <c r="J239" s="44"/>
      <c r="K239" s="44"/>
      <c r="L239" s="44"/>
      <c r="M239" s="44"/>
    </row>
    <row r="240" spans="1:13">
      <c r="A240" s="44"/>
      <c r="B240" s="44"/>
      <c r="C240" s="44"/>
      <c r="D240" s="44"/>
      <c r="E240" s="44"/>
      <c r="F240" s="44"/>
      <c r="G240" s="44"/>
      <c r="H240" s="44"/>
      <c r="I240" s="44"/>
      <c r="J240" s="44"/>
      <c r="K240" s="44"/>
      <c r="L240" s="44"/>
      <c r="M240" s="44"/>
    </row>
    <row r="241" spans="1:13">
      <c r="A241" s="44"/>
      <c r="B241" s="44"/>
      <c r="C241" s="44"/>
      <c r="D241" s="44"/>
      <c r="E241" s="44"/>
      <c r="F241" s="44"/>
      <c r="G241" s="44"/>
      <c r="H241" s="44"/>
      <c r="I241" s="44"/>
      <c r="J241" s="44"/>
      <c r="K241" s="44"/>
      <c r="L241" s="44"/>
      <c r="M241" s="44"/>
    </row>
    <row r="242" spans="1:13">
      <c r="A242" s="44"/>
      <c r="B242" s="44"/>
      <c r="C242" s="44"/>
      <c r="D242" s="44"/>
      <c r="E242" s="44"/>
      <c r="F242" s="44"/>
      <c r="G242" s="44"/>
      <c r="H242" s="44"/>
      <c r="I242" s="44"/>
      <c r="J242" s="44"/>
      <c r="K242" s="44"/>
      <c r="L242" s="44"/>
      <c r="M242" s="44"/>
    </row>
    <row r="243" spans="1:13">
      <c r="A243" s="44"/>
      <c r="B243" s="44"/>
      <c r="C243" s="44"/>
      <c r="D243" s="44"/>
      <c r="E243" s="44"/>
      <c r="F243" s="44"/>
      <c r="G243" s="44"/>
      <c r="H243" s="44"/>
      <c r="I243" s="44"/>
      <c r="J243" s="44"/>
      <c r="K243" s="44"/>
      <c r="L243" s="44"/>
      <c r="M243" s="44"/>
    </row>
    <row r="244" spans="1:13">
      <c r="A244" s="44"/>
      <c r="B244" s="44"/>
      <c r="C244" s="44"/>
      <c r="D244" s="44"/>
      <c r="E244" s="44"/>
      <c r="F244" s="44"/>
      <c r="G244" s="44"/>
      <c r="H244" s="44"/>
      <c r="I244" s="44"/>
      <c r="J244" s="44"/>
      <c r="K244" s="44"/>
      <c r="L244" s="44"/>
      <c r="M244" s="44"/>
    </row>
    <row r="245" spans="1:13">
      <c r="A245" s="44"/>
      <c r="B245" s="44"/>
      <c r="C245" s="44"/>
      <c r="D245" s="44"/>
      <c r="E245" s="44"/>
      <c r="F245" s="44"/>
      <c r="G245" s="44"/>
      <c r="H245" s="44"/>
      <c r="I245" s="44"/>
      <c r="J245" s="44"/>
      <c r="K245" s="44"/>
      <c r="L245" s="44"/>
      <c r="M245" s="44"/>
    </row>
    <row r="246" spans="1:13">
      <c r="A246" s="44"/>
      <c r="B246" s="44"/>
      <c r="C246" s="44"/>
      <c r="D246" s="44"/>
      <c r="E246" s="44"/>
      <c r="F246" s="44"/>
      <c r="G246" s="44"/>
      <c r="H246" s="44"/>
      <c r="I246" s="44"/>
      <c r="J246" s="44"/>
      <c r="K246" s="44"/>
      <c r="L246" s="44"/>
      <c r="M246" s="44"/>
    </row>
    <row r="247" spans="1:13">
      <c r="A247" s="44"/>
      <c r="B247" s="44"/>
      <c r="C247" s="44"/>
      <c r="D247" s="44"/>
      <c r="E247" s="44"/>
      <c r="F247" s="44"/>
      <c r="G247" s="44"/>
      <c r="H247" s="44"/>
      <c r="I247" s="44"/>
      <c r="J247" s="44"/>
      <c r="K247" s="44"/>
      <c r="L247" s="44"/>
      <c r="M247" s="44"/>
    </row>
    <row r="248" spans="1:13">
      <c r="A248" s="44"/>
      <c r="B248" s="44"/>
      <c r="C248" s="44"/>
      <c r="D248" s="44"/>
      <c r="E248" s="44"/>
      <c r="F248" s="44"/>
      <c r="G248" s="44"/>
      <c r="H248" s="44"/>
      <c r="I248" s="44"/>
      <c r="J248" s="44"/>
      <c r="K248" s="44"/>
      <c r="L248" s="44"/>
      <c r="M248" s="44"/>
    </row>
    <row r="249" spans="1:13">
      <c r="A249" s="44"/>
      <c r="B249" s="44"/>
      <c r="C249" s="44"/>
      <c r="D249" s="44"/>
      <c r="E249" s="44"/>
      <c r="F249" s="44"/>
      <c r="G249" s="44"/>
      <c r="H249" s="44"/>
      <c r="I249" s="44"/>
      <c r="J249" s="44"/>
      <c r="K249" s="44"/>
      <c r="L249" s="44"/>
      <c r="M249" s="44"/>
    </row>
    <row r="250" spans="1:13">
      <c r="A250" s="44"/>
      <c r="B250" s="44"/>
      <c r="C250" s="44"/>
      <c r="D250" s="44"/>
      <c r="E250" s="44"/>
      <c r="F250" s="44"/>
      <c r="G250" s="44"/>
      <c r="H250" s="44"/>
      <c r="I250" s="44"/>
      <c r="J250" s="44"/>
      <c r="K250" s="44"/>
      <c r="L250" s="44"/>
      <c r="M250" s="44"/>
    </row>
    <row r="251" spans="1:13">
      <c r="A251" s="44"/>
      <c r="B251" s="44"/>
      <c r="C251" s="44"/>
      <c r="D251" s="44"/>
      <c r="E251" s="44"/>
      <c r="F251" s="44"/>
      <c r="G251" s="44"/>
      <c r="H251" s="44"/>
      <c r="I251" s="44"/>
      <c r="J251" s="44"/>
      <c r="K251" s="44"/>
      <c r="L251" s="44"/>
      <c r="M251" s="44"/>
    </row>
    <row r="252" spans="1:13">
      <c r="A252" s="44"/>
      <c r="B252" s="44"/>
      <c r="C252" s="44"/>
      <c r="D252" s="44"/>
      <c r="E252" s="44"/>
      <c r="F252" s="44"/>
      <c r="G252" s="44"/>
      <c r="H252" s="44"/>
      <c r="I252" s="44"/>
      <c r="J252" s="44"/>
      <c r="K252" s="44"/>
      <c r="L252" s="44"/>
      <c r="M252" s="44"/>
    </row>
    <row r="253" spans="1:13">
      <c r="A253" s="44"/>
      <c r="B253" s="44"/>
      <c r="C253" s="44"/>
      <c r="D253" s="44"/>
      <c r="E253" s="44"/>
      <c r="F253" s="44"/>
      <c r="G253" s="44"/>
      <c r="H253" s="44"/>
      <c r="I253" s="44"/>
      <c r="J253" s="44"/>
      <c r="K253" s="44"/>
      <c r="L253" s="44"/>
      <c r="M253" s="44"/>
    </row>
    <row r="254" spans="1:13">
      <c r="A254" s="44"/>
      <c r="B254" s="44"/>
      <c r="C254" s="44"/>
      <c r="D254" s="44"/>
      <c r="E254" s="44"/>
      <c r="F254" s="44"/>
      <c r="G254" s="44"/>
      <c r="H254" s="44"/>
      <c r="I254" s="44"/>
      <c r="J254" s="44"/>
      <c r="K254" s="44"/>
      <c r="L254" s="44"/>
      <c r="M254" s="44"/>
    </row>
    <row r="255" spans="1:13">
      <c r="A255" s="44"/>
      <c r="B255" s="44"/>
      <c r="C255" s="44"/>
      <c r="D255" s="44"/>
      <c r="E255" s="44"/>
      <c r="F255" s="44"/>
      <c r="G255" s="44"/>
      <c r="H255" s="44"/>
      <c r="I255" s="44"/>
      <c r="J255" s="44"/>
      <c r="K255" s="44"/>
      <c r="L255" s="44"/>
      <c r="M255" s="44"/>
    </row>
    <row r="256" spans="1:13">
      <c r="A256" s="44"/>
      <c r="B256" s="44"/>
      <c r="C256" s="44"/>
      <c r="D256" s="44"/>
      <c r="E256" s="44"/>
      <c r="F256" s="44"/>
      <c r="G256" s="44"/>
      <c r="H256" s="44"/>
      <c r="I256" s="44"/>
      <c r="J256" s="44"/>
      <c r="K256" s="44"/>
      <c r="L256" s="44"/>
      <c r="M256" s="44"/>
    </row>
    <row r="257" spans="1:13">
      <c r="A257" s="44"/>
      <c r="B257" s="44"/>
      <c r="C257" s="44"/>
      <c r="D257" s="44"/>
      <c r="E257" s="44"/>
      <c r="F257" s="44"/>
      <c r="G257" s="44"/>
      <c r="H257" s="44"/>
      <c r="I257" s="44"/>
      <c r="J257" s="44"/>
      <c r="K257" s="44"/>
      <c r="L257" s="44"/>
      <c r="M257" s="44"/>
    </row>
    <row r="258" spans="1:13">
      <c r="A258" s="44"/>
      <c r="B258" s="44"/>
      <c r="C258" s="44"/>
      <c r="D258" s="44"/>
      <c r="E258" s="44"/>
      <c r="F258" s="44"/>
      <c r="G258" s="44"/>
      <c r="H258" s="44"/>
      <c r="I258" s="44"/>
      <c r="J258" s="44"/>
      <c r="K258" s="44"/>
      <c r="L258" s="44"/>
      <c r="M258" s="44"/>
    </row>
    <row r="259" spans="1:13">
      <c r="A259" s="44"/>
      <c r="B259" s="44"/>
      <c r="C259" s="44"/>
      <c r="D259" s="44"/>
      <c r="E259" s="44"/>
      <c r="F259" s="44"/>
      <c r="G259" s="44"/>
      <c r="H259" s="44"/>
      <c r="I259" s="44"/>
      <c r="J259" s="44"/>
      <c r="K259" s="44"/>
      <c r="L259" s="44"/>
      <c r="M259" s="44"/>
    </row>
    <row r="260" spans="1:13">
      <c r="A260" s="44"/>
      <c r="B260" s="44"/>
      <c r="C260" s="44"/>
      <c r="D260" s="44"/>
      <c r="E260" s="44"/>
      <c r="F260" s="44"/>
      <c r="G260" s="44"/>
      <c r="H260" s="44"/>
      <c r="I260" s="44"/>
      <c r="J260" s="44"/>
      <c r="K260" s="44"/>
      <c r="L260" s="44"/>
      <c r="M260" s="44"/>
    </row>
    <row r="261" spans="1:13">
      <c r="A261" s="44"/>
      <c r="B261" s="44"/>
      <c r="C261" s="44"/>
      <c r="D261" s="44"/>
      <c r="E261" s="44"/>
      <c r="F261" s="44"/>
      <c r="G261" s="44"/>
      <c r="H261" s="44"/>
      <c r="I261" s="44"/>
      <c r="J261" s="44"/>
      <c r="K261" s="44"/>
      <c r="L261" s="44"/>
      <c r="M261" s="44"/>
    </row>
    <row r="262" spans="1:13">
      <c r="A262" s="44"/>
      <c r="B262" s="44"/>
      <c r="C262" s="44"/>
      <c r="D262" s="44"/>
      <c r="E262" s="44"/>
      <c r="F262" s="44"/>
      <c r="G262" s="44"/>
      <c r="H262" s="44"/>
      <c r="I262" s="44"/>
      <c r="J262" s="44"/>
      <c r="K262" s="44"/>
      <c r="L262" s="44"/>
      <c r="M262" s="44"/>
    </row>
    <row r="263" spans="1:13">
      <c r="A263" s="44"/>
      <c r="B263" s="44"/>
      <c r="C263" s="44"/>
      <c r="D263" s="44"/>
      <c r="E263" s="44"/>
      <c r="F263" s="44"/>
      <c r="G263" s="44"/>
      <c r="H263" s="44"/>
      <c r="I263" s="44"/>
      <c r="J263" s="44"/>
      <c r="K263" s="44"/>
      <c r="L263" s="44"/>
      <c r="M263" s="44"/>
    </row>
    <row r="264" spans="1:13">
      <c r="A264" s="44"/>
      <c r="B264" s="44"/>
      <c r="C264" s="44"/>
      <c r="D264" s="44"/>
      <c r="E264" s="44"/>
      <c r="F264" s="44"/>
      <c r="G264" s="44"/>
      <c r="H264" s="44"/>
      <c r="I264" s="44"/>
      <c r="J264" s="44"/>
      <c r="K264" s="44"/>
      <c r="L264" s="44"/>
      <c r="M264" s="44"/>
    </row>
    <row r="265" spans="1:13">
      <c r="A265" s="44"/>
      <c r="B265" s="44"/>
      <c r="C265" s="44"/>
      <c r="D265" s="44"/>
      <c r="E265" s="44"/>
      <c r="F265" s="44"/>
      <c r="G265" s="44"/>
      <c r="H265" s="44"/>
      <c r="I265" s="44"/>
      <c r="J265" s="44"/>
      <c r="K265" s="44"/>
      <c r="L265" s="44"/>
      <c r="M265" s="44"/>
    </row>
    <row r="266" spans="1:13">
      <c r="A266" s="44"/>
      <c r="B266" s="44"/>
      <c r="C266" s="44"/>
      <c r="D266" s="44"/>
      <c r="E266" s="44"/>
      <c r="F266" s="44"/>
      <c r="G266" s="44"/>
      <c r="H266" s="44"/>
      <c r="I266" s="44"/>
      <c r="J266" s="44"/>
      <c r="K266" s="44"/>
      <c r="L266" s="44"/>
      <c r="M266" s="44"/>
    </row>
    <row r="267" spans="1:13">
      <c r="A267" s="44"/>
      <c r="B267" s="44"/>
      <c r="C267" s="44"/>
      <c r="D267" s="44"/>
      <c r="E267" s="44"/>
      <c r="F267" s="44"/>
      <c r="G267" s="44"/>
      <c r="H267" s="44"/>
      <c r="I267" s="44"/>
      <c r="J267" s="44"/>
      <c r="K267" s="44"/>
      <c r="L267" s="44"/>
      <c r="M267" s="44"/>
    </row>
    <row r="268" spans="1:13">
      <c r="A268" s="44"/>
      <c r="B268" s="44"/>
      <c r="C268" s="44"/>
      <c r="D268" s="44"/>
      <c r="E268" s="44"/>
      <c r="F268" s="44"/>
      <c r="G268" s="44"/>
      <c r="H268" s="44"/>
      <c r="I268" s="44"/>
      <c r="J268" s="44"/>
      <c r="K268" s="44"/>
      <c r="L268" s="44"/>
      <c r="M268" s="44"/>
    </row>
    <row r="269" spans="1:13">
      <c r="A269" s="44"/>
      <c r="B269" s="44"/>
      <c r="C269" s="44"/>
      <c r="D269" s="44"/>
      <c r="E269" s="44"/>
      <c r="F269" s="44"/>
      <c r="G269" s="44"/>
      <c r="H269" s="44"/>
      <c r="I269" s="44"/>
      <c r="J269" s="44"/>
      <c r="K269" s="44"/>
      <c r="L269" s="44"/>
      <c r="M269" s="44"/>
    </row>
    <row r="270" spans="1:13">
      <c r="A270" s="44"/>
      <c r="B270" s="44"/>
      <c r="C270" s="44"/>
      <c r="D270" s="44"/>
      <c r="E270" s="44"/>
      <c r="F270" s="44"/>
      <c r="G270" s="44"/>
      <c r="H270" s="44"/>
      <c r="I270" s="44"/>
      <c r="J270" s="44"/>
      <c r="K270" s="44"/>
      <c r="L270" s="44"/>
      <c r="M270" s="44"/>
    </row>
    <row r="271" spans="1:13">
      <c r="A271" s="44"/>
      <c r="B271" s="44"/>
      <c r="C271" s="44"/>
      <c r="D271" s="44"/>
      <c r="E271" s="44"/>
      <c r="F271" s="44"/>
      <c r="G271" s="44"/>
      <c r="H271" s="44"/>
      <c r="I271" s="44"/>
      <c r="J271" s="44"/>
      <c r="K271" s="44"/>
      <c r="L271" s="44"/>
      <c r="M271" s="44"/>
    </row>
    <row r="272" spans="1:13">
      <c r="A272" s="44"/>
      <c r="B272" s="44"/>
      <c r="C272" s="44"/>
      <c r="D272" s="44"/>
      <c r="E272" s="44"/>
      <c r="F272" s="44"/>
      <c r="G272" s="44"/>
      <c r="H272" s="44"/>
      <c r="I272" s="44"/>
      <c r="J272" s="44"/>
      <c r="K272" s="44"/>
      <c r="L272" s="44"/>
      <c r="M272" s="44"/>
    </row>
    <row r="273" spans="1:13">
      <c r="A273" s="44"/>
      <c r="B273" s="44"/>
      <c r="C273" s="44"/>
      <c r="D273" s="44"/>
      <c r="E273" s="44"/>
      <c r="F273" s="44"/>
      <c r="G273" s="44"/>
      <c r="H273" s="44"/>
      <c r="I273" s="44"/>
      <c r="J273" s="44"/>
      <c r="K273" s="44"/>
      <c r="L273" s="44"/>
      <c r="M273" s="44"/>
    </row>
    <row r="274" spans="1:13">
      <c r="A274" s="44"/>
      <c r="B274" s="44"/>
      <c r="C274" s="44"/>
      <c r="D274" s="44"/>
      <c r="E274" s="44"/>
      <c r="F274" s="44"/>
      <c r="G274" s="44"/>
      <c r="H274" s="44"/>
      <c r="I274" s="44"/>
      <c r="J274" s="44"/>
      <c r="K274" s="44"/>
      <c r="L274" s="44"/>
      <c r="M274" s="44"/>
    </row>
    <row r="275" spans="1:13">
      <c r="A275" s="44"/>
      <c r="B275" s="44"/>
      <c r="C275" s="44"/>
      <c r="D275" s="44"/>
      <c r="E275" s="44"/>
      <c r="F275" s="44"/>
      <c r="G275" s="44"/>
      <c r="H275" s="44"/>
      <c r="I275" s="44"/>
      <c r="J275" s="44"/>
      <c r="K275" s="44"/>
      <c r="L275" s="44"/>
      <c r="M275" s="44"/>
    </row>
    <row r="276" spans="1:13">
      <c r="A276" s="44"/>
      <c r="B276" s="44"/>
      <c r="C276" s="44"/>
      <c r="D276" s="44"/>
      <c r="E276" s="44"/>
      <c r="F276" s="44"/>
      <c r="G276" s="44"/>
      <c r="H276" s="44"/>
      <c r="I276" s="44"/>
      <c r="J276" s="44"/>
      <c r="K276" s="44"/>
      <c r="L276" s="44"/>
      <c r="M276" s="44"/>
    </row>
    <row r="277" spans="1:13">
      <c r="A277" s="44"/>
      <c r="B277" s="44"/>
      <c r="C277" s="44"/>
      <c r="D277" s="44"/>
      <c r="E277" s="44"/>
      <c r="F277" s="44"/>
      <c r="G277" s="44"/>
      <c r="H277" s="44"/>
      <c r="I277" s="44"/>
      <c r="J277" s="44"/>
      <c r="K277" s="44"/>
      <c r="L277" s="44"/>
      <c r="M277" s="44"/>
    </row>
    <row r="278" spans="1:13">
      <c r="A278" s="44"/>
      <c r="B278" s="44"/>
      <c r="C278" s="44"/>
      <c r="D278" s="44"/>
      <c r="E278" s="44"/>
      <c r="F278" s="44"/>
      <c r="G278" s="44"/>
      <c r="H278" s="44"/>
      <c r="I278" s="44"/>
      <c r="J278" s="44"/>
      <c r="K278" s="44"/>
      <c r="L278" s="44"/>
      <c r="M278" s="44"/>
    </row>
    <row r="279" spans="1:13">
      <c r="A279" s="44"/>
      <c r="B279" s="44"/>
      <c r="C279" s="44"/>
      <c r="D279" s="44"/>
      <c r="E279" s="44"/>
      <c r="F279" s="44"/>
      <c r="G279" s="44"/>
      <c r="H279" s="44"/>
      <c r="I279" s="44"/>
      <c r="J279" s="44"/>
      <c r="K279" s="44"/>
      <c r="L279" s="44"/>
      <c r="M279" s="44"/>
    </row>
    <row r="280" spans="1:13">
      <c r="A280" s="44"/>
      <c r="B280" s="44"/>
      <c r="C280" s="44"/>
      <c r="D280" s="44"/>
      <c r="E280" s="44"/>
      <c r="F280" s="44"/>
      <c r="G280" s="44"/>
      <c r="H280" s="44"/>
      <c r="I280" s="44"/>
      <c r="J280" s="44"/>
      <c r="K280" s="44"/>
      <c r="L280" s="44"/>
      <c r="M280" s="44"/>
    </row>
    <row r="281" spans="1:13">
      <c r="A281" s="44"/>
      <c r="B281" s="44"/>
      <c r="C281" s="44"/>
      <c r="D281" s="44"/>
      <c r="E281" s="44"/>
      <c r="F281" s="44"/>
      <c r="G281" s="44"/>
      <c r="H281" s="44"/>
      <c r="I281" s="44"/>
      <c r="J281" s="44"/>
      <c r="K281" s="44"/>
      <c r="L281" s="44"/>
      <c r="M281" s="44"/>
    </row>
    <row r="282" spans="1:13">
      <c r="A282" s="44"/>
      <c r="B282" s="44"/>
      <c r="C282" s="44"/>
      <c r="D282" s="44"/>
      <c r="E282" s="44"/>
      <c r="F282" s="44"/>
      <c r="G282" s="44"/>
      <c r="H282" s="44"/>
      <c r="I282" s="44"/>
      <c r="J282" s="44"/>
      <c r="K282" s="44"/>
      <c r="L282" s="44"/>
      <c r="M282" s="44"/>
    </row>
    <row r="283" spans="1:13">
      <c r="A283" s="44"/>
      <c r="B283" s="44"/>
      <c r="C283" s="44"/>
      <c r="D283" s="44"/>
      <c r="E283" s="44"/>
      <c r="F283" s="44"/>
      <c r="G283" s="44"/>
      <c r="H283" s="44"/>
      <c r="I283" s="44"/>
      <c r="J283" s="44"/>
      <c r="K283" s="44"/>
      <c r="L283" s="44"/>
      <c r="M283" s="44"/>
    </row>
    <row r="284" spans="1:13">
      <c r="A284" s="44"/>
      <c r="B284" s="44"/>
      <c r="C284" s="44"/>
      <c r="D284" s="44"/>
      <c r="E284" s="44"/>
      <c r="F284" s="44"/>
      <c r="G284" s="44"/>
      <c r="H284" s="44"/>
      <c r="I284" s="44"/>
      <c r="J284" s="44"/>
      <c r="K284" s="44"/>
      <c r="L284" s="44"/>
      <c r="M284" s="44"/>
    </row>
    <row r="285" spans="1:13">
      <c r="A285" s="44"/>
      <c r="B285" s="44"/>
      <c r="C285" s="44"/>
      <c r="D285" s="44"/>
      <c r="E285" s="44"/>
      <c r="F285" s="44"/>
      <c r="G285" s="44"/>
      <c r="H285" s="44"/>
      <c r="I285" s="44"/>
      <c r="J285" s="44"/>
      <c r="K285" s="44"/>
      <c r="L285" s="44"/>
      <c r="M285" s="44"/>
    </row>
    <row r="286" spans="1:13">
      <c r="A286" s="44"/>
      <c r="B286" s="44"/>
      <c r="C286" s="44"/>
      <c r="D286" s="44"/>
      <c r="E286" s="44"/>
      <c r="F286" s="44"/>
      <c r="G286" s="44"/>
      <c r="H286" s="44"/>
      <c r="I286" s="44"/>
      <c r="J286" s="44"/>
      <c r="K286" s="44"/>
      <c r="L286" s="44"/>
      <c r="M286" s="44"/>
    </row>
  </sheetData>
  <sheetProtection algorithmName="SHA-512" hashValue="M06TbWmwKpu6w0hberpUbS3x96zhviEmniIZcLSoX/gvgcVlxff/Bef0aPCltYra2lZ5dVRDnIzYW4PhJSkA8g==" saltValue="S8+ylwNNXKAAW2OeMBRtZQ==" spinCount="100000" sheet="1" selectLockedCells="1"/>
  <mergeCells count="44">
    <mergeCell ref="H18:I18"/>
    <mergeCell ref="H19:I19"/>
    <mergeCell ref="H54:H55"/>
    <mergeCell ref="H60:H61"/>
    <mergeCell ref="H28:I28"/>
    <mergeCell ref="H23:I23"/>
    <mergeCell ref="H39:H40"/>
    <mergeCell ref="H47:H48"/>
    <mergeCell ref="D3:E3"/>
    <mergeCell ref="H25:I25"/>
    <mergeCell ref="H26:I26"/>
    <mergeCell ref="H27:I27"/>
    <mergeCell ref="F3:I3"/>
    <mergeCell ref="B7:I7"/>
    <mergeCell ref="H12:I12"/>
    <mergeCell ref="B4:H4"/>
    <mergeCell ref="H21:I21"/>
    <mergeCell ref="H22:I22"/>
    <mergeCell ref="H16:I16"/>
    <mergeCell ref="H20:I20"/>
    <mergeCell ref="H13:I13"/>
    <mergeCell ref="H14:I14"/>
    <mergeCell ref="H15:I15"/>
    <mergeCell ref="H17:I17"/>
    <mergeCell ref="B38:B42"/>
    <mergeCell ref="F47:F48"/>
    <mergeCell ref="B46:B50"/>
    <mergeCell ref="E47:E48"/>
    <mergeCell ref="E59:F59"/>
    <mergeCell ref="E38:F38"/>
    <mergeCell ref="E39:F40"/>
    <mergeCell ref="E41:F41"/>
    <mergeCell ref="C40:D40"/>
    <mergeCell ref="C48:D48"/>
    <mergeCell ref="E42:F42"/>
    <mergeCell ref="E60:F61"/>
    <mergeCell ref="C61:D61"/>
    <mergeCell ref="E62:F62"/>
    <mergeCell ref="E63:F63"/>
    <mergeCell ref="B53:B57"/>
    <mergeCell ref="E54:E55"/>
    <mergeCell ref="C55:D55"/>
    <mergeCell ref="F54:F55"/>
    <mergeCell ref="B59:B63"/>
  </mergeCells>
  <phoneticPr fontId="8" type="noConversion"/>
  <conditionalFormatting sqref="F34 F87">
    <cfRule type="expression" dxfId="38" priority="45" stopIfTrue="1">
      <formula>OR(#REF!="ERROR: Rating must be in 0.5 star increment")</formula>
    </cfRule>
  </conditionalFormatting>
  <conditionalFormatting sqref="H28:H29">
    <cfRule type="expression" dxfId="37" priority="44" stopIfTrue="1">
      <formula>($B$26="ERROR: Percentage breakdown must total 100%")</formula>
    </cfRule>
  </conditionalFormatting>
  <conditionalFormatting sqref="F87">
    <cfRule type="expression" dxfId="36" priority="43" stopIfTrue="1">
      <formula>(#REF!="")</formula>
    </cfRule>
  </conditionalFormatting>
  <conditionalFormatting sqref="E36 E63">
    <cfRule type="expression" dxfId="35" priority="42" stopIfTrue="1">
      <formula>OR(#REF!="ERROR: Rating must be in 0.5 star increment")</formula>
    </cfRule>
  </conditionalFormatting>
  <conditionalFormatting sqref="E36 E63">
    <cfRule type="expression" dxfId="34" priority="41" stopIfTrue="1">
      <formula>(#REF!="")</formula>
    </cfRule>
  </conditionalFormatting>
  <conditionalFormatting sqref="E37 E42 E57:E63">
    <cfRule type="expression" dxfId="33" priority="40" stopIfTrue="1">
      <formula>OR(#REF!="ERROR: Rating must be in 0.5 star increment")</formula>
    </cfRule>
  </conditionalFormatting>
  <conditionalFormatting sqref="E37 E42 E57:E63">
    <cfRule type="expression" dxfId="32" priority="39" stopIfTrue="1">
      <formula>(#REF!="")</formula>
    </cfRule>
  </conditionalFormatting>
  <conditionalFormatting sqref="E52 E45">
    <cfRule type="expression" dxfId="31" priority="38" stopIfTrue="1">
      <formula>OR(#REF!="ERROR: Rating must be in 0.5 star increment")</formula>
    </cfRule>
  </conditionalFormatting>
  <conditionalFormatting sqref="E52 E45">
    <cfRule type="expression" dxfId="30" priority="37" stopIfTrue="1">
      <formula>(#REF!="")</formula>
    </cfRule>
  </conditionalFormatting>
  <conditionalFormatting sqref="F68:F86">
    <cfRule type="expression" dxfId="29" priority="36" stopIfTrue="1">
      <formula>OR(#REF!="ERROR: Rating must be in 0.5 star increment")</formula>
    </cfRule>
  </conditionalFormatting>
  <conditionalFormatting sqref="F68:F86">
    <cfRule type="expression" dxfId="28" priority="35" stopIfTrue="1">
      <formula>(#REF!="")</formula>
    </cfRule>
  </conditionalFormatting>
  <conditionalFormatting sqref="E50:E51">
    <cfRule type="expression" dxfId="27" priority="34" stopIfTrue="1">
      <formula>OR(#REF!="ERROR: Rating must be in 0.5 star increment")</formula>
    </cfRule>
  </conditionalFormatting>
  <conditionalFormatting sqref="E50:E51">
    <cfRule type="expression" dxfId="26" priority="33" stopIfTrue="1">
      <formula>(#REF!="")</formula>
    </cfRule>
  </conditionalFormatting>
  <conditionalFormatting sqref="F67">
    <cfRule type="expression" dxfId="25" priority="20" stopIfTrue="1">
      <formula>OR(#REF!="ERROR: Rating must be in 0.5 star increment")</formula>
    </cfRule>
  </conditionalFormatting>
  <conditionalFormatting sqref="F67">
    <cfRule type="expression" dxfId="24" priority="19" stopIfTrue="1">
      <formula>(#REF!="")</formula>
    </cfRule>
  </conditionalFormatting>
  <conditionalFormatting sqref="F50">
    <cfRule type="expression" dxfId="23" priority="10" stopIfTrue="1">
      <formula>OR(#REF!="ERROR: Rating must be in 0.5 star increment")</formula>
    </cfRule>
  </conditionalFormatting>
  <conditionalFormatting sqref="F50">
    <cfRule type="expression" dxfId="22" priority="9" stopIfTrue="1">
      <formula>(#REF!="")</formula>
    </cfRule>
  </conditionalFormatting>
  <conditionalFormatting sqref="F57:F58">
    <cfRule type="expression" dxfId="21" priority="8" stopIfTrue="1">
      <formula>OR(#REF!="ERROR: Rating must be in 0.5 star increment")</formula>
    </cfRule>
  </conditionalFormatting>
  <conditionalFormatting sqref="F57:F58">
    <cfRule type="expression" dxfId="20" priority="7" stopIfTrue="1">
      <formula>(#REF!="")</formula>
    </cfRule>
  </conditionalFormatting>
  <conditionalFormatting sqref="H25:I27">
    <cfRule type="expression" dxfId="19" priority="6" stopIfTrue="1">
      <formula>($B$26="ERROR: Percentage breakdown must total 100%")</formula>
    </cfRule>
  </conditionalFormatting>
  <conditionalFormatting sqref="H16">
    <cfRule type="expression" dxfId="18" priority="4" stopIfTrue="1">
      <formula>($B$26="ERROR: Percentage breakdown must total 100%")</formula>
    </cfRule>
  </conditionalFormatting>
  <conditionalFormatting sqref="H21:I21">
    <cfRule type="expression" dxfId="17" priority="2">
      <formula>$B$21=""</formula>
    </cfRule>
  </conditionalFormatting>
  <conditionalFormatting sqref="H23:I23">
    <cfRule type="expression" dxfId="16" priority="1">
      <formula>$B$23=""</formula>
    </cfRule>
  </conditionalFormatting>
  <dataValidations count="4">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4:D65565 JF65564:JF65565 TB65564:TB65565 ACX65564:ACX65565 AMT65564:AMT65565 AWP65564:AWP65565 BGL65564:BGL65565 BQH65564:BQH65565 CAD65564:CAD65565 CJZ65564:CJZ65565 CTV65564:CTV65565 DDR65564:DDR65565 DNN65564:DNN65565 DXJ65564:DXJ65565 EHF65564:EHF65565 ERB65564:ERB65565 FAX65564:FAX65565 FKT65564:FKT65565 FUP65564:FUP65565 GEL65564:GEL65565 GOH65564:GOH65565 GYD65564:GYD65565 HHZ65564:HHZ65565 HRV65564:HRV65565 IBR65564:IBR65565 ILN65564:ILN65565 IVJ65564:IVJ65565 JFF65564:JFF65565 JPB65564:JPB65565 JYX65564:JYX65565 KIT65564:KIT65565 KSP65564:KSP65565 LCL65564:LCL65565 LMH65564:LMH65565 LWD65564:LWD65565 MFZ65564:MFZ65565 MPV65564:MPV65565 MZR65564:MZR65565 NJN65564:NJN65565 NTJ65564:NTJ65565 ODF65564:ODF65565 ONB65564:ONB65565 OWX65564:OWX65565 PGT65564:PGT65565 PQP65564:PQP65565 QAL65564:QAL65565 QKH65564:QKH65565 QUD65564:QUD65565 RDZ65564:RDZ65565 RNV65564:RNV65565 RXR65564:RXR65565 SHN65564:SHN65565 SRJ65564:SRJ65565 TBF65564:TBF65565 TLB65564:TLB65565 TUX65564:TUX65565 UET65564:UET65565 UOP65564:UOP65565 UYL65564:UYL65565 VIH65564:VIH65565 VSD65564:VSD65565 WBZ65564:WBZ65565 WLV65564:WLV65565 WVR65564:WVR65565 D131100:D131101 JF131100:JF131101 TB131100:TB131101 ACX131100:ACX131101 AMT131100:AMT131101 AWP131100:AWP131101 BGL131100:BGL131101 BQH131100:BQH131101 CAD131100:CAD131101 CJZ131100:CJZ131101 CTV131100:CTV131101 DDR131100:DDR131101 DNN131100:DNN131101 DXJ131100:DXJ131101 EHF131100:EHF131101 ERB131100:ERB131101 FAX131100:FAX131101 FKT131100:FKT131101 FUP131100:FUP131101 GEL131100:GEL131101 GOH131100:GOH131101 GYD131100:GYD131101 HHZ131100:HHZ131101 HRV131100:HRV131101 IBR131100:IBR131101 ILN131100:ILN131101 IVJ131100:IVJ131101 JFF131100:JFF131101 JPB131100:JPB131101 JYX131100:JYX131101 KIT131100:KIT131101 KSP131100:KSP131101 LCL131100:LCL131101 LMH131100:LMH131101 LWD131100:LWD131101 MFZ131100:MFZ131101 MPV131100:MPV131101 MZR131100:MZR131101 NJN131100:NJN131101 NTJ131100:NTJ131101 ODF131100:ODF131101 ONB131100:ONB131101 OWX131100:OWX131101 PGT131100:PGT131101 PQP131100:PQP131101 QAL131100:QAL131101 QKH131100:QKH131101 QUD131100:QUD131101 RDZ131100:RDZ131101 RNV131100:RNV131101 RXR131100:RXR131101 SHN131100:SHN131101 SRJ131100:SRJ131101 TBF131100:TBF131101 TLB131100:TLB131101 TUX131100:TUX131101 UET131100:UET131101 UOP131100:UOP131101 UYL131100:UYL131101 VIH131100:VIH131101 VSD131100:VSD131101 WBZ131100:WBZ131101 WLV131100:WLV131101 WVR131100:WVR131101 D196636:D196637 JF196636:JF196637 TB196636:TB196637 ACX196636:ACX196637 AMT196636:AMT196637 AWP196636:AWP196637 BGL196636:BGL196637 BQH196636:BQH196637 CAD196636:CAD196637 CJZ196636:CJZ196637 CTV196636:CTV196637 DDR196636:DDR196637 DNN196636:DNN196637 DXJ196636:DXJ196637 EHF196636:EHF196637 ERB196636:ERB196637 FAX196636:FAX196637 FKT196636:FKT196637 FUP196636:FUP196637 GEL196636:GEL196637 GOH196636:GOH196637 GYD196636:GYD196637 HHZ196636:HHZ196637 HRV196636:HRV196637 IBR196636:IBR196637 ILN196636:ILN196637 IVJ196636:IVJ196637 JFF196636:JFF196637 JPB196636:JPB196637 JYX196636:JYX196637 KIT196636:KIT196637 KSP196636:KSP196637 LCL196636:LCL196637 LMH196636:LMH196637 LWD196636:LWD196637 MFZ196636:MFZ196637 MPV196636:MPV196637 MZR196636:MZR196637 NJN196636:NJN196637 NTJ196636:NTJ196637 ODF196636:ODF196637 ONB196636:ONB196637 OWX196636:OWX196637 PGT196636:PGT196637 PQP196636:PQP196637 QAL196636:QAL196637 QKH196636:QKH196637 QUD196636:QUD196637 RDZ196636:RDZ196637 RNV196636:RNV196637 RXR196636:RXR196637 SHN196636:SHN196637 SRJ196636:SRJ196637 TBF196636:TBF196637 TLB196636:TLB196637 TUX196636:TUX196637 UET196636:UET196637 UOP196636:UOP196637 UYL196636:UYL196637 VIH196636:VIH196637 VSD196636:VSD196637 WBZ196636:WBZ196637 WLV196636:WLV196637 WVR196636:WVR196637 D262172:D262173 JF262172:JF262173 TB262172:TB262173 ACX262172:ACX262173 AMT262172:AMT262173 AWP262172:AWP262173 BGL262172:BGL262173 BQH262172:BQH262173 CAD262172:CAD262173 CJZ262172:CJZ262173 CTV262172:CTV262173 DDR262172:DDR262173 DNN262172:DNN262173 DXJ262172:DXJ262173 EHF262172:EHF262173 ERB262172:ERB262173 FAX262172:FAX262173 FKT262172:FKT262173 FUP262172:FUP262173 GEL262172:GEL262173 GOH262172:GOH262173 GYD262172:GYD262173 HHZ262172:HHZ262173 HRV262172:HRV262173 IBR262172:IBR262173 ILN262172:ILN262173 IVJ262172:IVJ262173 JFF262172:JFF262173 JPB262172:JPB262173 JYX262172:JYX262173 KIT262172:KIT262173 KSP262172:KSP262173 LCL262172:LCL262173 LMH262172:LMH262173 LWD262172:LWD262173 MFZ262172:MFZ262173 MPV262172:MPV262173 MZR262172:MZR262173 NJN262172:NJN262173 NTJ262172:NTJ262173 ODF262172:ODF262173 ONB262172:ONB262173 OWX262172:OWX262173 PGT262172:PGT262173 PQP262172:PQP262173 QAL262172:QAL262173 QKH262172:QKH262173 QUD262172:QUD262173 RDZ262172:RDZ262173 RNV262172:RNV262173 RXR262172:RXR262173 SHN262172:SHN262173 SRJ262172:SRJ262173 TBF262172:TBF262173 TLB262172:TLB262173 TUX262172:TUX262173 UET262172:UET262173 UOP262172:UOP262173 UYL262172:UYL262173 VIH262172:VIH262173 VSD262172:VSD262173 WBZ262172:WBZ262173 WLV262172:WLV262173 WVR262172:WVR262173 D327708:D327709 JF327708:JF327709 TB327708:TB327709 ACX327708:ACX327709 AMT327708:AMT327709 AWP327708:AWP327709 BGL327708:BGL327709 BQH327708:BQH327709 CAD327708:CAD327709 CJZ327708:CJZ327709 CTV327708:CTV327709 DDR327708:DDR327709 DNN327708:DNN327709 DXJ327708:DXJ327709 EHF327708:EHF327709 ERB327708:ERB327709 FAX327708:FAX327709 FKT327708:FKT327709 FUP327708:FUP327709 GEL327708:GEL327709 GOH327708:GOH327709 GYD327708:GYD327709 HHZ327708:HHZ327709 HRV327708:HRV327709 IBR327708:IBR327709 ILN327708:ILN327709 IVJ327708:IVJ327709 JFF327708:JFF327709 JPB327708:JPB327709 JYX327708:JYX327709 KIT327708:KIT327709 KSP327708:KSP327709 LCL327708:LCL327709 LMH327708:LMH327709 LWD327708:LWD327709 MFZ327708:MFZ327709 MPV327708:MPV327709 MZR327708:MZR327709 NJN327708:NJN327709 NTJ327708:NTJ327709 ODF327708:ODF327709 ONB327708:ONB327709 OWX327708:OWX327709 PGT327708:PGT327709 PQP327708:PQP327709 QAL327708:QAL327709 QKH327708:QKH327709 QUD327708:QUD327709 RDZ327708:RDZ327709 RNV327708:RNV327709 RXR327708:RXR327709 SHN327708:SHN327709 SRJ327708:SRJ327709 TBF327708:TBF327709 TLB327708:TLB327709 TUX327708:TUX327709 UET327708:UET327709 UOP327708:UOP327709 UYL327708:UYL327709 VIH327708:VIH327709 VSD327708:VSD327709 WBZ327708:WBZ327709 WLV327708:WLV327709 WVR327708:WVR327709 D393244:D393245 JF393244:JF393245 TB393244:TB393245 ACX393244:ACX393245 AMT393244:AMT393245 AWP393244:AWP393245 BGL393244:BGL393245 BQH393244:BQH393245 CAD393244:CAD393245 CJZ393244:CJZ393245 CTV393244:CTV393245 DDR393244:DDR393245 DNN393244:DNN393245 DXJ393244:DXJ393245 EHF393244:EHF393245 ERB393244:ERB393245 FAX393244:FAX393245 FKT393244:FKT393245 FUP393244:FUP393245 GEL393244:GEL393245 GOH393244:GOH393245 GYD393244:GYD393245 HHZ393244:HHZ393245 HRV393244:HRV393245 IBR393244:IBR393245 ILN393244:ILN393245 IVJ393244:IVJ393245 JFF393244:JFF393245 JPB393244:JPB393245 JYX393244:JYX393245 KIT393244:KIT393245 KSP393244:KSP393245 LCL393244:LCL393245 LMH393244:LMH393245 LWD393244:LWD393245 MFZ393244:MFZ393245 MPV393244:MPV393245 MZR393244:MZR393245 NJN393244:NJN393245 NTJ393244:NTJ393245 ODF393244:ODF393245 ONB393244:ONB393245 OWX393244:OWX393245 PGT393244:PGT393245 PQP393244:PQP393245 QAL393244:QAL393245 QKH393244:QKH393245 QUD393244:QUD393245 RDZ393244:RDZ393245 RNV393244:RNV393245 RXR393244:RXR393245 SHN393244:SHN393245 SRJ393244:SRJ393245 TBF393244:TBF393245 TLB393244:TLB393245 TUX393244:TUX393245 UET393244:UET393245 UOP393244:UOP393245 UYL393244:UYL393245 VIH393244:VIH393245 VSD393244:VSD393245 WBZ393244:WBZ393245 WLV393244:WLV393245 WVR393244:WVR393245 D458780:D458781 JF458780:JF458781 TB458780:TB458781 ACX458780:ACX458781 AMT458780:AMT458781 AWP458780:AWP458781 BGL458780:BGL458781 BQH458780:BQH458781 CAD458780:CAD458781 CJZ458780:CJZ458781 CTV458780:CTV458781 DDR458780:DDR458781 DNN458780:DNN458781 DXJ458780:DXJ458781 EHF458780:EHF458781 ERB458780:ERB458781 FAX458780:FAX458781 FKT458780:FKT458781 FUP458780:FUP458781 GEL458780:GEL458781 GOH458780:GOH458781 GYD458780:GYD458781 HHZ458780:HHZ458781 HRV458780:HRV458781 IBR458780:IBR458781 ILN458780:ILN458781 IVJ458780:IVJ458781 JFF458780:JFF458781 JPB458780:JPB458781 JYX458780:JYX458781 KIT458780:KIT458781 KSP458780:KSP458781 LCL458780:LCL458781 LMH458780:LMH458781 LWD458780:LWD458781 MFZ458780:MFZ458781 MPV458780:MPV458781 MZR458780:MZR458781 NJN458780:NJN458781 NTJ458780:NTJ458781 ODF458780:ODF458781 ONB458780:ONB458781 OWX458780:OWX458781 PGT458780:PGT458781 PQP458780:PQP458781 QAL458780:QAL458781 QKH458780:QKH458781 QUD458780:QUD458781 RDZ458780:RDZ458781 RNV458780:RNV458781 RXR458780:RXR458781 SHN458780:SHN458781 SRJ458780:SRJ458781 TBF458780:TBF458781 TLB458780:TLB458781 TUX458780:TUX458781 UET458780:UET458781 UOP458780:UOP458781 UYL458780:UYL458781 VIH458780:VIH458781 VSD458780:VSD458781 WBZ458780:WBZ458781 WLV458780:WLV458781 WVR458780:WVR458781 D524316:D524317 JF524316:JF524317 TB524316:TB524317 ACX524316:ACX524317 AMT524316:AMT524317 AWP524316:AWP524317 BGL524316:BGL524317 BQH524316:BQH524317 CAD524316:CAD524317 CJZ524316:CJZ524317 CTV524316:CTV524317 DDR524316:DDR524317 DNN524316:DNN524317 DXJ524316:DXJ524317 EHF524316:EHF524317 ERB524316:ERB524317 FAX524316:FAX524317 FKT524316:FKT524317 FUP524316:FUP524317 GEL524316:GEL524317 GOH524316:GOH524317 GYD524316:GYD524317 HHZ524316:HHZ524317 HRV524316:HRV524317 IBR524316:IBR524317 ILN524316:ILN524317 IVJ524316:IVJ524317 JFF524316:JFF524317 JPB524316:JPB524317 JYX524316:JYX524317 KIT524316:KIT524317 KSP524316:KSP524317 LCL524316:LCL524317 LMH524316:LMH524317 LWD524316:LWD524317 MFZ524316:MFZ524317 MPV524316:MPV524317 MZR524316:MZR524317 NJN524316:NJN524317 NTJ524316:NTJ524317 ODF524316:ODF524317 ONB524316:ONB524317 OWX524316:OWX524317 PGT524316:PGT524317 PQP524316:PQP524317 QAL524316:QAL524317 QKH524316:QKH524317 QUD524316:QUD524317 RDZ524316:RDZ524317 RNV524316:RNV524317 RXR524316:RXR524317 SHN524316:SHN524317 SRJ524316:SRJ524317 TBF524316:TBF524317 TLB524316:TLB524317 TUX524316:TUX524317 UET524316:UET524317 UOP524316:UOP524317 UYL524316:UYL524317 VIH524316:VIH524317 VSD524316:VSD524317 WBZ524316:WBZ524317 WLV524316:WLV524317 WVR524316:WVR524317 D589852:D589853 JF589852:JF589853 TB589852:TB589853 ACX589852:ACX589853 AMT589852:AMT589853 AWP589852:AWP589853 BGL589852:BGL589853 BQH589852:BQH589853 CAD589852:CAD589853 CJZ589852:CJZ589853 CTV589852:CTV589853 DDR589852:DDR589853 DNN589852:DNN589853 DXJ589852:DXJ589853 EHF589852:EHF589853 ERB589852:ERB589853 FAX589852:FAX589853 FKT589852:FKT589853 FUP589852:FUP589853 GEL589852:GEL589853 GOH589852:GOH589853 GYD589852:GYD589853 HHZ589852:HHZ589853 HRV589852:HRV589853 IBR589852:IBR589853 ILN589852:ILN589853 IVJ589852:IVJ589853 JFF589852:JFF589853 JPB589852:JPB589853 JYX589852:JYX589853 KIT589852:KIT589853 KSP589852:KSP589853 LCL589852:LCL589853 LMH589852:LMH589853 LWD589852:LWD589853 MFZ589852:MFZ589853 MPV589852:MPV589853 MZR589852:MZR589853 NJN589852:NJN589853 NTJ589852:NTJ589853 ODF589852:ODF589853 ONB589852:ONB589853 OWX589852:OWX589853 PGT589852:PGT589853 PQP589852:PQP589853 QAL589852:QAL589853 QKH589852:QKH589853 QUD589852:QUD589853 RDZ589852:RDZ589853 RNV589852:RNV589853 RXR589852:RXR589853 SHN589852:SHN589853 SRJ589852:SRJ589853 TBF589852:TBF589853 TLB589852:TLB589853 TUX589852:TUX589853 UET589852:UET589853 UOP589852:UOP589853 UYL589852:UYL589853 VIH589852:VIH589853 VSD589852:VSD589853 WBZ589852:WBZ589853 WLV589852:WLV589853 WVR589852:WVR589853 D655388:D655389 JF655388:JF655389 TB655388:TB655389 ACX655388:ACX655389 AMT655388:AMT655389 AWP655388:AWP655389 BGL655388:BGL655389 BQH655388:BQH655389 CAD655388:CAD655389 CJZ655388:CJZ655389 CTV655388:CTV655389 DDR655388:DDR655389 DNN655388:DNN655389 DXJ655388:DXJ655389 EHF655388:EHF655389 ERB655388:ERB655389 FAX655388:FAX655389 FKT655388:FKT655389 FUP655388:FUP655389 GEL655388:GEL655389 GOH655388:GOH655389 GYD655388:GYD655389 HHZ655388:HHZ655389 HRV655388:HRV655389 IBR655388:IBR655389 ILN655388:ILN655389 IVJ655388:IVJ655389 JFF655388:JFF655389 JPB655388:JPB655389 JYX655388:JYX655389 KIT655388:KIT655389 KSP655388:KSP655389 LCL655388:LCL655389 LMH655388:LMH655389 LWD655388:LWD655389 MFZ655388:MFZ655389 MPV655388:MPV655389 MZR655388:MZR655389 NJN655388:NJN655389 NTJ655388:NTJ655389 ODF655388:ODF655389 ONB655388:ONB655389 OWX655388:OWX655389 PGT655388:PGT655389 PQP655388:PQP655389 QAL655388:QAL655389 QKH655388:QKH655389 QUD655388:QUD655389 RDZ655388:RDZ655389 RNV655388:RNV655389 RXR655388:RXR655389 SHN655388:SHN655389 SRJ655388:SRJ655389 TBF655388:TBF655389 TLB655388:TLB655389 TUX655388:TUX655389 UET655388:UET655389 UOP655388:UOP655389 UYL655388:UYL655389 VIH655388:VIH655389 VSD655388:VSD655389 WBZ655388:WBZ655389 WLV655388:WLV655389 WVR655388:WVR655389 D720924:D720925 JF720924:JF720925 TB720924:TB720925 ACX720924:ACX720925 AMT720924:AMT720925 AWP720924:AWP720925 BGL720924:BGL720925 BQH720924:BQH720925 CAD720924:CAD720925 CJZ720924:CJZ720925 CTV720924:CTV720925 DDR720924:DDR720925 DNN720924:DNN720925 DXJ720924:DXJ720925 EHF720924:EHF720925 ERB720924:ERB720925 FAX720924:FAX720925 FKT720924:FKT720925 FUP720924:FUP720925 GEL720924:GEL720925 GOH720924:GOH720925 GYD720924:GYD720925 HHZ720924:HHZ720925 HRV720924:HRV720925 IBR720924:IBR720925 ILN720924:ILN720925 IVJ720924:IVJ720925 JFF720924:JFF720925 JPB720924:JPB720925 JYX720924:JYX720925 KIT720924:KIT720925 KSP720924:KSP720925 LCL720924:LCL720925 LMH720924:LMH720925 LWD720924:LWD720925 MFZ720924:MFZ720925 MPV720924:MPV720925 MZR720924:MZR720925 NJN720924:NJN720925 NTJ720924:NTJ720925 ODF720924:ODF720925 ONB720924:ONB720925 OWX720924:OWX720925 PGT720924:PGT720925 PQP720924:PQP720925 QAL720924:QAL720925 QKH720924:QKH720925 QUD720924:QUD720925 RDZ720924:RDZ720925 RNV720924:RNV720925 RXR720924:RXR720925 SHN720924:SHN720925 SRJ720924:SRJ720925 TBF720924:TBF720925 TLB720924:TLB720925 TUX720924:TUX720925 UET720924:UET720925 UOP720924:UOP720925 UYL720924:UYL720925 VIH720924:VIH720925 VSD720924:VSD720925 WBZ720924:WBZ720925 WLV720924:WLV720925 WVR720924:WVR720925 D786460:D786461 JF786460:JF786461 TB786460:TB786461 ACX786460:ACX786461 AMT786460:AMT786461 AWP786460:AWP786461 BGL786460:BGL786461 BQH786460:BQH786461 CAD786460:CAD786461 CJZ786460:CJZ786461 CTV786460:CTV786461 DDR786460:DDR786461 DNN786460:DNN786461 DXJ786460:DXJ786461 EHF786460:EHF786461 ERB786460:ERB786461 FAX786460:FAX786461 FKT786460:FKT786461 FUP786460:FUP786461 GEL786460:GEL786461 GOH786460:GOH786461 GYD786460:GYD786461 HHZ786460:HHZ786461 HRV786460:HRV786461 IBR786460:IBR786461 ILN786460:ILN786461 IVJ786460:IVJ786461 JFF786460:JFF786461 JPB786460:JPB786461 JYX786460:JYX786461 KIT786460:KIT786461 KSP786460:KSP786461 LCL786460:LCL786461 LMH786460:LMH786461 LWD786460:LWD786461 MFZ786460:MFZ786461 MPV786460:MPV786461 MZR786460:MZR786461 NJN786460:NJN786461 NTJ786460:NTJ786461 ODF786460:ODF786461 ONB786460:ONB786461 OWX786460:OWX786461 PGT786460:PGT786461 PQP786460:PQP786461 QAL786460:QAL786461 QKH786460:QKH786461 QUD786460:QUD786461 RDZ786460:RDZ786461 RNV786460:RNV786461 RXR786460:RXR786461 SHN786460:SHN786461 SRJ786460:SRJ786461 TBF786460:TBF786461 TLB786460:TLB786461 TUX786460:TUX786461 UET786460:UET786461 UOP786460:UOP786461 UYL786460:UYL786461 VIH786460:VIH786461 VSD786460:VSD786461 WBZ786460:WBZ786461 WLV786460:WLV786461 WVR786460:WVR786461 D851996:D851997 JF851996:JF851997 TB851996:TB851997 ACX851996:ACX851997 AMT851996:AMT851997 AWP851996:AWP851997 BGL851996:BGL851997 BQH851996:BQH851997 CAD851996:CAD851997 CJZ851996:CJZ851997 CTV851996:CTV851997 DDR851996:DDR851997 DNN851996:DNN851997 DXJ851996:DXJ851997 EHF851996:EHF851997 ERB851996:ERB851997 FAX851996:FAX851997 FKT851996:FKT851997 FUP851996:FUP851997 GEL851996:GEL851997 GOH851996:GOH851997 GYD851996:GYD851997 HHZ851996:HHZ851997 HRV851996:HRV851997 IBR851996:IBR851997 ILN851996:ILN851997 IVJ851996:IVJ851997 JFF851996:JFF851997 JPB851996:JPB851997 JYX851996:JYX851997 KIT851996:KIT851997 KSP851996:KSP851997 LCL851996:LCL851997 LMH851996:LMH851997 LWD851996:LWD851997 MFZ851996:MFZ851997 MPV851996:MPV851997 MZR851996:MZR851997 NJN851996:NJN851997 NTJ851996:NTJ851997 ODF851996:ODF851997 ONB851996:ONB851997 OWX851996:OWX851997 PGT851996:PGT851997 PQP851996:PQP851997 QAL851996:QAL851997 QKH851996:QKH851997 QUD851996:QUD851997 RDZ851996:RDZ851997 RNV851996:RNV851997 RXR851996:RXR851997 SHN851996:SHN851997 SRJ851996:SRJ851997 TBF851996:TBF851997 TLB851996:TLB851997 TUX851996:TUX851997 UET851996:UET851997 UOP851996:UOP851997 UYL851996:UYL851997 VIH851996:VIH851997 VSD851996:VSD851997 WBZ851996:WBZ851997 WLV851996:WLV851997 WVR851996:WVR851997 D917532:D917533 JF917532:JF917533 TB917532:TB917533 ACX917532:ACX917533 AMT917532:AMT917533 AWP917532:AWP917533 BGL917532:BGL917533 BQH917532:BQH917533 CAD917532:CAD917533 CJZ917532:CJZ917533 CTV917532:CTV917533 DDR917532:DDR917533 DNN917532:DNN917533 DXJ917532:DXJ917533 EHF917532:EHF917533 ERB917532:ERB917533 FAX917532:FAX917533 FKT917532:FKT917533 FUP917532:FUP917533 GEL917532:GEL917533 GOH917532:GOH917533 GYD917532:GYD917533 HHZ917532:HHZ917533 HRV917532:HRV917533 IBR917532:IBR917533 ILN917532:ILN917533 IVJ917532:IVJ917533 JFF917532:JFF917533 JPB917532:JPB917533 JYX917532:JYX917533 KIT917532:KIT917533 KSP917532:KSP917533 LCL917532:LCL917533 LMH917532:LMH917533 LWD917532:LWD917533 MFZ917532:MFZ917533 MPV917532:MPV917533 MZR917532:MZR917533 NJN917532:NJN917533 NTJ917532:NTJ917533 ODF917532:ODF917533 ONB917532:ONB917533 OWX917532:OWX917533 PGT917532:PGT917533 PQP917532:PQP917533 QAL917532:QAL917533 QKH917532:QKH917533 QUD917532:QUD917533 RDZ917532:RDZ917533 RNV917532:RNV917533 RXR917532:RXR917533 SHN917532:SHN917533 SRJ917532:SRJ917533 TBF917532:TBF917533 TLB917532:TLB917533 TUX917532:TUX917533 UET917532:UET917533 UOP917532:UOP917533 UYL917532:UYL917533 VIH917532:VIH917533 VSD917532:VSD917533 WBZ917532:WBZ917533 WLV917532:WLV917533 WVR917532:WVR917533 D983068:D983069 JF983068:JF983069 TB983068:TB983069 ACX983068:ACX983069 AMT983068:AMT983069 AWP983068:AWP983069 BGL983068:BGL983069 BQH983068:BQH983069 CAD983068:CAD983069 CJZ983068:CJZ983069 CTV983068:CTV983069 DDR983068:DDR983069 DNN983068:DNN983069 DXJ983068:DXJ983069 EHF983068:EHF983069 ERB983068:ERB983069 FAX983068:FAX983069 FKT983068:FKT983069 FUP983068:FUP983069 GEL983068:GEL983069 GOH983068:GOH983069 GYD983068:GYD983069 HHZ983068:HHZ983069 HRV983068:HRV983069 IBR983068:IBR983069 ILN983068:ILN983069 IVJ983068:IVJ983069 JFF983068:JFF983069 JPB983068:JPB983069 JYX983068:JYX983069 KIT983068:KIT983069 KSP983068:KSP983069 LCL983068:LCL983069 LMH983068:LMH983069 LWD983068:LWD983069 MFZ983068:MFZ983069 MPV983068:MPV983069 MZR983068:MZR983069 NJN983068:NJN983069 NTJ983068:NTJ983069 ODF983068:ODF983069 ONB983068:ONB983069 OWX983068:OWX983069 PGT983068:PGT983069 PQP983068:PQP983069 QAL983068:QAL983069 QKH983068:QKH983069 QUD983068:QUD983069 RDZ983068:RDZ983069 RNV983068:RNV983069 RXR983068:RXR983069 SHN983068:SHN983069 SRJ983068:SRJ983069 TBF983068:TBF983069 TLB983068:TLB983069 TUX983068:TUX983069 UET983068:UET983069 UOP983068:UOP983069 UYL983068:UYL983069 VIH983068:VIH983069 VSD983068:VSD983069 WBZ983068:WBZ983069 WLV983068:WLV983069 WVR983068:WVR983069" xr:uid="{B002E7CB-C86B-4809-BCD9-4C0784C5C8C6}">
      <formula1>0</formula1>
      <formula2>6</formula2>
    </dataValidation>
    <dataValidation type="list" allowBlank="1" showInputMessage="1" showErrorMessage="1" sqref="H20:I20" xr:uid="{5A41F4C6-2654-413D-A5EF-D033A05009A8}">
      <formula1>"No pool, Non-heated pool, Heated Pool"</formula1>
    </dataValidation>
    <dataValidation type="list" allowBlank="1" showInputMessage="1" showErrorMessage="1" sqref="H22:I22" xr:uid="{2985F374-7500-4A67-A649-E87001FF7961}">
      <formula1>"Yes, No"</formula1>
    </dataValidation>
    <dataValidation type="whole" allowBlank="1" showInputMessage="1" showErrorMessage="1" sqref="H21:I21 H23:I23" xr:uid="{24A6A6D3-4963-419D-AFF9-A7184F39B8F6}">
      <formula1>0</formula1>
      <formula2>12</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B37B-95D0-488F-B4A0-095D49B30CC4}">
  <sheetPr>
    <pageSetUpPr fitToPage="1"/>
  </sheetPr>
  <dimension ref="A1:N203"/>
  <sheetViews>
    <sheetView zoomScale="70" zoomScaleNormal="70" zoomScaleSheetLayoutView="100" workbookViewId="0">
      <selection activeCell="D13" sqref="D13:D14"/>
    </sheetView>
  </sheetViews>
  <sheetFormatPr defaultColWidth="9.28515625" defaultRowHeight="12.75"/>
  <cols>
    <col min="1" max="1" width="13.7109375" style="8" customWidth="1"/>
    <col min="2" max="2" width="19" style="8" customWidth="1"/>
    <col min="3" max="3" width="1" style="8" customWidth="1"/>
    <col min="4" max="4" width="14.7109375" style="8" customWidth="1"/>
    <col min="5" max="5" width="18.7109375" style="8" customWidth="1"/>
    <col min="6" max="6" width="62.28515625" style="8" customWidth="1"/>
    <col min="7" max="7" width="0.5703125" style="8" customWidth="1"/>
    <col min="8" max="8" width="14.7109375" style="8" customWidth="1"/>
    <col min="9" max="9" width="14.42578125" style="8" customWidth="1"/>
    <col min="10" max="10" width="13.42578125" style="8" customWidth="1"/>
    <col min="11" max="11" width="9.28515625" style="8"/>
    <col min="12" max="12" width="17.7109375" style="8" customWidth="1"/>
    <col min="13" max="256" width="9.28515625" style="8"/>
    <col min="257" max="257" width="13.7109375" style="8" customWidth="1"/>
    <col min="258" max="258" width="19" style="8" customWidth="1"/>
    <col min="259" max="259" width="1" style="8" customWidth="1"/>
    <col min="260" max="260" width="14.7109375" style="8" customWidth="1"/>
    <col min="261" max="261" width="18.7109375" style="8" customWidth="1"/>
    <col min="262" max="262" width="62.28515625" style="8" customWidth="1"/>
    <col min="263" max="263" width="0.5703125" style="8" customWidth="1"/>
    <col min="264" max="264" width="14.7109375" style="8" customWidth="1"/>
    <col min="265" max="265" width="14.42578125" style="8" customWidth="1"/>
    <col min="266" max="266" width="13.42578125" style="8" customWidth="1"/>
    <col min="267" max="267" width="9.28515625" style="8"/>
    <col min="268" max="268" width="17.7109375" style="8" customWidth="1"/>
    <col min="269" max="512" width="9.28515625" style="8"/>
    <col min="513" max="513" width="13.7109375" style="8" customWidth="1"/>
    <col min="514" max="514" width="19" style="8" customWidth="1"/>
    <col min="515" max="515" width="1" style="8" customWidth="1"/>
    <col min="516" max="516" width="14.7109375" style="8" customWidth="1"/>
    <col min="517" max="517" width="18.7109375" style="8" customWidth="1"/>
    <col min="518" max="518" width="62.28515625" style="8" customWidth="1"/>
    <col min="519" max="519" width="0.5703125" style="8" customWidth="1"/>
    <col min="520" max="520" width="14.7109375" style="8" customWidth="1"/>
    <col min="521" max="521" width="14.42578125" style="8" customWidth="1"/>
    <col min="522" max="522" width="13.42578125" style="8" customWidth="1"/>
    <col min="523" max="523" width="9.28515625" style="8"/>
    <col min="524" max="524" width="17.7109375" style="8" customWidth="1"/>
    <col min="525" max="768" width="9.28515625" style="8"/>
    <col min="769" max="769" width="13.7109375" style="8" customWidth="1"/>
    <col min="770" max="770" width="19" style="8" customWidth="1"/>
    <col min="771" max="771" width="1" style="8" customWidth="1"/>
    <col min="772" max="772" width="14.7109375" style="8" customWidth="1"/>
    <col min="773" max="773" width="18.7109375" style="8" customWidth="1"/>
    <col min="774" max="774" width="62.28515625" style="8" customWidth="1"/>
    <col min="775" max="775" width="0.5703125" style="8" customWidth="1"/>
    <col min="776" max="776" width="14.7109375" style="8" customWidth="1"/>
    <col min="777" max="777" width="14.42578125" style="8" customWidth="1"/>
    <col min="778" max="778" width="13.42578125" style="8" customWidth="1"/>
    <col min="779" max="779" width="9.28515625" style="8"/>
    <col min="780" max="780" width="17.7109375" style="8" customWidth="1"/>
    <col min="781" max="1024" width="9.28515625" style="8"/>
    <col min="1025" max="1025" width="13.7109375" style="8" customWidth="1"/>
    <col min="1026" max="1026" width="19" style="8" customWidth="1"/>
    <col min="1027" max="1027" width="1" style="8" customWidth="1"/>
    <col min="1028" max="1028" width="14.7109375" style="8" customWidth="1"/>
    <col min="1029" max="1029" width="18.7109375" style="8" customWidth="1"/>
    <col min="1030" max="1030" width="62.28515625" style="8" customWidth="1"/>
    <col min="1031" max="1031" width="0.5703125" style="8" customWidth="1"/>
    <col min="1032" max="1032" width="14.7109375" style="8" customWidth="1"/>
    <col min="1033" max="1033" width="14.42578125" style="8" customWidth="1"/>
    <col min="1034" max="1034" width="13.42578125" style="8" customWidth="1"/>
    <col min="1035" max="1035" width="9.28515625" style="8"/>
    <col min="1036" max="1036" width="17.7109375" style="8" customWidth="1"/>
    <col min="1037" max="1280" width="9.28515625" style="8"/>
    <col min="1281" max="1281" width="13.7109375" style="8" customWidth="1"/>
    <col min="1282" max="1282" width="19" style="8" customWidth="1"/>
    <col min="1283" max="1283" width="1" style="8" customWidth="1"/>
    <col min="1284" max="1284" width="14.7109375" style="8" customWidth="1"/>
    <col min="1285" max="1285" width="18.7109375" style="8" customWidth="1"/>
    <col min="1286" max="1286" width="62.28515625" style="8" customWidth="1"/>
    <col min="1287" max="1287" width="0.5703125" style="8" customWidth="1"/>
    <col min="1288" max="1288" width="14.7109375" style="8" customWidth="1"/>
    <col min="1289" max="1289" width="14.42578125" style="8" customWidth="1"/>
    <col min="1290" max="1290" width="13.42578125" style="8" customWidth="1"/>
    <col min="1291" max="1291" width="9.28515625" style="8"/>
    <col min="1292" max="1292" width="17.7109375" style="8" customWidth="1"/>
    <col min="1293" max="1536" width="9.28515625" style="8"/>
    <col min="1537" max="1537" width="13.7109375" style="8" customWidth="1"/>
    <col min="1538" max="1538" width="19" style="8" customWidth="1"/>
    <col min="1539" max="1539" width="1" style="8" customWidth="1"/>
    <col min="1540" max="1540" width="14.7109375" style="8" customWidth="1"/>
    <col min="1541" max="1541" width="18.7109375" style="8" customWidth="1"/>
    <col min="1542" max="1542" width="62.28515625" style="8" customWidth="1"/>
    <col min="1543" max="1543" width="0.5703125" style="8" customWidth="1"/>
    <col min="1544" max="1544" width="14.7109375" style="8" customWidth="1"/>
    <col min="1545" max="1545" width="14.42578125" style="8" customWidth="1"/>
    <col min="1546" max="1546" width="13.42578125" style="8" customWidth="1"/>
    <col min="1547" max="1547" width="9.28515625" style="8"/>
    <col min="1548" max="1548" width="17.7109375" style="8" customWidth="1"/>
    <col min="1549" max="1792" width="9.28515625" style="8"/>
    <col min="1793" max="1793" width="13.7109375" style="8" customWidth="1"/>
    <col min="1794" max="1794" width="19" style="8" customWidth="1"/>
    <col min="1795" max="1795" width="1" style="8" customWidth="1"/>
    <col min="1796" max="1796" width="14.7109375" style="8" customWidth="1"/>
    <col min="1797" max="1797" width="18.7109375" style="8" customWidth="1"/>
    <col min="1798" max="1798" width="62.28515625" style="8" customWidth="1"/>
    <col min="1799" max="1799" width="0.5703125" style="8" customWidth="1"/>
    <col min="1800" max="1800" width="14.7109375" style="8" customWidth="1"/>
    <col min="1801" max="1801" width="14.42578125" style="8" customWidth="1"/>
    <col min="1802" max="1802" width="13.42578125" style="8" customWidth="1"/>
    <col min="1803" max="1803" width="9.28515625" style="8"/>
    <col min="1804" max="1804" width="17.7109375" style="8" customWidth="1"/>
    <col min="1805" max="2048" width="9.28515625" style="8"/>
    <col min="2049" max="2049" width="13.7109375" style="8" customWidth="1"/>
    <col min="2050" max="2050" width="19" style="8" customWidth="1"/>
    <col min="2051" max="2051" width="1" style="8" customWidth="1"/>
    <col min="2052" max="2052" width="14.7109375" style="8" customWidth="1"/>
    <col min="2053" max="2053" width="18.7109375" style="8" customWidth="1"/>
    <col min="2054" max="2054" width="62.28515625" style="8" customWidth="1"/>
    <col min="2055" max="2055" width="0.5703125" style="8" customWidth="1"/>
    <col min="2056" max="2056" width="14.7109375" style="8" customWidth="1"/>
    <col min="2057" max="2057" width="14.42578125" style="8" customWidth="1"/>
    <col min="2058" max="2058" width="13.42578125" style="8" customWidth="1"/>
    <col min="2059" max="2059" width="9.28515625" style="8"/>
    <col min="2060" max="2060" width="17.7109375" style="8" customWidth="1"/>
    <col min="2061" max="2304" width="9.28515625" style="8"/>
    <col min="2305" max="2305" width="13.7109375" style="8" customWidth="1"/>
    <col min="2306" max="2306" width="19" style="8" customWidth="1"/>
    <col min="2307" max="2307" width="1" style="8" customWidth="1"/>
    <col min="2308" max="2308" width="14.7109375" style="8" customWidth="1"/>
    <col min="2309" max="2309" width="18.7109375" style="8" customWidth="1"/>
    <col min="2310" max="2310" width="62.28515625" style="8" customWidth="1"/>
    <col min="2311" max="2311" width="0.5703125" style="8" customWidth="1"/>
    <col min="2312" max="2312" width="14.7109375" style="8" customWidth="1"/>
    <col min="2313" max="2313" width="14.42578125" style="8" customWidth="1"/>
    <col min="2314" max="2314" width="13.42578125" style="8" customWidth="1"/>
    <col min="2315" max="2315" width="9.28515625" style="8"/>
    <col min="2316" max="2316" width="17.7109375" style="8" customWidth="1"/>
    <col min="2317" max="2560" width="9.28515625" style="8"/>
    <col min="2561" max="2561" width="13.7109375" style="8" customWidth="1"/>
    <col min="2562" max="2562" width="19" style="8" customWidth="1"/>
    <col min="2563" max="2563" width="1" style="8" customWidth="1"/>
    <col min="2564" max="2564" width="14.7109375" style="8" customWidth="1"/>
    <col min="2565" max="2565" width="18.7109375" style="8" customWidth="1"/>
    <col min="2566" max="2566" width="62.28515625" style="8" customWidth="1"/>
    <col min="2567" max="2567" width="0.5703125" style="8" customWidth="1"/>
    <col min="2568" max="2568" width="14.7109375" style="8" customWidth="1"/>
    <col min="2569" max="2569" width="14.42578125" style="8" customWidth="1"/>
    <col min="2570" max="2570" width="13.42578125" style="8" customWidth="1"/>
    <col min="2571" max="2571" width="9.28515625" style="8"/>
    <col min="2572" max="2572" width="17.7109375" style="8" customWidth="1"/>
    <col min="2573" max="2816" width="9.28515625" style="8"/>
    <col min="2817" max="2817" width="13.7109375" style="8" customWidth="1"/>
    <col min="2818" max="2818" width="19" style="8" customWidth="1"/>
    <col min="2819" max="2819" width="1" style="8" customWidth="1"/>
    <col min="2820" max="2820" width="14.7109375" style="8" customWidth="1"/>
    <col min="2821" max="2821" width="18.7109375" style="8" customWidth="1"/>
    <col min="2822" max="2822" width="62.28515625" style="8" customWidth="1"/>
    <col min="2823" max="2823" width="0.5703125" style="8" customWidth="1"/>
    <col min="2824" max="2824" width="14.7109375" style="8" customWidth="1"/>
    <col min="2825" max="2825" width="14.42578125" style="8" customWidth="1"/>
    <col min="2826" max="2826" width="13.42578125" style="8" customWidth="1"/>
    <col min="2827" max="2827" width="9.28515625" style="8"/>
    <col min="2828" max="2828" width="17.7109375" style="8" customWidth="1"/>
    <col min="2829" max="3072" width="9.28515625" style="8"/>
    <col min="3073" max="3073" width="13.7109375" style="8" customWidth="1"/>
    <col min="3074" max="3074" width="19" style="8" customWidth="1"/>
    <col min="3075" max="3075" width="1" style="8" customWidth="1"/>
    <col min="3076" max="3076" width="14.7109375" style="8" customWidth="1"/>
    <col min="3077" max="3077" width="18.7109375" style="8" customWidth="1"/>
    <col min="3078" max="3078" width="62.28515625" style="8" customWidth="1"/>
    <col min="3079" max="3079" width="0.5703125" style="8" customWidth="1"/>
    <col min="3080" max="3080" width="14.7109375" style="8" customWidth="1"/>
    <col min="3081" max="3081" width="14.42578125" style="8" customWidth="1"/>
    <col min="3082" max="3082" width="13.42578125" style="8" customWidth="1"/>
    <col min="3083" max="3083" width="9.28515625" style="8"/>
    <col min="3084" max="3084" width="17.7109375" style="8" customWidth="1"/>
    <col min="3085" max="3328" width="9.28515625" style="8"/>
    <col min="3329" max="3329" width="13.7109375" style="8" customWidth="1"/>
    <col min="3330" max="3330" width="19" style="8" customWidth="1"/>
    <col min="3331" max="3331" width="1" style="8" customWidth="1"/>
    <col min="3332" max="3332" width="14.7109375" style="8" customWidth="1"/>
    <col min="3333" max="3333" width="18.7109375" style="8" customWidth="1"/>
    <col min="3334" max="3334" width="62.28515625" style="8" customWidth="1"/>
    <col min="3335" max="3335" width="0.5703125" style="8" customWidth="1"/>
    <col min="3336" max="3336" width="14.7109375" style="8" customWidth="1"/>
    <col min="3337" max="3337" width="14.42578125" style="8" customWidth="1"/>
    <col min="3338" max="3338" width="13.42578125" style="8" customWidth="1"/>
    <col min="3339" max="3339" width="9.28515625" style="8"/>
    <col min="3340" max="3340" width="17.7109375" style="8" customWidth="1"/>
    <col min="3341" max="3584" width="9.28515625" style="8"/>
    <col min="3585" max="3585" width="13.7109375" style="8" customWidth="1"/>
    <col min="3586" max="3586" width="19" style="8" customWidth="1"/>
    <col min="3587" max="3587" width="1" style="8" customWidth="1"/>
    <col min="3588" max="3588" width="14.7109375" style="8" customWidth="1"/>
    <col min="3589" max="3589" width="18.7109375" style="8" customWidth="1"/>
    <col min="3590" max="3590" width="62.28515625" style="8" customWidth="1"/>
    <col min="3591" max="3591" width="0.5703125" style="8" customWidth="1"/>
    <col min="3592" max="3592" width="14.7109375" style="8" customWidth="1"/>
    <col min="3593" max="3593" width="14.42578125" style="8" customWidth="1"/>
    <col min="3594" max="3594" width="13.42578125" style="8" customWidth="1"/>
    <col min="3595" max="3595" width="9.28515625" style="8"/>
    <col min="3596" max="3596" width="17.7109375" style="8" customWidth="1"/>
    <col min="3597" max="3840" width="9.28515625" style="8"/>
    <col min="3841" max="3841" width="13.7109375" style="8" customWidth="1"/>
    <col min="3842" max="3842" width="19" style="8" customWidth="1"/>
    <col min="3843" max="3843" width="1" style="8" customWidth="1"/>
    <col min="3844" max="3844" width="14.7109375" style="8" customWidth="1"/>
    <col min="3845" max="3845" width="18.7109375" style="8" customWidth="1"/>
    <col min="3846" max="3846" width="62.28515625" style="8" customWidth="1"/>
    <col min="3847" max="3847" width="0.5703125" style="8" customWidth="1"/>
    <col min="3848" max="3848" width="14.7109375" style="8" customWidth="1"/>
    <col min="3849" max="3849" width="14.42578125" style="8" customWidth="1"/>
    <col min="3850" max="3850" width="13.42578125" style="8" customWidth="1"/>
    <col min="3851" max="3851" width="9.28515625" style="8"/>
    <col min="3852" max="3852" width="17.7109375" style="8" customWidth="1"/>
    <col min="3853" max="4096" width="9.28515625" style="8"/>
    <col min="4097" max="4097" width="13.7109375" style="8" customWidth="1"/>
    <col min="4098" max="4098" width="19" style="8" customWidth="1"/>
    <col min="4099" max="4099" width="1" style="8" customWidth="1"/>
    <col min="4100" max="4100" width="14.7109375" style="8" customWidth="1"/>
    <col min="4101" max="4101" width="18.7109375" style="8" customWidth="1"/>
    <col min="4102" max="4102" width="62.28515625" style="8" customWidth="1"/>
    <col min="4103" max="4103" width="0.5703125" style="8" customWidth="1"/>
    <col min="4104" max="4104" width="14.7109375" style="8" customWidth="1"/>
    <col min="4105" max="4105" width="14.42578125" style="8" customWidth="1"/>
    <col min="4106" max="4106" width="13.42578125" style="8" customWidth="1"/>
    <col min="4107" max="4107" width="9.28515625" style="8"/>
    <col min="4108" max="4108" width="17.7109375" style="8" customWidth="1"/>
    <col min="4109" max="4352" width="9.28515625" style="8"/>
    <col min="4353" max="4353" width="13.7109375" style="8" customWidth="1"/>
    <col min="4354" max="4354" width="19" style="8" customWidth="1"/>
    <col min="4355" max="4355" width="1" style="8" customWidth="1"/>
    <col min="4356" max="4356" width="14.7109375" style="8" customWidth="1"/>
    <col min="4357" max="4357" width="18.7109375" style="8" customWidth="1"/>
    <col min="4358" max="4358" width="62.28515625" style="8" customWidth="1"/>
    <col min="4359" max="4359" width="0.5703125" style="8" customWidth="1"/>
    <col min="4360" max="4360" width="14.7109375" style="8" customWidth="1"/>
    <col min="4361" max="4361" width="14.42578125" style="8" customWidth="1"/>
    <col min="4362" max="4362" width="13.42578125" style="8" customWidth="1"/>
    <col min="4363" max="4363" width="9.28515625" style="8"/>
    <col min="4364" max="4364" width="17.7109375" style="8" customWidth="1"/>
    <col min="4365" max="4608" width="9.28515625" style="8"/>
    <col min="4609" max="4609" width="13.7109375" style="8" customWidth="1"/>
    <col min="4610" max="4610" width="19" style="8" customWidth="1"/>
    <col min="4611" max="4611" width="1" style="8" customWidth="1"/>
    <col min="4612" max="4612" width="14.7109375" style="8" customWidth="1"/>
    <col min="4613" max="4613" width="18.7109375" style="8" customWidth="1"/>
    <col min="4614" max="4614" width="62.28515625" style="8" customWidth="1"/>
    <col min="4615" max="4615" width="0.5703125" style="8" customWidth="1"/>
    <col min="4616" max="4616" width="14.7109375" style="8" customWidth="1"/>
    <col min="4617" max="4617" width="14.42578125" style="8" customWidth="1"/>
    <col min="4618" max="4618" width="13.42578125" style="8" customWidth="1"/>
    <col min="4619" max="4619" width="9.28515625" style="8"/>
    <col min="4620" max="4620" width="17.7109375" style="8" customWidth="1"/>
    <col min="4621" max="4864" width="9.28515625" style="8"/>
    <col min="4865" max="4865" width="13.7109375" style="8" customWidth="1"/>
    <col min="4866" max="4866" width="19" style="8" customWidth="1"/>
    <col min="4867" max="4867" width="1" style="8" customWidth="1"/>
    <col min="4868" max="4868" width="14.7109375" style="8" customWidth="1"/>
    <col min="4869" max="4869" width="18.7109375" style="8" customWidth="1"/>
    <col min="4870" max="4870" width="62.28515625" style="8" customWidth="1"/>
    <col min="4871" max="4871" width="0.5703125" style="8" customWidth="1"/>
    <col min="4872" max="4872" width="14.7109375" style="8" customWidth="1"/>
    <col min="4873" max="4873" width="14.42578125" style="8" customWidth="1"/>
    <col min="4874" max="4874" width="13.42578125" style="8" customWidth="1"/>
    <col min="4875" max="4875" width="9.28515625" style="8"/>
    <col min="4876" max="4876" width="17.7109375" style="8" customWidth="1"/>
    <col min="4877" max="5120" width="9.28515625" style="8"/>
    <col min="5121" max="5121" width="13.7109375" style="8" customWidth="1"/>
    <col min="5122" max="5122" width="19" style="8" customWidth="1"/>
    <col min="5123" max="5123" width="1" style="8" customWidth="1"/>
    <col min="5124" max="5124" width="14.7109375" style="8" customWidth="1"/>
    <col min="5125" max="5125" width="18.7109375" style="8" customWidth="1"/>
    <col min="5126" max="5126" width="62.28515625" style="8" customWidth="1"/>
    <col min="5127" max="5127" width="0.5703125" style="8" customWidth="1"/>
    <col min="5128" max="5128" width="14.7109375" style="8" customWidth="1"/>
    <col min="5129" max="5129" width="14.42578125" style="8" customWidth="1"/>
    <col min="5130" max="5130" width="13.42578125" style="8" customWidth="1"/>
    <col min="5131" max="5131" width="9.28515625" style="8"/>
    <col min="5132" max="5132" width="17.7109375" style="8" customWidth="1"/>
    <col min="5133" max="5376" width="9.28515625" style="8"/>
    <col min="5377" max="5377" width="13.7109375" style="8" customWidth="1"/>
    <col min="5378" max="5378" width="19" style="8" customWidth="1"/>
    <col min="5379" max="5379" width="1" style="8" customWidth="1"/>
    <col min="5380" max="5380" width="14.7109375" style="8" customWidth="1"/>
    <col min="5381" max="5381" width="18.7109375" style="8" customWidth="1"/>
    <col min="5382" max="5382" width="62.28515625" style="8" customWidth="1"/>
    <col min="5383" max="5383" width="0.5703125" style="8" customWidth="1"/>
    <col min="5384" max="5384" width="14.7109375" style="8" customWidth="1"/>
    <col min="5385" max="5385" width="14.42578125" style="8" customWidth="1"/>
    <col min="5386" max="5386" width="13.42578125" style="8" customWidth="1"/>
    <col min="5387" max="5387" width="9.28515625" style="8"/>
    <col min="5388" max="5388" width="17.7109375" style="8" customWidth="1"/>
    <col min="5389" max="5632" width="9.28515625" style="8"/>
    <col min="5633" max="5633" width="13.7109375" style="8" customWidth="1"/>
    <col min="5634" max="5634" width="19" style="8" customWidth="1"/>
    <col min="5635" max="5635" width="1" style="8" customWidth="1"/>
    <col min="5636" max="5636" width="14.7109375" style="8" customWidth="1"/>
    <col min="5637" max="5637" width="18.7109375" style="8" customWidth="1"/>
    <col min="5638" max="5638" width="62.28515625" style="8" customWidth="1"/>
    <col min="5639" max="5639" width="0.5703125" style="8" customWidth="1"/>
    <col min="5640" max="5640" width="14.7109375" style="8" customWidth="1"/>
    <col min="5641" max="5641" width="14.42578125" style="8" customWidth="1"/>
    <col min="5642" max="5642" width="13.42578125" style="8" customWidth="1"/>
    <col min="5643" max="5643" width="9.28515625" style="8"/>
    <col min="5644" max="5644" width="17.7109375" style="8" customWidth="1"/>
    <col min="5645" max="5888" width="9.28515625" style="8"/>
    <col min="5889" max="5889" width="13.7109375" style="8" customWidth="1"/>
    <col min="5890" max="5890" width="19" style="8" customWidth="1"/>
    <col min="5891" max="5891" width="1" style="8" customWidth="1"/>
    <col min="5892" max="5892" width="14.7109375" style="8" customWidth="1"/>
    <col min="5893" max="5893" width="18.7109375" style="8" customWidth="1"/>
    <col min="5894" max="5894" width="62.28515625" style="8" customWidth="1"/>
    <col min="5895" max="5895" width="0.5703125" style="8" customWidth="1"/>
    <col min="5896" max="5896" width="14.7109375" style="8" customWidth="1"/>
    <col min="5897" max="5897" width="14.42578125" style="8" customWidth="1"/>
    <col min="5898" max="5898" width="13.42578125" style="8" customWidth="1"/>
    <col min="5899" max="5899" width="9.28515625" style="8"/>
    <col min="5900" max="5900" width="17.7109375" style="8" customWidth="1"/>
    <col min="5901" max="6144" width="9.28515625" style="8"/>
    <col min="6145" max="6145" width="13.7109375" style="8" customWidth="1"/>
    <col min="6146" max="6146" width="19" style="8" customWidth="1"/>
    <col min="6147" max="6147" width="1" style="8" customWidth="1"/>
    <col min="6148" max="6148" width="14.7109375" style="8" customWidth="1"/>
    <col min="6149" max="6149" width="18.7109375" style="8" customWidth="1"/>
    <col min="6150" max="6150" width="62.28515625" style="8" customWidth="1"/>
    <col min="6151" max="6151" width="0.5703125" style="8" customWidth="1"/>
    <col min="6152" max="6152" width="14.7109375" style="8" customWidth="1"/>
    <col min="6153" max="6153" width="14.42578125" style="8" customWidth="1"/>
    <col min="6154" max="6154" width="13.42578125" style="8" customWidth="1"/>
    <col min="6155" max="6155" width="9.28515625" style="8"/>
    <col min="6156" max="6156" width="17.7109375" style="8" customWidth="1"/>
    <col min="6157" max="6400" width="9.28515625" style="8"/>
    <col min="6401" max="6401" width="13.7109375" style="8" customWidth="1"/>
    <col min="6402" max="6402" width="19" style="8" customWidth="1"/>
    <col min="6403" max="6403" width="1" style="8" customWidth="1"/>
    <col min="6404" max="6404" width="14.7109375" style="8" customWidth="1"/>
    <col min="6405" max="6405" width="18.7109375" style="8" customWidth="1"/>
    <col min="6406" max="6406" width="62.28515625" style="8" customWidth="1"/>
    <col min="6407" max="6407" width="0.5703125" style="8" customWidth="1"/>
    <col min="6408" max="6408" width="14.7109375" style="8" customWidth="1"/>
    <col min="6409" max="6409" width="14.42578125" style="8" customWidth="1"/>
    <col min="6410" max="6410" width="13.42578125" style="8" customWidth="1"/>
    <col min="6411" max="6411" width="9.28515625" style="8"/>
    <col min="6412" max="6412" width="17.7109375" style="8" customWidth="1"/>
    <col min="6413" max="6656" width="9.28515625" style="8"/>
    <col min="6657" max="6657" width="13.7109375" style="8" customWidth="1"/>
    <col min="6658" max="6658" width="19" style="8" customWidth="1"/>
    <col min="6659" max="6659" width="1" style="8" customWidth="1"/>
    <col min="6660" max="6660" width="14.7109375" style="8" customWidth="1"/>
    <col min="6661" max="6661" width="18.7109375" style="8" customWidth="1"/>
    <col min="6662" max="6662" width="62.28515625" style="8" customWidth="1"/>
    <col min="6663" max="6663" width="0.5703125" style="8" customWidth="1"/>
    <col min="6664" max="6664" width="14.7109375" style="8" customWidth="1"/>
    <col min="6665" max="6665" width="14.42578125" style="8" customWidth="1"/>
    <col min="6666" max="6666" width="13.42578125" style="8" customWidth="1"/>
    <col min="6667" max="6667" width="9.28515625" style="8"/>
    <col min="6668" max="6668" width="17.7109375" style="8" customWidth="1"/>
    <col min="6669" max="6912" width="9.28515625" style="8"/>
    <col min="6913" max="6913" width="13.7109375" style="8" customWidth="1"/>
    <col min="6914" max="6914" width="19" style="8" customWidth="1"/>
    <col min="6915" max="6915" width="1" style="8" customWidth="1"/>
    <col min="6916" max="6916" width="14.7109375" style="8" customWidth="1"/>
    <col min="6917" max="6917" width="18.7109375" style="8" customWidth="1"/>
    <col min="6918" max="6918" width="62.28515625" style="8" customWidth="1"/>
    <col min="6919" max="6919" width="0.5703125" style="8" customWidth="1"/>
    <col min="6920" max="6920" width="14.7109375" style="8" customWidth="1"/>
    <col min="6921" max="6921" width="14.42578125" style="8" customWidth="1"/>
    <col min="6922" max="6922" width="13.42578125" style="8" customWidth="1"/>
    <col min="6923" max="6923" width="9.28515625" style="8"/>
    <col min="6924" max="6924" width="17.7109375" style="8" customWidth="1"/>
    <col min="6925" max="7168" width="9.28515625" style="8"/>
    <col min="7169" max="7169" width="13.7109375" style="8" customWidth="1"/>
    <col min="7170" max="7170" width="19" style="8" customWidth="1"/>
    <col min="7171" max="7171" width="1" style="8" customWidth="1"/>
    <col min="7172" max="7172" width="14.7109375" style="8" customWidth="1"/>
    <col min="7173" max="7173" width="18.7109375" style="8" customWidth="1"/>
    <col min="7174" max="7174" width="62.28515625" style="8" customWidth="1"/>
    <col min="7175" max="7175" width="0.5703125" style="8" customWidth="1"/>
    <col min="7176" max="7176" width="14.7109375" style="8" customWidth="1"/>
    <col min="7177" max="7177" width="14.42578125" style="8" customWidth="1"/>
    <col min="7178" max="7178" width="13.42578125" style="8" customWidth="1"/>
    <col min="7179" max="7179" width="9.28515625" style="8"/>
    <col min="7180" max="7180" width="17.7109375" style="8" customWidth="1"/>
    <col min="7181" max="7424" width="9.28515625" style="8"/>
    <col min="7425" max="7425" width="13.7109375" style="8" customWidth="1"/>
    <col min="7426" max="7426" width="19" style="8" customWidth="1"/>
    <col min="7427" max="7427" width="1" style="8" customWidth="1"/>
    <col min="7428" max="7428" width="14.7109375" style="8" customWidth="1"/>
    <col min="7429" max="7429" width="18.7109375" style="8" customWidth="1"/>
    <col min="7430" max="7430" width="62.28515625" style="8" customWidth="1"/>
    <col min="7431" max="7431" width="0.5703125" style="8" customWidth="1"/>
    <col min="7432" max="7432" width="14.7109375" style="8" customWidth="1"/>
    <col min="7433" max="7433" width="14.42578125" style="8" customWidth="1"/>
    <col min="7434" max="7434" width="13.42578125" style="8" customWidth="1"/>
    <col min="7435" max="7435" width="9.28515625" style="8"/>
    <col min="7436" max="7436" width="17.7109375" style="8" customWidth="1"/>
    <col min="7437" max="7680" width="9.28515625" style="8"/>
    <col min="7681" max="7681" width="13.7109375" style="8" customWidth="1"/>
    <col min="7682" max="7682" width="19" style="8" customWidth="1"/>
    <col min="7683" max="7683" width="1" style="8" customWidth="1"/>
    <col min="7684" max="7684" width="14.7109375" style="8" customWidth="1"/>
    <col min="7685" max="7685" width="18.7109375" style="8" customWidth="1"/>
    <col min="7686" max="7686" width="62.28515625" style="8" customWidth="1"/>
    <col min="7687" max="7687" width="0.5703125" style="8" customWidth="1"/>
    <col min="7688" max="7688" width="14.7109375" style="8" customWidth="1"/>
    <col min="7689" max="7689" width="14.42578125" style="8" customWidth="1"/>
    <col min="7690" max="7690" width="13.42578125" style="8" customWidth="1"/>
    <col min="7691" max="7691" width="9.28515625" style="8"/>
    <col min="7692" max="7692" width="17.7109375" style="8" customWidth="1"/>
    <col min="7693" max="7936" width="9.28515625" style="8"/>
    <col min="7937" max="7937" width="13.7109375" style="8" customWidth="1"/>
    <col min="7938" max="7938" width="19" style="8" customWidth="1"/>
    <col min="7939" max="7939" width="1" style="8" customWidth="1"/>
    <col min="7940" max="7940" width="14.7109375" style="8" customWidth="1"/>
    <col min="7941" max="7941" width="18.7109375" style="8" customWidth="1"/>
    <col min="7942" max="7942" width="62.28515625" style="8" customWidth="1"/>
    <col min="7943" max="7943" width="0.5703125" style="8" customWidth="1"/>
    <col min="7944" max="7944" width="14.7109375" style="8" customWidth="1"/>
    <col min="7945" max="7945" width="14.42578125" style="8" customWidth="1"/>
    <col min="7946" max="7946" width="13.42578125" style="8" customWidth="1"/>
    <col min="7947" max="7947" width="9.28515625" style="8"/>
    <col min="7948" max="7948" width="17.7109375" style="8" customWidth="1"/>
    <col min="7949" max="8192" width="9.28515625" style="8"/>
    <col min="8193" max="8193" width="13.7109375" style="8" customWidth="1"/>
    <col min="8194" max="8194" width="19" style="8" customWidth="1"/>
    <col min="8195" max="8195" width="1" style="8" customWidth="1"/>
    <col min="8196" max="8196" width="14.7109375" style="8" customWidth="1"/>
    <col min="8197" max="8197" width="18.7109375" style="8" customWidth="1"/>
    <col min="8198" max="8198" width="62.28515625" style="8" customWidth="1"/>
    <col min="8199" max="8199" width="0.5703125" style="8" customWidth="1"/>
    <col min="8200" max="8200" width="14.7109375" style="8" customWidth="1"/>
    <col min="8201" max="8201" width="14.42578125" style="8" customWidth="1"/>
    <col min="8202" max="8202" width="13.42578125" style="8" customWidth="1"/>
    <col min="8203" max="8203" width="9.28515625" style="8"/>
    <col min="8204" max="8204" width="17.7109375" style="8" customWidth="1"/>
    <col min="8205" max="8448" width="9.28515625" style="8"/>
    <col min="8449" max="8449" width="13.7109375" style="8" customWidth="1"/>
    <col min="8450" max="8450" width="19" style="8" customWidth="1"/>
    <col min="8451" max="8451" width="1" style="8" customWidth="1"/>
    <col min="8452" max="8452" width="14.7109375" style="8" customWidth="1"/>
    <col min="8453" max="8453" width="18.7109375" style="8" customWidth="1"/>
    <col min="8454" max="8454" width="62.28515625" style="8" customWidth="1"/>
    <col min="8455" max="8455" width="0.5703125" style="8" customWidth="1"/>
    <col min="8456" max="8456" width="14.7109375" style="8" customWidth="1"/>
    <col min="8457" max="8457" width="14.42578125" style="8" customWidth="1"/>
    <col min="8458" max="8458" width="13.42578125" style="8" customWidth="1"/>
    <col min="8459" max="8459" width="9.28515625" style="8"/>
    <col min="8460" max="8460" width="17.7109375" style="8" customWidth="1"/>
    <col min="8461" max="8704" width="9.28515625" style="8"/>
    <col min="8705" max="8705" width="13.7109375" style="8" customWidth="1"/>
    <col min="8706" max="8706" width="19" style="8" customWidth="1"/>
    <col min="8707" max="8707" width="1" style="8" customWidth="1"/>
    <col min="8708" max="8708" width="14.7109375" style="8" customWidth="1"/>
    <col min="8709" max="8709" width="18.7109375" style="8" customWidth="1"/>
    <col min="8710" max="8710" width="62.28515625" style="8" customWidth="1"/>
    <col min="8711" max="8711" width="0.5703125" style="8" customWidth="1"/>
    <col min="8712" max="8712" width="14.7109375" style="8" customWidth="1"/>
    <col min="8713" max="8713" width="14.42578125" style="8" customWidth="1"/>
    <col min="8714" max="8714" width="13.42578125" style="8" customWidth="1"/>
    <col min="8715" max="8715" width="9.28515625" style="8"/>
    <col min="8716" max="8716" width="17.7109375" style="8" customWidth="1"/>
    <col min="8717" max="8960" width="9.28515625" style="8"/>
    <col min="8961" max="8961" width="13.7109375" style="8" customWidth="1"/>
    <col min="8962" max="8962" width="19" style="8" customWidth="1"/>
    <col min="8963" max="8963" width="1" style="8" customWidth="1"/>
    <col min="8964" max="8964" width="14.7109375" style="8" customWidth="1"/>
    <col min="8965" max="8965" width="18.7109375" style="8" customWidth="1"/>
    <col min="8966" max="8966" width="62.28515625" style="8" customWidth="1"/>
    <col min="8967" max="8967" width="0.5703125" style="8" customWidth="1"/>
    <col min="8968" max="8968" width="14.7109375" style="8" customWidth="1"/>
    <col min="8969" max="8969" width="14.42578125" style="8" customWidth="1"/>
    <col min="8970" max="8970" width="13.42578125" style="8" customWidth="1"/>
    <col min="8971" max="8971" width="9.28515625" style="8"/>
    <col min="8972" max="8972" width="17.7109375" style="8" customWidth="1"/>
    <col min="8973" max="9216" width="9.28515625" style="8"/>
    <col min="9217" max="9217" width="13.7109375" style="8" customWidth="1"/>
    <col min="9218" max="9218" width="19" style="8" customWidth="1"/>
    <col min="9219" max="9219" width="1" style="8" customWidth="1"/>
    <col min="9220" max="9220" width="14.7109375" style="8" customWidth="1"/>
    <col min="9221" max="9221" width="18.7109375" style="8" customWidth="1"/>
    <col min="9222" max="9222" width="62.28515625" style="8" customWidth="1"/>
    <col min="9223" max="9223" width="0.5703125" style="8" customWidth="1"/>
    <col min="9224" max="9224" width="14.7109375" style="8" customWidth="1"/>
    <col min="9225" max="9225" width="14.42578125" style="8" customWidth="1"/>
    <col min="9226" max="9226" width="13.42578125" style="8" customWidth="1"/>
    <col min="9227" max="9227" width="9.28515625" style="8"/>
    <col min="9228" max="9228" width="17.7109375" style="8" customWidth="1"/>
    <col min="9229" max="9472" width="9.28515625" style="8"/>
    <col min="9473" max="9473" width="13.7109375" style="8" customWidth="1"/>
    <col min="9474" max="9474" width="19" style="8" customWidth="1"/>
    <col min="9475" max="9475" width="1" style="8" customWidth="1"/>
    <col min="9476" max="9476" width="14.7109375" style="8" customWidth="1"/>
    <col min="9477" max="9477" width="18.7109375" style="8" customWidth="1"/>
    <col min="9478" max="9478" width="62.28515625" style="8" customWidth="1"/>
    <col min="9479" max="9479" width="0.5703125" style="8" customWidth="1"/>
    <col min="9480" max="9480" width="14.7109375" style="8" customWidth="1"/>
    <col min="9481" max="9481" width="14.42578125" style="8" customWidth="1"/>
    <col min="9482" max="9482" width="13.42578125" style="8" customWidth="1"/>
    <col min="9483" max="9483" width="9.28515625" style="8"/>
    <col min="9484" max="9484" width="17.7109375" style="8" customWidth="1"/>
    <col min="9485" max="9728" width="9.28515625" style="8"/>
    <col min="9729" max="9729" width="13.7109375" style="8" customWidth="1"/>
    <col min="9730" max="9730" width="19" style="8" customWidth="1"/>
    <col min="9731" max="9731" width="1" style="8" customWidth="1"/>
    <col min="9732" max="9732" width="14.7109375" style="8" customWidth="1"/>
    <col min="9733" max="9733" width="18.7109375" style="8" customWidth="1"/>
    <col min="9734" max="9734" width="62.28515625" style="8" customWidth="1"/>
    <col min="9735" max="9735" width="0.5703125" style="8" customWidth="1"/>
    <col min="9736" max="9736" width="14.7109375" style="8" customWidth="1"/>
    <col min="9737" max="9737" width="14.42578125" style="8" customWidth="1"/>
    <col min="9738" max="9738" width="13.42578125" style="8" customWidth="1"/>
    <col min="9739" max="9739" width="9.28515625" style="8"/>
    <col min="9740" max="9740" width="17.7109375" style="8" customWidth="1"/>
    <col min="9741" max="9984" width="9.28515625" style="8"/>
    <col min="9985" max="9985" width="13.7109375" style="8" customWidth="1"/>
    <col min="9986" max="9986" width="19" style="8" customWidth="1"/>
    <col min="9987" max="9987" width="1" style="8" customWidth="1"/>
    <col min="9988" max="9988" width="14.7109375" style="8" customWidth="1"/>
    <col min="9989" max="9989" width="18.7109375" style="8" customWidth="1"/>
    <col min="9990" max="9990" width="62.28515625" style="8" customWidth="1"/>
    <col min="9991" max="9991" width="0.5703125" style="8" customWidth="1"/>
    <col min="9992" max="9992" width="14.7109375" style="8" customWidth="1"/>
    <col min="9993" max="9993" width="14.42578125" style="8" customWidth="1"/>
    <col min="9994" max="9994" width="13.42578125" style="8" customWidth="1"/>
    <col min="9995" max="9995" width="9.28515625" style="8"/>
    <col min="9996" max="9996" width="17.7109375" style="8" customWidth="1"/>
    <col min="9997" max="10240" width="9.28515625" style="8"/>
    <col min="10241" max="10241" width="13.7109375" style="8" customWidth="1"/>
    <col min="10242" max="10242" width="19" style="8" customWidth="1"/>
    <col min="10243" max="10243" width="1" style="8" customWidth="1"/>
    <col min="10244" max="10244" width="14.7109375" style="8" customWidth="1"/>
    <col min="10245" max="10245" width="18.7109375" style="8" customWidth="1"/>
    <col min="10246" max="10246" width="62.28515625" style="8" customWidth="1"/>
    <col min="10247" max="10247" width="0.5703125" style="8" customWidth="1"/>
    <col min="10248" max="10248" width="14.7109375" style="8" customWidth="1"/>
    <col min="10249" max="10249" width="14.42578125" style="8" customWidth="1"/>
    <col min="10250" max="10250" width="13.42578125" style="8" customWidth="1"/>
    <col min="10251" max="10251" width="9.28515625" style="8"/>
    <col min="10252" max="10252" width="17.7109375" style="8" customWidth="1"/>
    <col min="10253" max="10496" width="9.28515625" style="8"/>
    <col min="10497" max="10497" width="13.7109375" style="8" customWidth="1"/>
    <col min="10498" max="10498" width="19" style="8" customWidth="1"/>
    <col min="10499" max="10499" width="1" style="8" customWidth="1"/>
    <col min="10500" max="10500" width="14.7109375" style="8" customWidth="1"/>
    <col min="10501" max="10501" width="18.7109375" style="8" customWidth="1"/>
    <col min="10502" max="10502" width="62.28515625" style="8" customWidth="1"/>
    <col min="10503" max="10503" width="0.5703125" style="8" customWidth="1"/>
    <col min="10504" max="10504" width="14.7109375" style="8" customWidth="1"/>
    <col min="10505" max="10505" width="14.42578125" style="8" customWidth="1"/>
    <col min="10506" max="10506" width="13.42578125" style="8" customWidth="1"/>
    <col min="10507" max="10507" width="9.28515625" style="8"/>
    <col min="10508" max="10508" width="17.7109375" style="8" customWidth="1"/>
    <col min="10509" max="10752" width="9.28515625" style="8"/>
    <col min="10753" max="10753" width="13.7109375" style="8" customWidth="1"/>
    <col min="10754" max="10754" width="19" style="8" customWidth="1"/>
    <col min="10755" max="10755" width="1" style="8" customWidth="1"/>
    <col min="10756" max="10756" width="14.7109375" style="8" customWidth="1"/>
    <col min="10757" max="10757" width="18.7109375" style="8" customWidth="1"/>
    <col min="10758" max="10758" width="62.28515625" style="8" customWidth="1"/>
    <col min="10759" max="10759" width="0.5703125" style="8" customWidth="1"/>
    <col min="10760" max="10760" width="14.7109375" style="8" customWidth="1"/>
    <col min="10761" max="10761" width="14.42578125" style="8" customWidth="1"/>
    <col min="10762" max="10762" width="13.42578125" style="8" customWidth="1"/>
    <col min="10763" max="10763" width="9.28515625" style="8"/>
    <col min="10764" max="10764" width="17.7109375" style="8" customWidth="1"/>
    <col min="10765" max="11008" width="9.28515625" style="8"/>
    <col min="11009" max="11009" width="13.7109375" style="8" customWidth="1"/>
    <col min="11010" max="11010" width="19" style="8" customWidth="1"/>
    <col min="11011" max="11011" width="1" style="8" customWidth="1"/>
    <col min="11012" max="11012" width="14.7109375" style="8" customWidth="1"/>
    <col min="11013" max="11013" width="18.7109375" style="8" customWidth="1"/>
    <col min="11014" max="11014" width="62.28515625" style="8" customWidth="1"/>
    <col min="11015" max="11015" width="0.5703125" style="8" customWidth="1"/>
    <col min="11016" max="11016" width="14.7109375" style="8" customWidth="1"/>
    <col min="11017" max="11017" width="14.42578125" style="8" customWidth="1"/>
    <col min="11018" max="11018" width="13.42578125" style="8" customWidth="1"/>
    <col min="11019" max="11019" width="9.28515625" style="8"/>
    <col min="11020" max="11020" width="17.7109375" style="8" customWidth="1"/>
    <col min="11021" max="11264" width="9.28515625" style="8"/>
    <col min="11265" max="11265" width="13.7109375" style="8" customWidth="1"/>
    <col min="11266" max="11266" width="19" style="8" customWidth="1"/>
    <col min="11267" max="11267" width="1" style="8" customWidth="1"/>
    <col min="11268" max="11268" width="14.7109375" style="8" customWidth="1"/>
    <col min="11269" max="11269" width="18.7109375" style="8" customWidth="1"/>
    <col min="11270" max="11270" width="62.28515625" style="8" customWidth="1"/>
    <col min="11271" max="11271" width="0.5703125" style="8" customWidth="1"/>
    <col min="11272" max="11272" width="14.7109375" style="8" customWidth="1"/>
    <col min="11273" max="11273" width="14.42578125" style="8" customWidth="1"/>
    <col min="11274" max="11274" width="13.42578125" style="8" customWidth="1"/>
    <col min="11275" max="11275" width="9.28515625" style="8"/>
    <col min="11276" max="11276" width="17.7109375" style="8" customWidth="1"/>
    <col min="11277" max="11520" width="9.28515625" style="8"/>
    <col min="11521" max="11521" width="13.7109375" style="8" customWidth="1"/>
    <col min="11522" max="11522" width="19" style="8" customWidth="1"/>
    <col min="11523" max="11523" width="1" style="8" customWidth="1"/>
    <col min="11524" max="11524" width="14.7109375" style="8" customWidth="1"/>
    <col min="11525" max="11525" width="18.7109375" style="8" customWidth="1"/>
    <col min="11526" max="11526" width="62.28515625" style="8" customWidth="1"/>
    <col min="11527" max="11527" width="0.5703125" style="8" customWidth="1"/>
    <col min="11528" max="11528" width="14.7109375" style="8" customWidth="1"/>
    <col min="11529" max="11529" width="14.42578125" style="8" customWidth="1"/>
    <col min="11530" max="11530" width="13.42578125" style="8" customWidth="1"/>
    <col min="11531" max="11531" width="9.28515625" style="8"/>
    <col min="11532" max="11532" width="17.7109375" style="8" customWidth="1"/>
    <col min="11533" max="11776" width="9.28515625" style="8"/>
    <col min="11777" max="11777" width="13.7109375" style="8" customWidth="1"/>
    <col min="11778" max="11778" width="19" style="8" customWidth="1"/>
    <col min="11779" max="11779" width="1" style="8" customWidth="1"/>
    <col min="11780" max="11780" width="14.7109375" style="8" customWidth="1"/>
    <col min="11781" max="11781" width="18.7109375" style="8" customWidth="1"/>
    <col min="11782" max="11782" width="62.28515625" style="8" customWidth="1"/>
    <col min="11783" max="11783" width="0.5703125" style="8" customWidth="1"/>
    <col min="11784" max="11784" width="14.7109375" style="8" customWidth="1"/>
    <col min="11785" max="11785" width="14.42578125" style="8" customWidth="1"/>
    <col min="11786" max="11786" width="13.42578125" style="8" customWidth="1"/>
    <col min="11787" max="11787" width="9.28515625" style="8"/>
    <col min="11788" max="11788" width="17.7109375" style="8" customWidth="1"/>
    <col min="11789" max="12032" width="9.28515625" style="8"/>
    <col min="12033" max="12033" width="13.7109375" style="8" customWidth="1"/>
    <col min="12034" max="12034" width="19" style="8" customWidth="1"/>
    <col min="12035" max="12035" width="1" style="8" customWidth="1"/>
    <col min="12036" max="12036" width="14.7109375" style="8" customWidth="1"/>
    <col min="12037" max="12037" width="18.7109375" style="8" customWidth="1"/>
    <col min="12038" max="12038" width="62.28515625" style="8" customWidth="1"/>
    <col min="12039" max="12039" width="0.5703125" style="8" customWidth="1"/>
    <col min="12040" max="12040" width="14.7109375" style="8" customWidth="1"/>
    <col min="12041" max="12041" width="14.42578125" style="8" customWidth="1"/>
    <col min="12042" max="12042" width="13.42578125" style="8" customWidth="1"/>
    <col min="12043" max="12043" width="9.28515625" style="8"/>
    <col min="12044" max="12044" width="17.7109375" style="8" customWidth="1"/>
    <col min="12045" max="12288" width="9.28515625" style="8"/>
    <col min="12289" max="12289" width="13.7109375" style="8" customWidth="1"/>
    <col min="12290" max="12290" width="19" style="8" customWidth="1"/>
    <col min="12291" max="12291" width="1" style="8" customWidth="1"/>
    <col min="12292" max="12292" width="14.7109375" style="8" customWidth="1"/>
    <col min="12293" max="12293" width="18.7109375" style="8" customWidth="1"/>
    <col min="12294" max="12294" width="62.28515625" style="8" customWidth="1"/>
    <col min="12295" max="12295" width="0.5703125" style="8" customWidth="1"/>
    <col min="12296" max="12296" width="14.7109375" style="8" customWidth="1"/>
    <col min="12297" max="12297" width="14.42578125" style="8" customWidth="1"/>
    <col min="12298" max="12298" width="13.42578125" style="8" customWidth="1"/>
    <col min="12299" max="12299" width="9.28515625" style="8"/>
    <col min="12300" max="12300" width="17.7109375" style="8" customWidth="1"/>
    <col min="12301" max="12544" width="9.28515625" style="8"/>
    <col min="12545" max="12545" width="13.7109375" style="8" customWidth="1"/>
    <col min="12546" max="12546" width="19" style="8" customWidth="1"/>
    <col min="12547" max="12547" width="1" style="8" customWidth="1"/>
    <col min="12548" max="12548" width="14.7109375" style="8" customWidth="1"/>
    <col min="12549" max="12549" width="18.7109375" style="8" customWidth="1"/>
    <col min="12550" max="12550" width="62.28515625" style="8" customWidth="1"/>
    <col min="12551" max="12551" width="0.5703125" style="8" customWidth="1"/>
    <col min="12552" max="12552" width="14.7109375" style="8" customWidth="1"/>
    <col min="12553" max="12553" width="14.42578125" style="8" customWidth="1"/>
    <col min="12554" max="12554" width="13.42578125" style="8" customWidth="1"/>
    <col min="12555" max="12555" width="9.28515625" style="8"/>
    <col min="12556" max="12556" width="17.7109375" style="8" customWidth="1"/>
    <col min="12557" max="12800" width="9.28515625" style="8"/>
    <col min="12801" max="12801" width="13.7109375" style="8" customWidth="1"/>
    <col min="12802" max="12802" width="19" style="8" customWidth="1"/>
    <col min="12803" max="12803" width="1" style="8" customWidth="1"/>
    <col min="12804" max="12804" width="14.7109375" style="8" customWidth="1"/>
    <col min="12805" max="12805" width="18.7109375" style="8" customWidth="1"/>
    <col min="12806" max="12806" width="62.28515625" style="8" customWidth="1"/>
    <col min="12807" max="12807" width="0.5703125" style="8" customWidth="1"/>
    <col min="12808" max="12808" width="14.7109375" style="8" customWidth="1"/>
    <col min="12809" max="12809" width="14.42578125" style="8" customWidth="1"/>
    <col min="12810" max="12810" width="13.42578125" style="8" customWidth="1"/>
    <col min="12811" max="12811" width="9.28515625" style="8"/>
    <col min="12812" max="12812" width="17.7109375" style="8" customWidth="1"/>
    <col min="12813" max="13056" width="9.28515625" style="8"/>
    <col min="13057" max="13057" width="13.7109375" style="8" customWidth="1"/>
    <col min="13058" max="13058" width="19" style="8" customWidth="1"/>
    <col min="13059" max="13059" width="1" style="8" customWidth="1"/>
    <col min="13060" max="13060" width="14.7109375" style="8" customWidth="1"/>
    <col min="13061" max="13061" width="18.7109375" style="8" customWidth="1"/>
    <col min="13062" max="13062" width="62.28515625" style="8" customWidth="1"/>
    <col min="13063" max="13063" width="0.5703125" style="8" customWidth="1"/>
    <col min="13064" max="13064" width="14.7109375" style="8" customWidth="1"/>
    <col min="13065" max="13065" width="14.42578125" style="8" customWidth="1"/>
    <col min="13066" max="13066" width="13.42578125" style="8" customWidth="1"/>
    <col min="13067" max="13067" width="9.28515625" style="8"/>
    <col min="13068" max="13068" width="17.7109375" style="8" customWidth="1"/>
    <col min="13069" max="13312" width="9.28515625" style="8"/>
    <col min="13313" max="13313" width="13.7109375" style="8" customWidth="1"/>
    <col min="13314" max="13314" width="19" style="8" customWidth="1"/>
    <col min="13315" max="13315" width="1" style="8" customWidth="1"/>
    <col min="13316" max="13316" width="14.7109375" style="8" customWidth="1"/>
    <col min="13317" max="13317" width="18.7109375" style="8" customWidth="1"/>
    <col min="13318" max="13318" width="62.28515625" style="8" customWidth="1"/>
    <col min="13319" max="13319" width="0.5703125" style="8" customWidth="1"/>
    <col min="13320" max="13320" width="14.7109375" style="8" customWidth="1"/>
    <col min="13321" max="13321" width="14.42578125" style="8" customWidth="1"/>
    <col min="13322" max="13322" width="13.42578125" style="8" customWidth="1"/>
    <col min="13323" max="13323" width="9.28515625" style="8"/>
    <col min="13324" max="13324" width="17.7109375" style="8" customWidth="1"/>
    <col min="13325" max="13568" width="9.28515625" style="8"/>
    <col min="13569" max="13569" width="13.7109375" style="8" customWidth="1"/>
    <col min="13570" max="13570" width="19" style="8" customWidth="1"/>
    <col min="13571" max="13571" width="1" style="8" customWidth="1"/>
    <col min="13572" max="13572" width="14.7109375" style="8" customWidth="1"/>
    <col min="13573" max="13573" width="18.7109375" style="8" customWidth="1"/>
    <col min="13574" max="13574" width="62.28515625" style="8" customWidth="1"/>
    <col min="13575" max="13575" width="0.5703125" style="8" customWidth="1"/>
    <col min="13576" max="13576" width="14.7109375" style="8" customWidth="1"/>
    <col min="13577" max="13577" width="14.42578125" style="8" customWidth="1"/>
    <col min="13578" max="13578" width="13.42578125" style="8" customWidth="1"/>
    <col min="13579" max="13579" width="9.28515625" style="8"/>
    <col min="13580" max="13580" width="17.7109375" style="8" customWidth="1"/>
    <col min="13581" max="13824" width="9.28515625" style="8"/>
    <col min="13825" max="13825" width="13.7109375" style="8" customWidth="1"/>
    <col min="13826" max="13826" width="19" style="8" customWidth="1"/>
    <col min="13827" max="13827" width="1" style="8" customWidth="1"/>
    <col min="13828" max="13828" width="14.7109375" style="8" customWidth="1"/>
    <col min="13829" max="13829" width="18.7109375" style="8" customWidth="1"/>
    <col min="13830" max="13830" width="62.28515625" style="8" customWidth="1"/>
    <col min="13831" max="13831" width="0.5703125" style="8" customWidth="1"/>
    <col min="13832" max="13832" width="14.7109375" style="8" customWidth="1"/>
    <col min="13833" max="13833" width="14.42578125" style="8" customWidth="1"/>
    <col min="13834" max="13834" width="13.42578125" style="8" customWidth="1"/>
    <col min="13835" max="13835" width="9.28515625" style="8"/>
    <col min="13836" max="13836" width="17.7109375" style="8" customWidth="1"/>
    <col min="13837" max="14080" width="9.28515625" style="8"/>
    <col min="14081" max="14081" width="13.7109375" style="8" customWidth="1"/>
    <col min="14082" max="14082" width="19" style="8" customWidth="1"/>
    <col min="14083" max="14083" width="1" style="8" customWidth="1"/>
    <col min="14084" max="14084" width="14.7109375" style="8" customWidth="1"/>
    <col min="14085" max="14085" width="18.7109375" style="8" customWidth="1"/>
    <col min="14086" max="14086" width="62.28515625" style="8" customWidth="1"/>
    <col min="14087" max="14087" width="0.5703125" style="8" customWidth="1"/>
    <col min="14088" max="14088" width="14.7109375" style="8" customWidth="1"/>
    <col min="14089" max="14089" width="14.42578125" style="8" customWidth="1"/>
    <col min="14090" max="14090" width="13.42578125" style="8" customWidth="1"/>
    <col min="14091" max="14091" width="9.28515625" style="8"/>
    <col min="14092" max="14092" width="17.7109375" style="8" customWidth="1"/>
    <col min="14093" max="14336" width="9.28515625" style="8"/>
    <col min="14337" max="14337" width="13.7109375" style="8" customWidth="1"/>
    <col min="14338" max="14338" width="19" style="8" customWidth="1"/>
    <col min="14339" max="14339" width="1" style="8" customWidth="1"/>
    <col min="14340" max="14340" width="14.7109375" style="8" customWidth="1"/>
    <col min="14341" max="14341" width="18.7109375" style="8" customWidth="1"/>
    <col min="14342" max="14342" width="62.28515625" style="8" customWidth="1"/>
    <col min="14343" max="14343" width="0.5703125" style="8" customWidth="1"/>
    <col min="14344" max="14344" width="14.7109375" style="8" customWidth="1"/>
    <col min="14345" max="14345" width="14.42578125" style="8" customWidth="1"/>
    <col min="14346" max="14346" width="13.42578125" style="8" customWidth="1"/>
    <col min="14347" max="14347" width="9.28515625" style="8"/>
    <col min="14348" max="14348" width="17.7109375" style="8" customWidth="1"/>
    <col min="14349" max="14592" width="9.28515625" style="8"/>
    <col min="14593" max="14593" width="13.7109375" style="8" customWidth="1"/>
    <col min="14594" max="14594" width="19" style="8" customWidth="1"/>
    <col min="14595" max="14595" width="1" style="8" customWidth="1"/>
    <col min="14596" max="14596" width="14.7109375" style="8" customWidth="1"/>
    <col min="14597" max="14597" width="18.7109375" style="8" customWidth="1"/>
    <col min="14598" max="14598" width="62.28515625" style="8" customWidth="1"/>
    <col min="14599" max="14599" width="0.5703125" style="8" customWidth="1"/>
    <col min="14600" max="14600" width="14.7109375" style="8" customWidth="1"/>
    <col min="14601" max="14601" width="14.42578125" style="8" customWidth="1"/>
    <col min="14602" max="14602" width="13.42578125" style="8" customWidth="1"/>
    <col min="14603" max="14603" width="9.28515625" style="8"/>
    <col min="14604" max="14604" width="17.7109375" style="8" customWidth="1"/>
    <col min="14605" max="14848" width="9.28515625" style="8"/>
    <col min="14849" max="14849" width="13.7109375" style="8" customWidth="1"/>
    <col min="14850" max="14850" width="19" style="8" customWidth="1"/>
    <col min="14851" max="14851" width="1" style="8" customWidth="1"/>
    <col min="14852" max="14852" width="14.7109375" style="8" customWidth="1"/>
    <col min="14853" max="14853" width="18.7109375" style="8" customWidth="1"/>
    <col min="14854" max="14854" width="62.28515625" style="8" customWidth="1"/>
    <col min="14855" max="14855" width="0.5703125" style="8" customWidth="1"/>
    <col min="14856" max="14856" width="14.7109375" style="8" customWidth="1"/>
    <col min="14857" max="14857" width="14.42578125" style="8" customWidth="1"/>
    <col min="14858" max="14858" width="13.42578125" style="8" customWidth="1"/>
    <col min="14859" max="14859" width="9.28515625" style="8"/>
    <col min="14860" max="14860" width="17.7109375" style="8" customWidth="1"/>
    <col min="14861" max="15104" width="9.28515625" style="8"/>
    <col min="15105" max="15105" width="13.7109375" style="8" customWidth="1"/>
    <col min="15106" max="15106" width="19" style="8" customWidth="1"/>
    <col min="15107" max="15107" width="1" style="8" customWidth="1"/>
    <col min="15108" max="15108" width="14.7109375" style="8" customWidth="1"/>
    <col min="15109" max="15109" width="18.7109375" style="8" customWidth="1"/>
    <col min="15110" max="15110" width="62.28515625" style="8" customWidth="1"/>
    <col min="15111" max="15111" width="0.5703125" style="8" customWidth="1"/>
    <col min="15112" max="15112" width="14.7109375" style="8" customWidth="1"/>
    <col min="15113" max="15113" width="14.42578125" style="8" customWidth="1"/>
    <col min="15114" max="15114" width="13.42578125" style="8" customWidth="1"/>
    <col min="15115" max="15115" width="9.28515625" style="8"/>
    <col min="15116" max="15116" width="17.7109375" style="8" customWidth="1"/>
    <col min="15117" max="15360" width="9.28515625" style="8"/>
    <col min="15361" max="15361" width="13.7109375" style="8" customWidth="1"/>
    <col min="15362" max="15362" width="19" style="8" customWidth="1"/>
    <col min="15363" max="15363" width="1" style="8" customWidth="1"/>
    <col min="15364" max="15364" width="14.7109375" style="8" customWidth="1"/>
    <col min="15365" max="15365" width="18.7109375" style="8" customWidth="1"/>
    <col min="15366" max="15366" width="62.28515625" style="8" customWidth="1"/>
    <col min="15367" max="15367" width="0.5703125" style="8" customWidth="1"/>
    <col min="15368" max="15368" width="14.7109375" style="8" customWidth="1"/>
    <col min="15369" max="15369" width="14.42578125" style="8" customWidth="1"/>
    <col min="15370" max="15370" width="13.42578125" style="8" customWidth="1"/>
    <col min="15371" max="15371" width="9.28515625" style="8"/>
    <col min="15372" max="15372" width="17.7109375" style="8" customWidth="1"/>
    <col min="15373" max="15616" width="9.28515625" style="8"/>
    <col min="15617" max="15617" width="13.7109375" style="8" customWidth="1"/>
    <col min="15618" max="15618" width="19" style="8" customWidth="1"/>
    <col min="15619" max="15619" width="1" style="8" customWidth="1"/>
    <col min="15620" max="15620" width="14.7109375" style="8" customWidth="1"/>
    <col min="15621" max="15621" width="18.7109375" style="8" customWidth="1"/>
    <col min="15622" max="15622" width="62.28515625" style="8" customWidth="1"/>
    <col min="15623" max="15623" width="0.5703125" style="8" customWidth="1"/>
    <col min="15624" max="15624" width="14.7109375" style="8" customWidth="1"/>
    <col min="15625" max="15625" width="14.42578125" style="8" customWidth="1"/>
    <col min="15626" max="15626" width="13.42578125" style="8" customWidth="1"/>
    <col min="15627" max="15627" width="9.28515625" style="8"/>
    <col min="15628" max="15628" width="17.7109375" style="8" customWidth="1"/>
    <col min="15629" max="15872" width="9.28515625" style="8"/>
    <col min="15873" max="15873" width="13.7109375" style="8" customWidth="1"/>
    <col min="15874" max="15874" width="19" style="8" customWidth="1"/>
    <col min="15875" max="15875" width="1" style="8" customWidth="1"/>
    <col min="15876" max="15876" width="14.7109375" style="8" customWidth="1"/>
    <col min="15877" max="15877" width="18.7109375" style="8" customWidth="1"/>
    <col min="15878" max="15878" width="62.28515625" style="8" customWidth="1"/>
    <col min="15879" max="15879" width="0.5703125" style="8" customWidth="1"/>
    <col min="15880" max="15880" width="14.7109375" style="8" customWidth="1"/>
    <col min="15881" max="15881" width="14.42578125" style="8" customWidth="1"/>
    <col min="15882" max="15882" width="13.42578125" style="8" customWidth="1"/>
    <col min="15883" max="15883" width="9.28515625" style="8"/>
    <col min="15884" max="15884" width="17.7109375" style="8" customWidth="1"/>
    <col min="15885" max="16128" width="9.28515625" style="8"/>
    <col min="16129" max="16129" width="13.7109375" style="8" customWidth="1"/>
    <col min="16130" max="16130" width="19" style="8" customWidth="1"/>
    <col min="16131" max="16131" width="1" style="8" customWidth="1"/>
    <col min="16132" max="16132" width="14.7109375" style="8" customWidth="1"/>
    <col min="16133" max="16133" width="18.7109375" style="8" customWidth="1"/>
    <col min="16134" max="16134" width="62.28515625" style="8" customWidth="1"/>
    <col min="16135" max="16135" width="0.5703125" style="8" customWidth="1"/>
    <col min="16136" max="16136" width="14.7109375" style="8" customWidth="1"/>
    <col min="16137" max="16137" width="14.42578125" style="8" customWidth="1"/>
    <col min="16138" max="16138" width="13.42578125" style="8" customWidth="1"/>
    <col min="16139" max="16139" width="9.28515625" style="8"/>
    <col min="16140" max="16140" width="17.7109375" style="8" customWidth="1"/>
    <col min="16141" max="16384" width="9.28515625" style="8"/>
  </cols>
  <sheetData>
    <row r="1" spans="1:10" s="1" customFormat="1" ht="63" customHeight="1"/>
    <row r="2" spans="1:10" s="1" customFormat="1" ht="15" customHeight="1">
      <c r="A2" s="2"/>
      <c r="B2" s="3"/>
      <c r="C2" s="3"/>
      <c r="D2" s="3"/>
      <c r="E2" s="3"/>
      <c r="F2" s="3"/>
      <c r="G2" s="3"/>
      <c r="H2" s="3"/>
      <c r="I2" s="198"/>
    </row>
    <row r="3" spans="1:10" s="1" customFormat="1" ht="60.75" customHeight="1">
      <c r="A3" s="2"/>
      <c r="B3" s="4"/>
      <c r="C3" s="5"/>
      <c r="D3" s="197"/>
      <c r="E3" s="197" t="s">
        <v>131</v>
      </c>
      <c r="F3" s="421" t="s">
        <v>132</v>
      </c>
      <c r="G3" s="421"/>
      <c r="H3" s="421"/>
      <c r="I3" s="198"/>
    </row>
    <row r="4" spans="1:10" s="1" customFormat="1" ht="81" customHeight="1">
      <c r="A4" s="2"/>
      <c r="B4" s="376" t="s">
        <v>133</v>
      </c>
      <c r="C4" s="376"/>
      <c r="D4" s="376"/>
      <c r="E4" s="376"/>
      <c r="F4" s="376"/>
      <c r="G4" s="376"/>
      <c r="H4" s="376"/>
    </row>
    <row r="5" spans="1:10" s="1" customFormat="1" ht="24.75" customHeight="1">
      <c r="A5" s="6"/>
      <c r="B5" s="199" t="s">
        <v>2</v>
      </c>
      <c r="C5" s="200">
        <v>4</v>
      </c>
      <c r="D5" s="200">
        <v>1.2</v>
      </c>
      <c r="E5" s="199" t="s">
        <v>3</v>
      </c>
      <c r="F5" s="201">
        <v>44317</v>
      </c>
      <c r="G5" s="2"/>
      <c r="I5" s="202"/>
      <c r="J5" s="7"/>
    </row>
    <row r="6" spans="1:10" s="2" customFormat="1"/>
    <row r="7" spans="1:10" s="2" customFormat="1" ht="85.5" customHeight="1">
      <c r="B7" s="422" t="s">
        <v>134</v>
      </c>
      <c r="C7" s="422"/>
      <c r="D7" s="422"/>
      <c r="E7" s="422"/>
      <c r="F7" s="422"/>
      <c r="G7" s="422"/>
      <c r="H7" s="422"/>
      <c r="I7" s="422"/>
    </row>
    <row r="8" spans="1:10" ht="12" customHeight="1">
      <c r="B8" s="203"/>
      <c r="C8" s="203"/>
      <c r="D8" s="203"/>
      <c r="E8" s="203"/>
      <c r="F8" s="203"/>
      <c r="G8" s="203"/>
      <c r="H8" s="203"/>
      <c r="I8" s="203"/>
      <c r="J8" s="204"/>
    </row>
    <row r="9" spans="1:10" ht="1.5" customHeight="1">
      <c r="B9" s="203"/>
      <c r="C9" s="203"/>
      <c r="D9" s="203"/>
      <c r="E9" s="203"/>
      <c r="F9" s="203"/>
      <c r="G9" s="203"/>
      <c r="H9" s="203"/>
      <c r="I9" s="203"/>
      <c r="J9" s="204"/>
    </row>
    <row r="10" spans="1:10" ht="17.25" customHeight="1">
      <c r="B10" s="205" t="s">
        <v>135</v>
      </c>
      <c r="C10" s="10"/>
      <c r="D10" s="10"/>
      <c r="E10" s="10"/>
      <c r="F10" s="10"/>
      <c r="G10" s="10"/>
    </row>
    <row r="11" spans="1:10" ht="1.5" customHeight="1">
      <c r="B11" s="206"/>
      <c r="C11" s="10"/>
      <c r="D11" s="10"/>
      <c r="E11" s="10"/>
      <c r="F11" s="10"/>
      <c r="G11" s="10"/>
    </row>
    <row r="12" spans="1:10" ht="10.15" customHeight="1">
      <c r="B12" s="206"/>
      <c r="C12" s="10"/>
      <c r="D12" s="10"/>
      <c r="E12" s="10"/>
      <c r="F12" s="10"/>
      <c r="G12" s="10"/>
    </row>
    <row r="13" spans="1:10" ht="16.149999999999999" customHeight="1">
      <c r="B13" s="206"/>
      <c r="C13" s="10"/>
      <c r="D13" s="418"/>
      <c r="E13" s="420" t="s">
        <v>12</v>
      </c>
      <c r="F13" s="9"/>
      <c r="G13" s="10"/>
    </row>
    <row r="14" spans="1:10" ht="16.149999999999999" customHeight="1">
      <c r="B14" s="206"/>
      <c r="C14" s="10"/>
      <c r="D14" s="419"/>
      <c r="E14" s="420"/>
      <c r="F14" s="10"/>
      <c r="G14" s="10"/>
    </row>
    <row r="15" spans="1:10" ht="17.25" customHeight="1">
      <c r="C15" s="10"/>
      <c r="D15" s="12"/>
      <c r="E15" s="10"/>
      <c r="F15" s="10"/>
      <c r="G15" s="10"/>
    </row>
    <row r="16" spans="1:10" ht="3.75" customHeight="1">
      <c r="B16" s="207"/>
      <c r="C16" s="207"/>
      <c r="D16" s="208"/>
      <c r="E16" s="12"/>
      <c r="F16" s="207"/>
      <c r="G16" s="207"/>
    </row>
    <row r="17" spans="2:12" ht="16.149999999999999" customHeight="1">
      <c r="B17" s="206"/>
      <c r="C17" s="206"/>
      <c r="D17" s="418"/>
      <c r="E17" s="420" t="s">
        <v>12</v>
      </c>
      <c r="F17" s="9"/>
      <c r="G17" s="206"/>
    </row>
    <row r="18" spans="2:12" ht="16.149999999999999" customHeight="1">
      <c r="B18" s="206"/>
      <c r="C18" s="206"/>
      <c r="D18" s="419"/>
      <c r="E18" s="420"/>
      <c r="F18" s="206"/>
      <c r="G18" s="206"/>
    </row>
    <row r="19" spans="2:12" ht="13.5" customHeight="1">
      <c r="D19" s="206"/>
      <c r="H19" s="209"/>
      <c r="I19" s="210"/>
    </row>
    <row r="20" spans="2:12" ht="1.5" customHeight="1">
      <c r="B20" s="9"/>
      <c r="H20" s="209"/>
      <c r="I20" s="210"/>
    </row>
    <row r="21" spans="2:12" ht="17.25" customHeight="1">
      <c r="B21" s="393" t="s">
        <v>136</v>
      </c>
      <c r="C21" s="393"/>
      <c r="D21" s="393"/>
      <c r="E21" s="393"/>
      <c r="F21" s="393"/>
      <c r="G21" s="393"/>
      <c r="H21" s="394"/>
      <c r="I21" s="394"/>
      <c r="J21" s="394"/>
    </row>
    <row r="22" spans="2:12" ht="1.5" customHeight="1">
      <c r="B22" s="211"/>
      <c r="C22" s="211"/>
      <c r="D22" s="211"/>
      <c r="E22" s="211"/>
      <c r="F22" s="211"/>
      <c r="G22" s="211"/>
      <c r="H22" s="204"/>
      <c r="I22" s="204"/>
      <c r="J22" s="204"/>
    </row>
    <row r="23" spans="2:12" ht="10.15" customHeight="1">
      <c r="B23" s="211"/>
      <c r="C23" s="211"/>
      <c r="D23" s="211"/>
      <c r="E23" s="211"/>
      <c r="F23" s="211"/>
      <c r="G23" s="211"/>
      <c r="H23" s="204"/>
      <c r="I23" s="204"/>
      <c r="J23" s="204"/>
    </row>
    <row r="24" spans="2:12" s="16" customFormat="1" ht="20.100000000000001" customHeight="1">
      <c r="B24" s="212" t="s">
        <v>4</v>
      </c>
      <c r="C24" s="213"/>
      <c r="D24" s="213"/>
      <c r="E24" s="213"/>
      <c r="F24" s="214"/>
      <c r="G24" s="215"/>
      <c r="H24" s="414"/>
      <c r="I24" s="415"/>
    </row>
    <row r="25" spans="2:12" s="16" customFormat="1" ht="20.100000000000001" customHeight="1">
      <c r="B25" s="216" t="s">
        <v>137</v>
      </c>
      <c r="C25" s="217"/>
      <c r="D25" s="217"/>
      <c r="E25" s="217"/>
      <c r="F25" s="218"/>
      <c r="G25" s="219"/>
      <c r="H25" s="402"/>
      <c r="I25" s="403"/>
    </row>
    <row r="26" spans="2:12" s="16" customFormat="1" ht="20.100000000000001" customHeight="1">
      <c r="B26" s="216" t="s">
        <v>138</v>
      </c>
      <c r="C26" s="217"/>
      <c r="D26" s="217"/>
      <c r="E26" s="217"/>
      <c r="F26" s="218"/>
      <c r="G26" s="219"/>
      <c r="H26" s="402"/>
      <c r="I26" s="403"/>
      <c r="J26" s="397" t="str">
        <f>IF((CentralACAprts+CondWaterAprt+NoCentralACAprt)&gt;NoofAprts,"Sum of the apartments that fall within these three categories cannot be higher than total number of apartments","")</f>
        <v/>
      </c>
      <c r="K26" s="398"/>
      <c r="L26" s="398"/>
    </row>
    <row r="27" spans="2:12" s="16" customFormat="1" ht="20.100000000000001" customHeight="1">
      <c r="B27" s="216" t="s">
        <v>139</v>
      </c>
      <c r="C27" s="220"/>
      <c r="D27" s="220"/>
      <c r="E27" s="220"/>
      <c r="F27" s="221"/>
      <c r="G27" s="222"/>
      <c r="H27" s="402"/>
      <c r="I27" s="403"/>
      <c r="J27" s="397"/>
      <c r="K27" s="398"/>
      <c r="L27" s="398"/>
    </row>
    <row r="28" spans="2:12" s="16" customFormat="1" ht="20.100000000000001" customHeight="1">
      <c r="B28" s="223" t="s">
        <v>140</v>
      </c>
      <c r="C28" s="224"/>
      <c r="D28" s="224"/>
      <c r="E28" s="224"/>
      <c r="F28" s="225"/>
      <c r="G28" s="226"/>
      <c r="H28" s="416"/>
      <c r="I28" s="417"/>
      <c r="J28" s="397"/>
      <c r="K28" s="398"/>
      <c r="L28" s="398"/>
    </row>
    <row r="29" spans="2:12" s="16" customFormat="1" ht="11.25" customHeight="1">
      <c r="B29" s="9"/>
      <c r="C29" s="8"/>
      <c r="D29" s="8"/>
      <c r="E29" s="8"/>
      <c r="F29" s="8"/>
      <c r="G29" s="8"/>
      <c r="H29" s="209"/>
      <c r="I29" s="210"/>
    </row>
    <row r="30" spans="2:12" ht="1.5" customHeight="1">
      <c r="B30" s="9"/>
      <c r="H30" s="209"/>
      <c r="I30" s="210"/>
    </row>
    <row r="31" spans="2:12" s="16" customFormat="1" ht="18" customHeight="1">
      <c r="B31" s="393" t="s">
        <v>141</v>
      </c>
      <c r="C31" s="393"/>
      <c r="D31" s="393"/>
      <c r="E31" s="393"/>
      <c r="F31" s="393"/>
      <c r="G31" s="393"/>
      <c r="H31" s="394"/>
      <c r="I31" s="394"/>
      <c r="J31" s="394"/>
    </row>
    <row r="32" spans="2:12" ht="1.5" customHeight="1">
      <c r="B32" s="9"/>
      <c r="H32" s="209"/>
      <c r="I32" s="210"/>
    </row>
    <row r="33" spans="1:12" s="16" customFormat="1" ht="8.25" customHeight="1">
      <c r="A33" s="217"/>
      <c r="B33" s="217"/>
      <c r="C33" s="217"/>
      <c r="D33" s="217"/>
      <c r="E33" s="217"/>
      <c r="F33" s="211"/>
      <c r="G33" s="211"/>
      <c r="H33" s="204"/>
      <c r="I33" s="227"/>
    </row>
    <row r="34" spans="1:12" s="16" customFormat="1" ht="20.100000000000001" customHeight="1">
      <c r="B34" s="228" t="s">
        <v>142</v>
      </c>
      <c r="C34" s="229"/>
      <c r="D34" s="229"/>
      <c r="E34" s="229"/>
      <c r="F34" s="230"/>
      <c r="G34" s="231"/>
      <c r="H34" s="395"/>
      <c r="I34" s="396"/>
      <c r="J34" s="175" t="str">
        <f>IF(LiftAprt&gt;NoofAprts,"Lift-serviced apartments cannot be higher than total number of apartments","")</f>
        <v/>
      </c>
    </row>
    <row r="35" spans="1:12" s="16" customFormat="1" ht="20.100000000000001" customHeight="1">
      <c r="B35" s="232" t="s">
        <v>143</v>
      </c>
      <c r="C35" s="217"/>
      <c r="D35" s="217"/>
      <c r="E35" s="217"/>
      <c r="F35" s="218"/>
      <c r="G35" s="219"/>
      <c r="H35" s="402"/>
      <c r="I35" s="403"/>
    </row>
    <row r="36" spans="1:12" s="16" customFormat="1" ht="20.100000000000001" customHeight="1">
      <c r="B36" s="232" t="s">
        <v>144</v>
      </c>
      <c r="C36" s="217"/>
      <c r="D36" s="217"/>
      <c r="E36" s="217"/>
      <c r="F36" s="218"/>
      <c r="G36" s="219"/>
      <c r="H36" s="402"/>
      <c r="I36" s="403"/>
    </row>
    <row r="37" spans="1:12" s="16" customFormat="1" ht="20.100000000000001" customHeight="1">
      <c r="B37" s="232" t="s">
        <v>145</v>
      </c>
      <c r="C37" s="217"/>
      <c r="D37" s="217"/>
      <c r="E37" s="217"/>
      <c r="F37" s="218"/>
      <c r="G37" s="219"/>
      <c r="H37" s="402"/>
      <c r="I37" s="403"/>
    </row>
    <row r="38" spans="1:12" s="16" customFormat="1" ht="20.100000000000001" customHeight="1">
      <c r="B38" s="223" t="s">
        <v>146</v>
      </c>
      <c r="C38" s="224"/>
      <c r="D38" s="224"/>
      <c r="E38" s="224"/>
      <c r="F38" s="225"/>
      <c r="G38" s="226"/>
      <c r="H38" s="412"/>
      <c r="I38" s="413"/>
    </row>
    <row r="39" spans="1:12" s="16" customFormat="1" ht="9" customHeight="1">
      <c r="B39" s="9"/>
      <c r="C39" s="8"/>
      <c r="D39" s="8"/>
      <c r="E39" s="8"/>
      <c r="F39" s="8"/>
      <c r="G39" s="8"/>
      <c r="H39" s="209"/>
      <c r="I39" s="210"/>
    </row>
    <row r="40" spans="1:12" ht="1.5" customHeight="1">
      <c r="B40" s="9"/>
      <c r="H40" s="209"/>
      <c r="I40" s="210"/>
    </row>
    <row r="41" spans="1:12" s="16" customFormat="1" ht="16.5" customHeight="1">
      <c r="B41" s="393" t="s">
        <v>147</v>
      </c>
      <c r="C41" s="393"/>
      <c r="D41" s="393"/>
      <c r="E41" s="393"/>
      <c r="F41" s="393"/>
      <c r="G41" s="393"/>
      <c r="H41" s="394"/>
      <c r="I41" s="394"/>
      <c r="J41" s="394"/>
    </row>
    <row r="42" spans="1:12" ht="1.5" customHeight="1">
      <c r="B42" s="9"/>
      <c r="H42" s="209"/>
      <c r="I42" s="210"/>
    </row>
    <row r="43" spans="1:12" ht="8.25" customHeight="1"/>
    <row r="44" spans="1:12" s="16" customFormat="1" ht="20.100000000000001" customHeight="1">
      <c r="B44" s="228" t="s">
        <v>148</v>
      </c>
      <c r="C44" s="229"/>
      <c r="D44" s="229"/>
      <c r="E44" s="229"/>
      <c r="F44" s="230"/>
      <c r="G44" s="231"/>
      <c r="H44" s="395"/>
      <c r="I44" s="396"/>
      <c r="J44" s="397" t="str">
        <f>IF((CentralColdWater+ColdWaterCentralDHW+ColdWaterCentralNoDHW)&gt;NoofAprts,"Sum of the apartments that fall within these three categories cannot be higher than total number of apartments","")</f>
        <v/>
      </c>
      <c r="K44" s="398"/>
      <c r="L44" s="398"/>
    </row>
    <row r="45" spans="1:12" s="16" customFormat="1" ht="20.100000000000001" customHeight="1">
      <c r="B45" s="399" t="s">
        <v>149</v>
      </c>
      <c r="C45" s="400"/>
      <c r="D45" s="400"/>
      <c r="E45" s="400"/>
      <c r="F45" s="401"/>
      <c r="G45" s="219"/>
      <c r="H45" s="402"/>
      <c r="I45" s="403"/>
      <c r="J45" s="397"/>
      <c r="K45" s="398"/>
      <c r="L45" s="398"/>
    </row>
    <row r="46" spans="1:12" s="16" customFormat="1" ht="20.100000000000001" customHeight="1">
      <c r="B46" s="232" t="s">
        <v>150</v>
      </c>
      <c r="C46" s="217"/>
      <c r="D46" s="217"/>
      <c r="E46" s="217"/>
      <c r="F46" s="218"/>
      <c r="G46" s="219"/>
      <c r="H46" s="404"/>
      <c r="I46" s="405"/>
      <c r="J46" s="397"/>
      <c r="K46" s="398"/>
      <c r="L46" s="398"/>
    </row>
    <row r="47" spans="1:12" s="16" customFormat="1" ht="20.100000000000001" customHeight="1">
      <c r="B47" s="223" t="s">
        <v>151</v>
      </c>
      <c r="C47" s="224"/>
      <c r="D47" s="224"/>
      <c r="E47" s="224"/>
      <c r="F47" s="225"/>
      <c r="G47" s="226"/>
      <c r="H47" s="404"/>
      <c r="I47" s="405"/>
    </row>
    <row r="48" spans="1:12" s="16" customFormat="1" ht="9" customHeight="1">
      <c r="B48" s="9"/>
      <c r="C48" s="8"/>
      <c r="D48" s="8"/>
      <c r="E48" s="8"/>
      <c r="F48" s="8"/>
      <c r="G48" s="8"/>
      <c r="H48" s="209"/>
      <c r="I48" s="210"/>
    </row>
    <row r="49" spans="2:10" ht="1.5" customHeight="1">
      <c r="B49" s="9"/>
      <c r="H49" s="209"/>
      <c r="I49" s="210"/>
    </row>
    <row r="50" spans="2:10" s="16" customFormat="1" ht="16.5" customHeight="1">
      <c r="B50" s="393" t="s">
        <v>152</v>
      </c>
      <c r="C50" s="393"/>
      <c r="D50" s="393"/>
      <c r="E50" s="393"/>
      <c r="F50" s="393"/>
      <c r="G50" s="393"/>
      <c r="H50" s="393"/>
      <c r="I50" s="393"/>
      <c r="J50" s="393"/>
    </row>
    <row r="51" spans="2:10" ht="1.5" customHeight="1">
      <c r="B51" s="9"/>
      <c r="H51" s="209"/>
      <c r="I51" s="210"/>
    </row>
    <row r="52" spans="2:10" ht="8.25" customHeight="1"/>
    <row r="53" spans="2:10" s="16" customFormat="1" ht="20.100000000000001" customHeight="1">
      <c r="B53" s="233" t="s">
        <v>153</v>
      </c>
      <c r="C53" s="234"/>
      <c r="D53" s="234"/>
      <c r="E53" s="234"/>
      <c r="F53" s="235" t="s">
        <v>154</v>
      </c>
      <c r="G53" s="236"/>
      <c r="H53" s="406"/>
      <c r="I53" s="407"/>
    </row>
    <row r="54" spans="2:10" s="16" customFormat="1" ht="20.100000000000001" customHeight="1">
      <c r="B54" s="237" t="str">
        <f>IF(SUM(H53:H54)=1,"","ERROR: Percentage breakdown must total 100%")</f>
        <v>ERROR: Percentage breakdown must total 100%</v>
      </c>
      <c r="C54" s="238"/>
      <c r="D54" s="238"/>
      <c r="E54" s="238"/>
      <c r="F54" s="239" t="s">
        <v>155</v>
      </c>
      <c r="G54" s="240"/>
      <c r="H54" s="408"/>
      <c r="I54" s="409"/>
    </row>
    <row r="55" spans="2:10" s="16" customFormat="1" ht="20.100000000000001" hidden="1" customHeight="1">
      <c r="B55" s="241"/>
      <c r="C55" s="242"/>
      <c r="D55" s="242"/>
      <c r="E55" s="242"/>
      <c r="F55" s="243" t="s">
        <v>156</v>
      </c>
      <c r="G55" s="240"/>
      <c r="H55" s="410">
        <v>0</v>
      </c>
      <c r="I55" s="411"/>
    </row>
    <row r="56" spans="2:10" ht="15" customHeight="1">
      <c r="B56" s="244"/>
      <c r="C56" s="245"/>
      <c r="D56" s="245"/>
      <c r="E56" s="245"/>
      <c r="F56" s="245"/>
      <c r="G56" s="245"/>
      <c r="H56" s="209"/>
    </row>
    <row r="57" spans="2:10" ht="1.5" customHeight="1">
      <c r="B57" s="246"/>
      <c r="C57" s="247"/>
      <c r="D57" s="247"/>
      <c r="E57" s="247"/>
      <c r="F57" s="247"/>
      <c r="G57" s="247"/>
      <c r="H57" s="248"/>
      <c r="I57" s="32"/>
    </row>
    <row r="58" spans="2:10" ht="21.75" customHeight="1">
      <c r="B58" s="391" t="s">
        <v>10</v>
      </c>
      <c r="C58" s="391"/>
      <c r="D58" s="391"/>
      <c r="E58" s="391"/>
      <c r="F58" s="391"/>
      <c r="G58" s="391"/>
      <c r="H58" s="392"/>
      <c r="I58" s="392"/>
      <c r="J58" s="392"/>
    </row>
    <row r="59" spans="2:10" ht="1.5" customHeight="1">
      <c r="B59" s="246"/>
      <c r="C59" s="247"/>
      <c r="D59" s="247"/>
      <c r="E59" s="247"/>
      <c r="F59" s="247"/>
      <c r="G59" s="247"/>
      <c r="H59" s="248"/>
      <c r="I59" s="32"/>
      <c r="J59" s="204"/>
    </row>
    <row r="60" spans="2:10" ht="10.15" customHeight="1">
      <c r="F60" s="249"/>
      <c r="G60" s="249"/>
      <c r="J60" s="39"/>
    </row>
    <row r="61" spans="2:10" ht="18" hidden="1" customHeight="1">
      <c r="B61" s="250"/>
      <c r="C61" s="250"/>
      <c r="D61" s="251" t="s">
        <v>157</v>
      </c>
      <c r="E61" s="250"/>
      <c r="F61" s="250"/>
      <c r="G61" s="250"/>
      <c r="H61" s="252"/>
      <c r="J61" s="39"/>
    </row>
    <row r="62" spans="2:10" ht="18" hidden="1" customHeight="1">
      <c r="D62" s="389" t="str">
        <f>IF(ISNUMBER(#REF!),#REF!,"")</f>
        <v/>
      </c>
      <c r="E62" s="389"/>
      <c r="F62" s="389"/>
      <c r="G62" s="253"/>
      <c r="H62" s="254" t="s">
        <v>158</v>
      </c>
      <c r="I62" s="255"/>
      <c r="J62" s="39"/>
    </row>
    <row r="63" spans="2:10" ht="18" hidden="1" customHeight="1">
      <c r="D63" s="10" t="str">
        <f>CONCATENATE("Maximum Emissions at ",D13, " Star NABERS Energy")</f>
        <v>Maximum Emissions at  Star NABERS Energy</v>
      </c>
      <c r="E63" s="249"/>
      <c r="G63" s="249"/>
      <c r="J63" s="39"/>
    </row>
    <row r="64" spans="2:10" ht="18" hidden="1" customHeight="1">
      <c r="D64" s="389" t="str">
        <f>IF(ISNUMBER(#REF!),#REF!,"")</f>
        <v/>
      </c>
      <c r="E64" s="389"/>
      <c r="F64" s="389"/>
      <c r="G64" s="253"/>
      <c r="H64" s="254" t="s">
        <v>158</v>
      </c>
      <c r="I64" s="255"/>
      <c r="J64" s="256"/>
    </row>
    <row r="65" spans="2:11" ht="18" hidden="1" customHeight="1">
      <c r="D65" s="257"/>
      <c r="E65" s="257"/>
      <c r="F65" s="257"/>
      <c r="G65" s="253"/>
      <c r="H65" s="254"/>
      <c r="I65" s="255"/>
      <c r="J65" s="256"/>
    </row>
    <row r="66" spans="2:11" ht="18" customHeight="1">
      <c r="D66" s="251" t="s">
        <v>159</v>
      </c>
      <c r="E66" s="250"/>
      <c r="F66" s="250"/>
      <c r="G66" s="250"/>
      <c r="H66" s="252"/>
      <c r="J66" s="256"/>
    </row>
    <row r="67" spans="2:11" ht="18" customHeight="1">
      <c r="D67" s="389" t="str">
        <f>IF(ISERROR(SUMPRODUCT(F75:F77,H153:H155)),"",SUMPRODUCT(F75:F77,H153:H155))</f>
        <v/>
      </c>
      <c r="E67" s="389"/>
      <c r="F67" s="389"/>
      <c r="G67" s="253"/>
      <c r="H67" s="258" t="s">
        <v>158</v>
      </c>
      <c r="I67" s="255"/>
      <c r="J67" s="256"/>
    </row>
    <row r="68" spans="2:11" ht="18" customHeight="1">
      <c r="D68" s="257"/>
      <c r="E68" s="257"/>
      <c r="F68" s="257"/>
      <c r="G68" s="253"/>
      <c r="H68" s="254"/>
      <c r="I68" s="255"/>
      <c r="J68" s="256"/>
    </row>
    <row r="69" spans="2:11" ht="18" customHeight="1">
      <c r="D69" s="251" t="s">
        <v>160</v>
      </c>
      <c r="E69" s="250"/>
      <c r="F69" s="250"/>
      <c r="G69" s="250"/>
      <c r="H69" s="252"/>
      <c r="J69" s="256"/>
    </row>
    <row r="70" spans="2:11" ht="18" customHeight="1">
      <c r="D70" s="389" t="str">
        <f>IF(ISERROR(SUMPRODUCT(F75:F77,I153:I155)),"",SUMPRODUCT(F75:F77,I153:I155))</f>
        <v/>
      </c>
      <c r="E70" s="389"/>
      <c r="F70" s="389"/>
      <c r="G70" s="253"/>
      <c r="H70" s="254" t="s">
        <v>158</v>
      </c>
      <c r="I70" s="255"/>
      <c r="J70" s="256"/>
    </row>
    <row r="71" spans="2:11" ht="18" customHeight="1">
      <c r="D71" s="257"/>
      <c r="E71" s="257"/>
      <c r="F71" s="257"/>
      <c r="G71" s="253"/>
      <c r="H71" s="254"/>
      <c r="I71" s="255"/>
      <c r="J71" s="256"/>
    </row>
    <row r="72" spans="2:11" ht="11.25" customHeight="1">
      <c r="J72" s="256"/>
    </row>
    <row r="73" spans="2:11" ht="18" customHeight="1">
      <c r="D73" s="211" t="s">
        <v>161</v>
      </c>
      <c r="J73" s="256"/>
    </row>
    <row r="74" spans="2:11" s="259" customFormat="1" ht="3" customHeight="1">
      <c r="B74" s="260"/>
      <c r="C74" s="260"/>
      <c r="D74" s="260"/>
      <c r="E74" s="260"/>
      <c r="F74" s="260"/>
      <c r="G74" s="260"/>
      <c r="H74" s="261"/>
      <c r="J74" s="262"/>
    </row>
    <row r="75" spans="2:11" s="259" customFormat="1" ht="12.75" customHeight="1">
      <c r="C75" s="211"/>
      <c r="D75" s="211"/>
      <c r="E75" s="263" t="s">
        <v>154</v>
      </c>
      <c r="F75" s="264">
        <f>IF(AND(J26="",J34="",J44=""),ROUNDDOWN(H145,0),"Please check inputs")</f>
        <v>0</v>
      </c>
      <c r="G75" s="265"/>
      <c r="H75" s="254" t="s">
        <v>162</v>
      </c>
      <c r="I75" s="204"/>
      <c r="J75" s="204"/>
      <c r="K75" s="266"/>
    </row>
    <row r="76" spans="2:11" s="259" customFormat="1" ht="12.75" customHeight="1">
      <c r="B76" s="260"/>
      <c r="C76" s="260"/>
      <c r="D76" s="250"/>
      <c r="E76" s="263" t="s">
        <v>155</v>
      </c>
      <c r="F76" s="264">
        <f>IF(AND(J26="",J34="",J44=""),ROUNDDOWN(H146,0),"Please check inputs")</f>
        <v>0</v>
      </c>
      <c r="G76" s="267"/>
      <c r="H76" s="254" t="s">
        <v>163</v>
      </c>
      <c r="J76" s="262"/>
      <c r="K76" s="266"/>
    </row>
    <row r="77" spans="2:11" s="259" customFormat="1" ht="12.75" hidden="1" customHeight="1">
      <c r="B77" s="250"/>
      <c r="C77" s="249"/>
      <c r="D77" s="249"/>
      <c r="E77" s="263" t="s">
        <v>156</v>
      </c>
      <c r="F77" s="264">
        <f>ROUNDDOWN(H147,0)</f>
        <v>0</v>
      </c>
      <c r="G77" s="268"/>
      <c r="H77" s="254" t="s">
        <v>164</v>
      </c>
      <c r="J77" s="262"/>
    </row>
    <row r="78" spans="2:11" s="259" customFormat="1" ht="10.15" customHeight="1">
      <c r="B78" s="250"/>
      <c r="C78" s="249"/>
      <c r="D78" s="249"/>
      <c r="E78" s="263"/>
      <c r="F78" s="264"/>
      <c r="G78" s="268"/>
      <c r="H78" s="254"/>
      <c r="J78" s="262"/>
    </row>
    <row r="79" spans="2:11" s="259" customFormat="1" ht="1.5" customHeight="1">
      <c r="B79" s="29"/>
      <c r="C79" s="269"/>
      <c r="D79" s="269"/>
      <c r="E79" s="270"/>
      <c r="F79" s="270"/>
      <c r="G79" s="269"/>
      <c r="H79" s="270"/>
      <c r="I79" s="270"/>
      <c r="J79" s="262"/>
    </row>
    <row r="80" spans="2:11" s="259" customFormat="1" ht="10.15" customHeight="1">
      <c r="B80" s="250"/>
      <c r="C80" s="249"/>
      <c r="D80" s="249"/>
      <c r="G80" s="249"/>
      <c r="J80" s="262"/>
    </row>
    <row r="81" spans="1:10" s="259" customFormat="1" ht="18" customHeight="1">
      <c r="B81" s="260"/>
      <c r="C81" s="260"/>
      <c r="D81" s="10" t="s">
        <v>165</v>
      </c>
      <c r="E81" s="249"/>
      <c r="F81" s="8"/>
      <c r="G81" s="250"/>
      <c r="H81" s="252"/>
      <c r="I81" s="8"/>
      <c r="J81" s="262"/>
    </row>
    <row r="82" spans="1:10" s="259" customFormat="1" ht="18" customHeight="1">
      <c r="B82" s="260"/>
      <c r="C82" s="260"/>
      <c r="D82" s="271"/>
      <c r="E82" s="272" t="s">
        <v>166</v>
      </c>
      <c r="F82" s="271" t="str">
        <f>IF(AND(J26="",J34="",J44=""),IF(ISNUMBER(H202),H202,""),"Please check inputs")</f>
        <v/>
      </c>
      <c r="G82" s="273"/>
      <c r="H82" s="274" t="s">
        <v>167</v>
      </c>
      <c r="I82" s="275"/>
      <c r="J82" s="262"/>
    </row>
    <row r="83" spans="1:10" s="259" customFormat="1" ht="18" customHeight="1">
      <c r="B83" s="260"/>
      <c r="C83" s="260"/>
      <c r="D83" s="276"/>
      <c r="E83" s="276"/>
      <c r="F83" s="276"/>
      <c r="G83" s="273"/>
      <c r="H83" s="274"/>
      <c r="I83" s="275"/>
      <c r="J83" s="262"/>
    </row>
    <row r="84" spans="1:10" s="259" customFormat="1" ht="18" customHeight="1">
      <c r="B84" s="260"/>
      <c r="C84" s="260"/>
      <c r="G84" s="249"/>
      <c r="H84" s="8"/>
      <c r="I84" s="8"/>
      <c r="J84" s="262"/>
    </row>
    <row r="85" spans="1:10" ht="18" customHeight="1">
      <c r="B85" s="250"/>
      <c r="C85" s="250"/>
      <c r="D85" s="390"/>
      <c r="E85" s="390"/>
      <c r="F85" s="390"/>
      <c r="G85" s="273"/>
      <c r="H85" s="274"/>
      <c r="I85" s="275"/>
    </row>
    <row r="86" spans="1:10" ht="16.5" hidden="1">
      <c r="B86" s="250"/>
      <c r="C86" s="250"/>
      <c r="D86" s="276"/>
      <c r="E86" s="276"/>
      <c r="F86" s="276"/>
      <c r="G86" s="273"/>
      <c r="H86" s="274"/>
      <c r="I86" s="275"/>
    </row>
    <row r="87" spans="1:10" ht="1.5" customHeight="1">
      <c r="B87" s="29"/>
      <c r="C87" s="269"/>
      <c r="D87" s="269"/>
      <c r="E87" s="270"/>
      <c r="F87" s="270"/>
      <c r="G87" s="269"/>
      <c r="H87" s="270"/>
      <c r="I87" s="270"/>
      <c r="J87" s="277"/>
    </row>
    <row r="88" spans="1:10">
      <c r="B88" s="250"/>
      <c r="C88" s="250"/>
      <c r="D88" s="250"/>
      <c r="E88" s="250"/>
      <c r="F88" s="250"/>
      <c r="G88" s="250"/>
      <c r="H88" s="278"/>
      <c r="J88" s="277"/>
    </row>
    <row r="89" spans="1:10">
      <c r="B89" s="250"/>
      <c r="C89" s="250"/>
      <c r="D89" s="250"/>
      <c r="E89" s="250"/>
      <c r="F89" s="250"/>
      <c r="G89" s="250"/>
      <c r="H89" s="278"/>
      <c r="J89" s="277"/>
    </row>
    <row r="90" spans="1:10">
      <c r="B90" s="250"/>
      <c r="C90" s="250"/>
      <c r="D90" s="250"/>
      <c r="E90" s="250"/>
      <c r="F90" s="250"/>
      <c r="G90" s="250"/>
      <c r="H90" s="278"/>
      <c r="J90" s="277"/>
    </row>
    <row r="91" spans="1:10">
      <c r="B91" s="279"/>
      <c r="C91" s="279"/>
      <c r="D91" s="279"/>
      <c r="E91" s="279"/>
      <c r="F91" s="279"/>
      <c r="G91" s="279"/>
    </row>
    <row r="92" spans="1:10">
      <c r="B92" s="280"/>
      <c r="C92" s="280"/>
      <c r="D92" s="280"/>
      <c r="E92" s="280"/>
      <c r="F92" s="280"/>
      <c r="G92" s="280"/>
      <c r="H92" s="280"/>
      <c r="I92" s="280"/>
    </row>
    <row r="93" spans="1:10" ht="26.25" hidden="1">
      <c r="A93" s="281"/>
      <c r="B93" s="282" t="s">
        <v>168</v>
      </c>
      <c r="C93" s="283"/>
      <c r="D93" s="283"/>
      <c r="E93" s="283"/>
      <c r="F93" s="283"/>
      <c r="G93" s="283"/>
      <c r="H93" s="283"/>
      <c r="I93" s="283"/>
      <c r="J93" s="283"/>
    </row>
    <row r="94" spans="1:10" ht="15" hidden="1">
      <c r="A94" s="281"/>
      <c r="B94" s="284" t="s">
        <v>169</v>
      </c>
      <c r="C94" s="283"/>
      <c r="D94" s="283"/>
      <c r="E94" s="283"/>
      <c r="F94" s="283"/>
      <c r="G94" s="283"/>
      <c r="H94" s="285" t="s">
        <v>170</v>
      </c>
      <c r="I94" s="283"/>
      <c r="J94" s="283" t="s">
        <v>171</v>
      </c>
    </row>
    <row r="95" spans="1:10" ht="15" hidden="1">
      <c r="A95" s="281"/>
      <c r="B95" s="283" t="s">
        <v>172</v>
      </c>
      <c r="C95" s="283"/>
      <c r="D95" s="283"/>
      <c r="E95" s="283"/>
      <c r="F95" s="283"/>
      <c r="G95" s="283"/>
      <c r="H95" s="281">
        <v>0.9</v>
      </c>
      <c r="I95" s="286" t="s">
        <v>173</v>
      </c>
      <c r="J95" s="283">
        <f>H95*0.278</f>
        <v>0.25020000000000003</v>
      </c>
    </row>
    <row r="96" spans="1:10" ht="15" hidden="1">
      <c r="A96" s="281"/>
      <c r="B96" s="283" t="s">
        <v>174</v>
      </c>
      <c r="C96" s="283"/>
      <c r="D96" s="283"/>
      <c r="E96" s="283"/>
      <c r="F96" s="283"/>
      <c r="G96" s="283"/>
      <c r="H96" s="281">
        <f>J96*3.6</f>
        <v>0.23266800000000004</v>
      </c>
      <c r="I96" s="286" t="s">
        <v>173</v>
      </c>
      <c r="J96" s="281">
        <v>6.4630000000000007E-2</v>
      </c>
    </row>
    <row r="97" spans="1:10" ht="15" hidden="1">
      <c r="A97" s="281"/>
      <c r="B97" s="283" t="s">
        <v>175</v>
      </c>
      <c r="C97" s="283"/>
      <c r="D97" s="283"/>
      <c r="E97" s="283"/>
      <c r="F97" s="283"/>
      <c r="G97" s="283"/>
      <c r="H97" s="281">
        <f>2.8487/1000</f>
        <v>2.8487E-3</v>
      </c>
      <c r="I97" s="281" t="s">
        <v>176</v>
      </c>
      <c r="J97" s="283">
        <f>H97*0.0107</f>
        <v>3.0481089999999998E-5</v>
      </c>
    </row>
    <row r="98" spans="1:10" ht="15" hidden="1">
      <c r="A98" s="281"/>
      <c r="B98" s="283"/>
      <c r="C98" s="283"/>
      <c r="D98" s="283"/>
      <c r="E98" s="283"/>
      <c r="F98" s="283"/>
      <c r="G98" s="283"/>
      <c r="H98" s="283"/>
      <c r="I98" s="283"/>
      <c r="J98" s="283"/>
    </row>
    <row r="99" spans="1:10" ht="15" hidden="1">
      <c r="A99" s="281" t="s">
        <v>177</v>
      </c>
      <c r="B99" s="284" t="s">
        <v>178</v>
      </c>
      <c r="C99" s="283"/>
      <c r="D99" s="283"/>
      <c r="E99" s="283"/>
      <c r="F99" s="283"/>
      <c r="G99" s="283"/>
      <c r="H99" s="283"/>
      <c r="I99" s="283"/>
      <c r="J99" s="283"/>
    </row>
    <row r="100" spans="1:10" ht="15" hidden="1">
      <c r="A100" s="287" t="s">
        <v>179</v>
      </c>
      <c r="B100" s="283" t="s">
        <v>180</v>
      </c>
      <c r="C100" s="283"/>
      <c r="D100" s="283"/>
      <c r="E100" s="283"/>
      <c r="F100" s="283"/>
      <c r="G100" s="283"/>
      <c r="H100" s="283">
        <v>39.326700334909603</v>
      </c>
      <c r="I100" s="283"/>
      <c r="J100" s="283"/>
    </row>
    <row r="101" spans="1:10" ht="15" hidden="1">
      <c r="A101" s="287" t="s">
        <v>181</v>
      </c>
      <c r="B101" s="283" t="s">
        <v>182</v>
      </c>
      <c r="C101" s="283"/>
      <c r="D101" s="283"/>
      <c r="E101" s="283"/>
      <c r="F101" s="283"/>
      <c r="G101" s="283"/>
      <c r="H101" s="288">
        <f>NoofAprts</f>
        <v>0</v>
      </c>
      <c r="I101" s="283"/>
      <c r="J101" s="283"/>
    </row>
    <row r="102" spans="1:10" ht="15" hidden="1">
      <c r="A102" s="287" t="s">
        <v>183</v>
      </c>
      <c r="B102" s="283" t="s">
        <v>184</v>
      </c>
      <c r="C102" s="283"/>
      <c r="D102" s="283"/>
      <c r="E102" s="283"/>
      <c r="F102" s="283"/>
      <c r="G102" s="283"/>
      <c r="H102" s="288">
        <f>CentralACAprts</f>
        <v>0</v>
      </c>
      <c r="I102" s="283"/>
      <c r="J102" s="283"/>
    </row>
    <row r="103" spans="1:10" ht="15" hidden="1">
      <c r="A103" s="287" t="s">
        <v>185</v>
      </c>
      <c r="B103" s="283" t="s">
        <v>186</v>
      </c>
      <c r="C103" s="283"/>
      <c r="D103" s="283"/>
      <c r="E103" s="283"/>
      <c r="F103" s="283"/>
      <c r="G103" s="283"/>
      <c r="H103" s="288">
        <f>H102</f>
        <v>0</v>
      </c>
      <c r="I103" s="283"/>
      <c r="J103" s="283"/>
    </row>
    <row r="104" spans="1:10" ht="15" hidden="1">
      <c r="A104" s="283" t="s">
        <v>187</v>
      </c>
      <c r="B104" s="283" t="s">
        <v>188</v>
      </c>
      <c r="C104" s="283"/>
      <c r="D104" s="283"/>
      <c r="E104" s="283"/>
      <c r="F104" s="283"/>
      <c r="G104" s="283"/>
      <c r="H104" s="283">
        <v>3040.4937715290598</v>
      </c>
      <c r="I104" s="283"/>
      <c r="J104" s="283"/>
    </row>
    <row r="105" spans="1:10" ht="15" hidden="1">
      <c r="A105" s="287" t="s">
        <v>189</v>
      </c>
      <c r="B105" s="283" t="s">
        <v>190</v>
      </c>
      <c r="C105" s="283"/>
      <c r="D105" s="283"/>
      <c r="E105" s="283"/>
      <c r="F105" s="283"/>
      <c r="G105" s="283"/>
      <c r="H105" s="283">
        <f>CondWaterAprt</f>
        <v>0</v>
      </c>
      <c r="I105" s="283"/>
      <c r="J105" s="283"/>
    </row>
    <row r="106" spans="1:10" ht="15" hidden="1">
      <c r="A106" s="287" t="s">
        <v>191</v>
      </c>
      <c r="B106" s="283" t="s">
        <v>192</v>
      </c>
      <c r="C106" s="283"/>
      <c r="D106" s="283"/>
      <c r="E106" s="283"/>
      <c r="F106" s="283"/>
      <c r="G106" s="283"/>
      <c r="H106" s="283">
        <v>2669.2040701284</v>
      </c>
      <c r="I106" s="283"/>
      <c r="J106" s="283"/>
    </row>
    <row r="107" spans="1:10" ht="15" hidden="1">
      <c r="A107" s="287" t="s">
        <v>193</v>
      </c>
      <c r="B107" s="283" t="s">
        <v>194</v>
      </c>
      <c r="C107" s="283"/>
      <c r="D107" s="283"/>
      <c r="E107" s="283"/>
      <c r="F107" s="283"/>
      <c r="G107" s="283"/>
      <c r="H107" s="283">
        <f>NoCentralACAprt</f>
        <v>0</v>
      </c>
      <c r="I107" s="283"/>
      <c r="J107" s="283"/>
    </row>
    <row r="108" spans="1:10" ht="15" hidden="1">
      <c r="A108" s="283" t="s">
        <v>195</v>
      </c>
      <c r="B108" s="283" t="s">
        <v>196</v>
      </c>
      <c r="C108" s="283"/>
      <c r="D108" s="283"/>
      <c r="E108" s="283"/>
      <c r="F108" s="283"/>
      <c r="G108" s="283"/>
      <c r="H108" s="283">
        <v>0</v>
      </c>
      <c r="I108" s="283"/>
      <c r="J108" s="283"/>
    </row>
    <row r="109" spans="1:10" ht="15" hidden="1">
      <c r="A109" s="287" t="s">
        <v>197</v>
      </c>
      <c r="B109" s="283" t="s">
        <v>98</v>
      </c>
      <c r="C109" s="283"/>
      <c r="D109" s="283"/>
      <c r="E109" s="283"/>
      <c r="F109" s="283"/>
      <c r="G109" s="283"/>
      <c r="H109" s="283">
        <f>LiftAprt</f>
        <v>0</v>
      </c>
      <c r="I109" s="283"/>
      <c r="J109" s="283"/>
    </row>
    <row r="110" spans="1:10" ht="15" hidden="1">
      <c r="A110" s="287" t="s">
        <v>198</v>
      </c>
      <c r="B110" s="283" t="s">
        <v>199</v>
      </c>
      <c r="C110" s="283"/>
      <c r="D110" s="283"/>
      <c r="E110" s="283"/>
      <c r="F110" s="283"/>
      <c r="G110" s="283"/>
      <c r="H110" s="283">
        <v>714.83459060033601</v>
      </c>
      <c r="I110" s="283"/>
      <c r="J110" s="283"/>
    </row>
    <row r="111" spans="1:10" ht="15" hidden="1">
      <c r="A111" s="287" t="s">
        <v>200</v>
      </c>
      <c r="B111" s="283" t="s">
        <v>201</v>
      </c>
      <c r="C111" s="283"/>
      <c r="D111" s="283"/>
      <c r="E111" s="283"/>
      <c r="F111" s="283"/>
      <c r="G111" s="283"/>
      <c r="H111" s="283" t="e">
        <f>Pool</f>
        <v>#NAME?</v>
      </c>
      <c r="I111" s="283"/>
      <c r="J111" s="283"/>
    </row>
    <row r="112" spans="1:10" ht="15" hidden="1">
      <c r="A112" s="287" t="s">
        <v>202</v>
      </c>
      <c r="B112" s="283" t="s">
        <v>203</v>
      </c>
      <c r="C112" s="283"/>
      <c r="D112" s="283"/>
      <c r="E112" s="283"/>
      <c r="F112" s="283"/>
      <c r="G112" s="283"/>
      <c r="H112" s="283">
        <v>662.303</v>
      </c>
      <c r="I112" s="283"/>
      <c r="J112" s="283"/>
    </row>
    <row r="113" spans="1:10" ht="15" hidden="1">
      <c r="A113" s="287" t="s">
        <v>200</v>
      </c>
      <c r="B113" s="283" t="s">
        <v>101</v>
      </c>
      <c r="C113" s="283"/>
      <c r="D113" s="283"/>
      <c r="E113" s="283"/>
      <c r="F113" s="283"/>
      <c r="G113" s="283"/>
      <c r="H113" s="283" t="e">
        <f>HeatedPool</f>
        <v>#NAME?</v>
      </c>
      <c r="I113" s="283"/>
      <c r="J113" s="283"/>
    </row>
    <row r="114" spans="1:10" ht="15" hidden="1">
      <c r="A114" s="287" t="s">
        <v>204</v>
      </c>
      <c r="B114" s="283" t="s">
        <v>205</v>
      </c>
      <c r="C114" s="283"/>
      <c r="D114" s="283"/>
      <c r="E114" s="283"/>
      <c r="F114" s="283"/>
      <c r="G114" s="283"/>
      <c r="H114" s="283">
        <v>1040.58055956421</v>
      </c>
      <c r="I114" s="283"/>
      <c r="J114" s="283"/>
    </row>
    <row r="115" spans="1:10" ht="15" hidden="1">
      <c r="A115" s="287" t="s">
        <v>206</v>
      </c>
      <c r="B115" s="283" t="s">
        <v>207</v>
      </c>
      <c r="C115" s="283"/>
      <c r="D115" s="283"/>
      <c r="E115" s="283"/>
      <c r="F115" s="283"/>
      <c r="G115" s="283"/>
      <c r="H115" s="283" t="e">
        <f>Gym</f>
        <v>#NAME?</v>
      </c>
      <c r="I115" s="283"/>
      <c r="J115" s="283"/>
    </row>
    <row r="116" spans="1:10" ht="15" hidden="1">
      <c r="A116" s="287" t="s">
        <v>208</v>
      </c>
      <c r="B116" s="283" t="s">
        <v>209</v>
      </c>
      <c r="C116" s="283"/>
      <c r="D116" s="283"/>
      <c r="E116" s="283"/>
      <c r="F116" s="283"/>
      <c r="G116" s="283"/>
      <c r="H116" s="283">
        <v>470.071920647561</v>
      </c>
      <c r="I116" s="283"/>
      <c r="J116" s="283"/>
    </row>
    <row r="117" spans="1:10" ht="15" hidden="1">
      <c r="A117" s="287" t="s">
        <v>210</v>
      </c>
      <c r="B117" s="283" t="s">
        <v>211</v>
      </c>
      <c r="C117" s="283"/>
      <c r="D117" s="283"/>
      <c r="E117" s="283"/>
      <c r="F117" s="283"/>
      <c r="G117" s="283"/>
      <c r="H117" s="283">
        <f>MVCarParks</f>
        <v>0</v>
      </c>
      <c r="I117" s="283"/>
      <c r="J117" s="283"/>
    </row>
    <row r="118" spans="1:10" ht="15" hidden="1">
      <c r="A118" s="287"/>
      <c r="B118" s="283" t="s">
        <v>212</v>
      </c>
      <c r="C118" s="283"/>
      <c r="D118" s="283"/>
      <c r="E118" s="283"/>
      <c r="F118" s="283"/>
      <c r="G118" s="283"/>
      <c r="H118" s="283">
        <f>MIN(2*NoofAprts,MVCarParks)</f>
        <v>0</v>
      </c>
      <c r="I118" s="283"/>
      <c r="J118" s="283"/>
    </row>
    <row r="119" spans="1:10" ht="15" hidden="1">
      <c r="A119" s="287" t="s">
        <v>213</v>
      </c>
      <c r="B119" s="283" t="s">
        <v>214</v>
      </c>
      <c r="C119" s="283"/>
      <c r="D119" s="283"/>
      <c r="E119" s="283"/>
      <c r="F119" s="283"/>
      <c r="G119" s="283"/>
      <c r="H119" s="283">
        <v>652.65629472558703</v>
      </c>
      <c r="I119" s="283"/>
      <c r="J119" s="283"/>
    </row>
    <row r="120" spans="1:10" ht="15" hidden="1">
      <c r="A120" s="287" t="s">
        <v>215</v>
      </c>
      <c r="B120" s="283" t="s">
        <v>216</v>
      </c>
      <c r="C120" s="283"/>
      <c r="D120" s="283"/>
      <c r="E120" s="283"/>
      <c r="F120" s="283"/>
      <c r="G120" s="283"/>
      <c r="H120" s="283">
        <f>NVCarParks</f>
        <v>0</v>
      </c>
      <c r="I120" s="283"/>
      <c r="J120" s="283"/>
    </row>
    <row r="121" spans="1:10" ht="15" hidden="1">
      <c r="A121" s="287"/>
      <c r="B121" s="283" t="s">
        <v>217</v>
      </c>
      <c r="C121" s="283"/>
      <c r="D121" s="283"/>
      <c r="E121" s="283"/>
      <c r="F121" s="283"/>
      <c r="G121" s="283"/>
      <c r="H121" s="283">
        <f>MIN(NVCarParks,2*NoofAprts-H118)</f>
        <v>0</v>
      </c>
      <c r="I121" s="283"/>
      <c r="J121" s="283"/>
    </row>
    <row r="122" spans="1:10" ht="15" hidden="1">
      <c r="A122" s="287" t="s">
        <v>218</v>
      </c>
      <c r="B122" s="283" t="s">
        <v>219</v>
      </c>
      <c r="C122" s="283"/>
      <c r="D122" s="283"/>
      <c r="E122" s="283"/>
      <c r="F122" s="283"/>
      <c r="G122" s="283"/>
      <c r="H122" s="283">
        <v>0.245251218239256</v>
      </c>
      <c r="I122" s="283"/>
      <c r="J122" s="283"/>
    </row>
    <row r="123" spans="1:10" ht="15" hidden="1">
      <c r="A123" s="287"/>
      <c r="B123" s="283"/>
      <c r="C123" s="283"/>
      <c r="D123" s="283"/>
      <c r="E123" s="283"/>
      <c r="F123" s="283"/>
      <c r="G123" s="283"/>
      <c r="H123" s="283"/>
      <c r="I123" s="283"/>
      <c r="J123" s="283"/>
    </row>
    <row r="124" spans="1:10" ht="15" hidden="1">
      <c r="A124" s="287"/>
      <c r="B124" s="284" t="s">
        <v>220</v>
      </c>
      <c r="C124" s="283"/>
      <c r="D124" s="283"/>
      <c r="E124" s="283"/>
      <c r="F124" s="283"/>
      <c r="G124" s="283"/>
      <c r="H124" s="283"/>
      <c r="I124" s="283"/>
      <c r="J124" s="283"/>
    </row>
    <row r="125" spans="1:10" ht="15" hidden="1">
      <c r="A125" s="287" t="s">
        <v>179</v>
      </c>
      <c r="B125" s="283" t="s">
        <v>73</v>
      </c>
      <c r="C125" s="283"/>
      <c r="D125" s="283"/>
      <c r="E125" s="283"/>
      <c r="F125" s="283"/>
      <c r="G125" s="283"/>
      <c r="H125" s="289">
        <f>H100</f>
        <v>39.326700334909603</v>
      </c>
      <c r="I125" s="283">
        <v>39.326999999999998</v>
      </c>
      <c r="J125" s="283"/>
    </row>
    <row r="126" spans="1:10" ht="15" hidden="1">
      <c r="A126" s="283" t="s">
        <v>221</v>
      </c>
      <c r="B126" s="283" t="s">
        <v>222</v>
      </c>
      <c r="C126" s="283"/>
      <c r="D126" s="283"/>
      <c r="E126" s="283"/>
      <c r="F126" s="283"/>
      <c r="G126" s="283"/>
      <c r="H126" s="289" t="e">
        <f>CentralACAprts*H104/NoofAprts</f>
        <v>#DIV/0!</v>
      </c>
      <c r="I126" s="283">
        <v>608.09900000000005</v>
      </c>
      <c r="J126" s="283"/>
    </row>
    <row r="127" spans="1:10" ht="15" hidden="1">
      <c r="A127" s="287" t="s">
        <v>223</v>
      </c>
      <c r="B127" s="283" t="s">
        <v>224</v>
      </c>
      <c r="C127" s="283"/>
      <c r="D127" s="283"/>
      <c r="E127" s="283"/>
      <c r="F127" s="283"/>
      <c r="G127" s="283"/>
      <c r="H127" s="289" t="e">
        <f>CondWaterAprt*H106/NoofAprts</f>
        <v>#DIV/0!</v>
      </c>
      <c r="I127" s="283">
        <v>1067.682</v>
      </c>
      <c r="J127" s="283"/>
    </row>
    <row r="128" spans="1:10" ht="15" hidden="1">
      <c r="A128" s="287" t="s">
        <v>225</v>
      </c>
      <c r="B128" s="283" t="s">
        <v>226</v>
      </c>
      <c r="C128" s="283"/>
      <c r="D128" s="283"/>
      <c r="E128" s="283"/>
      <c r="F128" s="283"/>
      <c r="G128" s="283"/>
      <c r="H128" s="289">
        <v>0</v>
      </c>
      <c r="I128" s="283"/>
      <c r="J128" s="283"/>
    </row>
    <row r="129" spans="1:14" ht="15" hidden="1">
      <c r="A129" s="287"/>
      <c r="B129" s="283" t="s">
        <v>227</v>
      </c>
      <c r="C129" s="283"/>
      <c r="D129" s="283"/>
      <c r="E129" s="283"/>
      <c r="F129" s="283"/>
      <c r="G129" s="283"/>
      <c r="H129" s="289" t="e">
        <f>H110*LiftAprt/NoofAprts</f>
        <v>#DIV/0!</v>
      </c>
      <c r="I129" s="283">
        <v>357.41699999999997</v>
      </c>
      <c r="J129" s="283"/>
    </row>
    <row r="130" spans="1:14" ht="15" hidden="1">
      <c r="A130" s="287" t="s">
        <v>228</v>
      </c>
      <c r="B130" s="283" t="s">
        <v>101</v>
      </c>
      <c r="C130" s="283"/>
      <c r="D130" s="283"/>
      <c r="E130" s="283"/>
      <c r="F130" s="283"/>
      <c r="G130" s="283"/>
      <c r="H130" s="289">
        <f>IF(H35="Temperature controlled pool",H114,0)</f>
        <v>0</v>
      </c>
      <c r="I130" s="283"/>
      <c r="J130" s="283"/>
    </row>
    <row r="131" spans="1:14" ht="15" hidden="1">
      <c r="A131" s="287" t="s">
        <v>229</v>
      </c>
      <c r="B131" s="283" t="s">
        <v>230</v>
      </c>
      <c r="C131" s="283"/>
      <c r="D131" s="283"/>
      <c r="E131" s="283"/>
      <c r="F131" s="283"/>
      <c r="G131" s="283"/>
      <c r="H131" s="289">
        <f>IF(H35="Unheated pool",H112,0)</f>
        <v>0</v>
      </c>
      <c r="I131" s="283">
        <v>622.30399999999997</v>
      </c>
      <c r="J131" s="283"/>
    </row>
    <row r="132" spans="1:14" ht="15" hidden="1">
      <c r="A132" s="287" t="s">
        <v>231</v>
      </c>
      <c r="B132" s="283" t="s">
        <v>207</v>
      </c>
      <c r="C132" s="283"/>
      <c r="D132" s="283"/>
      <c r="E132" s="283"/>
      <c r="F132" s="283"/>
      <c r="G132" s="283"/>
      <c r="H132" s="289">
        <f>IF(H36="Yes",H116,0)</f>
        <v>0</v>
      </c>
      <c r="I132" s="283">
        <v>470.072</v>
      </c>
      <c r="J132" s="283"/>
    </row>
    <row r="133" spans="1:14" ht="15" hidden="1">
      <c r="A133" s="287" t="s">
        <v>232</v>
      </c>
      <c r="B133" s="283" t="s">
        <v>233</v>
      </c>
      <c r="C133" s="283"/>
      <c r="D133" s="283"/>
      <c r="E133" s="283"/>
      <c r="F133" s="283"/>
      <c r="G133" s="283"/>
      <c r="H133" s="289" t="e">
        <f>(H118*H119+H121*H122*H119)/NoofAprts</f>
        <v>#DIV/0!</v>
      </c>
      <c r="I133" s="283">
        <v>1305.3130000000001</v>
      </c>
      <c r="J133" s="283"/>
    </row>
    <row r="134" spans="1:14" ht="15" hidden="1">
      <c r="A134" s="287"/>
      <c r="B134" s="283" t="s">
        <v>234</v>
      </c>
      <c r="C134" s="283"/>
      <c r="D134" s="283"/>
      <c r="E134" s="283"/>
      <c r="F134" s="283"/>
      <c r="G134" s="283"/>
      <c r="H134" s="289">
        <v>0.95</v>
      </c>
      <c r="I134" s="283"/>
      <c r="J134" s="283"/>
    </row>
    <row r="135" spans="1:14" ht="15" hidden="1">
      <c r="A135" s="287"/>
      <c r="B135" s="283"/>
      <c r="C135" s="283"/>
      <c r="D135" s="283"/>
      <c r="E135" s="283"/>
      <c r="F135" s="283"/>
      <c r="G135" s="283"/>
      <c r="H135" s="283"/>
      <c r="I135" s="283"/>
      <c r="J135" s="283"/>
    </row>
    <row r="136" spans="1:14" ht="15" hidden="1">
      <c r="A136" s="287"/>
      <c r="B136" s="284" t="s">
        <v>235</v>
      </c>
      <c r="C136" s="284"/>
      <c r="D136" s="284"/>
      <c r="E136" s="284"/>
      <c r="F136" s="284"/>
      <c r="G136" s="284"/>
      <c r="H136" s="290" t="e">
        <f>SUM(H125:H133)*H134</f>
        <v>#DIV/0!</v>
      </c>
      <c r="I136" s="289"/>
      <c r="J136" s="283"/>
    </row>
    <row r="137" spans="1:14" ht="15" hidden="1">
      <c r="A137" s="287"/>
      <c r="B137" s="291" t="s">
        <v>236</v>
      </c>
      <c r="C137" s="292"/>
      <c r="D137" s="292"/>
      <c r="E137" s="292"/>
      <c r="F137" s="292"/>
      <c r="G137" s="292"/>
      <c r="H137" s="293">
        <f>VLOOKUP(D13,'Rating Bands'!$B$4:$C$15,2,FALSE)-1E-21</f>
        <v>185.5</v>
      </c>
      <c r="I137" s="283"/>
      <c r="J137" s="283"/>
    </row>
    <row r="138" spans="1:14" ht="15" hidden="1">
      <c r="A138" s="287"/>
      <c r="B138" s="283"/>
      <c r="C138" s="283"/>
      <c r="D138" s="283"/>
      <c r="E138" s="283"/>
      <c r="F138" s="283"/>
      <c r="G138" s="283"/>
      <c r="H138" s="283"/>
      <c r="I138" s="283"/>
      <c r="J138" s="283"/>
    </row>
    <row r="139" spans="1:14" ht="15" hidden="1">
      <c r="A139" s="287"/>
      <c r="B139" s="291" t="s">
        <v>237</v>
      </c>
      <c r="C139" s="294"/>
      <c r="D139" s="295"/>
      <c r="E139" s="283"/>
      <c r="F139" s="283"/>
      <c r="G139" s="283"/>
      <c r="H139" s="283"/>
      <c r="I139" s="283"/>
      <c r="J139" s="283"/>
    </row>
    <row r="140" spans="1:14" ht="15" hidden="1">
      <c r="A140" s="287"/>
      <c r="B140" s="295" t="s">
        <v>238</v>
      </c>
      <c r="C140" s="294"/>
      <c r="D140" s="294"/>
      <c r="E140" s="294"/>
      <c r="F140" s="294"/>
      <c r="G140" s="294"/>
      <c r="H140" s="296" t="e">
        <f>H137*H136/100</f>
        <v>#DIV/0!</v>
      </c>
      <c r="I140" s="283"/>
      <c r="J140" s="283"/>
    </row>
    <row r="141" spans="1:14" ht="15" hidden="1">
      <c r="A141" s="287"/>
      <c r="B141" s="295" t="s">
        <v>239</v>
      </c>
      <c r="C141" s="294"/>
      <c r="D141" s="294"/>
      <c r="E141" s="294"/>
      <c r="F141" s="294"/>
      <c r="G141" s="294"/>
      <c r="H141" s="297" t="e">
        <f>H140*H101</f>
        <v>#DIV/0!</v>
      </c>
      <c r="I141" s="283"/>
      <c r="J141" s="283"/>
    </row>
    <row r="142" spans="1:14" ht="15" hidden="1">
      <c r="A142" s="287"/>
      <c r="B142" s="295" t="s">
        <v>240</v>
      </c>
      <c r="C142" s="294"/>
      <c r="D142" s="294"/>
      <c r="E142" s="294"/>
      <c r="F142" s="294"/>
      <c r="G142" s="294"/>
      <c r="H142" s="296" t="e">
        <f>$H$141*Elec</f>
        <v>#DIV/0!</v>
      </c>
      <c r="I142" s="283"/>
      <c r="J142" s="283"/>
      <c r="K142" s="298"/>
      <c r="L142" s="298"/>
      <c r="M142" s="299"/>
      <c r="N142" s="300"/>
    </row>
    <row r="143" spans="1:14" ht="15" hidden="1">
      <c r="A143" s="287"/>
      <c r="B143" s="295" t="s">
        <v>241</v>
      </c>
      <c r="C143" s="294"/>
      <c r="D143" s="294"/>
      <c r="E143" s="294"/>
      <c r="F143" s="294"/>
      <c r="G143" s="294"/>
      <c r="H143" s="296" t="e">
        <f>$H$141*(1-Elec)</f>
        <v>#DIV/0!</v>
      </c>
      <c r="I143" s="283"/>
      <c r="J143" s="283"/>
      <c r="K143" s="298"/>
      <c r="L143" s="298"/>
      <c r="M143" s="299"/>
      <c r="N143" s="300"/>
    </row>
    <row r="144" spans="1:14" ht="15" hidden="1">
      <c r="A144" s="287"/>
      <c r="B144" s="295" t="s">
        <v>242</v>
      </c>
      <c r="C144" s="294"/>
      <c r="D144" s="294"/>
      <c r="E144" s="294"/>
      <c r="F144" s="294"/>
      <c r="G144" s="294"/>
      <c r="H144" s="296" t="e">
        <f>$H$141*Diesel</f>
        <v>#DIV/0!</v>
      </c>
      <c r="I144" s="283"/>
      <c r="J144" s="283"/>
      <c r="K144" s="298"/>
      <c r="L144" s="298"/>
      <c r="M144" s="299"/>
      <c r="N144" s="300"/>
    </row>
    <row r="145" spans="1:14" ht="15" hidden="1">
      <c r="A145" s="287"/>
      <c r="B145" s="295" t="s">
        <v>6</v>
      </c>
      <c r="C145" s="294"/>
      <c r="D145" s="294"/>
      <c r="E145" s="294"/>
      <c r="F145" s="294"/>
      <c r="G145" s="294"/>
      <c r="H145" s="296">
        <f>IF(ISERROR(H142/H95),0,H142/H95)</f>
        <v>0</v>
      </c>
      <c r="I145" s="283"/>
      <c r="J145" s="283"/>
      <c r="K145" s="298"/>
      <c r="L145" s="298"/>
      <c r="M145" s="299"/>
      <c r="N145" s="300"/>
    </row>
    <row r="146" spans="1:14" ht="15" hidden="1">
      <c r="A146" s="287"/>
      <c r="B146" s="295" t="s">
        <v>243</v>
      </c>
      <c r="C146" s="294"/>
      <c r="D146" s="294"/>
      <c r="E146" s="294"/>
      <c r="F146" s="294"/>
      <c r="G146" s="294"/>
      <c r="H146" s="296">
        <f>IF(ISERROR(H143/J96),0,H143/J96)</f>
        <v>0</v>
      </c>
      <c r="I146" s="283"/>
      <c r="J146" s="283"/>
      <c r="K146" s="298"/>
      <c r="L146" s="298"/>
      <c r="M146" s="299"/>
      <c r="N146" s="300"/>
    </row>
    <row r="147" spans="1:14" ht="15" hidden="1">
      <c r="A147" s="287"/>
      <c r="B147" s="295" t="s">
        <v>244</v>
      </c>
      <c r="C147" s="294"/>
      <c r="D147" s="294"/>
      <c r="E147" s="294"/>
      <c r="F147" s="294"/>
      <c r="G147" s="294"/>
      <c r="H147" s="296">
        <f>IF(ISERROR(H144/H97),0,H144/H97)</f>
        <v>0</v>
      </c>
      <c r="I147" s="283"/>
      <c r="J147" s="283"/>
      <c r="K147" s="298"/>
      <c r="L147" s="298"/>
      <c r="M147" s="299"/>
      <c r="N147" s="300"/>
    </row>
    <row r="148" spans="1:14" ht="15" hidden="1">
      <c r="A148" s="287"/>
      <c r="B148" s="283" t="s">
        <v>245</v>
      </c>
      <c r="C148" s="283"/>
      <c r="D148" s="283"/>
      <c r="E148" s="283"/>
      <c r="F148" s="283"/>
      <c r="G148" s="283"/>
      <c r="H148" s="289">
        <f>(H53*J95+H54*J96+H55*J97)</f>
        <v>0</v>
      </c>
      <c r="I148" s="283" t="s">
        <v>171</v>
      </c>
      <c r="J148" s="283"/>
      <c r="K148" s="298"/>
    </row>
    <row r="149" spans="1:14" ht="15" hidden="1">
      <c r="A149" s="287"/>
      <c r="B149" s="283" t="s">
        <v>246</v>
      </c>
      <c r="C149" s="283"/>
      <c r="D149" s="283"/>
      <c r="E149" s="283"/>
      <c r="F149" s="283"/>
      <c r="G149" s="283"/>
      <c r="H149" s="301" t="e">
        <f>H141/H148</f>
        <v>#DIV/0!</v>
      </c>
      <c r="I149" s="283"/>
      <c r="J149" s="283"/>
      <c r="K149" s="298"/>
    </row>
    <row r="150" spans="1:14" ht="15" hidden="1">
      <c r="A150" s="287"/>
      <c r="B150" s="283"/>
      <c r="C150" s="283"/>
      <c r="D150" s="283"/>
      <c r="E150" s="283"/>
      <c r="F150" s="283"/>
      <c r="G150" s="283"/>
      <c r="H150" s="283"/>
      <c r="I150" s="283"/>
      <c r="J150" s="283"/>
      <c r="K150" s="298"/>
    </row>
    <row r="151" spans="1:14" ht="15" hidden="1">
      <c r="A151" s="287"/>
      <c r="B151" s="284" t="s">
        <v>247</v>
      </c>
      <c r="C151" s="283"/>
      <c r="D151" s="283"/>
      <c r="E151" s="283"/>
      <c r="F151" s="283"/>
      <c r="G151" s="283"/>
      <c r="H151" s="285" t="s">
        <v>248</v>
      </c>
      <c r="I151" s="285" t="s">
        <v>249</v>
      </c>
      <c r="J151" s="283"/>
    </row>
    <row r="152" spans="1:14" ht="15" hidden="1">
      <c r="A152" s="281"/>
      <c r="B152" s="283" t="s">
        <v>48</v>
      </c>
      <c r="C152" s="283"/>
      <c r="D152" s="283"/>
      <c r="E152" s="283"/>
      <c r="F152" s="283"/>
      <c r="G152" s="283"/>
      <c r="H152" s="283" t="e">
        <f>VLOOKUP(H24,'Climate by postcode'!$A$4:$E$3730,5,FALSE)</f>
        <v>#N/A</v>
      </c>
      <c r="I152" s="283"/>
      <c r="J152" s="283"/>
    </row>
    <row r="153" spans="1:14" ht="15" hidden="1">
      <c r="A153" s="287"/>
      <c r="B153" s="283" t="s">
        <v>250</v>
      </c>
      <c r="C153" s="283"/>
      <c r="D153" s="283"/>
      <c r="E153" s="283"/>
      <c r="F153" s="283"/>
      <c r="G153" s="283"/>
      <c r="H153" s="302" t="e">
        <f>VLOOKUP(K153,'NGA Factors 2020'!$C$2:$L$20,9,FALSE)</f>
        <v>#N/A</v>
      </c>
      <c r="I153" s="302" t="e">
        <f>VLOOKUP(K153,'NGA Factors 2020'!$C$2:$L$20,8,FALSE)</f>
        <v>#N/A</v>
      </c>
      <c r="J153" s="283" t="s">
        <v>251</v>
      </c>
      <c r="K153" s="283" t="e">
        <f>CONCATENATE(H152,F53)</f>
        <v>#N/A</v>
      </c>
    </row>
    <row r="154" spans="1:14" ht="15" hidden="1">
      <c r="A154" s="287"/>
      <c r="B154" s="283" t="s">
        <v>252</v>
      </c>
      <c r="C154" s="283"/>
      <c r="D154" s="283"/>
      <c r="E154" s="283"/>
      <c r="F154" s="283"/>
      <c r="G154" s="283"/>
      <c r="H154" s="302" t="e">
        <f>VLOOKUP(K154,'NGA Factors 2020'!$C$2:$L$20,9,FALSE)</f>
        <v>#N/A</v>
      </c>
      <c r="I154" s="302" t="e">
        <f>VLOOKUP(K154,'NGA Factors 2020'!$C$2:$L$20,8,FALSE)</f>
        <v>#N/A</v>
      </c>
      <c r="J154" s="283" t="s">
        <v>171</v>
      </c>
      <c r="K154" s="283" t="e">
        <f>CONCATENATE(H152,F54)</f>
        <v>#N/A</v>
      </c>
    </row>
    <row r="155" spans="1:14" ht="15" hidden="1">
      <c r="A155" s="287"/>
      <c r="B155" s="283" t="s">
        <v>253</v>
      </c>
      <c r="C155" s="283"/>
      <c r="D155" s="283"/>
      <c r="E155" s="283"/>
      <c r="F155" s="283"/>
      <c r="G155" s="283"/>
      <c r="H155" s="302">
        <f>'NGA Factors 2020'!K19</f>
        <v>2.8486799999999999</v>
      </c>
      <c r="I155" s="302">
        <f>'NGA Factors 2020'!J19</f>
        <v>2.7097200000000004</v>
      </c>
      <c r="J155" s="283" t="s">
        <v>254</v>
      </c>
      <c r="K155" s="283" t="e">
        <f>CONCATENATE(H152,F55)</f>
        <v>#N/A</v>
      </c>
    </row>
    <row r="156" spans="1:14" ht="15" hidden="1">
      <c r="A156" s="287"/>
      <c r="B156" s="283"/>
      <c r="C156" s="283"/>
      <c r="D156" s="283"/>
      <c r="E156" s="283"/>
      <c r="F156" s="283"/>
      <c r="G156" s="283"/>
      <c r="H156" s="283"/>
      <c r="I156" s="283"/>
      <c r="J156" s="283"/>
    </row>
    <row r="157" spans="1:14" ht="15" hidden="1">
      <c r="A157" s="287"/>
      <c r="B157" s="284" t="s">
        <v>255</v>
      </c>
      <c r="C157" s="283"/>
      <c r="D157" s="283"/>
      <c r="E157" s="283"/>
      <c r="F157" s="283"/>
      <c r="G157" s="283"/>
      <c r="H157" s="302"/>
      <c r="I157" s="283"/>
      <c r="J157" s="283"/>
    </row>
    <row r="158" spans="1:14" ht="15" hidden="1">
      <c r="A158" s="287"/>
      <c r="B158" s="283" t="s">
        <v>154</v>
      </c>
      <c r="C158" s="283"/>
      <c r="D158" s="283"/>
      <c r="E158" s="283"/>
      <c r="F158" s="283"/>
      <c r="G158" s="283"/>
      <c r="H158" s="283">
        <v>3.6</v>
      </c>
      <c r="I158" s="283" t="s">
        <v>256</v>
      </c>
      <c r="J158" s="283"/>
    </row>
    <row r="159" spans="1:14" ht="15" hidden="1">
      <c r="A159" s="287"/>
      <c r="B159" s="283" t="s">
        <v>257</v>
      </c>
      <c r="C159" s="283"/>
      <c r="D159" s="283"/>
      <c r="E159" s="283"/>
      <c r="F159" s="283"/>
      <c r="G159" s="283"/>
      <c r="H159" s="283">
        <v>22.1</v>
      </c>
      <c r="I159" s="283" t="s">
        <v>258</v>
      </c>
      <c r="J159" s="283"/>
    </row>
    <row r="160" spans="1:14" ht="15" hidden="1">
      <c r="A160" s="287"/>
      <c r="B160" s="283" t="s">
        <v>259</v>
      </c>
      <c r="C160" s="283"/>
      <c r="D160" s="283"/>
      <c r="E160" s="283"/>
      <c r="F160" s="283"/>
      <c r="G160" s="283"/>
      <c r="H160" s="283">
        <v>38.6</v>
      </c>
      <c r="I160" s="283" t="s">
        <v>260</v>
      </c>
      <c r="J160" s="283"/>
    </row>
    <row r="161" spans="1:10" ht="15" hidden="1">
      <c r="A161" s="287"/>
      <c r="B161" s="283"/>
      <c r="C161" s="283"/>
      <c r="D161" s="283"/>
      <c r="E161" s="283"/>
      <c r="F161" s="283"/>
      <c r="G161" s="283"/>
      <c r="H161" s="283"/>
      <c r="I161" s="283"/>
      <c r="J161" s="283"/>
    </row>
    <row r="162" spans="1:10" ht="26.25" hidden="1">
      <c r="A162" s="287"/>
      <c r="B162" s="282" t="s">
        <v>261</v>
      </c>
      <c r="C162" s="283"/>
      <c r="D162" s="283"/>
      <c r="E162" s="283"/>
      <c r="F162" s="283"/>
      <c r="G162" s="283"/>
      <c r="H162" s="283"/>
      <c r="I162" s="283"/>
      <c r="J162" s="283"/>
    </row>
    <row r="163" spans="1:10" ht="15" hidden="1">
      <c r="A163" s="287"/>
      <c r="B163" s="284" t="s">
        <v>262</v>
      </c>
      <c r="C163" s="283"/>
      <c r="D163" s="283"/>
      <c r="E163" s="283"/>
      <c r="F163" s="283"/>
      <c r="G163" s="283"/>
      <c r="H163" s="283"/>
      <c r="I163" s="283"/>
      <c r="J163" s="283"/>
    </row>
    <row r="164" spans="1:10" ht="15" hidden="1">
      <c r="A164" s="287" t="s">
        <v>263</v>
      </c>
      <c r="B164" s="283" t="s">
        <v>264</v>
      </c>
      <c r="C164" s="283"/>
      <c r="D164" s="283"/>
      <c r="E164" s="283"/>
      <c r="F164" s="283"/>
      <c r="G164" s="283"/>
      <c r="H164" s="283">
        <f>ColdWaterAprt</f>
        <v>0</v>
      </c>
      <c r="I164" s="283"/>
      <c r="J164" s="283"/>
    </row>
    <row r="165" spans="1:10" ht="15" hidden="1">
      <c r="A165" s="287" t="s">
        <v>265</v>
      </c>
      <c r="B165" s="283" t="s">
        <v>266</v>
      </c>
      <c r="C165" s="283"/>
      <c r="D165" s="283"/>
      <c r="E165" s="283"/>
      <c r="F165" s="283"/>
      <c r="G165" s="283"/>
      <c r="H165" s="283">
        <f>ColdWaterCentralDHW</f>
        <v>0</v>
      </c>
      <c r="I165" s="283"/>
      <c r="J165" s="283"/>
    </row>
    <row r="166" spans="1:10" ht="15" hidden="1">
      <c r="A166" s="287" t="s">
        <v>267</v>
      </c>
      <c r="B166" s="283" t="s">
        <v>268</v>
      </c>
      <c r="C166" s="283"/>
      <c r="D166" s="283"/>
      <c r="E166" s="283"/>
      <c r="F166" s="283"/>
      <c r="G166" s="283"/>
      <c r="H166" s="283">
        <f>ColdWaterCentralNoDHW</f>
        <v>0</v>
      </c>
      <c r="I166" s="283"/>
      <c r="J166" s="283"/>
    </row>
    <row r="167" spans="1:10" ht="15" hidden="1">
      <c r="A167" s="287" t="s">
        <v>269</v>
      </c>
      <c r="B167" s="283" t="s">
        <v>270</v>
      </c>
      <c r="C167" s="283"/>
      <c r="D167" s="283"/>
      <c r="E167" s="283"/>
      <c r="F167" s="283"/>
      <c r="G167" s="283"/>
      <c r="H167" s="283">
        <f>CentralACWater</f>
        <v>0</v>
      </c>
      <c r="I167" s="283"/>
      <c r="J167" s="283"/>
    </row>
    <row r="168" spans="1:10" ht="15" hidden="1">
      <c r="A168" s="287" t="s">
        <v>271</v>
      </c>
      <c r="B168" s="283" t="s">
        <v>272</v>
      </c>
      <c r="C168" s="283"/>
      <c r="D168" s="283"/>
      <c r="E168" s="283"/>
      <c r="F168" s="283"/>
      <c r="G168" s="283"/>
      <c r="H168" s="283">
        <f>IF(AND(H164&gt;0,H167&gt;0),1,0)</f>
        <v>0</v>
      </c>
      <c r="I168" s="283"/>
      <c r="J168" s="283"/>
    </row>
    <row r="169" spans="1:10" ht="15" hidden="1">
      <c r="A169" s="287" t="s">
        <v>273</v>
      </c>
      <c r="B169" s="283" t="s">
        <v>274</v>
      </c>
      <c r="C169" s="283"/>
      <c r="D169" s="283"/>
      <c r="E169" s="283"/>
      <c r="F169" s="283"/>
      <c r="G169" s="283"/>
      <c r="H169" s="283">
        <f>IF(AND(H164&gt;0,H167&lt;NoofAprts),1,0)</f>
        <v>0</v>
      </c>
      <c r="I169" s="283"/>
      <c r="J169" s="283"/>
    </row>
    <row r="170" spans="1:10" ht="15" hidden="1">
      <c r="A170" s="287" t="s">
        <v>275</v>
      </c>
      <c r="B170" s="283" t="s">
        <v>276</v>
      </c>
      <c r="C170" s="283"/>
      <c r="D170" s="283"/>
      <c r="E170" s="283"/>
      <c r="F170" s="283"/>
      <c r="G170" s="283"/>
      <c r="H170" s="283">
        <f>IF(AND(H165&gt;0,H167&gt;0),1,0)</f>
        <v>0</v>
      </c>
      <c r="I170" s="283"/>
      <c r="J170" s="283"/>
    </row>
    <row r="171" spans="1:10" ht="15" hidden="1">
      <c r="A171" s="287" t="s">
        <v>277</v>
      </c>
      <c r="B171" s="283" t="s">
        <v>278</v>
      </c>
      <c r="C171" s="283"/>
      <c r="D171" s="283"/>
      <c r="E171" s="283"/>
      <c r="F171" s="283"/>
      <c r="G171" s="283"/>
      <c r="H171" s="283">
        <f>IF(AND(H165&gt;0,H167&lt;NoofAprts),1,0)</f>
        <v>0</v>
      </c>
      <c r="I171" s="283"/>
      <c r="J171" s="283"/>
    </row>
    <row r="172" spans="1:10" ht="15" hidden="1">
      <c r="A172" s="287" t="s">
        <v>279</v>
      </c>
      <c r="B172" s="283" t="s">
        <v>280</v>
      </c>
      <c r="C172" s="283"/>
      <c r="D172" s="283"/>
      <c r="E172" s="283"/>
      <c r="F172" s="283"/>
      <c r="G172" s="283"/>
      <c r="H172" s="283">
        <f>IF(AND(H166&gt;0,H167&gt;0),1,0)</f>
        <v>0</v>
      </c>
      <c r="I172" s="283"/>
      <c r="J172" s="283"/>
    </row>
    <row r="173" spans="1:10" ht="15" hidden="1">
      <c r="A173" s="287" t="s">
        <v>281</v>
      </c>
      <c r="B173" s="283" t="s">
        <v>282</v>
      </c>
      <c r="C173" s="283"/>
      <c r="D173" s="283"/>
      <c r="E173" s="283"/>
      <c r="F173" s="283"/>
      <c r="G173" s="283"/>
      <c r="H173" s="283">
        <f>IF(AND(H166&gt;0,H167&lt;NoofAprts),1,0)</f>
        <v>0</v>
      </c>
      <c r="I173" s="283"/>
      <c r="J173" s="283"/>
    </row>
    <row r="174" spans="1:10" ht="15" hidden="1">
      <c r="A174" s="287"/>
      <c r="B174" s="283"/>
      <c r="C174" s="283"/>
      <c r="D174" s="283"/>
      <c r="E174" s="283"/>
      <c r="F174" s="283"/>
      <c r="G174" s="283"/>
      <c r="H174" s="283"/>
      <c r="I174" s="283"/>
      <c r="J174" s="283"/>
    </row>
    <row r="175" spans="1:10" ht="15" hidden="1">
      <c r="A175" s="287"/>
      <c r="B175" s="284" t="s">
        <v>283</v>
      </c>
      <c r="C175" s="283"/>
      <c r="D175" s="283"/>
      <c r="E175" s="283"/>
      <c r="F175" s="283"/>
      <c r="G175" s="283"/>
      <c r="H175" s="283"/>
      <c r="I175" s="283"/>
      <c r="J175" s="283"/>
    </row>
    <row r="176" spans="1:10" ht="15" hidden="1">
      <c r="A176" s="287" t="s">
        <v>284</v>
      </c>
      <c r="B176" s="283" t="s">
        <v>285</v>
      </c>
      <c r="C176" s="283"/>
      <c r="D176" s="283"/>
      <c r="E176" s="283"/>
      <c r="F176" s="283"/>
      <c r="G176" s="283"/>
      <c r="H176" s="283" t="e">
        <f>ColdWaterAprt*CentralACWater/NoofAprts</f>
        <v>#DIV/0!</v>
      </c>
      <c r="I176" s="283"/>
      <c r="J176" s="283"/>
    </row>
    <row r="177" spans="1:10" ht="15" hidden="1">
      <c r="A177" s="287" t="s">
        <v>286</v>
      </c>
      <c r="B177" s="283" t="s">
        <v>287</v>
      </c>
      <c r="C177" s="283"/>
      <c r="D177" s="283"/>
      <c r="E177" s="283"/>
      <c r="F177" s="283"/>
      <c r="G177" s="283"/>
      <c r="H177" s="283">
        <v>190</v>
      </c>
      <c r="I177" s="283"/>
      <c r="J177" s="283"/>
    </row>
    <row r="178" spans="1:10" ht="15" hidden="1">
      <c r="A178" s="287" t="s">
        <v>288</v>
      </c>
      <c r="B178" s="283" t="s">
        <v>289</v>
      </c>
      <c r="C178" s="283"/>
      <c r="D178" s="283"/>
      <c r="E178" s="283"/>
      <c r="F178" s="283"/>
      <c r="G178" s="283"/>
      <c r="H178" s="283" t="e">
        <f>ColdWaterAprt*(NoofAprts-CentralACWater)/NoofAprts</f>
        <v>#DIV/0!</v>
      </c>
      <c r="I178" s="283"/>
      <c r="J178" s="283"/>
    </row>
    <row r="179" spans="1:10" ht="15" hidden="1">
      <c r="A179" s="287" t="s">
        <v>290</v>
      </c>
      <c r="B179" s="283" t="s">
        <v>291</v>
      </c>
      <c r="C179" s="283"/>
      <c r="D179" s="283"/>
      <c r="E179" s="283"/>
      <c r="F179" s="283"/>
      <c r="G179" s="283"/>
      <c r="H179" s="283">
        <v>144</v>
      </c>
      <c r="I179" s="283"/>
      <c r="J179" s="283"/>
    </row>
    <row r="180" spans="1:10" ht="15" hidden="1">
      <c r="A180" s="287" t="s">
        <v>292</v>
      </c>
      <c r="B180" s="283" t="s">
        <v>293</v>
      </c>
      <c r="C180" s="283"/>
      <c r="D180" s="283"/>
      <c r="E180" s="283"/>
      <c r="F180" s="283"/>
      <c r="G180" s="283"/>
      <c r="H180" s="283" t="e">
        <f>ColdWaterCentralDHW*CentralACWater/NoofAprts</f>
        <v>#DIV/0!</v>
      </c>
      <c r="I180" s="283"/>
      <c r="J180" s="283"/>
    </row>
    <row r="181" spans="1:10" ht="15" hidden="1">
      <c r="A181" s="287" t="s">
        <v>294</v>
      </c>
      <c r="B181" s="283" t="s">
        <v>295</v>
      </c>
      <c r="C181" s="283"/>
      <c r="D181" s="283"/>
      <c r="E181" s="283"/>
      <c r="F181" s="283"/>
      <c r="G181" s="283"/>
      <c r="H181" s="283">
        <v>156</v>
      </c>
      <c r="I181" s="283"/>
      <c r="J181" s="283"/>
    </row>
    <row r="182" spans="1:10" ht="15" hidden="1">
      <c r="A182" s="287" t="s">
        <v>296</v>
      </c>
      <c r="B182" s="283" t="s">
        <v>297</v>
      </c>
      <c r="C182" s="283"/>
      <c r="D182" s="283"/>
      <c r="E182" s="283"/>
      <c r="F182" s="283"/>
      <c r="G182" s="283"/>
      <c r="H182" s="283" t="e">
        <f>ColdWaterCentralDHW*(NoofAprts-CentralACWater)/NoofAprts</f>
        <v>#DIV/0!</v>
      </c>
      <c r="I182" s="283"/>
      <c r="J182" s="283"/>
    </row>
    <row r="183" spans="1:10" ht="15" hidden="1">
      <c r="A183" s="287" t="s">
        <v>298</v>
      </c>
      <c r="B183" s="283" t="s">
        <v>299</v>
      </c>
      <c r="C183" s="283"/>
      <c r="D183" s="283"/>
      <c r="E183" s="283"/>
      <c r="F183" s="283"/>
      <c r="G183" s="283"/>
      <c r="H183" s="283">
        <v>110</v>
      </c>
      <c r="I183" s="283"/>
      <c r="J183" s="283"/>
    </row>
    <row r="184" spans="1:10" ht="15" hidden="1">
      <c r="A184" s="287" t="s">
        <v>300</v>
      </c>
      <c r="B184" s="283" t="s">
        <v>301</v>
      </c>
      <c r="C184" s="283"/>
      <c r="D184" s="283"/>
      <c r="E184" s="283"/>
      <c r="F184" s="283"/>
      <c r="G184" s="283"/>
      <c r="H184" s="283" t="e">
        <f>ColdWaterCentralNoDHW*CentralACWater/NoofAprts</f>
        <v>#DIV/0!</v>
      </c>
      <c r="I184" s="283"/>
      <c r="J184" s="283"/>
    </row>
    <row r="185" spans="1:10" ht="15" hidden="1">
      <c r="A185" s="287" t="s">
        <v>302</v>
      </c>
      <c r="B185" s="283" t="s">
        <v>303</v>
      </c>
      <c r="C185" s="283"/>
      <c r="D185" s="283"/>
      <c r="E185" s="283"/>
      <c r="F185" s="283"/>
      <c r="G185" s="283"/>
      <c r="H185" s="283">
        <v>138</v>
      </c>
      <c r="I185" s="283"/>
      <c r="J185" s="283"/>
    </row>
    <row r="186" spans="1:10" ht="15" hidden="1">
      <c r="A186" s="287" t="s">
        <v>304</v>
      </c>
      <c r="B186" s="283" t="s">
        <v>305</v>
      </c>
      <c r="C186" s="283"/>
      <c r="D186" s="283"/>
      <c r="E186" s="283"/>
      <c r="F186" s="283"/>
      <c r="G186" s="283"/>
      <c r="H186" s="283" t="e">
        <f>ColdWaterCentralNoDHW*(NoofAprts-CentralACWater)/NoofAprts</f>
        <v>#DIV/0!</v>
      </c>
      <c r="I186" s="283"/>
      <c r="J186" s="283"/>
    </row>
    <row r="187" spans="1:10" ht="15" hidden="1">
      <c r="A187" s="287" t="s">
        <v>306</v>
      </c>
      <c r="B187" s="283" t="s">
        <v>307</v>
      </c>
      <c r="C187" s="283"/>
      <c r="D187" s="283"/>
      <c r="E187" s="283"/>
      <c r="F187" s="283"/>
      <c r="G187" s="283"/>
      <c r="H187" s="283">
        <v>92</v>
      </c>
      <c r="I187" s="283"/>
      <c r="J187" s="283"/>
    </row>
    <row r="188" spans="1:10" ht="15" hidden="1">
      <c r="A188" s="287"/>
      <c r="B188" s="283"/>
      <c r="C188" s="283"/>
      <c r="D188" s="283"/>
      <c r="E188" s="283"/>
      <c r="F188" s="283"/>
      <c r="G188" s="283"/>
      <c r="H188" s="283"/>
      <c r="I188" s="283"/>
      <c r="J188" s="283"/>
    </row>
    <row r="189" spans="1:10" ht="15" hidden="1">
      <c r="A189" s="287"/>
      <c r="B189" s="284" t="s">
        <v>308</v>
      </c>
      <c r="C189" s="283"/>
      <c r="D189" s="283"/>
      <c r="E189" s="283"/>
      <c r="F189" s="283"/>
      <c r="G189" s="283"/>
      <c r="H189" s="283"/>
      <c r="I189" s="283"/>
      <c r="J189" s="283"/>
    </row>
    <row r="190" spans="1:10" ht="15" hidden="1">
      <c r="A190" s="287" t="s">
        <v>309</v>
      </c>
      <c r="B190" s="283" t="s">
        <v>310</v>
      </c>
      <c r="C190" s="283"/>
      <c r="D190" s="283"/>
      <c r="E190" s="283"/>
      <c r="F190" s="283"/>
      <c r="G190" s="283"/>
      <c r="H190" s="283" t="e">
        <f>H177*H168*H176/NoofAprts</f>
        <v>#DIV/0!</v>
      </c>
      <c r="I190" s="283"/>
      <c r="J190" s="283"/>
    </row>
    <row r="191" spans="1:10" ht="15" hidden="1">
      <c r="A191" s="287" t="s">
        <v>311</v>
      </c>
      <c r="B191" s="283" t="s">
        <v>289</v>
      </c>
      <c r="C191" s="283"/>
      <c r="D191" s="283"/>
      <c r="E191" s="283"/>
      <c r="F191" s="283"/>
      <c r="G191" s="283"/>
      <c r="H191" s="283" t="e">
        <f>H179*H169*H178/NoofAprts</f>
        <v>#DIV/0!</v>
      </c>
      <c r="I191" s="283"/>
      <c r="J191" s="283"/>
    </row>
    <row r="192" spans="1:10" ht="15" hidden="1">
      <c r="A192" s="287" t="s">
        <v>312</v>
      </c>
      <c r="B192" s="283" t="s">
        <v>293</v>
      </c>
      <c r="C192" s="283"/>
      <c r="D192" s="283"/>
      <c r="E192" s="283"/>
      <c r="F192" s="283"/>
      <c r="G192" s="283"/>
      <c r="H192" s="283" t="e">
        <f>H181*H170*H180/NoofAprts</f>
        <v>#DIV/0!</v>
      </c>
      <c r="I192" s="283"/>
      <c r="J192" s="283"/>
    </row>
    <row r="193" spans="1:10" ht="15" hidden="1">
      <c r="A193" s="287" t="s">
        <v>313</v>
      </c>
      <c r="B193" s="283" t="s">
        <v>297</v>
      </c>
      <c r="C193" s="283"/>
      <c r="D193" s="283"/>
      <c r="E193" s="283"/>
      <c r="F193" s="283"/>
      <c r="G193" s="283"/>
      <c r="H193" s="283" t="e">
        <f>H183*H171*H182/NoofAprts</f>
        <v>#DIV/0!</v>
      </c>
      <c r="I193" s="283"/>
      <c r="J193" s="283"/>
    </row>
    <row r="194" spans="1:10" ht="15" hidden="1">
      <c r="A194" s="287" t="s">
        <v>314</v>
      </c>
      <c r="B194" s="283" t="s">
        <v>301</v>
      </c>
      <c r="C194" s="283"/>
      <c r="D194" s="283"/>
      <c r="E194" s="283"/>
      <c r="F194" s="283"/>
      <c r="G194" s="283"/>
      <c r="H194" s="283" t="e">
        <f>H185*H172*H184/NoofAprts</f>
        <v>#DIV/0!</v>
      </c>
      <c r="I194" s="283"/>
      <c r="J194" s="283"/>
    </row>
    <row r="195" spans="1:10" ht="15" hidden="1">
      <c r="A195" s="287" t="s">
        <v>315</v>
      </c>
      <c r="B195" s="283" t="s">
        <v>316</v>
      </c>
      <c r="C195" s="283"/>
      <c r="D195" s="283"/>
      <c r="E195" s="283"/>
      <c r="F195" s="283"/>
      <c r="G195" s="283"/>
      <c r="H195" s="283" t="e">
        <f>H187*H173*H186/NoofAprts</f>
        <v>#DIV/0!</v>
      </c>
      <c r="I195" s="283"/>
      <c r="J195" s="283"/>
    </row>
    <row r="196" spans="1:10" ht="15" hidden="1">
      <c r="A196" s="287"/>
      <c r="B196" s="283"/>
      <c r="C196" s="283"/>
      <c r="D196" s="283"/>
      <c r="E196" s="283"/>
      <c r="F196" s="283"/>
      <c r="G196" s="283"/>
      <c r="H196" s="283"/>
      <c r="I196" s="283"/>
      <c r="J196" s="283"/>
    </row>
    <row r="197" spans="1:10" ht="15" hidden="1">
      <c r="A197" s="287"/>
      <c r="B197" s="284" t="s">
        <v>317</v>
      </c>
      <c r="C197" s="284"/>
      <c r="D197" s="284"/>
      <c r="E197" s="284"/>
      <c r="F197" s="284"/>
      <c r="G197" s="284"/>
      <c r="H197" s="284" t="e">
        <f>SUM(H190:H195)</f>
        <v>#DIV/0!</v>
      </c>
      <c r="I197" s="283"/>
      <c r="J197" s="283"/>
    </row>
    <row r="198" spans="1:10" ht="15" hidden="1">
      <c r="A198" s="287"/>
      <c r="B198" s="291" t="s">
        <v>318</v>
      </c>
      <c r="C198" s="292"/>
      <c r="D198" s="292"/>
      <c r="E198" s="292"/>
      <c r="F198" s="292"/>
      <c r="G198" s="292"/>
      <c r="H198" s="293">
        <f>VLOOKUP(D17,'Rating Bands'!$B$4:$C$15,2,FALSE)-1E-21</f>
        <v>185.5</v>
      </c>
      <c r="I198" s="283"/>
      <c r="J198" s="283"/>
    </row>
    <row r="199" spans="1:10" ht="15" hidden="1">
      <c r="A199" s="287"/>
      <c r="B199" s="291"/>
      <c r="C199" s="292"/>
      <c r="D199" s="292"/>
      <c r="E199" s="292"/>
      <c r="F199" s="292"/>
      <c r="G199" s="292"/>
      <c r="H199" s="293"/>
      <c r="I199" s="283"/>
      <c r="J199" s="283"/>
    </row>
    <row r="200" spans="1:10" ht="15" hidden="1">
      <c r="A200" s="287"/>
      <c r="B200" s="291" t="s">
        <v>319</v>
      </c>
      <c r="C200" s="292"/>
      <c r="D200" s="292"/>
      <c r="E200" s="292"/>
      <c r="F200" s="292"/>
      <c r="G200" s="292"/>
      <c r="H200" s="293"/>
      <c r="I200" s="283"/>
      <c r="J200" s="283"/>
    </row>
    <row r="201" spans="1:10" ht="15" hidden="1">
      <c r="A201" s="287"/>
      <c r="B201" s="283" t="s">
        <v>320</v>
      </c>
      <c r="C201" s="283"/>
      <c r="D201" s="283"/>
      <c r="E201" s="283"/>
      <c r="F201" s="283"/>
      <c r="G201" s="283"/>
      <c r="H201" s="283" t="e">
        <f>(H198*H197)/100</f>
        <v>#DIV/0!</v>
      </c>
      <c r="I201" s="283"/>
      <c r="J201" s="283"/>
    </row>
    <row r="202" spans="1:10" ht="15" hidden="1">
      <c r="A202" s="287"/>
      <c r="B202" s="283" t="s">
        <v>321</v>
      </c>
      <c r="C202" s="283"/>
      <c r="D202" s="283"/>
      <c r="E202" s="283"/>
      <c r="F202" s="283"/>
      <c r="G202" s="283"/>
      <c r="H202" s="283" t="e">
        <f>H201*H101</f>
        <v>#DIV/0!</v>
      </c>
      <c r="I202" s="283"/>
      <c r="J202" s="283"/>
    </row>
    <row r="203" spans="1:10" ht="15" hidden="1">
      <c r="A203" s="287"/>
      <c r="B203" s="283"/>
      <c r="C203" s="283"/>
      <c r="D203" s="283"/>
      <c r="E203" s="283"/>
      <c r="F203" s="283"/>
      <c r="G203" s="283"/>
      <c r="H203" s="283"/>
      <c r="I203" s="283"/>
      <c r="J203" s="283"/>
    </row>
  </sheetData>
  <sheetProtection algorithmName="SHA-512" hashValue="UrNw+LAq6tFLElQSdZvytnm42QxbfzQj+taMJWpMQUREOSvaBCwxKR+pSTw8xZlLaEyJRYUKhS3ukRRrQQXFpA==" saltValue="pbx+xYFsjccUAVVpmSgCHQ==" spinCount="100000" sheet="1" objects="1" scenarios="1"/>
  <mergeCells count="37">
    <mergeCell ref="D17:D18"/>
    <mergeCell ref="E17:E18"/>
    <mergeCell ref="F3:H3"/>
    <mergeCell ref="B4:H4"/>
    <mergeCell ref="B7:I7"/>
    <mergeCell ref="D13:D14"/>
    <mergeCell ref="E13:E14"/>
    <mergeCell ref="H38:I38"/>
    <mergeCell ref="B21:J21"/>
    <mergeCell ref="H24:I24"/>
    <mergeCell ref="H25:I25"/>
    <mergeCell ref="H26:I26"/>
    <mergeCell ref="J26:L28"/>
    <mergeCell ref="H27:I27"/>
    <mergeCell ref="H28:I28"/>
    <mergeCell ref="B31:J31"/>
    <mergeCell ref="H34:I34"/>
    <mergeCell ref="H35:I35"/>
    <mergeCell ref="H36:I36"/>
    <mergeCell ref="H37:I37"/>
    <mergeCell ref="B58:J58"/>
    <mergeCell ref="B41:J41"/>
    <mergeCell ref="H44:I44"/>
    <mergeCell ref="J44:L46"/>
    <mergeCell ref="B45:F45"/>
    <mergeCell ref="H45:I45"/>
    <mergeCell ref="H46:I46"/>
    <mergeCell ref="H47:I47"/>
    <mergeCell ref="B50:J50"/>
    <mergeCell ref="H53:I53"/>
    <mergeCell ref="H54:I54"/>
    <mergeCell ref="H55:I55"/>
    <mergeCell ref="D62:F62"/>
    <mergeCell ref="D64:F64"/>
    <mergeCell ref="D67:F67"/>
    <mergeCell ref="D70:F70"/>
    <mergeCell ref="D85:F85"/>
  </mergeCells>
  <phoneticPr fontId="8" type="noConversion"/>
  <conditionalFormatting sqref="H19:H20">
    <cfRule type="cellIs" dxfId="15" priority="6" stopIfTrue="1" operator="between">
      <formula>0</formula>
      <formula>5</formula>
    </cfRule>
  </conditionalFormatting>
  <conditionalFormatting sqref="F13 I19:I20 B32 I32 B29:B30 I29:I30 B42 I42 B39:B40 I39:I40 B51 I51 B48:B49 I48:I49 B20 F17">
    <cfRule type="expression" dxfId="14" priority="7" stopIfTrue="1">
      <formula>$F$13="stars"</formula>
    </cfRule>
  </conditionalFormatting>
  <conditionalFormatting sqref="D64:F65 D68:F68 D71:F71 F75:F77">
    <cfRule type="expression" dxfId="13" priority="5" stopIfTrue="1">
      <formula>($D$13="")</formula>
    </cfRule>
  </conditionalFormatting>
  <conditionalFormatting sqref="D62:F62">
    <cfRule type="expression" dxfId="12" priority="4" stopIfTrue="1">
      <formula>($D$13="")</formula>
    </cfRule>
  </conditionalFormatting>
  <conditionalFormatting sqref="D83:F83 D85:F86 D82 F82">
    <cfRule type="expression" dxfId="11" priority="3" stopIfTrue="1">
      <formula>($D$17="")</formula>
    </cfRule>
  </conditionalFormatting>
  <conditionalFormatting sqref="D67:F67">
    <cfRule type="expression" dxfId="10" priority="2" stopIfTrue="1">
      <formula>($D$13="")</formula>
    </cfRule>
  </conditionalFormatting>
  <conditionalFormatting sqref="D70:F70">
    <cfRule type="expression" dxfId="9" priority="1" stopIfTrue="1">
      <formula>($D$13="")</formula>
    </cfRule>
  </conditionalFormatting>
  <conditionalFormatting sqref="H53:H55">
    <cfRule type="expression" dxfId="8" priority="8" stopIfTrue="1">
      <formula>NOT(SUM($H$53:$H$55)=1)</formula>
    </cfRule>
  </conditionalFormatting>
  <dataValidations count="4">
    <dataValidation type="list" allowBlank="1" showInputMessage="1" showErrorMessage="1" sqref="H36:I36 JD36:JE36 SZ36:TA36 ACV36:ACW36 AMR36:AMS36 AWN36:AWO36 BGJ36:BGK36 BQF36:BQG36 CAB36:CAC36 CJX36:CJY36 CTT36:CTU36 DDP36:DDQ36 DNL36:DNM36 DXH36:DXI36 EHD36:EHE36 EQZ36:ERA36 FAV36:FAW36 FKR36:FKS36 FUN36:FUO36 GEJ36:GEK36 GOF36:GOG36 GYB36:GYC36 HHX36:HHY36 HRT36:HRU36 IBP36:IBQ36 ILL36:ILM36 IVH36:IVI36 JFD36:JFE36 JOZ36:JPA36 JYV36:JYW36 KIR36:KIS36 KSN36:KSO36 LCJ36:LCK36 LMF36:LMG36 LWB36:LWC36 MFX36:MFY36 MPT36:MPU36 MZP36:MZQ36 NJL36:NJM36 NTH36:NTI36 ODD36:ODE36 OMZ36:ONA36 OWV36:OWW36 PGR36:PGS36 PQN36:PQO36 QAJ36:QAK36 QKF36:QKG36 QUB36:QUC36 RDX36:RDY36 RNT36:RNU36 RXP36:RXQ36 SHL36:SHM36 SRH36:SRI36 TBD36:TBE36 TKZ36:TLA36 TUV36:TUW36 UER36:UES36 UON36:UOO36 UYJ36:UYK36 VIF36:VIG36 VSB36:VSC36 WBX36:WBY36 WLT36:WLU36 WVP36:WVQ36 H65572:I65572 JD65572:JE65572 SZ65572:TA65572 ACV65572:ACW65572 AMR65572:AMS65572 AWN65572:AWO65572 BGJ65572:BGK65572 BQF65572:BQG65572 CAB65572:CAC65572 CJX65572:CJY65572 CTT65572:CTU65572 DDP65572:DDQ65572 DNL65572:DNM65572 DXH65572:DXI65572 EHD65572:EHE65572 EQZ65572:ERA65572 FAV65572:FAW65572 FKR65572:FKS65572 FUN65572:FUO65572 GEJ65572:GEK65572 GOF65572:GOG65572 GYB65572:GYC65572 HHX65572:HHY65572 HRT65572:HRU65572 IBP65572:IBQ65572 ILL65572:ILM65572 IVH65572:IVI65572 JFD65572:JFE65572 JOZ65572:JPA65572 JYV65572:JYW65572 KIR65572:KIS65572 KSN65572:KSO65572 LCJ65572:LCK65572 LMF65572:LMG65572 LWB65572:LWC65572 MFX65572:MFY65572 MPT65572:MPU65572 MZP65572:MZQ65572 NJL65572:NJM65572 NTH65572:NTI65572 ODD65572:ODE65572 OMZ65572:ONA65572 OWV65572:OWW65572 PGR65572:PGS65572 PQN65572:PQO65572 QAJ65572:QAK65572 QKF65572:QKG65572 QUB65572:QUC65572 RDX65572:RDY65572 RNT65572:RNU65572 RXP65572:RXQ65572 SHL65572:SHM65572 SRH65572:SRI65572 TBD65572:TBE65572 TKZ65572:TLA65572 TUV65572:TUW65572 UER65572:UES65572 UON65572:UOO65572 UYJ65572:UYK65572 VIF65572:VIG65572 VSB65572:VSC65572 WBX65572:WBY65572 WLT65572:WLU65572 WVP65572:WVQ65572 H131108:I131108 JD131108:JE131108 SZ131108:TA131108 ACV131108:ACW131108 AMR131108:AMS131108 AWN131108:AWO131108 BGJ131108:BGK131108 BQF131108:BQG131108 CAB131108:CAC131108 CJX131108:CJY131108 CTT131108:CTU131108 DDP131108:DDQ131108 DNL131108:DNM131108 DXH131108:DXI131108 EHD131108:EHE131108 EQZ131108:ERA131108 FAV131108:FAW131108 FKR131108:FKS131108 FUN131108:FUO131108 GEJ131108:GEK131108 GOF131108:GOG131108 GYB131108:GYC131108 HHX131108:HHY131108 HRT131108:HRU131108 IBP131108:IBQ131108 ILL131108:ILM131108 IVH131108:IVI131108 JFD131108:JFE131108 JOZ131108:JPA131108 JYV131108:JYW131108 KIR131108:KIS131108 KSN131108:KSO131108 LCJ131108:LCK131108 LMF131108:LMG131108 LWB131108:LWC131108 MFX131108:MFY131108 MPT131108:MPU131108 MZP131108:MZQ131108 NJL131108:NJM131108 NTH131108:NTI131108 ODD131108:ODE131108 OMZ131108:ONA131108 OWV131108:OWW131108 PGR131108:PGS131108 PQN131108:PQO131108 QAJ131108:QAK131108 QKF131108:QKG131108 QUB131108:QUC131108 RDX131108:RDY131108 RNT131108:RNU131108 RXP131108:RXQ131108 SHL131108:SHM131108 SRH131108:SRI131108 TBD131108:TBE131108 TKZ131108:TLA131108 TUV131108:TUW131108 UER131108:UES131108 UON131108:UOO131108 UYJ131108:UYK131108 VIF131108:VIG131108 VSB131108:VSC131108 WBX131108:WBY131108 WLT131108:WLU131108 WVP131108:WVQ131108 H196644:I196644 JD196644:JE196644 SZ196644:TA196644 ACV196644:ACW196644 AMR196644:AMS196644 AWN196644:AWO196644 BGJ196644:BGK196644 BQF196644:BQG196644 CAB196644:CAC196644 CJX196644:CJY196644 CTT196644:CTU196644 DDP196644:DDQ196644 DNL196644:DNM196644 DXH196644:DXI196644 EHD196644:EHE196644 EQZ196644:ERA196644 FAV196644:FAW196644 FKR196644:FKS196644 FUN196644:FUO196644 GEJ196644:GEK196644 GOF196644:GOG196644 GYB196644:GYC196644 HHX196644:HHY196644 HRT196644:HRU196644 IBP196644:IBQ196644 ILL196644:ILM196644 IVH196644:IVI196644 JFD196644:JFE196644 JOZ196644:JPA196644 JYV196644:JYW196644 KIR196644:KIS196644 KSN196644:KSO196644 LCJ196644:LCK196644 LMF196644:LMG196644 LWB196644:LWC196644 MFX196644:MFY196644 MPT196644:MPU196644 MZP196644:MZQ196644 NJL196644:NJM196644 NTH196644:NTI196644 ODD196644:ODE196644 OMZ196644:ONA196644 OWV196644:OWW196644 PGR196644:PGS196644 PQN196644:PQO196644 QAJ196644:QAK196644 QKF196644:QKG196644 QUB196644:QUC196644 RDX196644:RDY196644 RNT196644:RNU196644 RXP196644:RXQ196644 SHL196644:SHM196644 SRH196644:SRI196644 TBD196644:TBE196644 TKZ196644:TLA196644 TUV196644:TUW196644 UER196644:UES196644 UON196644:UOO196644 UYJ196644:UYK196644 VIF196644:VIG196644 VSB196644:VSC196644 WBX196644:WBY196644 WLT196644:WLU196644 WVP196644:WVQ196644 H262180:I262180 JD262180:JE262180 SZ262180:TA262180 ACV262180:ACW262180 AMR262180:AMS262180 AWN262180:AWO262180 BGJ262180:BGK262180 BQF262180:BQG262180 CAB262180:CAC262180 CJX262180:CJY262180 CTT262180:CTU262180 DDP262180:DDQ262180 DNL262180:DNM262180 DXH262180:DXI262180 EHD262180:EHE262180 EQZ262180:ERA262180 FAV262180:FAW262180 FKR262180:FKS262180 FUN262180:FUO262180 GEJ262180:GEK262180 GOF262180:GOG262180 GYB262180:GYC262180 HHX262180:HHY262180 HRT262180:HRU262180 IBP262180:IBQ262180 ILL262180:ILM262180 IVH262180:IVI262180 JFD262180:JFE262180 JOZ262180:JPA262180 JYV262180:JYW262180 KIR262180:KIS262180 KSN262180:KSO262180 LCJ262180:LCK262180 LMF262180:LMG262180 LWB262180:LWC262180 MFX262180:MFY262180 MPT262180:MPU262180 MZP262180:MZQ262180 NJL262180:NJM262180 NTH262180:NTI262180 ODD262180:ODE262180 OMZ262180:ONA262180 OWV262180:OWW262180 PGR262180:PGS262180 PQN262180:PQO262180 QAJ262180:QAK262180 QKF262180:QKG262180 QUB262180:QUC262180 RDX262180:RDY262180 RNT262180:RNU262180 RXP262180:RXQ262180 SHL262180:SHM262180 SRH262180:SRI262180 TBD262180:TBE262180 TKZ262180:TLA262180 TUV262180:TUW262180 UER262180:UES262180 UON262180:UOO262180 UYJ262180:UYK262180 VIF262180:VIG262180 VSB262180:VSC262180 WBX262180:WBY262180 WLT262180:WLU262180 WVP262180:WVQ262180 H327716:I327716 JD327716:JE327716 SZ327716:TA327716 ACV327716:ACW327716 AMR327716:AMS327716 AWN327716:AWO327716 BGJ327716:BGK327716 BQF327716:BQG327716 CAB327716:CAC327716 CJX327716:CJY327716 CTT327716:CTU327716 DDP327716:DDQ327716 DNL327716:DNM327716 DXH327716:DXI327716 EHD327716:EHE327716 EQZ327716:ERA327716 FAV327716:FAW327716 FKR327716:FKS327716 FUN327716:FUO327716 GEJ327716:GEK327716 GOF327716:GOG327716 GYB327716:GYC327716 HHX327716:HHY327716 HRT327716:HRU327716 IBP327716:IBQ327716 ILL327716:ILM327716 IVH327716:IVI327716 JFD327716:JFE327716 JOZ327716:JPA327716 JYV327716:JYW327716 KIR327716:KIS327716 KSN327716:KSO327716 LCJ327716:LCK327716 LMF327716:LMG327716 LWB327716:LWC327716 MFX327716:MFY327716 MPT327716:MPU327716 MZP327716:MZQ327716 NJL327716:NJM327716 NTH327716:NTI327716 ODD327716:ODE327716 OMZ327716:ONA327716 OWV327716:OWW327716 PGR327716:PGS327716 PQN327716:PQO327716 QAJ327716:QAK327716 QKF327716:QKG327716 QUB327716:QUC327716 RDX327716:RDY327716 RNT327716:RNU327716 RXP327716:RXQ327716 SHL327716:SHM327716 SRH327716:SRI327716 TBD327716:TBE327716 TKZ327716:TLA327716 TUV327716:TUW327716 UER327716:UES327716 UON327716:UOO327716 UYJ327716:UYK327716 VIF327716:VIG327716 VSB327716:VSC327716 WBX327716:WBY327716 WLT327716:WLU327716 WVP327716:WVQ327716 H393252:I393252 JD393252:JE393252 SZ393252:TA393252 ACV393252:ACW393252 AMR393252:AMS393252 AWN393252:AWO393252 BGJ393252:BGK393252 BQF393252:BQG393252 CAB393252:CAC393252 CJX393252:CJY393252 CTT393252:CTU393252 DDP393252:DDQ393252 DNL393252:DNM393252 DXH393252:DXI393252 EHD393252:EHE393252 EQZ393252:ERA393252 FAV393252:FAW393252 FKR393252:FKS393252 FUN393252:FUO393252 GEJ393252:GEK393252 GOF393252:GOG393252 GYB393252:GYC393252 HHX393252:HHY393252 HRT393252:HRU393252 IBP393252:IBQ393252 ILL393252:ILM393252 IVH393252:IVI393252 JFD393252:JFE393252 JOZ393252:JPA393252 JYV393252:JYW393252 KIR393252:KIS393252 KSN393252:KSO393252 LCJ393252:LCK393252 LMF393252:LMG393252 LWB393252:LWC393252 MFX393252:MFY393252 MPT393252:MPU393252 MZP393252:MZQ393252 NJL393252:NJM393252 NTH393252:NTI393252 ODD393252:ODE393252 OMZ393252:ONA393252 OWV393252:OWW393252 PGR393252:PGS393252 PQN393252:PQO393252 QAJ393252:QAK393252 QKF393252:QKG393252 QUB393252:QUC393252 RDX393252:RDY393252 RNT393252:RNU393252 RXP393252:RXQ393252 SHL393252:SHM393252 SRH393252:SRI393252 TBD393252:TBE393252 TKZ393252:TLA393252 TUV393252:TUW393252 UER393252:UES393252 UON393252:UOO393252 UYJ393252:UYK393252 VIF393252:VIG393252 VSB393252:VSC393252 WBX393252:WBY393252 WLT393252:WLU393252 WVP393252:WVQ393252 H458788:I458788 JD458788:JE458788 SZ458788:TA458788 ACV458788:ACW458788 AMR458788:AMS458788 AWN458788:AWO458788 BGJ458788:BGK458788 BQF458788:BQG458788 CAB458788:CAC458788 CJX458788:CJY458788 CTT458788:CTU458788 DDP458788:DDQ458788 DNL458788:DNM458788 DXH458788:DXI458788 EHD458788:EHE458788 EQZ458788:ERA458788 FAV458788:FAW458788 FKR458788:FKS458788 FUN458788:FUO458788 GEJ458788:GEK458788 GOF458788:GOG458788 GYB458788:GYC458788 HHX458788:HHY458788 HRT458788:HRU458788 IBP458788:IBQ458788 ILL458788:ILM458788 IVH458788:IVI458788 JFD458788:JFE458788 JOZ458788:JPA458788 JYV458788:JYW458788 KIR458788:KIS458788 KSN458788:KSO458788 LCJ458788:LCK458788 LMF458788:LMG458788 LWB458788:LWC458788 MFX458788:MFY458788 MPT458788:MPU458788 MZP458788:MZQ458788 NJL458788:NJM458788 NTH458788:NTI458788 ODD458788:ODE458788 OMZ458788:ONA458788 OWV458788:OWW458788 PGR458788:PGS458788 PQN458788:PQO458788 QAJ458788:QAK458788 QKF458788:QKG458788 QUB458788:QUC458788 RDX458788:RDY458788 RNT458788:RNU458788 RXP458788:RXQ458788 SHL458788:SHM458788 SRH458788:SRI458788 TBD458788:TBE458788 TKZ458788:TLA458788 TUV458788:TUW458788 UER458788:UES458788 UON458788:UOO458788 UYJ458788:UYK458788 VIF458788:VIG458788 VSB458788:VSC458788 WBX458788:WBY458788 WLT458788:WLU458788 WVP458788:WVQ458788 H524324:I524324 JD524324:JE524324 SZ524324:TA524324 ACV524324:ACW524324 AMR524324:AMS524324 AWN524324:AWO524324 BGJ524324:BGK524324 BQF524324:BQG524324 CAB524324:CAC524324 CJX524324:CJY524324 CTT524324:CTU524324 DDP524324:DDQ524324 DNL524324:DNM524324 DXH524324:DXI524324 EHD524324:EHE524324 EQZ524324:ERA524324 FAV524324:FAW524324 FKR524324:FKS524324 FUN524324:FUO524324 GEJ524324:GEK524324 GOF524324:GOG524324 GYB524324:GYC524324 HHX524324:HHY524324 HRT524324:HRU524324 IBP524324:IBQ524324 ILL524324:ILM524324 IVH524324:IVI524324 JFD524324:JFE524324 JOZ524324:JPA524324 JYV524324:JYW524324 KIR524324:KIS524324 KSN524324:KSO524324 LCJ524324:LCK524324 LMF524324:LMG524324 LWB524324:LWC524324 MFX524324:MFY524324 MPT524324:MPU524324 MZP524324:MZQ524324 NJL524324:NJM524324 NTH524324:NTI524324 ODD524324:ODE524324 OMZ524324:ONA524324 OWV524324:OWW524324 PGR524324:PGS524324 PQN524324:PQO524324 QAJ524324:QAK524324 QKF524324:QKG524324 QUB524324:QUC524324 RDX524324:RDY524324 RNT524324:RNU524324 RXP524324:RXQ524324 SHL524324:SHM524324 SRH524324:SRI524324 TBD524324:TBE524324 TKZ524324:TLA524324 TUV524324:TUW524324 UER524324:UES524324 UON524324:UOO524324 UYJ524324:UYK524324 VIF524324:VIG524324 VSB524324:VSC524324 WBX524324:WBY524324 WLT524324:WLU524324 WVP524324:WVQ524324 H589860:I589860 JD589860:JE589860 SZ589860:TA589860 ACV589860:ACW589860 AMR589860:AMS589860 AWN589860:AWO589860 BGJ589860:BGK589860 BQF589860:BQG589860 CAB589860:CAC589860 CJX589860:CJY589860 CTT589860:CTU589860 DDP589860:DDQ589860 DNL589860:DNM589860 DXH589860:DXI589860 EHD589860:EHE589860 EQZ589860:ERA589860 FAV589860:FAW589860 FKR589860:FKS589860 FUN589860:FUO589860 GEJ589860:GEK589860 GOF589860:GOG589860 GYB589860:GYC589860 HHX589860:HHY589860 HRT589860:HRU589860 IBP589860:IBQ589860 ILL589860:ILM589860 IVH589860:IVI589860 JFD589860:JFE589860 JOZ589860:JPA589860 JYV589860:JYW589860 KIR589860:KIS589860 KSN589860:KSO589860 LCJ589860:LCK589860 LMF589860:LMG589860 LWB589860:LWC589860 MFX589860:MFY589860 MPT589860:MPU589860 MZP589860:MZQ589860 NJL589860:NJM589860 NTH589860:NTI589860 ODD589860:ODE589860 OMZ589860:ONA589860 OWV589860:OWW589860 PGR589860:PGS589860 PQN589860:PQO589860 QAJ589860:QAK589860 QKF589860:QKG589860 QUB589860:QUC589860 RDX589860:RDY589860 RNT589860:RNU589860 RXP589860:RXQ589860 SHL589860:SHM589860 SRH589860:SRI589860 TBD589860:TBE589860 TKZ589860:TLA589860 TUV589860:TUW589860 UER589860:UES589860 UON589860:UOO589860 UYJ589860:UYK589860 VIF589860:VIG589860 VSB589860:VSC589860 WBX589860:WBY589860 WLT589860:WLU589860 WVP589860:WVQ589860 H655396:I655396 JD655396:JE655396 SZ655396:TA655396 ACV655396:ACW655396 AMR655396:AMS655396 AWN655396:AWO655396 BGJ655396:BGK655396 BQF655396:BQG655396 CAB655396:CAC655396 CJX655396:CJY655396 CTT655396:CTU655396 DDP655396:DDQ655396 DNL655396:DNM655396 DXH655396:DXI655396 EHD655396:EHE655396 EQZ655396:ERA655396 FAV655396:FAW655396 FKR655396:FKS655396 FUN655396:FUO655396 GEJ655396:GEK655396 GOF655396:GOG655396 GYB655396:GYC655396 HHX655396:HHY655396 HRT655396:HRU655396 IBP655396:IBQ655396 ILL655396:ILM655396 IVH655396:IVI655396 JFD655396:JFE655396 JOZ655396:JPA655396 JYV655396:JYW655396 KIR655396:KIS655396 KSN655396:KSO655396 LCJ655396:LCK655396 LMF655396:LMG655396 LWB655396:LWC655396 MFX655396:MFY655396 MPT655396:MPU655396 MZP655396:MZQ655396 NJL655396:NJM655396 NTH655396:NTI655396 ODD655396:ODE655396 OMZ655396:ONA655396 OWV655396:OWW655396 PGR655396:PGS655396 PQN655396:PQO655396 QAJ655396:QAK655396 QKF655396:QKG655396 QUB655396:QUC655396 RDX655396:RDY655396 RNT655396:RNU655396 RXP655396:RXQ655396 SHL655396:SHM655396 SRH655396:SRI655396 TBD655396:TBE655396 TKZ655396:TLA655396 TUV655396:TUW655396 UER655396:UES655396 UON655396:UOO655396 UYJ655396:UYK655396 VIF655396:VIG655396 VSB655396:VSC655396 WBX655396:WBY655396 WLT655396:WLU655396 WVP655396:WVQ655396 H720932:I720932 JD720932:JE720932 SZ720932:TA720932 ACV720932:ACW720932 AMR720932:AMS720932 AWN720932:AWO720932 BGJ720932:BGK720932 BQF720932:BQG720932 CAB720932:CAC720932 CJX720932:CJY720932 CTT720932:CTU720932 DDP720932:DDQ720932 DNL720932:DNM720932 DXH720932:DXI720932 EHD720932:EHE720932 EQZ720932:ERA720932 FAV720932:FAW720932 FKR720932:FKS720932 FUN720932:FUO720932 GEJ720932:GEK720932 GOF720932:GOG720932 GYB720932:GYC720932 HHX720932:HHY720932 HRT720932:HRU720932 IBP720932:IBQ720932 ILL720932:ILM720932 IVH720932:IVI720932 JFD720932:JFE720932 JOZ720932:JPA720932 JYV720932:JYW720932 KIR720932:KIS720932 KSN720932:KSO720932 LCJ720932:LCK720932 LMF720932:LMG720932 LWB720932:LWC720932 MFX720932:MFY720932 MPT720932:MPU720932 MZP720932:MZQ720932 NJL720932:NJM720932 NTH720932:NTI720932 ODD720932:ODE720932 OMZ720932:ONA720932 OWV720932:OWW720932 PGR720932:PGS720932 PQN720932:PQO720932 QAJ720932:QAK720932 QKF720932:QKG720932 QUB720932:QUC720932 RDX720932:RDY720932 RNT720932:RNU720932 RXP720932:RXQ720932 SHL720932:SHM720932 SRH720932:SRI720932 TBD720932:TBE720932 TKZ720932:TLA720932 TUV720932:TUW720932 UER720932:UES720932 UON720932:UOO720932 UYJ720932:UYK720932 VIF720932:VIG720932 VSB720932:VSC720932 WBX720932:WBY720932 WLT720932:WLU720932 WVP720932:WVQ720932 H786468:I786468 JD786468:JE786468 SZ786468:TA786468 ACV786468:ACW786468 AMR786468:AMS786468 AWN786468:AWO786468 BGJ786468:BGK786468 BQF786468:BQG786468 CAB786468:CAC786468 CJX786468:CJY786468 CTT786468:CTU786468 DDP786468:DDQ786468 DNL786468:DNM786468 DXH786468:DXI786468 EHD786468:EHE786468 EQZ786468:ERA786468 FAV786468:FAW786468 FKR786468:FKS786468 FUN786468:FUO786468 GEJ786468:GEK786468 GOF786468:GOG786468 GYB786468:GYC786468 HHX786468:HHY786468 HRT786468:HRU786468 IBP786468:IBQ786468 ILL786468:ILM786468 IVH786468:IVI786468 JFD786468:JFE786468 JOZ786468:JPA786468 JYV786468:JYW786468 KIR786468:KIS786468 KSN786468:KSO786468 LCJ786468:LCK786468 LMF786468:LMG786468 LWB786468:LWC786468 MFX786468:MFY786468 MPT786468:MPU786468 MZP786468:MZQ786468 NJL786468:NJM786468 NTH786468:NTI786468 ODD786468:ODE786468 OMZ786468:ONA786468 OWV786468:OWW786468 PGR786468:PGS786468 PQN786468:PQO786468 QAJ786468:QAK786468 QKF786468:QKG786468 QUB786468:QUC786468 RDX786468:RDY786468 RNT786468:RNU786468 RXP786468:RXQ786468 SHL786468:SHM786468 SRH786468:SRI786468 TBD786468:TBE786468 TKZ786468:TLA786468 TUV786468:TUW786468 UER786468:UES786468 UON786468:UOO786468 UYJ786468:UYK786468 VIF786468:VIG786468 VSB786468:VSC786468 WBX786468:WBY786468 WLT786468:WLU786468 WVP786468:WVQ786468 H852004:I852004 JD852004:JE852004 SZ852004:TA852004 ACV852004:ACW852004 AMR852004:AMS852004 AWN852004:AWO852004 BGJ852004:BGK852004 BQF852004:BQG852004 CAB852004:CAC852004 CJX852004:CJY852004 CTT852004:CTU852004 DDP852004:DDQ852004 DNL852004:DNM852004 DXH852004:DXI852004 EHD852004:EHE852004 EQZ852004:ERA852004 FAV852004:FAW852004 FKR852004:FKS852004 FUN852004:FUO852004 GEJ852004:GEK852004 GOF852004:GOG852004 GYB852004:GYC852004 HHX852004:HHY852004 HRT852004:HRU852004 IBP852004:IBQ852004 ILL852004:ILM852004 IVH852004:IVI852004 JFD852004:JFE852004 JOZ852004:JPA852004 JYV852004:JYW852004 KIR852004:KIS852004 KSN852004:KSO852004 LCJ852004:LCK852004 LMF852004:LMG852004 LWB852004:LWC852004 MFX852004:MFY852004 MPT852004:MPU852004 MZP852004:MZQ852004 NJL852004:NJM852004 NTH852004:NTI852004 ODD852004:ODE852004 OMZ852004:ONA852004 OWV852004:OWW852004 PGR852004:PGS852004 PQN852004:PQO852004 QAJ852004:QAK852004 QKF852004:QKG852004 QUB852004:QUC852004 RDX852004:RDY852004 RNT852004:RNU852004 RXP852004:RXQ852004 SHL852004:SHM852004 SRH852004:SRI852004 TBD852004:TBE852004 TKZ852004:TLA852004 TUV852004:TUW852004 UER852004:UES852004 UON852004:UOO852004 UYJ852004:UYK852004 VIF852004:VIG852004 VSB852004:VSC852004 WBX852004:WBY852004 WLT852004:WLU852004 WVP852004:WVQ852004 H917540:I917540 JD917540:JE917540 SZ917540:TA917540 ACV917540:ACW917540 AMR917540:AMS917540 AWN917540:AWO917540 BGJ917540:BGK917540 BQF917540:BQG917540 CAB917540:CAC917540 CJX917540:CJY917540 CTT917540:CTU917540 DDP917540:DDQ917540 DNL917540:DNM917540 DXH917540:DXI917540 EHD917540:EHE917540 EQZ917540:ERA917540 FAV917540:FAW917540 FKR917540:FKS917540 FUN917540:FUO917540 GEJ917540:GEK917540 GOF917540:GOG917540 GYB917540:GYC917540 HHX917540:HHY917540 HRT917540:HRU917540 IBP917540:IBQ917540 ILL917540:ILM917540 IVH917540:IVI917540 JFD917540:JFE917540 JOZ917540:JPA917540 JYV917540:JYW917540 KIR917540:KIS917540 KSN917540:KSO917540 LCJ917540:LCK917540 LMF917540:LMG917540 LWB917540:LWC917540 MFX917540:MFY917540 MPT917540:MPU917540 MZP917540:MZQ917540 NJL917540:NJM917540 NTH917540:NTI917540 ODD917540:ODE917540 OMZ917540:ONA917540 OWV917540:OWW917540 PGR917540:PGS917540 PQN917540:PQO917540 QAJ917540:QAK917540 QKF917540:QKG917540 QUB917540:QUC917540 RDX917540:RDY917540 RNT917540:RNU917540 RXP917540:RXQ917540 SHL917540:SHM917540 SRH917540:SRI917540 TBD917540:TBE917540 TKZ917540:TLA917540 TUV917540:TUW917540 UER917540:UES917540 UON917540:UOO917540 UYJ917540:UYK917540 VIF917540:VIG917540 VSB917540:VSC917540 WBX917540:WBY917540 WLT917540:WLU917540 WVP917540:WVQ917540 H983076:I983076 JD983076:JE983076 SZ983076:TA983076 ACV983076:ACW983076 AMR983076:AMS983076 AWN983076:AWO983076 BGJ983076:BGK983076 BQF983076:BQG983076 CAB983076:CAC983076 CJX983076:CJY983076 CTT983076:CTU983076 DDP983076:DDQ983076 DNL983076:DNM983076 DXH983076:DXI983076 EHD983076:EHE983076 EQZ983076:ERA983076 FAV983076:FAW983076 FKR983076:FKS983076 FUN983076:FUO983076 GEJ983076:GEK983076 GOF983076:GOG983076 GYB983076:GYC983076 HHX983076:HHY983076 HRT983076:HRU983076 IBP983076:IBQ983076 ILL983076:ILM983076 IVH983076:IVI983076 JFD983076:JFE983076 JOZ983076:JPA983076 JYV983076:JYW983076 KIR983076:KIS983076 KSN983076:KSO983076 LCJ983076:LCK983076 LMF983076:LMG983076 LWB983076:LWC983076 MFX983076:MFY983076 MPT983076:MPU983076 MZP983076:MZQ983076 NJL983076:NJM983076 NTH983076:NTI983076 ODD983076:ODE983076 OMZ983076:ONA983076 OWV983076:OWW983076 PGR983076:PGS983076 PQN983076:PQO983076 QAJ983076:QAK983076 QKF983076:QKG983076 QUB983076:QUC983076 RDX983076:RDY983076 RNT983076:RNU983076 RXP983076:RXQ983076 SHL983076:SHM983076 SRH983076:SRI983076 TBD983076:TBE983076 TKZ983076:TLA983076 TUV983076:TUW983076 UER983076:UES983076 UON983076:UOO983076 UYJ983076:UYK983076 VIF983076:VIG983076 VSB983076:VSC983076 WBX983076:WBY983076 WLT983076:WLU983076 WVP983076:WVQ983076" xr:uid="{685713BE-EA25-4FFE-AC4B-02D013EDFDB7}">
      <formula1>"&lt;Select&gt;, Yes, No"</formula1>
    </dataValidation>
    <dataValidation type="list" allowBlank="1" showInputMessage="1" showErrorMessage="1" sqref="H35:I35 JD35:JE35 SZ35:TA35 ACV35:ACW35 AMR35:AMS35 AWN35:AWO35 BGJ35:BGK35 BQF35:BQG35 CAB35:CAC35 CJX35:CJY35 CTT35:CTU35 DDP35:DDQ35 DNL35:DNM35 DXH35:DXI35 EHD35:EHE35 EQZ35:ERA35 FAV35:FAW35 FKR35:FKS35 FUN35:FUO35 GEJ35:GEK35 GOF35:GOG35 GYB35:GYC35 HHX35:HHY35 HRT35:HRU35 IBP35:IBQ35 ILL35:ILM35 IVH35:IVI35 JFD35:JFE35 JOZ35:JPA35 JYV35:JYW35 KIR35:KIS35 KSN35:KSO35 LCJ35:LCK35 LMF35:LMG35 LWB35:LWC35 MFX35:MFY35 MPT35:MPU35 MZP35:MZQ35 NJL35:NJM35 NTH35:NTI35 ODD35:ODE35 OMZ35:ONA35 OWV35:OWW35 PGR35:PGS35 PQN35:PQO35 QAJ35:QAK35 QKF35:QKG35 QUB35:QUC35 RDX35:RDY35 RNT35:RNU35 RXP35:RXQ35 SHL35:SHM35 SRH35:SRI35 TBD35:TBE35 TKZ35:TLA35 TUV35:TUW35 UER35:UES35 UON35:UOO35 UYJ35:UYK35 VIF35:VIG35 VSB35:VSC35 WBX35:WBY35 WLT35:WLU35 WVP35:WVQ35 H65571:I65571 JD65571:JE65571 SZ65571:TA65571 ACV65571:ACW65571 AMR65571:AMS65571 AWN65571:AWO65571 BGJ65571:BGK65571 BQF65571:BQG65571 CAB65571:CAC65571 CJX65571:CJY65571 CTT65571:CTU65571 DDP65571:DDQ65571 DNL65571:DNM65571 DXH65571:DXI65571 EHD65571:EHE65571 EQZ65571:ERA65571 FAV65571:FAW65571 FKR65571:FKS65571 FUN65571:FUO65571 GEJ65571:GEK65571 GOF65571:GOG65571 GYB65571:GYC65571 HHX65571:HHY65571 HRT65571:HRU65571 IBP65571:IBQ65571 ILL65571:ILM65571 IVH65571:IVI65571 JFD65571:JFE65571 JOZ65571:JPA65571 JYV65571:JYW65571 KIR65571:KIS65571 KSN65571:KSO65571 LCJ65571:LCK65571 LMF65571:LMG65571 LWB65571:LWC65571 MFX65571:MFY65571 MPT65571:MPU65571 MZP65571:MZQ65571 NJL65571:NJM65571 NTH65571:NTI65571 ODD65571:ODE65571 OMZ65571:ONA65571 OWV65571:OWW65571 PGR65571:PGS65571 PQN65571:PQO65571 QAJ65571:QAK65571 QKF65571:QKG65571 QUB65571:QUC65571 RDX65571:RDY65571 RNT65571:RNU65571 RXP65571:RXQ65571 SHL65571:SHM65571 SRH65571:SRI65571 TBD65571:TBE65571 TKZ65571:TLA65571 TUV65571:TUW65571 UER65571:UES65571 UON65571:UOO65571 UYJ65571:UYK65571 VIF65571:VIG65571 VSB65571:VSC65571 WBX65571:WBY65571 WLT65571:WLU65571 WVP65571:WVQ65571 H131107:I131107 JD131107:JE131107 SZ131107:TA131107 ACV131107:ACW131107 AMR131107:AMS131107 AWN131107:AWO131107 BGJ131107:BGK131107 BQF131107:BQG131107 CAB131107:CAC131107 CJX131107:CJY131107 CTT131107:CTU131107 DDP131107:DDQ131107 DNL131107:DNM131107 DXH131107:DXI131107 EHD131107:EHE131107 EQZ131107:ERA131107 FAV131107:FAW131107 FKR131107:FKS131107 FUN131107:FUO131107 GEJ131107:GEK131107 GOF131107:GOG131107 GYB131107:GYC131107 HHX131107:HHY131107 HRT131107:HRU131107 IBP131107:IBQ131107 ILL131107:ILM131107 IVH131107:IVI131107 JFD131107:JFE131107 JOZ131107:JPA131107 JYV131107:JYW131107 KIR131107:KIS131107 KSN131107:KSO131107 LCJ131107:LCK131107 LMF131107:LMG131107 LWB131107:LWC131107 MFX131107:MFY131107 MPT131107:MPU131107 MZP131107:MZQ131107 NJL131107:NJM131107 NTH131107:NTI131107 ODD131107:ODE131107 OMZ131107:ONA131107 OWV131107:OWW131107 PGR131107:PGS131107 PQN131107:PQO131107 QAJ131107:QAK131107 QKF131107:QKG131107 QUB131107:QUC131107 RDX131107:RDY131107 RNT131107:RNU131107 RXP131107:RXQ131107 SHL131107:SHM131107 SRH131107:SRI131107 TBD131107:TBE131107 TKZ131107:TLA131107 TUV131107:TUW131107 UER131107:UES131107 UON131107:UOO131107 UYJ131107:UYK131107 VIF131107:VIG131107 VSB131107:VSC131107 WBX131107:WBY131107 WLT131107:WLU131107 WVP131107:WVQ131107 H196643:I196643 JD196643:JE196643 SZ196643:TA196643 ACV196643:ACW196643 AMR196643:AMS196643 AWN196643:AWO196643 BGJ196643:BGK196643 BQF196643:BQG196643 CAB196643:CAC196643 CJX196643:CJY196643 CTT196643:CTU196643 DDP196643:DDQ196643 DNL196643:DNM196643 DXH196643:DXI196643 EHD196643:EHE196643 EQZ196643:ERA196643 FAV196643:FAW196643 FKR196643:FKS196643 FUN196643:FUO196643 GEJ196643:GEK196643 GOF196643:GOG196643 GYB196643:GYC196643 HHX196643:HHY196643 HRT196643:HRU196643 IBP196643:IBQ196643 ILL196643:ILM196643 IVH196643:IVI196643 JFD196643:JFE196643 JOZ196643:JPA196643 JYV196643:JYW196643 KIR196643:KIS196643 KSN196643:KSO196643 LCJ196643:LCK196643 LMF196643:LMG196643 LWB196643:LWC196643 MFX196643:MFY196643 MPT196643:MPU196643 MZP196643:MZQ196643 NJL196643:NJM196643 NTH196643:NTI196643 ODD196643:ODE196643 OMZ196643:ONA196643 OWV196643:OWW196643 PGR196643:PGS196643 PQN196643:PQO196643 QAJ196643:QAK196643 QKF196643:QKG196643 QUB196643:QUC196643 RDX196643:RDY196643 RNT196643:RNU196643 RXP196643:RXQ196643 SHL196643:SHM196643 SRH196643:SRI196643 TBD196643:TBE196643 TKZ196643:TLA196643 TUV196643:TUW196643 UER196643:UES196643 UON196643:UOO196643 UYJ196643:UYK196643 VIF196643:VIG196643 VSB196643:VSC196643 WBX196643:WBY196643 WLT196643:WLU196643 WVP196643:WVQ196643 H262179:I262179 JD262179:JE262179 SZ262179:TA262179 ACV262179:ACW262179 AMR262179:AMS262179 AWN262179:AWO262179 BGJ262179:BGK262179 BQF262179:BQG262179 CAB262179:CAC262179 CJX262179:CJY262179 CTT262179:CTU262179 DDP262179:DDQ262179 DNL262179:DNM262179 DXH262179:DXI262179 EHD262179:EHE262179 EQZ262179:ERA262179 FAV262179:FAW262179 FKR262179:FKS262179 FUN262179:FUO262179 GEJ262179:GEK262179 GOF262179:GOG262179 GYB262179:GYC262179 HHX262179:HHY262179 HRT262179:HRU262179 IBP262179:IBQ262179 ILL262179:ILM262179 IVH262179:IVI262179 JFD262179:JFE262179 JOZ262179:JPA262179 JYV262179:JYW262179 KIR262179:KIS262179 KSN262179:KSO262179 LCJ262179:LCK262179 LMF262179:LMG262179 LWB262179:LWC262179 MFX262179:MFY262179 MPT262179:MPU262179 MZP262179:MZQ262179 NJL262179:NJM262179 NTH262179:NTI262179 ODD262179:ODE262179 OMZ262179:ONA262179 OWV262179:OWW262179 PGR262179:PGS262179 PQN262179:PQO262179 QAJ262179:QAK262179 QKF262179:QKG262179 QUB262179:QUC262179 RDX262179:RDY262179 RNT262179:RNU262179 RXP262179:RXQ262179 SHL262179:SHM262179 SRH262179:SRI262179 TBD262179:TBE262179 TKZ262179:TLA262179 TUV262179:TUW262179 UER262179:UES262179 UON262179:UOO262179 UYJ262179:UYK262179 VIF262179:VIG262179 VSB262179:VSC262179 WBX262179:WBY262179 WLT262179:WLU262179 WVP262179:WVQ262179 H327715:I327715 JD327715:JE327715 SZ327715:TA327715 ACV327715:ACW327715 AMR327715:AMS327715 AWN327715:AWO327715 BGJ327715:BGK327715 BQF327715:BQG327715 CAB327715:CAC327715 CJX327715:CJY327715 CTT327715:CTU327715 DDP327715:DDQ327715 DNL327715:DNM327715 DXH327715:DXI327715 EHD327715:EHE327715 EQZ327715:ERA327715 FAV327715:FAW327715 FKR327715:FKS327715 FUN327715:FUO327715 GEJ327715:GEK327715 GOF327715:GOG327715 GYB327715:GYC327715 HHX327715:HHY327715 HRT327715:HRU327715 IBP327715:IBQ327715 ILL327715:ILM327715 IVH327715:IVI327715 JFD327715:JFE327715 JOZ327715:JPA327715 JYV327715:JYW327715 KIR327715:KIS327715 KSN327715:KSO327715 LCJ327715:LCK327715 LMF327715:LMG327715 LWB327715:LWC327715 MFX327715:MFY327715 MPT327715:MPU327715 MZP327715:MZQ327715 NJL327715:NJM327715 NTH327715:NTI327715 ODD327715:ODE327715 OMZ327715:ONA327715 OWV327715:OWW327715 PGR327715:PGS327715 PQN327715:PQO327715 QAJ327715:QAK327715 QKF327715:QKG327715 QUB327715:QUC327715 RDX327715:RDY327715 RNT327715:RNU327715 RXP327715:RXQ327715 SHL327715:SHM327715 SRH327715:SRI327715 TBD327715:TBE327715 TKZ327715:TLA327715 TUV327715:TUW327715 UER327715:UES327715 UON327715:UOO327715 UYJ327715:UYK327715 VIF327715:VIG327715 VSB327715:VSC327715 WBX327715:WBY327715 WLT327715:WLU327715 WVP327715:WVQ327715 H393251:I393251 JD393251:JE393251 SZ393251:TA393251 ACV393251:ACW393251 AMR393251:AMS393251 AWN393251:AWO393251 BGJ393251:BGK393251 BQF393251:BQG393251 CAB393251:CAC393251 CJX393251:CJY393251 CTT393251:CTU393251 DDP393251:DDQ393251 DNL393251:DNM393251 DXH393251:DXI393251 EHD393251:EHE393251 EQZ393251:ERA393251 FAV393251:FAW393251 FKR393251:FKS393251 FUN393251:FUO393251 GEJ393251:GEK393251 GOF393251:GOG393251 GYB393251:GYC393251 HHX393251:HHY393251 HRT393251:HRU393251 IBP393251:IBQ393251 ILL393251:ILM393251 IVH393251:IVI393251 JFD393251:JFE393251 JOZ393251:JPA393251 JYV393251:JYW393251 KIR393251:KIS393251 KSN393251:KSO393251 LCJ393251:LCK393251 LMF393251:LMG393251 LWB393251:LWC393251 MFX393251:MFY393251 MPT393251:MPU393251 MZP393251:MZQ393251 NJL393251:NJM393251 NTH393251:NTI393251 ODD393251:ODE393251 OMZ393251:ONA393251 OWV393251:OWW393251 PGR393251:PGS393251 PQN393251:PQO393251 QAJ393251:QAK393251 QKF393251:QKG393251 QUB393251:QUC393251 RDX393251:RDY393251 RNT393251:RNU393251 RXP393251:RXQ393251 SHL393251:SHM393251 SRH393251:SRI393251 TBD393251:TBE393251 TKZ393251:TLA393251 TUV393251:TUW393251 UER393251:UES393251 UON393251:UOO393251 UYJ393251:UYK393251 VIF393251:VIG393251 VSB393251:VSC393251 WBX393251:WBY393251 WLT393251:WLU393251 WVP393251:WVQ393251 H458787:I458787 JD458787:JE458787 SZ458787:TA458787 ACV458787:ACW458787 AMR458787:AMS458787 AWN458787:AWO458787 BGJ458787:BGK458787 BQF458787:BQG458787 CAB458787:CAC458787 CJX458787:CJY458787 CTT458787:CTU458787 DDP458787:DDQ458787 DNL458787:DNM458787 DXH458787:DXI458787 EHD458787:EHE458787 EQZ458787:ERA458787 FAV458787:FAW458787 FKR458787:FKS458787 FUN458787:FUO458787 GEJ458787:GEK458787 GOF458787:GOG458787 GYB458787:GYC458787 HHX458787:HHY458787 HRT458787:HRU458787 IBP458787:IBQ458787 ILL458787:ILM458787 IVH458787:IVI458787 JFD458787:JFE458787 JOZ458787:JPA458787 JYV458787:JYW458787 KIR458787:KIS458787 KSN458787:KSO458787 LCJ458787:LCK458787 LMF458787:LMG458787 LWB458787:LWC458787 MFX458787:MFY458787 MPT458787:MPU458787 MZP458787:MZQ458787 NJL458787:NJM458787 NTH458787:NTI458787 ODD458787:ODE458787 OMZ458787:ONA458787 OWV458787:OWW458787 PGR458787:PGS458787 PQN458787:PQO458787 QAJ458787:QAK458787 QKF458787:QKG458787 QUB458787:QUC458787 RDX458787:RDY458787 RNT458787:RNU458787 RXP458787:RXQ458787 SHL458787:SHM458787 SRH458787:SRI458787 TBD458787:TBE458787 TKZ458787:TLA458787 TUV458787:TUW458787 UER458787:UES458787 UON458787:UOO458787 UYJ458787:UYK458787 VIF458787:VIG458787 VSB458787:VSC458787 WBX458787:WBY458787 WLT458787:WLU458787 WVP458787:WVQ458787 H524323:I524323 JD524323:JE524323 SZ524323:TA524323 ACV524323:ACW524323 AMR524323:AMS524323 AWN524323:AWO524323 BGJ524323:BGK524323 BQF524323:BQG524323 CAB524323:CAC524323 CJX524323:CJY524323 CTT524323:CTU524323 DDP524323:DDQ524323 DNL524323:DNM524323 DXH524323:DXI524323 EHD524323:EHE524323 EQZ524323:ERA524323 FAV524323:FAW524323 FKR524323:FKS524323 FUN524323:FUO524323 GEJ524323:GEK524323 GOF524323:GOG524323 GYB524323:GYC524323 HHX524323:HHY524323 HRT524323:HRU524323 IBP524323:IBQ524323 ILL524323:ILM524323 IVH524323:IVI524323 JFD524323:JFE524323 JOZ524323:JPA524323 JYV524323:JYW524323 KIR524323:KIS524323 KSN524323:KSO524323 LCJ524323:LCK524323 LMF524323:LMG524323 LWB524323:LWC524323 MFX524323:MFY524323 MPT524323:MPU524323 MZP524323:MZQ524323 NJL524323:NJM524323 NTH524323:NTI524323 ODD524323:ODE524323 OMZ524323:ONA524323 OWV524323:OWW524323 PGR524323:PGS524323 PQN524323:PQO524323 QAJ524323:QAK524323 QKF524323:QKG524323 QUB524323:QUC524323 RDX524323:RDY524323 RNT524323:RNU524323 RXP524323:RXQ524323 SHL524323:SHM524323 SRH524323:SRI524323 TBD524323:TBE524323 TKZ524323:TLA524323 TUV524323:TUW524323 UER524323:UES524323 UON524323:UOO524323 UYJ524323:UYK524323 VIF524323:VIG524323 VSB524323:VSC524323 WBX524323:WBY524323 WLT524323:WLU524323 WVP524323:WVQ524323 H589859:I589859 JD589859:JE589859 SZ589859:TA589859 ACV589859:ACW589859 AMR589859:AMS589859 AWN589859:AWO589859 BGJ589859:BGK589859 BQF589859:BQG589859 CAB589859:CAC589859 CJX589859:CJY589859 CTT589859:CTU589859 DDP589859:DDQ589859 DNL589859:DNM589859 DXH589859:DXI589859 EHD589859:EHE589859 EQZ589859:ERA589859 FAV589859:FAW589859 FKR589859:FKS589859 FUN589859:FUO589859 GEJ589859:GEK589859 GOF589859:GOG589859 GYB589859:GYC589859 HHX589859:HHY589859 HRT589859:HRU589859 IBP589859:IBQ589859 ILL589859:ILM589859 IVH589859:IVI589859 JFD589859:JFE589859 JOZ589859:JPA589859 JYV589859:JYW589859 KIR589859:KIS589859 KSN589859:KSO589859 LCJ589859:LCK589859 LMF589859:LMG589859 LWB589859:LWC589859 MFX589859:MFY589859 MPT589859:MPU589859 MZP589859:MZQ589859 NJL589859:NJM589859 NTH589859:NTI589859 ODD589859:ODE589859 OMZ589859:ONA589859 OWV589859:OWW589859 PGR589859:PGS589859 PQN589859:PQO589859 QAJ589859:QAK589859 QKF589859:QKG589859 QUB589859:QUC589859 RDX589859:RDY589859 RNT589859:RNU589859 RXP589859:RXQ589859 SHL589859:SHM589859 SRH589859:SRI589859 TBD589859:TBE589859 TKZ589859:TLA589859 TUV589859:TUW589859 UER589859:UES589859 UON589859:UOO589859 UYJ589859:UYK589859 VIF589859:VIG589859 VSB589859:VSC589859 WBX589859:WBY589859 WLT589859:WLU589859 WVP589859:WVQ589859 H655395:I655395 JD655395:JE655395 SZ655395:TA655395 ACV655395:ACW655395 AMR655395:AMS655395 AWN655395:AWO655395 BGJ655395:BGK655395 BQF655395:BQG655395 CAB655395:CAC655395 CJX655395:CJY655395 CTT655395:CTU655395 DDP655395:DDQ655395 DNL655395:DNM655395 DXH655395:DXI655395 EHD655395:EHE655395 EQZ655395:ERA655395 FAV655395:FAW655395 FKR655395:FKS655395 FUN655395:FUO655395 GEJ655395:GEK655395 GOF655395:GOG655395 GYB655395:GYC655395 HHX655395:HHY655395 HRT655395:HRU655395 IBP655395:IBQ655395 ILL655395:ILM655395 IVH655395:IVI655395 JFD655395:JFE655395 JOZ655395:JPA655395 JYV655395:JYW655395 KIR655395:KIS655395 KSN655395:KSO655395 LCJ655395:LCK655395 LMF655395:LMG655395 LWB655395:LWC655395 MFX655395:MFY655395 MPT655395:MPU655395 MZP655395:MZQ655395 NJL655395:NJM655395 NTH655395:NTI655395 ODD655395:ODE655395 OMZ655395:ONA655395 OWV655395:OWW655395 PGR655395:PGS655395 PQN655395:PQO655395 QAJ655395:QAK655395 QKF655395:QKG655395 QUB655395:QUC655395 RDX655395:RDY655395 RNT655395:RNU655395 RXP655395:RXQ655395 SHL655395:SHM655395 SRH655395:SRI655395 TBD655395:TBE655395 TKZ655395:TLA655395 TUV655395:TUW655395 UER655395:UES655395 UON655395:UOO655395 UYJ655395:UYK655395 VIF655395:VIG655395 VSB655395:VSC655395 WBX655395:WBY655395 WLT655395:WLU655395 WVP655395:WVQ655395 H720931:I720931 JD720931:JE720931 SZ720931:TA720931 ACV720931:ACW720931 AMR720931:AMS720931 AWN720931:AWO720931 BGJ720931:BGK720931 BQF720931:BQG720931 CAB720931:CAC720931 CJX720931:CJY720931 CTT720931:CTU720931 DDP720931:DDQ720931 DNL720931:DNM720931 DXH720931:DXI720931 EHD720931:EHE720931 EQZ720931:ERA720931 FAV720931:FAW720931 FKR720931:FKS720931 FUN720931:FUO720931 GEJ720931:GEK720931 GOF720931:GOG720931 GYB720931:GYC720931 HHX720931:HHY720931 HRT720931:HRU720931 IBP720931:IBQ720931 ILL720931:ILM720931 IVH720931:IVI720931 JFD720931:JFE720931 JOZ720931:JPA720931 JYV720931:JYW720931 KIR720931:KIS720931 KSN720931:KSO720931 LCJ720931:LCK720931 LMF720931:LMG720931 LWB720931:LWC720931 MFX720931:MFY720931 MPT720931:MPU720931 MZP720931:MZQ720931 NJL720931:NJM720931 NTH720931:NTI720931 ODD720931:ODE720931 OMZ720931:ONA720931 OWV720931:OWW720931 PGR720931:PGS720931 PQN720931:PQO720931 QAJ720931:QAK720931 QKF720931:QKG720931 QUB720931:QUC720931 RDX720931:RDY720931 RNT720931:RNU720931 RXP720931:RXQ720931 SHL720931:SHM720931 SRH720931:SRI720931 TBD720931:TBE720931 TKZ720931:TLA720931 TUV720931:TUW720931 UER720931:UES720931 UON720931:UOO720931 UYJ720931:UYK720931 VIF720931:VIG720931 VSB720931:VSC720931 WBX720931:WBY720931 WLT720931:WLU720931 WVP720931:WVQ720931 H786467:I786467 JD786467:JE786467 SZ786467:TA786467 ACV786467:ACW786467 AMR786467:AMS786467 AWN786467:AWO786467 BGJ786467:BGK786467 BQF786467:BQG786467 CAB786467:CAC786467 CJX786467:CJY786467 CTT786467:CTU786467 DDP786467:DDQ786467 DNL786467:DNM786467 DXH786467:DXI786467 EHD786467:EHE786467 EQZ786467:ERA786467 FAV786467:FAW786467 FKR786467:FKS786467 FUN786467:FUO786467 GEJ786467:GEK786467 GOF786467:GOG786467 GYB786467:GYC786467 HHX786467:HHY786467 HRT786467:HRU786467 IBP786467:IBQ786467 ILL786467:ILM786467 IVH786467:IVI786467 JFD786467:JFE786467 JOZ786467:JPA786467 JYV786467:JYW786467 KIR786467:KIS786467 KSN786467:KSO786467 LCJ786467:LCK786467 LMF786467:LMG786467 LWB786467:LWC786467 MFX786467:MFY786467 MPT786467:MPU786467 MZP786467:MZQ786467 NJL786467:NJM786467 NTH786467:NTI786467 ODD786467:ODE786467 OMZ786467:ONA786467 OWV786467:OWW786467 PGR786467:PGS786467 PQN786467:PQO786467 QAJ786467:QAK786467 QKF786467:QKG786467 QUB786467:QUC786467 RDX786467:RDY786467 RNT786467:RNU786467 RXP786467:RXQ786467 SHL786467:SHM786467 SRH786467:SRI786467 TBD786467:TBE786467 TKZ786467:TLA786467 TUV786467:TUW786467 UER786467:UES786467 UON786467:UOO786467 UYJ786467:UYK786467 VIF786467:VIG786467 VSB786467:VSC786467 WBX786467:WBY786467 WLT786467:WLU786467 WVP786467:WVQ786467 H852003:I852003 JD852003:JE852003 SZ852003:TA852003 ACV852003:ACW852003 AMR852003:AMS852003 AWN852003:AWO852003 BGJ852003:BGK852003 BQF852003:BQG852003 CAB852003:CAC852003 CJX852003:CJY852003 CTT852003:CTU852003 DDP852003:DDQ852003 DNL852003:DNM852003 DXH852003:DXI852003 EHD852003:EHE852003 EQZ852003:ERA852003 FAV852003:FAW852003 FKR852003:FKS852003 FUN852003:FUO852003 GEJ852003:GEK852003 GOF852003:GOG852003 GYB852003:GYC852003 HHX852003:HHY852003 HRT852003:HRU852003 IBP852003:IBQ852003 ILL852003:ILM852003 IVH852003:IVI852003 JFD852003:JFE852003 JOZ852003:JPA852003 JYV852003:JYW852003 KIR852003:KIS852003 KSN852003:KSO852003 LCJ852003:LCK852003 LMF852003:LMG852003 LWB852003:LWC852003 MFX852003:MFY852003 MPT852003:MPU852003 MZP852003:MZQ852003 NJL852003:NJM852003 NTH852003:NTI852003 ODD852003:ODE852003 OMZ852003:ONA852003 OWV852003:OWW852003 PGR852003:PGS852003 PQN852003:PQO852003 QAJ852003:QAK852003 QKF852003:QKG852003 QUB852003:QUC852003 RDX852003:RDY852003 RNT852003:RNU852003 RXP852003:RXQ852003 SHL852003:SHM852003 SRH852003:SRI852003 TBD852003:TBE852003 TKZ852003:TLA852003 TUV852003:TUW852003 UER852003:UES852003 UON852003:UOO852003 UYJ852003:UYK852003 VIF852003:VIG852003 VSB852003:VSC852003 WBX852003:WBY852003 WLT852003:WLU852003 WVP852003:WVQ852003 H917539:I917539 JD917539:JE917539 SZ917539:TA917539 ACV917539:ACW917539 AMR917539:AMS917539 AWN917539:AWO917539 BGJ917539:BGK917539 BQF917539:BQG917539 CAB917539:CAC917539 CJX917539:CJY917539 CTT917539:CTU917539 DDP917539:DDQ917539 DNL917539:DNM917539 DXH917539:DXI917539 EHD917539:EHE917539 EQZ917539:ERA917539 FAV917539:FAW917539 FKR917539:FKS917539 FUN917539:FUO917539 GEJ917539:GEK917539 GOF917539:GOG917539 GYB917539:GYC917539 HHX917539:HHY917539 HRT917539:HRU917539 IBP917539:IBQ917539 ILL917539:ILM917539 IVH917539:IVI917539 JFD917539:JFE917539 JOZ917539:JPA917539 JYV917539:JYW917539 KIR917539:KIS917539 KSN917539:KSO917539 LCJ917539:LCK917539 LMF917539:LMG917539 LWB917539:LWC917539 MFX917539:MFY917539 MPT917539:MPU917539 MZP917539:MZQ917539 NJL917539:NJM917539 NTH917539:NTI917539 ODD917539:ODE917539 OMZ917539:ONA917539 OWV917539:OWW917539 PGR917539:PGS917539 PQN917539:PQO917539 QAJ917539:QAK917539 QKF917539:QKG917539 QUB917539:QUC917539 RDX917539:RDY917539 RNT917539:RNU917539 RXP917539:RXQ917539 SHL917539:SHM917539 SRH917539:SRI917539 TBD917539:TBE917539 TKZ917539:TLA917539 TUV917539:TUW917539 UER917539:UES917539 UON917539:UOO917539 UYJ917539:UYK917539 VIF917539:VIG917539 VSB917539:VSC917539 WBX917539:WBY917539 WLT917539:WLU917539 WVP917539:WVQ917539 H983075:I983075 JD983075:JE983075 SZ983075:TA983075 ACV983075:ACW983075 AMR983075:AMS983075 AWN983075:AWO983075 BGJ983075:BGK983075 BQF983075:BQG983075 CAB983075:CAC983075 CJX983075:CJY983075 CTT983075:CTU983075 DDP983075:DDQ983075 DNL983075:DNM983075 DXH983075:DXI983075 EHD983075:EHE983075 EQZ983075:ERA983075 FAV983075:FAW983075 FKR983075:FKS983075 FUN983075:FUO983075 GEJ983075:GEK983075 GOF983075:GOG983075 GYB983075:GYC983075 HHX983075:HHY983075 HRT983075:HRU983075 IBP983075:IBQ983075 ILL983075:ILM983075 IVH983075:IVI983075 JFD983075:JFE983075 JOZ983075:JPA983075 JYV983075:JYW983075 KIR983075:KIS983075 KSN983075:KSO983075 LCJ983075:LCK983075 LMF983075:LMG983075 LWB983075:LWC983075 MFX983075:MFY983075 MPT983075:MPU983075 MZP983075:MZQ983075 NJL983075:NJM983075 NTH983075:NTI983075 ODD983075:ODE983075 OMZ983075:ONA983075 OWV983075:OWW983075 PGR983075:PGS983075 PQN983075:PQO983075 QAJ983075:QAK983075 QKF983075:QKG983075 QUB983075:QUC983075 RDX983075:RDY983075 RNT983075:RNU983075 RXP983075:RXQ983075 SHL983075:SHM983075 SRH983075:SRI983075 TBD983075:TBE983075 TKZ983075:TLA983075 TUV983075:TUW983075 UER983075:UES983075 UON983075:UOO983075 UYJ983075:UYK983075 VIF983075:VIG983075 VSB983075:VSC983075 WBX983075:WBY983075 WLT983075:WLU983075 WVP983075:WVQ983075" xr:uid="{5A1B2F61-7FA2-474E-8B4F-08C85682BF62}">
      <formula1>"&lt;Select&gt;, No pool, Unheated pool, Temperature controlled pool"</formula1>
    </dataValidation>
    <dataValidation type="list" allowBlank="1" showInputMessage="1" showErrorMessage="1" sqref="D13:D14 IZ13:IZ14 SV13:SV14 ACR13:ACR14 AMN13:AMN14 AWJ13:AWJ14 BGF13:BGF14 BQB13:BQB14 BZX13:BZX14 CJT13:CJT14 CTP13:CTP14 DDL13:DDL14 DNH13:DNH14 DXD13:DXD14 EGZ13:EGZ14 EQV13:EQV14 FAR13:FAR14 FKN13:FKN14 FUJ13:FUJ14 GEF13:GEF14 GOB13:GOB14 GXX13:GXX14 HHT13:HHT14 HRP13:HRP14 IBL13:IBL14 ILH13:ILH14 IVD13:IVD14 JEZ13:JEZ14 JOV13:JOV14 JYR13:JYR14 KIN13:KIN14 KSJ13:KSJ14 LCF13:LCF14 LMB13:LMB14 LVX13:LVX14 MFT13:MFT14 MPP13:MPP14 MZL13:MZL14 NJH13:NJH14 NTD13:NTD14 OCZ13:OCZ14 OMV13:OMV14 OWR13:OWR14 PGN13:PGN14 PQJ13:PQJ14 QAF13:QAF14 QKB13:QKB14 QTX13:QTX14 RDT13:RDT14 RNP13:RNP14 RXL13:RXL14 SHH13:SHH14 SRD13:SRD14 TAZ13:TAZ14 TKV13:TKV14 TUR13:TUR14 UEN13:UEN14 UOJ13:UOJ14 UYF13:UYF14 VIB13:VIB14 VRX13:VRX14 WBT13:WBT14 WLP13:WLP14 WVL13:WVL14 D65549:D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D131085:D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D196621:D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D262157:D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D327693:D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D393229:D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D458765:D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D524301:D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D589837:D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D655373:D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D720909:D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D786445:D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D851981:D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D917517:D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D983053:D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 D17:D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75BEE082-175E-419D-BC28-3AA6306DC289}">
      <formula1>"1,1.5,2,2.5,3,3.5,4,4.5,5,5.5,6"</formula1>
    </dataValidation>
    <dataValidation allowBlank="1" showInputMessage="1" errorTitle="Data input error" sqref="H54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H65590 JD65590 SZ65590 ACV65590 AMR65590 AWN65590 BGJ65590 BQF65590 CAB65590 CJX65590 CTT65590 DDP65590 DNL65590 DXH65590 EHD65590 EQZ65590 FAV65590 FKR65590 FUN65590 GEJ65590 GOF65590 GYB65590 HHX65590 HRT65590 IBP65590 ILL65590 IVH65590 JFD65590 JOZ65590 JYV65590 KIR65590 KSN65590 LCJ65590 LMF65590 LWB65590 MFX65590 MPT65590 MZP65590 NJL65590 NTH65590 ODD65590 OMZ65590 OWV65590 PGR65590 PQN65590 QAJ65590 QKF65590 QUB65590 RDX65590 RNT65590 RXP65590 SHL65590 SRH65590 TBD65590 TKZ65590 TUV65590 UER65590 UON65590 UYJ65590 VIF65590 VSB65590 WBX65590 WLT65590 WVP65590 H131126 JD131126 SZ131126 ACV131126 AMR131126 AWN131126 BGJ131126 BQF131126 CAB131126 CJX131126 CTT131126 DDP131126 DNL131126 DXH131126 EHD131126 EQZ131126 FAV131126 FKR131126 FUN131126 GEJ131126 GOF131126 GYB131126 HHX131126 HRT131126 IBP131126 ILL131126 IVH131126 JFD131126 JOZ131126 JYV131126 KIR131126 KSN131126 LCJ131126 LMF131126 LWB131126 MFX131126 MPT131126 MZP131126 NJL131126 NTH131126 ODD131126 OMZ131126 OWV131126 PGR131126 PQN131126 QAJ131126 QKF131126 QUB131126 RDX131126 RNT131126 RXP131126 SHL131126 SRH131126 TBD131126 TKZ131126 TUV131126 UER131126 UON131126 UYJ131126 VIF131126 VSB131126 WBX131126 WLT131126 WVP131126 H196662 JD196662 SZ196662 ACV196662 AMR196662 AWN196662 BGJ196662 BQF196662 CAB196662 CJX196662 CTT196662 DDP196662 DNL196662 DXH196662 EHD196662 EQZ196662 FAV196662 FKR196662 FUN196662 GEJ196662 GOF196662 GYB196662 HHX196662 HRT196662 IBP196662 ILL196662 IVH196662 JFD196662 JOZ196662 JYV196662 KIR196662 KSN196662 LCJ196662 LMF196662 LWB196662 MFX196662 MPT196662 MZP196662 NJL196662 NTH196662 ODD196662 OMZ196662 OWV196662 PGR196662 PQN196662 QAJ196662 QKF196662 QUB196662 RDX196662 RNT196662 RXP196662 SHL196662 SRH196662 TBD196662 TKZ196662 TUV196662 UER196662 UON196662 UYJ196662 VIF196662 VSB196662 WBX196662 WLT196662 WVP196662 H262198 JD262198 SZ262198 ACV262198 AMR262198 AWN262198 BGJ262198 BQF262198 CAB262198 CJX262198 CTT262198 DDP262198 DNL262198 DXH262198 EHD262198 EQZ262198 FAV262198 FKR262198 FUN262198 GEJ262198 GOF262198 GYB262198 HHX262198 HRT262198 IBP262198 ILL262198 IVH262198 JFD262198 JOZ262198 JYV262198 KIR262198 KSN262198 LCJ262198 LMF262198 LWB262198 MFX262198 MPT262198 MZP262198 NJL262198 NTH262198 ODD262198 OMZ262198 OWV262198 PGR262198 PQN262198 QAJ262198 QKF262198 QUB262198 RDX262198 RNT262198 RXP262198 SHL262198 SRH262198 TBD262198 TKZ262198 TUV262198 UER262198 UON262198 UYJ262198 VIF262198 VSB262198 WBX262198 WLT262198 WVP262198 H327734 JD327734 SZ327734 ACV327734 AMR327734 AWN327734 BGJ327734 BQF327734 CAB327734 CJX327734 CTT327734 DDP327734 DNL327734 DXH327734 EHD327734 EQZ327734 FAV327734 FKR327734 FUN327734 GEJ327734 GOF327734 GYB327734 HHX327734 HRT327734 IBP327734 ILL327734 IVH327734 JFD327734 JOZ327734 JYV327734 KIR327734 KSN327734 LCJ327734 LMF327734 LWB327734 MFX327734 MPT327734 MZP327734 NJL327734 NTH327734 ODD327734 OMZ327734 OWV327734 PGR327734 PQN327734 QAJ327734 QKF327734 QUB327734 RDX327734 RNT327734 RXP327734 SHL327734 SRH327734 TBD327734 TKZ327734 TUV327734 UER327734 UON327734 UYJ327734 VIF327734 VSB327734 WBX327734 WLT327734 WVP327734 H393270 JD393270 SZ393270 ACV393270 AMR393270 AWN393270 BGJ393270 BQF393270 CAB393270 CJX393270 CTT393270 DDP393270 DNL393270 DXH393270 EHD393270 EQZ393270 FAV393270 FKR393270 FUN393270 GEJ393270 GOF393270 GYB393270 HHX393270 HRT393270 IBP393270 ILL393270 IVH393270 JFD393270 JOZ393270 JYV393270 KIR393270 KSN393270 LCJ393270 LMF393270 LWB393270 MFX393270 MPT393270 MZP393270 NJL393270 NTH393270 ODD393270 OMZ393270 OWV393270 PGR393270 PQN393270 QAJ393270 QKF393270 QUB393270 RDX393270 RNT393270 RXP393270 SHL393270 SRH393270 TBD393270 TKZ393270 TUV393270 UER393270 UON393270 UYJ393270 VIF393270 VSB393270 WBX393270 WLT393270 WVP393270 H458806 JD458806 SZ458806 ACV458806 AMR458806 AWN458806 BGJ458806 BQF458806 CAB458806 CJX458806 CTT458806 DDP458806 DNL458806 DXH458806 EHD458806 EQZ458806 FAV458806 FKR458806 FUN458806 GEJ458806 GOF458806 GYB458806 HHX458806 HRT458806 IBP458806 ILL458806 IVH458806 JFD458806 JOZ458806 JYV458806 KIR458806 KSN458806 LCJ458806 LMF458806 LWB458806 MFX458806 MPT458806 MZP458806 NJL458806 NTH458806 ODD458806 OMZ458806 OWV458806 PGR458806 PQN458806 QAJ458806 QKF458806 QUB458806 RDX458806 RNT458806 RXP458806 SHL458806 SRH458806 TBD458806 TKZ458806 TUV458806 UER458806 UON458806 UYJ458806 VIF458806 VSB458806 WBX458806 WLT458806 WVP458806 H524342 JD524342 SZ524342 ACV524342 AMR524342 AWN524342 BGJ524342 BQF524342 CAB524342 CJX524342 CTT524342 DDP524342 DNL524342 DXH524342 EHD524342 EQZ524342 FAV524342 FKR524342 FUN524342 GEJ524342 GOF524342 GYB524342 HHX524342 HRT524342 IBP524342 ILL524342 IVH524342 JFD524342 JOZ524342 JYV524342 KIR524342 KSN524342 LCJ524342 LMF524342 LWB524342 MFX524342 MPT524342 MZP524342 NJL524342 NTH524342 ODD524342 OMZ524342 OWV524342 PGR524342 PQN524342 QAJ524342 QKF524342 QUB524342 RDX524342 RNT524342 RXP524342 SHL524342 SRH524342 TBD524342 TKZ524342 TUV524342 UER524342 UON524342 UYJ524342 VIF524342 VSB524342 WBX524342 WLT524342 WVP524342 H589878 JD589878 SZ589878 ACV589878 AMR589878 AWN589878 BGJ589878 BQF589878 CAB589878 CJX589878 CTT589878 DDP589878 DNL589878 DXH589878 EHD589878 EQZ589878 FAV589878 FKR589878 FUN589878 GEJ589878 GOF589878 GYB589878 HHX589878 HRT589878 IBP589878 ILL589878 IVH589878 JFD589878 JOZ589878 JYV589878 KIR589878 KSN589878 LCJ589878 LMF589878 LWB589878 MFX589878 MPT589878 MZP589878 NJL589878 NTH589878 ODD589878 OMZ589878 OWV589878 PGR589878 PQN589878 QAJ589878 QKF589878 QUB589878 RDX589878 RNT589878 RXP589878 SHL589878 SRH589878 TBD589878 TKZ589878 TUV589878 UER589878 UON589878 UYJ589878 VIF589878 VSB589878 WBX589878 WLT589878 WVP589878 H655414 JD655414 SZ655414 ACV655414 AMR655414 AWN655414 BGJ655414 BQF655414 CAB655414 CJX655414 CTT655414 DDP655414 DNL655414 DXH655414 EHD655414 EQZ655414 FAV655414 FKR655414 FUN655414 GEJ655414 GOF655414 GYB655414 HHX655414 HRT655414 IBP655414 ILL655414 IVH655414 JFD655414 JOZ655414 JYV655414 KIR655414 KSN655414 LCJ655414 LMF655414 LWB655414 MFX655414 MPT655414 MZP655414 NJL655414 NTH655414 ODD655414 OMZ655414 OWV655414 PGR655414 PQN655414 QAJ655414 QKF655414 QUB655414 RDX655414 RNT655414 RXP655414 SHL655414 SRH655414 TBD655414 TKZ655414 TUV655414 UER655414 UON655414 UYJ655414 VIF655414 VSB655414 WBX655414 WLT655414 WVP655414 H720950 JD720950 SZ720950 ACV720950 AMR720950 AWN720950 BGJ720950 BQF720950 CAB720950 CJX720950 CTT720950 DDP720950 DNL720950 DXH720950 EHD720950 EQZ720950 FAV720950 FKR720950 FUN720950 GEJ720950 GOF720950 GYB720950 HHX720950 HRT720950 IBP720950 ILL720950 IVH720950 JFD720950 JOZ720950 JYV720950 KIR720950 KSN720950 LCJ720950 LMF720950 LWB720950 MFX720950 MPT720950 MZP720950 NJL720950 NTH720950 ODD720950 OMZ720950 OWV720950 PGR720950 PQN720950 QAJ720950 QKF720950 QUB720950 RDX720950 RNT720950 RXP720950 SHL720950 SRH720950 TBD720950 TKZ720950 TUV720950 UER720950 UON720950 UYJ720950 VIF720950 VSB720950 WBX720950 WLT720950 WVP720950 H786486 JD786486 SZ786486 ACV786486 AMR786486 AWN786486 BGJ786486 BQF786486 CAB786486 CJX786486 CTT786486 DDP786486 DNL786486 DXH786486 EHD786486 EQZ786486 FAV786486 FKR786486 FUN786486 GEJ786486 GOF786486 GYB786486 HHX786486 HRT786486 IBP786486 ILL786486 IVH786486 JFD786486 JOZ786486 JYV786486 KIR786486 KSN786486 LCJ786486 LMF786486 LWB786486 MFX786486 MPT786486 MZP786486 NJL786486 NTH786486 ODD786486 OMZ786486 OWV786486 PGR786486 PQN786486 QAJ786486 QKF786486 QUB786486 RDX786486 RNT786486 RXP786486 SHL786486 SRH786486 TBD786486 TKZ786486 TUV786486 UER786486 UON786486 UYJ786486 VIF786486 VSB786486 WBX786486 WLT786486 WVP786486 H852022 JD852022 SZ852022 ACV852022 AMR852022 AWN852022 BGJ852022 BQF852022 CAB852022 CJX852022 CTT852022 DDP852022 DNL852022 DXH852022 EHD852022 EQZ852022 FAV852022 FKR852022 FUN852022 GEJ852022 GOF852022 GYB852022 HHX852022 HRT852022 IBP852022 ILL852022 IVH852022 JFD852022 JOZ852022 JYV852022 KIR852022 KSN852022 LCJ852022 LMF852022 LWB852022 MFX852022 MPT852022 MZP852022 NJL852022 NTH852022 ODD852022 OMZ852022 OWV852022 PGR852022 PQN852022 QAJ852022 QKF852022 QUB852022 RDX852022 RNT852022 RXP852022 SHL852022 SRH852022 TBD852022 TKZ852022 TUV852022 UER852022 UON852022 UYJ852022 VIF852022 VSB852022 WBX852022 WLT852022 WVP852022 H917558 JD917558 SZ917558 ACV917558 AMR917558 AWN917558 BGJ917558 BQF917558 CAB917558 CJX917558 CTT917558 DDP917558 DNL917558 DXH917558 EHD917558 EQZ917558 FAV917558 FKR917558 FUN917558 GEJ917558 GOF917558 GYB917558 HHX917558 HRT917558 IBP917558 ILL917558 IVH917558 JFD917558 JOZ917558 JYV917558 KIR917558 KSN917558 LCJ917558 LMF917558 LWB917558 MFX917558 MPT917558 MZP917558 NJL917558 NTH917558 ODD917558 OMZ917558 OWV917558 PGR917558 PQN917558 QAJ917558 QKF917558 QUB917558 RDX917558 RNT917558 RXP917558 SHL917558 SRH917558 TBD917558 TKZ917558 TUV917558 UER917558 UON917558 UYJ917558 VIF917558 VSB917558 WBX917558 WLT917558 WVP917558 H983094 JD983094 SZ983094 ACV983094 AMR983094 AWN983094 BGJ983094 BQF983094 CAB983094 CJX983094 CTT983094 DDP983094 DNL983094 DXH983094 EHD983094 EQZ983094 FAV983094 FKR983094 FUN983094 GEJ983094 GOF983094 GYB983094 HHX983094 HRT983094 IBP983094 ILL983094 IVH983094 JFD983094 JOZ983094 JYV983094 KIR983094 KSN983094 LCJ983094 LMF983094 LWB983094 MFX983094 MPT983094 MZP983094 NJL983094 NTH983094 ODD983094 OMZ983094 OWV983094 PGR983094 PQN983094 QAJ983094 QKF983094 QUB983094 RDX983094 RNT983094 RXP983094 SHL983094 SRH983094 TBD983094 TKZ983094 TUV983094 UER983094 UON983094 UYJ983094 VIF983094 VSB983094 WBX983094 WLT983094 WVP983094" xr:uid="{5FA081FC-ACE3-479E-AEAC-844D72B1D98B}"/>
  </dataValidations>
  <pageMargins left="0.51181102362204722" right="0.51181102362204722" top="0.39370078740157483" bottom="0.39370078740157483" header="0.51181102362204722" footer="0.51181102362204722"/>
  <pageSetup paperSize="9" scale="47" orientation="portrait" r:id="rId1"/>
  <headerFooter alignWithMargins="0"/>
  <rowBreaks count="1" manualBreakCount="1">
    <brk id="90" max="16383" man="1"/>
  </rowBreaks>
  <drawing r:id="rId2"/>
  <legacyDrawing r:id="rId3"/>
  <extLst>
    <ext xmlns:x14="http://schemas.microsoft.com/office/spreadsheetml/2009/9/main" uri="{CCE6A557-97BC-4b89-ADB6-D9C93CAAB3DF}">
      <x14:dataValidations xmlns:xm="http://schemas.microsoft.com/office/excel/2006/main" count="1">
        <x14:dataValidation type="decimal" allowBlank="1" showInputMessage="1" showErrorMessage="1" xr:uid="{90C6988F-2EDB-4166-B1B8-4A9D4AE176E7}">
          <x14:formula1>
            <xm:f>0</xm:f>
          </x14:formula1>
          <x14:formula2>
            <xm:f>6</xm:f>
          </x14:formula2>
          <xm:sqref>H51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H65587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H131123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H196659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H262195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H327731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H393267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H458803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H524339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H589875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H655411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H720947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H786483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H852019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H917555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H983091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H19:H20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D15:D16 IZ15:IZ16 SV15:SV16 ACR15:ACR16 AMN15:AMN16 AWJ15:AWJ16 BGF15:BGF16 BQB15:BQB16 BZX15:BZX16 CJT15:CJT16 CTP15:CTP16 DDL15:DDL16 DNH15:DNH16 DXD15:DXD16 EGZ15:EGZ16 EQV15:EQV16 FAR15:FAR16 FKN15:FKN16 FUJ15:FUJ16 GEF15:GEF16 GOB15:GOB16 GXX15:GXX16 HHT15:HHT16 HRP15:HRP16 IBL15:IBL16 ILH15:ILH16 IVD15:IVD16 JEZ15:JEZ16 JOV15:JOV16 JYR15:JYR16 KIN15:KIN16 KSJ15:KSJ16 LCF15:LCF16 LMB15:LMB16 LVX15:LVX16 MFT15:MFT16 MPP15:MPP16 MZL15:MZL16 NJH15:NJH16 NTD15:NTD16 OCZ15:OCZ16 OMV15:OMV16 OWR15:OWR16 PGN15:PGN16 PQJ15:PQJ16 QAF15:QAF16 QKB15:QKB16 QTX15:QTX16 RDT15:RDT16 RNP15:RNP16 RXL15:RXL16 SHH15:SHH16 SRD15:SRD16 TAZ15:TAZ16 TKV15:TKV16 TUR15:TUR16 UEN15:UEN16 UOJ15:UOJ16 UYF15:UYF16 VIB15:VIB16 VRX15:VRX16 WBT15:WBT16 WLP15:WLP16 WVL15:WVL16 D65551:D65552 IZ65551:IZ65552 SV65551:SV65552 ACR65551:ACR65552 AMN65551:AMN65552 AWJ65551:AWJ65552 BGF65551:BGF65552 BQB65551:BQB65552 BZX65551:BZX65552 CJT65551:CJT65552 CTP65551:CTP65552 DDL65551:DDL65552 DNH65551:DNH65552 DXD65551:DXD65552 EGZ65551:EGZ65552 EQV65551:EQV65552 FAR65551:FAR65552 FKN65551:FKN65552 FUJ65551:FUJ65552 GEF65551:GEF65552 GOB65551:GOB65552 GXX65551:GXX65552 HHT65551:HHT65552 HRP65551:HRP65552 IBL65551:IBL65552 ILH65551:ILH65552 IVD65551:IVD65552 JEZ65551:JEZ65552 JOV65551:JOV65552 JYR65551:JYR65552 KIN65551:KIN65552 KSJ65551:KSJ65552 LCF65551:LCF65552 LMB65551:LMB65552 LVX65551:LVX65552 MFT65551:MFT65552 MPP65551:MPP65552 MZL65551:MZL65552 NJH65551:NJH65552 NTD65551:NTD65552 OCZ65551:OCZ65552 OMV65551:OMV65552 OWR65551:OWR65552 PGN65551:PGN65552 PQJ65551:PQJ65552 QAF65551:QAF65552 QKB65551:QKB65552 QTX65551:QTX65552 RDT65551:RDT65552 RNP65551:RNP65552 RXL65551:RXL65552 SHH65551:SHH65552 SRD65551:SRD65552 TAZ65551:TAZ65552 TKV65551:TKV65552 TUR65551:TUR65552 UEN65551:UEN65552 UOJ65551:UOJ65552 UYF65551:UYF65552 VIB65551:VIB65552 VRX65551:VRX65552 WBT65551:WBT65552 WLP65551:WLP65552 WVL65551:WVL65552 D131087:D131088 IZ131087:IZ131088 SV131087:SV131088 ACR131087:ACR131088 AMN131087:AMN131088 AWJ131087:AWJ131088 BGF131087:BGF131088 BQB131087:BQB131088 BZX131087:BZX131088 CJT131087:CJT131088 CTP131087:CTP131088 DDL131087:DDL131088 DNH131087:DNH131088 DXD131087:DXD131088 EGZ131087:EGZ131088 EQV131087:EQV131088 FAR131087:FAR131088 FKN131087:FKN131088 FUJ131087:FUJ131088 GEF131087:GEF131088 GOB131087:GOB131088 GXX131087:GXX131088 HHT131087:HHT131088 HRP131087:HRP131088 IBL131087:IBL131088 ILH131087:ILH131088 IVD131087:IVD131088 JEZ131087:JEZ131088 JOV131087:JOV131088 JYR131087:JYR131088 KIN131087:KIN131088 KSJ131087:KSJ131088 LCF131087:LCF131088 LMB131087:LMB131088 LVX131087:LVX131088 MFT131087:MFT131088 MPP131087:MPP131088 MZL131087:MZL131088 NJH131087:NJH131088 NTD131087:NTD131088 OCZ131087:OCZ131088 OMV131087:OMV131088 OWR131087:OWR131088 PGN131087:PGN131088 PQJ131087:PQJ131088 QAF131087:QAF131088 QKB131087:QKB131088 QTX131087:QTX131088 RDT131087:RDT131088 RNP131087:RNP131088 RXL131087:RXL131088 SHH131087:SHH131088 SRD131087:SRD131088 TAZ131087:TAZ131088 TKV131087:TKV131088 TUR131087:TUR131088 UEN131087:UEN131088 UOJ131087:UOJ131088 UYF131087:UYF131088 VIB131087:VIB131088 VRX131087:VRX131088 WBT131087:WBT131088 WLP131087:WLP131088 WVL131087:WVL131088 D196623:D196624 IZ196623:IZ196624 SV196623:SV196624 ACR196623:ACR196624 AMN196623:AMN196624 AWJ196623:AWJ196624 BGF196623:BGF196624 BQB196623:BQB196624 BZX196623:BZX196624 CJT196623:CJT196624 CTP196623:CTP196624 DDL196623:DDL196624 DNH196623:DNH196624 DXD196623:DXD196624 EGZ196623:EGZ196624 EQV196623:EQV196624 FAR196623:FAR196624 FKN196623:FKN196624 FUJ196623:FUJ196624 GEF196623:GEF196624 GOB196623:GOB196624 GXX196623:GXX196624 HHT196623:HHT196624 HRP196623:HRP196624 IBL196623:IBL196624 ILH196623:ILH196624 IVD196623:IVD196624 JEZ196623:JEZ196624 JOV196623:JOV196624 JYR196623:JYR196624 KIN196623:KIN196624 KSJ196623:KSJ196624 LCF196623:LCF196624 LMB196623:LMB196624 LVX196623:LVX196624 MFT196623:MFT196624 MPP196623:MPP196624 MZL196623:MZL196624 NJH196623:NJH196624 NTD196623:NTD196624 OCZ196623:OCZ196624 OMV196623:OMV196624 OWR196623:OWR196624 PGN196623:PGN196624 PQJ196623:PQJ196624 QAF196623:QAF196624 QKB196623:QKB196624 QTX196623:QTX196624 RDT196623:RDT196624 RNP196623:RNP196624 RXL196623:RXL196624 SHH196623:SHH196624 SRD196623:SRD196624 TAZ196623:TAZ196624 TKV196623:TKV196624 TUR196623:TUR196624 UEN196623:UEN196624 UOJ196623:UOJ196624 UYF196623:UYF196624 VIB196623:VIB196624 VRX196623:VRX196624 WBT196623:WBT196624 WLP196623:WLP196624 WVL196623:WVL196624 D262159:D262160 IZ262159:IZ262160 SV262159:SV262160 ACR262159:ACR262160 AMN262159:AMN262160 AWJ262159:AWJ262160 BGF262159:BGF262160 BQB262159:BQB262160 BZX262159:BZX262160 CJT262159:CJT262160 CTP262159:CTP262160 DDL262159:DDL262160 DNH262159:DNH262160 DXD262159:DXD262160 EGZ262159:EGZ262160 EQV262159:EQV262160 FAR262159:FAR262160 FKN262159:FKN262160 FUJ262159:FUJ262160 GEF262159:GEF262160 GOB262159:GOB262160 GXX262159:GXX262160 HHT262159:HHT262160 HRP262159:HRP262160 IBL262159:IBL262160 ILH262159:ILH262160 IVD262159:IVD262160 JEZ262159:JEZ262160 JOV262159:JOV262160 JYR262159:JYR262160 KIN262159:KIN262160 KSJ262159:KSJ262160 LCF262159:LCF262160 LMB262159:LMB262160 LVX262159:LVX262160 MFT262159:MFT262160 MPP262159:MPP262160 MZL262159:MZL262160 NJH262159:NJH262160 NTD262159:NTD262160 OCZ262159:OCZ262160 OMV262159:OMV262160 OWR262159:OWR262160 PGN262159:PGN262160 PQJ262159:PQJ262160 QAF262159:QAF262160 QKB262159:QKB262160 QTX262159:QTX262160 RDT262159:RDT262160 RNP262159:RNP262160 RXL262159:RXL262160 SHH262159:SHH262160 SRD262159:SRD262160 TAZ262159:TAZ262160 TKV262159:TKV262160 TUR262159:TUR262160 UEN262159:UEN262160 UOJ262159:UOJ262160 UYF262159:UYF262160 VIB262159:VIB262160 VRX262159:VRX262160 WBT262159:WBT262160 WLP262159:WLP262160 WVL262159:WVL262160 D327695:D327696 IZ327695:IZ327696 SV327695:SV327696 ACR327695:ACR327696 AMN327695:AMN327696 AWJ327695:AWJ327696 BGF327695:BGF327696 BQB327695:BQB327696 BZX327695:BZX327696 CJT327695:CJT327696 CTP327695:CTP327696 DDL327695:DDL327696 DNH327695:DNH327696 DXD327695:DXD327696 EGZ327695:EGZ327696 EQV327695:EQV327696 FAR327695:FAR327696 FKN327695:FKN327696 FUJ327695:FUJ327696 GEF327695:GEF327696 GOB327695:GOB327696 GXX327695:GXX327696 HHT327695:HHT327696 HRP327695:HRP327696 IBL327695:IBL327696 ILH327695:ILH327696 IVD327695:IVD327696 JEZ327695:JEZ327696 JOV327695:JOV327696 JYR327695:JYR327696 KIN327695:KIN327696 KSJ327695:KSJ327696 LCF327695:LCF327696 LMB327695:LMB327696 LVX327695:LVX327696 MFT327695:MFT327696 MPP327695:MPP327696 MZL327695:MZL327696 NJH327695:NJH327696 NTD327695:NTD327696 OCZ327695:OCZ327696 OMV327695:OMV327696 OWR327695:OWR327696 PGN327695:PGN327696 PQJ327695:PQJ327696 QAF327695:QAF327696 QKB327695:QKB327696 QTX327695:QTX327696 RDT327695:RDT327696 RNP327695:RNP327696 RXL327695:RXL327696 SHH327695:SHH327696 SRD327695:SRD327696 TAZ327695:TAZ327696 TKV327695:TKV327696 TUR327695:TUR327696 UEN327695:UEN327696 UOJ327695:UOJ327696 UYF327695:UYF327696 VIB327695:VIB327696 VRX327695:VRX327696 WBT327695:WBT327696 WLP327695:WLP327696 WVL327695:WVL327696 D393231:D393232 IZ393231:IZ393232 SV393231:SV393232 ACR393231:ACR393232 AMN393231:AMN393232 AWJ393231:AWJ393232 BGF393231:BGF393232 BQB393231:BQB393232 BZX393231:BZX393232 CJT393231:CJT393232 CTP393231:CTP393232 DDL393231:DDL393232 DNH393231:DNH393232 DXD393231:DXD393232 EGZ393231:EGZ393232 EQV393231:EQV393232 FAR393231:FAR393232 FKN393231:FKN393232 FUJ393231:FUJ393232 GEF393231:GEF393232 GOB393231:GOB393232 GXX393231:GXX393232 HHT393231:HHT393232 HRP393231:HRP393232 IBL393231:IBL393232 ILH393231:ILH393232 IVD393231:IVD393232 JEZ393231:JEZ393232 JOV393231:JOV393232 JYR393231:JYR393232 KIN393231:KIN393232 KSJ393231:KSJ393232 LCF393231:LCF393232 LMB393231:LMB393232 LVX393231:LVX393232 MFT393231:MFT393232 MPP393231:MPP393232 MZL393231:MZL393232 NJH393231:NJH393232 NTD393231:NTD393232 OCZ393231:OCZ393232 OMV393231:OMV393232 OWR393231:OWR393232 PGN393231:PGN393232 PQJ393231:PQJ393232 QAF393231:QAF393232 QKB393231:QKB393232 QTX393231:QTX393232 RDT393231:RDT393232 RNP393231:RNP393232 RXL393231:RXL393232 SHH393231:SHH393232 SRD393231:SRD393232 TAZ393231:TAZ393232 TKV393231:TKV393232 TUR393231:TUR393232 UEN393231:UEN393232 UOJ393231:UOJ393232 UYF393231:UYF393232 VIB393231:VIB393232 VRX393231:VRX393232 WBT393231:WBT393232 WLP393231:WLP393232 WVL393231:WVL393232 D458767:D458768 IZ458767:IZ458768 SV458767:SV458768 ACR458767:ACR458768 AMN458767:AMN458768 AWJ458767:AWJ458768 BGF458767:BGF458768 BQB458767:BQB458768 BZX458767:BZX458768 CJT458767:CJT458768 CTP458767:CTP458768 DDL458767:DDL458768 DNH458767:DNH458768 DXD458767:DXD458768 EGZ458767:EGZ458768 EQV458767:EQV458768 FAR458767:FAR458768 FKN458767:FKN458768 FUJ458767:FUJ458768 GEF458767:GEF458768 GOB458767:GOB458768 GXX458767:GXX458768 HHT458767:HHT458768 HRP458767:HRP458768 IBL458767:IBL458768 ILH458767:ILH458768 IVD458767:IVD458768 JEZ458767:JEZ458768 JOV458767:JOV458768 JYR458767:JYR458768 KIN458767:KIN458768 KSJ458767:KSJ458768 LCF458767:LCF458768 LMB458767:LMB458768 LVX458767:LVX458768 MFT458767:MFT458768 MPP458767:MPP458768 MZL458767:MZL458768 NJH458767:NJH458768 NTD458767:NTD458768 OCZ458767:OCZ458768 OMV458767:OMV458768 OWR458767:OWR458768 PGN458767:PGN458768 PQJ458767:PQJ458768 QAF458767:QAF458768 QKB458767:QKB458768 QTX458767:QTX458768 RDT458767:RDT458768 RNP458767:RNP458768 RXL458767:RXL458768 SHH458767:SHH458768 SRD458767:SRD458768 TAZ458767:TAZ458768 TKV458767:TKV458768 TUR458767:TUR458768 UEN458767:UEN458768 UOJ458767:UOJ458768 UYF458767:UYF458768 VIB458767:VIB458768 VRX458767:VRX458768 WBT458767:WBT458768 WLP458767:WLP458768 WVL458767:WVL458768 D524303:D524304 IZ524303:IZ524304 SV524303:SV524304 ACR524303:ACR524304 AMN524303:AMN524304 AWJ524303:AWJ524304 BGF524303:BGF524304 BQB524303:BQB524304 BZX524303:BZX524304 CJT524303:CJT524304 CTP524303:CTP524304 DDL524303:DDL524304 DNH524303:DNH524304 DXD524303:DXD524304 EGZ524303:EGZ524304 EQV524303:EQV524304 FAR524303:FAR524304 FKN524303:FKN524304 FUJ524303:FUJ524304 GEF524303:GEF524304 GOB524303:GOB524304 GXX524303:GXX524304 HHT524303:HHT524304 HRP524303:HRP524304 IBL524303:IBL524304 ILH524303:ILH524304 IVD524303:IVD524304 JEZ524303:JEZ524304 JOV524303:JOV524304 JYR524303:JYR524304 KIN524303:KIN524304 KSJ524303:KSJ524304 LCF524303:LCF524304 LMB524303:LMB524304 LVX524303:LVX524304 MFT524303:MFT524304 MPP524303:MPP524304 MZL524303:MZL524304 NJH524303:NJH524304 NTD524303:NTD524304 OCZ524303:OCZ524304 OMV524303:OMV524304 OWR524303:OWR524304 PGN524303:PGN524304 PQJ524303:PQJ524304 QAF524303:QAF524304 QKB524303:QKB524304 QTX524303:QTX524304 RDT524303:RDT524304 RNP524303:RNP524304 RXL524303:RXL524304 SHH524303:SHH524304 SRD524303:SRD524304 TAZ524303:TAZ524304 TKV524303:TKV524304 TUR524303:TUR524304 UEN524303:UEN524304 UOJ524303:UOJ524304 UYF524303:UYF524304 VIB524303:VIB524304 VRX524303:VRX524304 WBT524303:WBT524304 WLP524303:WLP524304 WVL524303:WVL524304 D589839:D589840 IZ589839:IZ589840 SV589839:SV589840 ACR589839:ACR589840 AMN589839:AMN589840 AWJ589839:AWJ589840 BGF589839:BGF589840 BQB589839:BQB589840 BZX589839:BZX589840 CJT589839:CJT589840 CTP589839:CTP589840 DDL589839:DDL589840 DNH589839:DNH589840 DXD589839:DXD589840 EGZ589839:EGZ589840 EQV589839:EQV589840 FAR589839:FAR589840 FKN589839:FKN589840 FUJ589839:FUJ589840 GEF589839:GEF589840 GOB589839:GOB589840 GXX589839:GXX589840 HHT589839:HHT589840 HRP589839:HRP589840 IBL589839:IBL589840 ILH589839:ILH589840 IVD589839:IVD589840 JEZ589839:JEZ589840 JOV589839:JOV589840 JYR589839:JYR589840 KIN589839:KIN589840 KSJ589839:KSJ589840 LCF589839:LCF589840 LMB589839:LMB589840 LVX589839:LVX589840 MFT589839:MFT589840 MPP589839:MPP589840 MZL589839:MZL589840 NJH589839:NJH589840 NTD589839:NTD589840 OCZ589839:OCZ589840 OMV589839:OMV589840 OWR589839:OWR589840 PGN589839:PGN589840 PQJ589839:PQJ589840 QAF589839:QAF589840 QKB589839:QKB589840 QTX589839:QTX589840 RDT589839:RDT589840 RNP589839:RNP589840 RXL589839:RXL589840 SHH589839:SHH589840 SRD589839:SRD589840 TAZ589839:TAZ589840 TKV589839:TKV589840 TUR589839:TUR589840 UEN589839:UEN589840 UOJ589839:UOJ589840 UYF589839:UYF589840 VIB589839:VIB589840 VRX589839:VRX589840 WBT589839:WBT589840 WLP589839:WLP589840 WVL589839:WVL589840 D655375:D655376 IZ655375:IZ655376 SV655375:SV655376 ACR655375:ACR655376 AMN655375:AMN655376 AWJ655375:AWJ655376 BGF655375:BGF655376 BQB655375:BQB655376 BZX655375:BZX655376 CJT655375:CJT655376 CTP655375:CTP655376 DDL655375:DDL655376 DNH655375:DNH655376 DXD655375:DXD655376 EGZ655375:EGZ655376 EQV655375:EQV655376 FAR655375:FAR655376 FKN655375:FKN655376 FUJ655375:FUJ655376 GEF655375:GEF655376 GOB655375:GOB655376 GXX655375:GXX655376 HHT655375:HHT655376 HRP655375:HRP655376 IBL655375:IBL655376 ILH655375:ILH655376 IVD655375:IVD655376 JEZ655375:JEZ655376 JOV655375:JOV655376 JYR655375:JYR655376 KIN655375:KIN655376 KSJ655375:KSJ655376 LCF655375:LCF655376 LMB655375:LMB655376 LVX655375:LVX655376 MFT655375:MFT655376 MPP655375:MPP655376 MZL655375:MZL655376 NJH655375:NJH655376 NTD655375:NTD655376 OCZ655375:OCZ655376 OMV655375:OMV655376 OWR655375:OWR655376 PGN655375:PGN655376 PQJ655375:PQJ655376 QAF655375:QAF655376 QKB655375:QKB655376 QTX655375:QTX655376 RDT655375:RDT655376 RNP655375:RNP655376 RXL655375:RXL655376 SHH655375:SHH655376 SRD655375:SRD655376 TAZ655375:TAZ655376 TKV655375:TKV655376 TUR655375:TUR655376 UEN655375:UEN655376 UOJ655375:UOJ655376 UYF655375:UYF655376 VIB655375:VIB655376 VRX655375:VRX655376 WBT655375:WBT655376 WLP655375:WLP655376 WVL655375:WVL655376 D720911:D720912 IZ720911:IZ720912 SV720911:SV720912 ACR720911:ACR720912 AMN720911:AMN720912 AWJ720911:AWJ720912 BGF720911:BGF720912 BQB720911:BQB720912 BZX720911:BZX720912 CJT720911:CJT720912 CTP720911:CTP720912 DDL720911:DDL720912 DNH720911:DNH720912 DXD720911:DXD720912 EGZ720911:EGZ720912 EQV720911:EQV720912 FAR720911:FAR720912 FKN720911:FKN720912 FUJ720911:FUJ720912 GEF720911:GEF720912 GOB720911:GOB720912 GXX720911:GXX720912 HHT720911:HHT720912 HRP720911:HRP720912 IBL720911:IBL720912 ILH720911:ILH720912 IVD720911:IVD720912 JEZ720911:JEZ720912 JOV720911:JOV720912 JYR720911:JYR720912 KIN720911:KIN720912 KSJ720911:KSJ720912 LCF720911:LCF720912 LMB720911:LMB720912 LVX720911:LVX720912 MFT720911:MFT720912 MPP720911:MPP720912 MZL720911:MZL720912 NJH720911:NJH720912 NTD720911:NTD720912 OCZ720911:OCZ720912 OMV720911:OMV720912 OWR720911:OWR720912 PGN720911:PGN720912 PQJ720911:PQJ720912 QAF720911:QAF720912 QKB720911:QKB720912 QTX720911:QTX720912 RDT720911:RDT720912 RNP720911:RNP720912 RXL720911:RXL720912 SHH720911:SHH720912 SRD720911:SRD720912 TAZ720911:TAZ720912 TKV720911:TKV720912 TUR720911:TUR720912 UEN720911:UEN720912 UOJ720911:UOJ720912 UYF720911:UYF720912 VIB720911:VIB720912 VRX720911:VRX720912 WBT720911:WBT720912 WLP720911:WLP720912 WVL720911:WVL720912 D786447:D786448 IZ786447:IZ786448 SV786447:SV786448 ACR786447:ACR786448 AMN786447:AMN786448 AWJ786447:AWJ786448 BGF786447:BGF786448 BQB786447:BQB786448 BZX786447:BZX786448 CJT786447:CJT786448 CTP786447:CTP786448 DDL786447:DDL786448 DNH786447:DNH786448 DXD786447:DXD786448 EGZ786447:EGZ786448 EQV786447:EQV786448 FAR786447:FAR786448 FKN786447:FKN786448 FUJ786447:FUJ786448 GEF786447:GEF786448 GOB786447:GOB786448 GXX786447:GXX786448 HHT786447:HHT786448 HRP786447:HRP786448 IBL786447:IBL786448 ILH786447:ILH786448 IVD786447:IVD786448 JEZ786447:JEZ786448 JOV786447:JOV786448 JYR786447:JYR786448 KIN786447:KIN786448 KSJ786447:KSJ786448 LCF786447:LCF786448 LMB786447:LMB786448 LVX786447:LVX786448 MFT786447:MFT786448 MPP786447:MPP786448 MZL786447:MZL786448 NJH786447:NJH786448 NTD786447:NTD786448 OCZ786447:OCZ786448 OMV786447:OMV786448 OWR786447:OWR786448 PGN786447:PGN786448 PQJ786447:PQJ786448 QAF786447:QAF786448 QKB786447:QKB786448 QTX786447:QTX786448 RDT786447:RDT786448 RNP786447:RNP786448 RXL786447:RXL786448 SHH786447:SHH786448 SRD786447:SRD786448 TAZ786447:TAZ786448 TKV786447:TKV786448 TUR786447:TUR786448 UEN786447:UEN786448 UOJ786447:UOJ786448 UYF786447:UYF786448 VIB786447:VIB786448 VRX786447:VRX786448 WBT786447:WBT786448 WLP786447:WLP786448 WVL786447:WVL786448 D851983:D851984 IZ851983:IZ851984 SV851983:SV851984 ACR851983:ACR851984 AMN851983:AMN851984 AWJ851983:AWJ851984 BGF851983:BGF851984 BQB851983:BQB851984 BZX851983:BZX851984 CJT851983:CJT851984 CTP851983:CTP851984 DDL851983:DDL851984 DNH851983:DNH851984 DXD851983:DXD851984 EGZ851983:EGZ851984 EQV851983:EQV851984 FAR851983:FAR851984 FKN851983:FKN851984 FUJ851983:FUJ851984 GEF851983:GEF851984 GOB851983:GOB851984 GXX851983:GXX851984 HHT851983:HHT851984 HRP851983:HRP851984 IBL851983:IBL851984 ILH851983:ILH851984 IVD851983:IVD851984 JEZ851983:JEZ851984 JOV851983:JOV851984 JYR851983:JYR851984 KIN851983:KIN851984 KSJ851983:KSJ851984 LCF851983:LCF851984 LMB851983:LMB851984 LVX851983:LVX851984 MFT851983:MFT851984 MPP851983:MPP851984 MZL851983:MZL851984 NJH851983:NJH851984 NTD851983:NTD851984 OCZ851983:OCZ851984 OMV851983:OMV851984 OWR851983:OWR851984 PGN851983:PGN851984 PQJ851983:PQJ851984 QAF851983:QAF851984 QKB851983:QKB851984 QTX851983:QTX851984 RDT851983:RDT851984 RNP851983:RNP851984 RXL851983:RXL851984 SHH851983:SHH851984 SRD851983:SRD851984 TAZ851983:TAZ851984 TKV851983:TKV851984 TUR851983:TUR851984 UEN851983:UEN851984 UOJ851983:UOJ851984 UYF851983:UYF851984 VIB851983:VIB851984 VRX851983:VRX851984 WBT851983:WBT851984 WLP851983:WLP851984 WVL851983:WVL851984 D917519:D917520 IZ917519:IZ917520 SV917519:SV917520 ACR917519:ACR917520 AMN917519:AMN917520 AWJ917519:AWJ917520 BGF917519:BGF917520 BQB917519:BQB917520 BZX917519:BZX917520 CJT917519:CJT917520 CTP917519:CTP917520 DDL917519:DDL917520 DNH917519:DNH917520 DXD917519:DXD917520 EGZ917519:EGZ917520 EQV917519:EQV917520 FAR917519:FAR917520 FKN917519:FKN917520 FUJ917519:FUJ917520 GEF917519:GEF917520 GOB917519:GOB917520 GXX917519:GXX917520 HHT917519:HHT917520 HRP917519:HRP917520 IBL917519:IBL917520 ILH917519:ILH917520 IVD917519:IVD917520 JEZ917519:JEZ917520 JOV917519:JOV917520 JYR917519:JYR917520 KIN917519:KIN917520 KSJ917519:KSJ917520 LCF917519:LCF917520 LMB917519:LMB917520 LVX917519:LVX917520 MFT917519:MFT917520 MPP917519:MPP917520 MZL917519:MZL917520 NJH917519:NJH917520 NTD917519:NTD917520 OCZ917519:OCZ917520 OMV917519:OMV917520 OWR917519:OWR917520 PGN917519:PGN917520 PQJ917519:PQJ917520 QAF917519:QAF917520 QKB917519:QKB917520 QTX917519:QTX917520 RDT917519:RDT917520 RNP917519:RNP917520 RXL917519:RXL917520 SHH917519:SHH917520 SRD917519:SRD917520 TAZ917519:TAZ917520 TKV917519:TKV917520 TUR917519:TUR917520 UEN917519:UEN917520 UOJ917519:UOJ917520 UYF917519:UYF917520 VIB917519:VIB917520 VRX917519:VRX917520 WBT917519:WBT917520 WLP917519:WLP917520 WVL917519:WVL917520 D983055:D983056 IZ983055:IZ983056 SV983055:SV983056 ACR983055:ACR983056 AMN983055:AMN983056 AWJ983055:AWJ983056 BGF983055:BGF983056 BQB983055:BQB983056 BZX983055:BZX983056 CJT983055:CJT983056 CTP983055:CTP983056 DDL983055:DDL983056 DNH983055:DNH983056 DXD983055:DXD983056 EGZ983055:EGZ983056 EQV983055:EQV983056 FAR983055:FAR983056 FKN983055:FKN983056 FUJ983055:FUJ983056 GEF983055:GEF983056 GOB983055:GOB983056 GXX983055:GXX983056 HHT983055:HHT983056 HRP983055:HRP983056 IBL983055:IBL983056 ILH983055:ILH983056 IVD983055:IVD983056 JEZ983055:JEZ983056 JOV983055:JOV983056 JYR983055:JYR983056 KIN983055:KIN983056 KSJ983055:KSJ983056 LCF983055:LCF983056 LMB983055:LMB983056 LVX983055:LVX983056 MFT983055:MFT983056 MPP983055:MPP983056 MZL983055:MZL983056 NJH983055:NJH983056 NTD983055:NTD983056 OCZ983055:OCZ983056 OMV983055:OMV983056 OWR983055:OWR983056 PGN983055:PGN983056 PQJ983055:PQJ983056 QAF983055:QAF983056 QKB983055:QKB983056 QTX983055:QTX983056 RDT983055:RDT983056 RNP983055:RNP983056 RXL983055:RXL983056 SHH983055:SHH983056 SRD983055:SRD983056 TAZ983055:TAZ983056 TKV983055:TKV983056 TUR983055:TUR983056 UEN983055:UEN983056 UOJ983055:UOJ983056 UYF983055:UYF983056 VIB983055:VIB983056 VRX983055:VRX983056 WBT983055:WBT983056 WLP983055:WLP983056 WVL983055:WVL983056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688B0-8F67-4F73-B46D-BC67D7277454}">
  <sheetPr>
    <pageSetUpPr fitToPage="1"/>
  </sheetPr>
  <dimension ref="A1:N203"/>
  <sheetViews>
    <sheetView zoomScale="70" zoomScaleNormal="70" zoomScaleSheetLayoutView="100" workbookViewId="0">
      <selection activeCell="D13" sqref="D13:D14"/>
    </sheetView>
  </sheetViews>
  <sheetFormatPr defaultColWidth="9.28515625" defaultRowHeight="12.75"/>
  <cols>
    <col min="1" max="1" width="13.7109375" style="8" customWidth="1"/>
    <col min="2" max="2" width="19" style="8" customWidth="1"/>
    <col min="3" max="3" width="1" style="8" customWidth="1"/>
    <col min="4" max="4" width="14.7109375" style="8" customWidth="1"/>
    <col min="5" max="5" width="18.7109375" style="8" customWidth="1"/>
    <col min="6" max="6" width="62.28515625" style="8" customWidth="1"/>
    <col min="7" max="7" width="0.5703125" style="8" customWidth="1"/>
    <col min="8" max="8" width="14.7109375" style="8" customWidth="1"/>
    <col min="9" max="9" width="14.42578125" style="8" customWidth="1"/>
    <col min="10" max="10" width="13.42578125" style="8" customWidth="1"/>
    <col min="11" max="11" width="9.28515625" style="8"/>
    <col min="12" max="12" width="17.7109375" style="8" customWidth="1"/>
    <col min="13" max="256" width="9.28515625" style="8"/>
    <col min="257" max="257" width="13.7109375" style="8" customWidth="1"/>
    <col min="258" max="258" width="19" style="8" customWidth="1"/>
    <col min="259" max="259" width="1" style="8" customWidth="1"/>
    <col min="260" max="260" width="14.7109375" style="8" customWidth="1"/>
    <col min="261" max="261" width="18.7109375" style="8" customWidth="1"/>
    <col min="262" max="262" width="62.28515625" style="8" customWidth="1"/>
    <col min="263" max="263" width="0.5703125" style="8" customWidth="1"/>
    <col min="264" max="264" width="14.7109375" style="8" customWidth="1"/>
    <col min="265" max="265" width="14.42578125" style="8" customWidth="1"/>
    <col min="266" max="266" width="13.42578125" style="8" customWidth="1"/>
    <col min="267" max="267" width="9.28515625" style="8"/>
    <col min="268" max="268" width="17.7109375" style="8" customWidth="1"/>
    <col min="269" max="512" width="9.28515625" style="8"/>
    <col min="513" max="513" width="13.7109375" style="8" customWidth="1"/>
    <col min="514" max="514" width="19" style="8" customWidth="1"/>
    <col min="515" max="515" width="1" style="8" customWidth="1"/>
    <col min="516" max="516" width="14.7109375" style="8" customWidth="1"/>
    <col min="517" max="517" width="18.7109375" style="8" customWidth="1"/>
    <col min="518" max="518" width="62.28515625" style="8" customWidth="1"/>
    <col min="519" max="519" width="0.5703125" style="8" customWidth="1"/>
    <col min="520" max="520" width="14.7109375" style="8" customWidth="1"/>
    <col min="521" max="521" width="14.42578125" style="8" customWidth="1"/>
    <col min="522" max="522" width="13.42578125" style="8" customWidth="1"/>
    <col min="523" max="523" width="9.28515625" style="8"/>
    <col min="524" max="524" width="17.7109375" style="8" customWidth="1"/>
    <col min="525" max="768" width="9.28515625" style="8"/>
    <col min="769" max="769" width="13.7109375" style="8" customWidth="1"/>
    <col min="770" max="770" width="19" style="8" customWidth="1"/>
    <col min="771" max="771" width="1" style="8" customWidth="1"/>
    <col min="772" max="772" width="14.7109375" style="8" customWidth="1"/>
    <col min="773" max="773" width="18.7109375" style="8" customWidth="1"/>
    <col min="774" max="774" width="62.28515625" style="8" customWidth="1"/>
    <col min="775" max="775" width="0.5703125" style="8" customWidth="1"/>
    <col min="776" max="776" width="14.7109375" style="8" customWidth="1"/>
    <col min="777" max="777" width="14.42578125" style="8" customWidth="1"/>
    <col min="778" max="778" width="13.42578125" style="8" customWidth="1"/>
    <col min="779" max="779" width="9.28515625" style="8"/>
    <col min="780" max="780" width="17.7109375" style="8" customWidth="1"/>
    <col min="781" max="1024" width="9.28515625" style="8"/>
    <col min="1025" max="1025" width="13.7109375" style="8" customWidth="1"/>
    <col min="1026" max="1026" width="19" style="8" customWidth="1"/>
    <col min="1027" max="1027" width="1" style="8" customWidth="1"/>
    <col min="1028" max="1028" width="14.7109375" style="8" customWidth="1"/>
    <col min="1029" max="1029" width="18.7109375" style="8" customWidth="1"/>
    <col min="1030" max="1030" width="62.28515625" style="8" customWidth="1"/>
    <col min="1031" max="1031" width="0.5703125" style="8" customWidth="1"/>
    <col min="1032" max="1032" width="14.7109375" style="8" customWidth="1"/>
    <col min="1033" max="1033" width="14.42578125" style="8" customWidth="1"/>
    <col min="1034" max="1034" width="13.42578125" style="8" customWidth="1"/>
    <col min="1035" max="1035" width="9.28515625" style="8"/>
    <col min="1036" max="1036" width="17.7109375" style="8" customWidth="1"/>
    <col min="1037" max="1280" width="9.28515625" style="8"/>
    <col min="1281" max="1281" width="13.7109375" style="8" customWidth="1"/>
    <col min="1282" max="1282" width="19" style="8" customWidth="1"/>
    <col min="1283" max="1283" width="1" style="8" customWidth="1"/>
    <col min="1284" max="1284" width="14.7109375" style="8" customWidth="1"/>
    <col min="1285" max="1285" width="18.7109375" style="8" customWidth="1"/>
    <col min="1286" max="1286" width="62.28515625" style="8" customWidth="1"/>
    <col min="1287" max="1287" width="0.5703125" style="8" customWidth="1"/>
    <col min="1288" max="1288" width="14.7109375" style="8" customWidth="1"/>
    <col min="1289" max="1289" width="14.42578125" style="8" customWidth="1"/>
    <col min="1290" max="1290" width="13.42578125" style="8" customWidth="1"/>
    <col min="1291" max="1291" width="9.28515625" style="8"/>
    <col min="1292" max="1292" width="17.7109375" style="8" customWidth="1"/>
    <col min="1293" max="1536" width="9.28515625" style="8"/>
    <col min="1537" max="1537" width="13.7109375" style="8" customWidth="1"/>
    <col min="1538" max="1538" width="19" style="8" customWidth="1"/>
    <col min="1539" max="1539" width="1" style="8" customWidth="1"/>
    <col min="1540" max="1540" width="14.7109375" style="8" customWidth="1"/>
    <col min="1541" max="1541" width="18.7109375" style="8" customWidth="1"/>
    <col min="1542" max="1542" width="62.28515625" style="8" customWidth="1"/>
    <col min="1543" max="1543" width="0.5703125" style="8" customWidth="1"/>
    <col min="1544" max="1544" width="14.7109375" style="8" customWidth="1"/>
    <col min="1545" max="1545" width="14.42578125" style="8" customWidth="1"/>
    <col min="1546" max="1546" width="13.42578125" style="8" customWidth="1"/>
    <col min="1547" max="1547" width="9.28515625" style="8"/>
    <col min="1548" max="1548" width="17.7109375" style="8" customWidth="1"/>
    <col min="1549" max="1792" width="9.28515625" style="8"/>
    <col min="1793" max="1793" width="13.7109375" style="8" customWidth="1"/>
    <col min="1794" max="1794" width="19" style="8" customWidth="1"/>
    <col min="1795" max="1795" width="1" style="8" customWidth="1"/>
    <col min="1796" max="1796" width="14.7109375" style="8" customWidth="1"/>
    <col min="1797" max="1797" width="18.7109375" style="8" customWidth="1"/>
    <col min="1798" max="1798" width="62.28515625" style="8" customWidth="1"/>
    <col min="1799" max="1799" width="0.5703125" style="8" customWidth="1"/>
    <col min="1800" max="1800" width="14.7109375" style="8" customWidth="1"/>
    <col min="1801" max="1801" width="14.42578125" style="8" customWidth="1"/>
    <col min="1802" max="1802" width="13.42578125" style="8" customWidth="1"/>
    <col min="1803" max="1803" width="9.28515625" style="8"/>
    <col min="1804" max="1804" width="17.7109375" style="8" customWidth="1"/>
    <col min="1805" max="2048" width="9.28515625" style="8"/>
    <col min="2049" max="2049" width="13.7109375" style="8" customWidth="1"/>
    <col min="2050" max="2050" width="19" style="8" customWidth="1"/>
    <col min="2051" max="2051" width="1" style="8" customWidth="1"/>
    <col min="2052" max="2052" width="14.7109375" style="8" customWidth="1"/>
    <col min="2053" max="2053" width="18.7109375" style="8" customWidth="1"/>
    <col min="2054" max="2054" width="62.28515625" style="8" customWidth="1"/>
    <col min="2055" max="2055" width="0.5703125" style="8" customWidth="1"/>
    <col min="2056" max="2056" width="14.7109375" style="8" customWidth="1"/>
    <col min="2057" max="2057" width="14.42578125" style="8" customWidth="1"/>
    <col min="2058" max="2058" width="13.42578125" style="8" customWidth="1"/>
    <col min="2059" max="2059" width="9.28515625" style="8"/>
    <col min="2060" max="2060" width="17.7109375" style="8" customWidth="1"/>
    <col min="2061" max="2304" width="9.28515625" style="8"/>
    <col min="2305" max="2305" width="13.7109375" style="8" customWidth="1"/>
    <col min="2306" max="2306" width="19" style="8" customWidth="1"/>
    <col min="2307" max="2307" width="1" style="8" customWidth="1"/>
    <col min="2308" max="2308" width="14.7109375" style="8" customWidth="1"/>
    <col min="2309" max="2309" width="18.7109375" style="8" customWidth="1"/>
    <col min="2310" max="2310" width="62.28515625" style="8" customWidth="1"/>
    <col min="2311" max="2311" width="0.5703125" style="8" customWidth="1"/>
    <col min="2312" max="2312" width="14.7109375" style="8" customWidth="1"/>
    <col min="2313" max="2313" width="14.42578125" style="8" customWidth="1"/>
    <col min="2314" max="2314" width="13.42578125" style="8" customWidth="1"/>
    <col min="2315" max="2315" width="9.28515625" style="8"/>
    <col min="2316" max="2316" width="17.7109375" style="8" customWidth="1"/>
    <col min="2317" max="2560" width="9.28515625" style="8"/>
    <col min="2561" max="2561" width="13.7109375" style="8" customWidth="1"/>
    <col min="2562" max="2562" width="19" style="8" customWidth="1"/>
    <col min="2563" max="2563" width="1" style="8" customWidth="1"/>
    <col min="2564" max="2564" width="14.7109375" style="8" customWidth="1"/>
    <col min="2565" max="2565" width="18.7109375" style="8" customWidth="1"/>
    <col min="2566" max="2566" width="62.28515625" style="8" customWidth="1"/>
    <col min="2567" max="2567" width="0.5703125" style="8" customWidth="1"/>
    <col min="2568" max="2568" width="14.7109375" style="8" customWidth="1"/>
    <col min="2569" max="2569" width="14.42578125" style="8" customWidth="1"/>
    <col min="2570" max="2570" width="13.42578125" style="8" customWidth="1"/>
    <col min="2571" max="2571" width="9.28515625" style="8"/>
    <col min="2572" max="2572" width="17.7109375" style="8" customWidth="1"/>
    <col min="2573" max="2816" width="9.28515625" style="8"/>
    <col min="2817" max="2817" width="13.7109375" style="8" customWidth="1"/>
    <col min="2818" max="2818" width="19" style="8" customWidth="1"/>
    <col min="2819" max="2819" width="1" style="8" customWidth="1"/>
    <col min="2820" max="2820" width="14.7109375" style="8" customWidth="1"/>
    <col min="2821" max="2821" width="18.7109375" style="8" customWidth="1"/>
    <col min="2822" max="2822" width="62.28515625" style="8" customWidth="1"/>
    <col min="2823" max="2823" width="0.5703125" style="8" customWidth="1"/>
    <col min="2824" max="2824" width="14.7109375" style="8" customWidth="1"/>
    <col min="2825" max="2825" width="14.42578125" style="8" customWidth="1"/>
    <col min="2826" max="2826" width="13.42578125" style="8" customWidth="1"/>
    <col min="2827" max="2827" width="9.28515625" style="8"/>
    <col min="2828" max="2828" width="17.7109375" style="8" customWidth="1"/>
    <col min="2829" max="3072" width="9.28515625" style="8"/>
    <col min="3073" max="3073" width="13.7109375" style="8" customWidth="1"/>
    <col min="3074" max="3074" width="19" style="8" customWidth="1"/>
    <col min="3075" max="3075" width="1" style="8" customWidth="1"/>
    <col min="3076" max="3076" width="14.7109375" style="8" customWidth="1"/>
    <col min="3077" max="3077" width="18.7109375" style="8" customWidth="1"/>
    <col min="3078" max="3078" width="62.28515625" style="8" customWidth="1"/>
    <col min="3079" max="3079" width="0.5703125" style="8" customWidth="1"/>
    <col min="3080" max="3080" width="14.7109375" style="8" customWidth="1"/>
    <col min="3081" max="3081" width="14.42578125" style="8" customWidth="1"/>
    <col min="3082" max="3082" width="13.42578125" style="8" customWidth="1"/>
    <col min="3083" max="3083" width="9.28515625" style="8"/>
    <col min="3084" max="3084" width="17.7109375" style="8" customWidth="1"/>
    <col min="3085" max="3328" width="9.28515625" style="8"/>
    <col min="3329" max="3329" width="13.7109375" style="8" customWidth="1"/>
    <col min="3330" max="3330" width="19" style="8" customWidth="1"/>
    <col min="3331" max="3331" width="1" style="8" customWidth="1"/>
    <col min="3332" max="3332" width="14.7109375" style="8" customWidth="1"/>
    <col min="3333" max="3333" width="18.7109375" style="8" customWidth="1"/>
    <col min="3334" max="3334" width="62.28515625" style="8" customWidth="1"/>
    <col min="3335" max="3335" width="0.5703125" style="8" customWidth="1"/>
    <col min="3336" max="3336" width="14.7109375" style="8" customWidth="1"/>
    <col min="3337" max="3337" width="14.42578125" style="8" customWidth="1"/>
    <col min="3338" max="3338" width="13.42578125" style="8" customWidth="1"/>
    <col min="3339" max="3339" width="9.28515625" style="8"/>
    <col min="3340" max="3340" width="17.7109375" style="8" customWidth="1"/>
    <col min="3341" max="3584" width="9.28515625" style="8"/>
    <col min="3585" max="3585" width="13.7109375" style="8" customWidth="1"/>
    <col min="3586" max="3586" width="19" style="8" customWidth="1"/>
    <col min="3587" max="3587" width="1" style="8" customWidth="1"/>
    <col min="3588" max="3588" width="14.7109375" style="8" customWidth="1"/>
    <col min="3589" max="3589" width="18.7109375" style="8" customWidth="1"/>
    <col min="3590" max="3590" width="62.28515625" style="8" customWidth="1"/>
    <col min="3591" max="3591" width="0.5703125" style="8" customWidth="1"/>
    <col min="3592" max="3592" width="14.7109375" style="8" customWidth="1"/>
    <col min="3593" max="3593" width="14.42578125" style="8" customWidth="1"/>
    <col min="3594" max="3594" width="13.42578125" style="8" customWidth="1"/>
    <col min="3595" max="3595" width="9.28515625" style="8"/>
    <col min="3596" max="3596" width="17.7109375" style="8" customWidth="1"/>
    <col min="3597" max="3840" width="9.28515625" style="8"/>
    <col min="3841" max="3841" width="13.7109375" style="8" customWidth="1"/>
    <col min="3842" max="3842" width="19" style="8" customWidth="1"/>
    <col min="3843" max="3843" width="1" style="8" customWidth="1"/>
    <col min="3844" max="3844" width="14.7109375" style="8" customWidth="1"/>
    <col min="3845" max="3845" width="18.7109375" style="8" customWidth="1"/>
    <col min="3846" max="3846" width="62.28515625" style="8" customWidth="1"/>
    <col min="3847" max="3847" width="0.5703125" style="8" customWidth="1"/>
    <col min="3848" max="3848" width="14.7109375" style="8" customWidth="1"/>
    <col min="3849" max="3849" width="14.42578125" style="8" customWidth="1"/>
    <col min="3850" max="3850" width="13.42578125" style="8" customWidth="1"/>
    <col min="3851" max="3851" width="9.28515625" style="8"/>
    <col min="3852" max="3852" width="17.7109375" style="8" customWidth="1"/>
    <col min="3853" max="4096" width="9.28515625" style="8"/>
    <col min="4097" max="4097" width="13.7109375" style="8" customWidth="1"/>
    <col min="4098" max="4098" width="19" style="8" customWidth="1"/>
    <col min="4099" max="4099" width="1" style="8" customWidth="1"/>
    <col min="4100" max="4100" width="14.7109375" style="8" customWidth="1"/>
    <col min="4101" max="4101" width="18.7109375" style="8" customWidth="1"/>
    <col min="4102" max="4102" width="62.28515625" style="8" customWidth="1"/>
    <col min="4103" max="4103" width="0.5703125" style="8" customWidth="1"/>
    <col min="4104" max="4104" width="14.7109375" style="8" customWidth="1"/>
    <col min="4105" max="4105" width="14.42578125" style="8" customWidth="1"/>
    <col min="4106" max="4106" width="13.42578125" style="8" customWidth="1"/>
    <col min="4107" max="4107" width="9.28515625" style="8"/>
    <col min="4108" max="4108" width="17.7109375" style="8" customWidth="1"/>
    <col min="4109" max="4352" width="9.28515625" style="8"/>
    <col min="4353" max="4353" width="13.7109375" style="8" customWidth="1"/>
    <col min="4354" max="4354" width="19" style="8" customWidth="1"/>
    <col min="4355" max="4355" width="1" style="8" customWidth="1"/>
    <col min="4356" max="4356" width="14.7109375" style="8" customWidth="1"/>
    <col min="4357" max="4357" width="18.7109375" style="8" customWidth="1"/>
    <col min="4358" max="4358" width="62.28515625" style="8" customWidth="1"/>
    <col min="4359" max="4359" width="0.5703125" style="8" customWidth="1"/>
    <col min="4360" max="4360" width="14.7109375" style="8" customWidth="1"/>
    <col min="4361" max="4361" width="14.42578125" style="8" customWidth="1"/>
    <col min="4362" max="4362" width="13.42578125" style="8" customWidth="1"/>
    <col min="4363" max="4363" width="9.28515625" style="8"/>
    <col min="4364" max="4364" width="17.7109375" style="8" customWidth="1"/>
    <col min="4365" max="4608" width="9.28515625" style="8"/>
    <col min="4609" max="4609" width="13.7109375" style="8" customWidth="1"/>
    <col min="4610" max="4610" width="19" style="8" customWidth="1"/>
    <col min="4611" max="4611" width="1" style="8" customWidth="1"/>
    <col min="4612" max="4612" width="14.7109375" style="8" customWidth="1"/>
    <col min="4613" max="4613" width="18.7109375" style="8" customWidth="1"/>
    <col min="4614" max="4614" width="62.28515625" style="8" customWidth="1"/>
    <col min="4615" max="4615" width="0.5703125" style="8" customWidth="1"/>
    <col min="4616" max="4616" width="14.7109375" style="8" customWidth="1"/>
    <col min="4617" max="4617" width="14.42578125" style="8" customWidth="1"/>
    <col min="4618" max="4618" width="13.42578125" style="8" customWidth="1"/>
    <col min="4619" max="4619" width="9.28515625" style="8"/>
    <col min="4620" max="4620" width="17.7109375" style="8" customWidth="1"/>
    <col min="4621" max="4864" width="9.28515625" style="8"/>
    <col min="4865" max="4865" width="13.7109375" style="8" customWidth="1"/>
    <col min="4866" max="4866" width="19" style="8" customWidth="1"/>
    <col min="4867" max="4867" width="1" style="8" customWidth="1"/>
    <col min="4868" max="4868" width="14.7109375" style="8" customWidth="1"/>
    <col min="4869" max="4869" width="18.7109375" style="8" customWidth="1"/>
    <col min="4870" max="4870" width="62.28515625" style="8" customWidth="1"/>
    <col min="4871" max="4871" width="0.5703125" style="8" customWidth="1"/>
    <col min="4872" max="4872" width="14.7109375" style="8" customWidth="1"/>
    <col min="4873" max="4873" width="14.42578125" style="8" customWidth="1"/>
    <col min="4874" max="4874" width="13.42578125" style="8" customWidth="1"/>
    <col min="4875" max="4875" width="9.28515625" style="8"/>
    <col min="4876" max="4876" width="17.7109375" style="8" customWidth="1"/>
    <col min="4877" max="5120" width="9.28515625" style="8"/>
    <col min="5121" max="5121" width="13.7109375" style="8" customWidth="1"/>
    <col min="5122" max="5122" width="19" style="8" customWidth="1"/>
    <col min="5123" max="5123" width="1" style="8" customWidth="1"/>
    <col min="5124" max="5124" width="14.7109375" style="8" customWidth="1"/>
    <col min="5125" max="5125" width="18.7109375" style="8" customWidth="1"/>
    <col min="5126" max="5126" width="62.28515625" style="8" customWidth="1"/>
    <col min="5127" max="5127" width="0.5703125" style="8" customWidth="1"/>
    <col min="5128" max="5128" width="14.7109375" style="8" customWidth="1"/>
    <col min="5129" max="5129" width="14.42578125" style="8" customWidth="1"/>
    <col min="5130" max="5130" width="13.42578125" style="8" customWidth="1"/>
    <col min="5131" max="5131" width="9.28515625" style="8"/>
    <col min="5132" max="5132" width="17.7109375" style="8" customWidth="1"/>
    <col min="5133" max="5376" width="9.28515625" style="8"/>
    <col min="5377" max="5377" width="13.7109375" style="8" customWidth="1"/>
    <col min="5378" max="5378" width="19" style="8" customWidth="1"/>
    <col min="5379" max="5379" width="1" style="8" customWidth="1"/>
    <col min="5380" max="5380" width="14.7109375" style="8" customWidth="1"/>
    <col min="5381" max="5381" width="18.7109375" style="8" customWidth="1"/>
    <col min="5382" max="5382" width="62.28515625" style="8" customWidth="1"/>
    <col min="5383" max="5383" width="0.5703125" style="8" customWidth="1"/>
    <col min="5384" max="5384" width="14.7109375" style="8" customWidth="1"/>
    <col min="5385" max="5385" width="14.42578125" style="8" customWidth="1"/>
    <col min="5386" max="5386" width="13.42578125" style="8" customWidth="1"/>
    <col min="5387" max="5387" width="9.28515625" style="8"/>
    <col min="5388" max="5388" width="17.7109375" style="8" customWidth="1"/>
    <col min="5389" max="5632" width="9.28515625" style="8"/>
    <col min="5633" max="5633" width="13.7109375" style="8" customWidth="1"/>
    <col min="5634" max="5634" width="19" style="8" customWidth="1"/>
    <col min="5635" max="5635" width="1" style="8" customWidth="1"/>
    <col min="5636" max="5636" width="14.7109375" style="8" customWidth="1"/>
    <col min="5637" max="5637" width="18.7109375" style="8" customWidth="1"/>
    <col min="5638" max="5638" width="62.28515625" style="8" customWidth="1"/>
    <col min="5639" max="5639" width="0.5703125" style="8" customWidth="1"/>
    <col min="5640" max="5640" width="14.7109375" style="8" customWidth="1"/>
    <col min="5641" max="5641" width="14.42578125" style="8" customWidth="1"/>
    <col min="5642" max="5642" width="13.42578125" style="8" customWidth="1"/>
    <col min="5643" max="5643" width="9.28515625" style="8"/>
    <col min="5644" max="5644" width="17.7109375" style="8" customWidth="1"/>
    <col min="5645" max="5888" width="9.28515625" style="8"/>
    <col min="5889" max="5889" width="13.7109375" style="8" customWidth="1"/>
    <col min="5890" max="5890" width="19" style="8" customWidth="1"/>
    <col min="5891" max="5891" width="1" style="8" customWidth="1"/>
    <col min="5892" max="5892" width="14.7109375" style="8" customWidth="1"/>
    <col min="5893" max="5893" width="18.7109375" style="8" customWidth="1"/>
    <col min="5894" max="5894" width="62.28515625" style="8" customWidth="1"/>
    <col min="5895" max="5895" width="0.5703125" style="8" customWidth="1"/>
    <col min="5896" max="5896" width="14.7109375" style="8" customWidth="1"/>
    <col min="5897" max="5897" width="14.42578125" style="8" customWidth="1"/>
    <col min="5898" max="5898" width="13.42578125" style="8" customWidth="1"/>
    <col min="5899" max="5899" width="9.28515625" style="8"/>
    <col min="5900" max="5900" width="17.7109375" style="8" customWidth="1"/>
    <col min="5901" max="6144" width="9.28515625" style="8"/>
    <col min="6145" max="6145" width="13.7109375" style="8" customWidth="1"/>
    <col min="6146" max="6146" width="19" style="8" customWidth="1"/>
    <col min="6147" max="6147" width="1" style="8" customWidth="1"/>
    <col min="6148" max="6148" width="14.7109375" style="8" customWidth="1"/>
    <col min="6149" max="6149" width="18.7109375" style="8" customWidth="1"/>
    <col min="6150" max="6150" width="62.28515625" style="8" customWidth="1"/>
    <col min="6151" max="6151" width="0.5703125" style="8" customWidth="1"/>
    <col min="6152" max="6152" width="14.7109375" style="8" customWidth="1"/>
    <col min="6153" max="6153" width="14.42578125" style="8" customWidth="1"/>
    <col min="6154" max="6154" width="13.42578125" style="8" customWidth="1"/>
    <col min="6155" max="6155" width="9.28515625" style="8"/>
    <col min="6156" max="6156" width="17.7109375" style="8" customWidth="1"/>
    <col min="6157" max="6400" width="9.28515625" style="8"/>
    <col min="6401" max="6401" width="13.7109375" style="8" customWidth="1"/>
    <col min="6402" max="6402" width="19" style="8" customWidth="1"/>
    <col min="6403" max="6403" width="1" style="8" customWidth="1"/>
    <col min="6404" max="6404" width="14.7109375" style="8" customWidth="1"/>
    <col min="6405" max="6405" width="18.7109375" style="8" customWidth="1"/>
    <col min="6406" max="6406" width="62.28515625" style="8" customWidth="1"/>
    <col min="6407" max="6407" width="0.5703125" style="8" customWidth="1"/>
    <col min="6408" max="6408" width="14.7109375" style="8" customWidth="1"/>
    <col min="6409" max="6409" width="14.42578125" style="8" customWidth="1"/>
    <col min="6410" max="6410" width="13.42578125" style="8" customWidth="1"/>
    <col min="6411" max="6411" width="9.28515625" style="8"/>
    <col min="6412" max="6412" width="17.7109375" style="8" customWidth="1"/>
    <col min="6413" max="6656" width="9.28515625" style="8"/>
    <col min="6657" max="6657" width="13.7109375" style="8" customWidth="1"/>
    <col min="6658" max="6658" width="19" style="8" customWidth="1"/>
    <col min="6659" max="6659" width="1" style="8" customWidth="1"/>
    <col min="6660" max="6660" width="14.7109375" style="8" customWidth="1"/>
    <col min="6661" max="6661" width="18.7109375" style="8" customWidth="1"/>
    <col min="6662" max="6662" width="62.28515625" style="8" customWidth="1"/>
    <col min="6663" max="6663" width="0.5703125" style="8" customWidth="1"/>
    <col min="6664" max="6664" width="14.7109375" style="8" customWidth="1"/>
    <col min="6665" max="6665" width="14.42578125" style="8" customWidth="1"/>
    <col min="6666" max="6666" width="13.42578125" style="8" customWidth="1"/>
    <col min="6667" max="6667" width="9.28515625" style="8"/>
    <col min="6668" max="6668" width="17.7109375" style="8" customWidth="1"/>
    <col min="6669" max="6912" width="9.28515625" style="8"/>
    <col min="6913" max="6913" width="13.7109375" style="8" customWidth="1"/>
    <col min="6914" max="6914" width="19" style="8" customWidth="1"/>
    <col min="6915" max="6915" width="1" style="8" customWidth="1"/>
    <col min="6916" max="6916" width="14.7109375" style="8" customWidth="1"/>
    <col min="6917" max="6917" width="18.7109375" style="8" customWidth="1"/>
    <col min="6918" max="6918" width="62.28515625" style="8" customWidth="1"/>
    <col min="6919" max="6919" width="0.5703125" style="8" customWidth="1"/>
    <col min="6920" max="6920" width="14.7109375" style="8" customWidth="1"/>
    <col min="6921" max="6921" width="14.42578125" style="8" customWidth="1"/>
    <col min="6922" max="6922" width="13.42578125" style="8" customWidth="1"/>
    <col min="6923" max="6923" width="9.28515625" style="8"/>
    <col min="6924" max="6924" width="17.7109375" style="8" customWidth="1"/>
    <col min="6925" max="7168" width="9.28515625" style="8"/>
    <col min="7169" max="7169" width="13.7109375" style="8" customWidth="1"/>
    <col min="7170" max="7170" width="19" style="8" customWidth="1"/>
    <col min="7171" max="7171" width="1" style="8" customWidth="1"/>
    <col min="7172" max="7172" width="14.7109375" style="8" customWidth="1"/>
    <col min="7173" max="7173" width="18.7109375" style="8" customWidth="1"/>
    <col min="7174" max="7174" width="62.28515625" style="8" customWidth="1"/>
    <col min="7175" max="7175" width="0.5703125" style="8" customWidth="1"/>
    <col min="7176" max="7176" width="14.7109375" style="8" customWidth="1"/>
    <col min="7177" max="7177" width="14.42578125" style="8" customWidth="1"/>
    <col min="7178" max="7178" width="13.42578125" style="8" customWidth="1"/>
    <col min="7179" max="7179" width="9.28515625" style="8"/>
    <col min="7180" max="7180" width="17.7109375" style="8" customWidth="1"/>
    <col min="7181" max="7424" width="9.28515625" style="8"/>
    <col min="7425" max="7425" width="13.7109375" style="8" customWidth="1"/>
    <col min="7426" max="7426" width="19" style="8" customWidth="1"/>
    <col min="7427" max="7427" width="1" style="8" customWidth="1"/>
    <col min="7428" max="7428" width="14.7109375" style="8" customWidth="1"/>
    <col min="7429" max="7429" width="18.7109375" style="8" customWidth="1"/>
    <col min="7430" max="7430" width="62.28515625" style="8" customWidth="1"/>
    <col min="7431" max="7431" width="0.5703125" style="8" customWidth="1"/>
    <col min="7432" max="7432" width="14.7109375" style="8" customWidth="1"/>
    <col min="7433" max="7433" width="14.42578125" style="8" customWidth="1"/>
    <col min="7434" max="7434" width="13.42578125" style="8" customWidth="1"/>
    <col min="7435" max="7435" width="9.28515625" style="8"/>
    <col min="7436" max="7436" width="17.7109375" style="8" customWidth="1"/>
    <col min="7437" max="7680" width="9.28515625" style="8"/>
    <col min="7681" max="7681" width="13.7109375" style="8" customWidth="1"/>
    <col min="7682" max="7682" width="19" style="8" customWidth="1"/>
    <col min="7683" max="7683" width="1" style="8" customWidth="1"/>
    <col min="7684" max="7684" width="14.7109375" style="8" customWidth="1"/>
    <col min="7685" max="7685" width="18.7109375" style="8" customWidth="1"/>
    <col min="7686" max="7686" width="62.28515625" style="8" customWidth="1"/>
    <col min="7687" max="7687" width="0.5703125" style="8" customWidth="1"/>
    <col min="7688" max="7688" width="14.7109375" style="8" customWidth="1"/>
    <col min="7689" max="7689" width="14.42578125" style="8" customWidth="1"/>
    <col min="7690" max="7690" width="13.42578125" style="8" customWidth="1"/>
    <col min="7691" max="7691" width="9.28515625" style="8"/>
    <col min="7692" max="7692" width="17.7109375" style="8" customWidth="1"/>
    <col min="7693" max="7936" width="9.28515625" style="8"/>
    <col min="7937" max="7937" width="13.7109375" style="8" customWidth="1"/>
    <col min="7938" max="7938" width="19" style="8" customWidth="1"/>
    <col min="7939" max="7939" width="1" style="8" customWidth="1"/>
    <col min="7940" max="7940" width="14.7109375" style="8" customWidth="1"/>
    <col min="7941" max="7941" width="18.7109375" style="8" customWidth="1"/>
    <col min="7942" max="7942" width="62.28515625" style="8" customWidth="1"/>
    <col min="7943" max="7943" width="0.5703125" style="8" customWidth="1"/>
    <col min="7944" max="7944" width="14.7109375" style="8" customWidth="1"/>
    <col min="7945" max="7945" width="14.42578125" style="8" customWidth="1"/>
    <col min="7946" max="7946" width="13.42578125" style="8" customWidth="1"/>
    <col min="7947" max="7947" width="9.28515625" style="8"/>
    <col min="7948" max="7948" width="17.7109375" style="8" customWidth="1"/>
    <col min="7949" max="8192" width="9.28515625" style="8"/>
    <col min="8193" max="8193" width="13.7109375" style="8" customWidth="1"/>
    <col min="8194" max="8194" width="19" style="8" customWidth="1"/>
    <col min="8195" max="8195" width="1" style="8" customWidth="1"/>
    <col min="8196" max="8196" width="14.7109375" style="8" customWidth="1"/>
    <col min="8197" max="8197" width="18.7109375" style="8" customWidth="1"/>
    <col min="8198" max="8198" width="62.28515625" style="8" customWidth="1"/>
    <col min="8199" max="8199" width="0.5703125" style="8" customWidth="1"/>
    <col min="8200" max="8200" width="14.7109375" style="8" customWidth="1"/>
    <col min="8201" max="8201" width="14.42578125" style="8" customWidth="1"/>
    <col min="8202" max="8202" width="13.42578125" style="8" customWidth="1"/>
    <col min="8203" max="8203" width="9.28515625" style="8"/>
    <col min="8204" max="8204" width="17.7109375" style="8" customWidth="1"/>
    <col min="8205" max="8448" width="9.28515625" style="8"/>
    <col min="8449" max="8449" width="13.7109375" style="8" customWidth="1"/>
    <col min="8450" max="8450" width="19" style="8" customWidth="1"/>
    <col min="8451" max="8451" width="1" style="8" customWidth="1"/>
    <col min="8452" max="8452" width="14.7109375" style="8" customWidth="1"/>
    <col min="8453" max="8453" width="18.7109375" style="8" customWidth="1"/>
    <col min="8454" max="8454" width="62.28515625" style="8" customWidth="1"/>
    <col min="8455" max="8455" width="0.5703125" style="8" customWidth="1"/>
    <col min="8456" max="8456" width="14.7109375" style="8" customWidth="1"/>
    <col min="8457" max="8457" width="14.42578125" style="8" customWidth="1"/>
    <col min="8458" max="8458" width="13.42578125" style="8" customWidth="1"/>
    <col min="8459" max="8459" width="9.28515625" style="8"/>
    <col min="8460" max="8460" width="17.7109375" style="8" customWidth="1"/>
    <col min="8461" max="8704" width="9.28515625" style="8"/>
    <col min="8705" max="8705" width="13.7109375" style="8" customWidth="1"/>
    <col min="8706" max="8706" width="19" style="8" customWidth="1"/>
    <col min="8707" max="8707" width="1" style="8" customWidth="1"/>
    <col min="8708" max="8708" width="14.7109375" style="8" customWidth="1"/>
    <col min="8709" max="8709" width="18.7109375" style="8" customWidth="1"/>
    <col min="8710" max="8710" width="62.28515625" style="8" customWidth="1"/>
    <col min="8711" max="8711" width="0.5703125" style="8" customWidth="1"/>
    <col min="8712" max="8712" width="14.7109375" style="8" customWidth="1"/>
    <col min="8713" max="8713" width="14.42578125" style="8" customWidth="1"/>
    <col min="8714" max="8714" width="13.42578125" style="8" customWidth="1"/>
    <col min="8715" max="8715" width="9.28515625" style="8"/>
    <col min="8716" max="8716" width="17.7109375" style="8" customWidth="1"/>
    <col min="8717" max="8960" width="9.28515625" style="8"/>
    <col min="8961" max="8961" width="13.7109375" style="8" customWidth="1"/>
    <col min="8962" max="8962" width="19" style="8" customWidth="1"/>
    <col min="8963" max="8963" width="1" style="8" customWidth="1"/>
    <col min="8964" max="8964" width="14.7109375" style="8" customWidth="1"/>
    <col min="8965" max="8965" width="18.7109375" style="8" customWidth="1"/>
    <col min="8966" max="8966" width="62.28515625" style="8" customWidth="1"/>
    <col min="8967" max="8967" width="0.5703125" style="8" customWidth="1"/>
    <col min="8968" max="8968" width="14.7109375" style="8" customWidth="1"/>
    <col min="8969" max="8969" width="14.42578125" style="8" customWidth="1"/>
    <col min="8970" max="8970" width="13.42578125" style="8" customWidth="1"/>
    <col min="8971" max="8971" width="9.28515625" style="8"/>
    <col min="8972" max="8972" width="17.7109375" style="8" customWidth="1"/>
    <col min="8973" max="9216" width="9.28515625" style="8"/>
    <col min="9217" max="9217" width="13.7109375" style="8" customWidth="1"/>
    <col min="9218" max="9218" width="19" style="8" customWidth="1"/>
    <col min="9219" max="9219" width="1" style="8" customWidth="1"/>
    <col min="9220" max="9220" width="14.7109375" style="8" customWidth="1"/>
    <col min="9221" max="9221" width="18.7109375" style="8" customWidth="1"/>
    <col min="9222" max="9222" width="62.28515625" style="8" customWidth="1"/>
    <col min="9223" max="9223" width="0.5703125" style="8" customWidth="1"/>
    <col min="9224" max="9224" width="14.7109375" style="8" customWidth="1"/>
    <col min="9225" max="9225" width="14.42578125" style="8" customWidth="1"/>
    <col min="9226" max="9226" width="13.42578125" style="8" customWidth="1"/>
    <col min="9227" max="9227" width="9.28515625" style="8"/>
    <col min="9228" max="9228" width="17.7109375" style="8" customWidth="1"/>
    <col min="9229" max="9472" width="9.28515625" style="8"/>
    <col min="9473" max="9473" width="13.7109375" style="8" customWidth="1"/>
    <col min="9474" max="9474" width="19" style="8" customWidth="1"/>
    <col min="9475" max="9475" width="1" style="8" customWidth="1"/>
    <col min="9476" max="9476" width="14.7109375" style="8" customWidth="1"/>
    <col min="9477" max="9477" width="18.7109375" style="8" customWidth="1"/>
    <col min="9478" max="9478" width="62.28515625" style="8" customWidth="1"/>
    <col min="9479" max="9479" width="0.5703125" style="8" customWidth="1"/>
    <col min="9480" max="9480" width="14.7109375" style="8" customWidth="1"/>
    <col min="9481" max="9481" width="14.42578125" style="8" customWidth="1"/>
    <col min="9482" max="9482" width="13.42578125" style="8" customWidth="1"/>
    <col min="9483" max="9483" width="9.28515625" style="8"/>
    <col min="9484" max="9484" width="17.7109375" style="8" customWidth="1"/>
    <col min="9485" max="9728" width="9.28515625" style="8"/>
    <col min="9729" max="9729" width="13.7109375" style="8" customWidth="1"/>
    <col min="9730" max="9730" width="19" style="8" customWidth="1"/>
    <col min="9731" max="9731" width="1" style="8" customWidth="1"/>
    <col min="9732" max="9732" width="14.7109375" style="8" customWidth="1"/>
    <col min="9733" max="9733" width="18.7109375" style="8" customWidth="1"/>
    <col min="9734" max="9734" width="62.28515625" style="8" customWidth="1"/>
    <col min="9735" max="9735" width="0.5703125" style="8" customWidth="1"/>
    <col min="9736" max="9736" width="14.7109375" style="8" customWidth="1"/>
    <col min="9737" max="9737" width="14.42578125" style="8" customWidth="1"/>
    <col min="9738" max="9738" width="13.42578125" style="8" customWidth="1"/>
    <col min="9739" max="9739" width="9.28515625" style="8"/>
    <col min="9740" max="9740" width="17.7109375" style="8" customWidth="1"/>
    <col min="9741" max="9984" width="9.28515625" style="8"/>
    <col min="9985" max="9985" width="13.7109375" style="8" customWidth="1"/>
    <col min="9986" max="9986" width="19" style="8" customWidth="1"/>
    <col min="9987" max="9987" width="1" style="8" customWidth="1"/>
    <col min="9988" max="9988" width="14.7109375" style="8" customWidth="1"/>
    <col min="9989" max="9989" width="18.7109375" style="8" customWidth="1"/>
    <col min="9990" max="9990" width="62.28515625" style="8" customWidth="1"/>
    <col min="9991" max="9991" width="0.5703125" style="8" customWidth="1"/>
    <col min="9992" max="9992" width="14.7109375" style="8" customWidth="1"/>
    <col min="9993" max="9993" width="14.42578125" style="8" customWidth="1"/>
    <col min="9994" max="9994" width="13.42578125" style="8" customWidth="1"/>
    <col min="9995" max="9995" width="9.28515625" style="8"/>
    <col min="9996" max="9996" width="17.7109375" style="8" customWidth="1"/>
    <col min="9997" max="10240" width="9.28515625" style="8"/>
    <col min="10241" max="10241" width="13.7109375" style="8" customWidth="1"/>
    <col min="10242" max="10242" width="19" style="8" customWidth="1"/>
    <col min="10243" max="10243" width="1" style="8" customWidth="1"/>
    <col min="10244" max="10244" width="14.7109375" style="8" customWidth="1"/>
    <col min="10245" max="10245" width="18.7109375" style="8" customWidth="1"/>
    <col min="10246" max="10246" width="62.28515625" style="8" customWidth="1"/>
    <col min="10247" max="10247" width="0.5703125" style="8" customWidth="1"/>
    <col min="10248" max="10248" width="14.7109375" style="8" customWidth="1"/>
    <col min="10249" max="10249" width="14.42578125" style="8" customWidth="1"/>
    <col min="10250" max="10250" width="13.42578125" style="8" customWidth="1"/>
    <col min="10251" max="10251" width="9.28515625" style="8"/>
    <col min="10252" max="10252" width="17.7109375" style="8" customWidth="1"/>
    <col min="10253" max="10496" width="9.28515625" style="8"/>
    <col min="10497" max="10497" width="13.7109375" style="8" customWidth="1"/>
    <col min="10498" max="10498" width="19" style="8" customWidth="1"/>
    <col min="10499" max="10499" width="1" style="8" customWidth="1"/>
    <col min="10500" max="10500" width="14.7109375" style="8" customWidth="1"/>
    <col min="10501" max="10501" width="18.7109375" style="8" customWidth="1"/>
    <col min="10502" max="10502" width="62.28515625" style="8" customWidth="1"/>
    <col min="10503" max="10503" width="0.5703125" style="8" customWidth="1"/>
    <col min="10504" max="10504" width="14.7109375" style="8" customWidth="1"/>
    <col min="10505" max="10505" width="14.42578125" style="8" customWidth="1"/>
    <col min="10506" max="10506" width="13.42578125" style="8" customWidth="1"/>
    <col min="10507" max="10507" width="9.28515625" style="8"/>
    <col min="10508" max="10508" width="17.7109375" style="8" customWidth="1"/>
    <col min="10509" max="10752" width="9.28515625" style="8"/>
    <col min="10753" max="10753" width="13.7109375" style="8" customWidth="1"/>
    <col min="10754" max="10754" width="19" style="8" customWidth="1"/>
    <col min="10755" max="10755" width="1" style="8" customWidth="1"/>
    <col min="10756" max="10756" width="14.7109375" style="8" customWidth="1"/>
    <col min="10757" max="10757" width="18.7109375" style="8" customWidth="1"/>
    <col min="10758" max="10758" width="62.28515625" style="8" customWidth="1"/>
    <col min="10759" max="10759" width="0.5703125" style="8" customWidth="1"/>
    <col min="10760" max="10760" width="14.7109375" style="8" customWidth="1"/>
    <col min="10761" max="10761" width="14.42578125" style="8" customWidth="1"/>
    <col min="10762" max="10762" width="13.42578125" style="8" customWidth="1"/>
    <col min="10763" max="10763" width="9.28515625" style="8"/>
    <col min="10764" max="10764" width="17.7109375" style="8" customWidth="1"/>
    <col min="10765" max="11008" width="9.28515625" style="8"/>
    <col min="11009" max="11009" width="13.7109375" style="8" customWidth="1"/>
    <col min="11010" max="11010" width="19" style="8" customWidth="1"/>
    <col min="11011" max="11011" width="1" style="8" customWidth="1"/>
    <col min="11012" max="11012" width="14.7109375" style="8" customWidth="1"/>
    <col min="11013" max="11013" width="18.7109375" style="8" customWidth="1"/>
    <col min="11014" max="11014" width="62.28515625" style="8" customWidth="1"/>
    <col min="11015" max="11015" width="0.5703125" style="8" customWidth="1"/>
    <col min="11016" max="11016" width="14.7109375" style="8" customWidth="1"/>
    <col min="11017" max="11017" width="14.42578125" style="8" customWidth="1"/>
    <col min="11018" max="11018" width="13.42578125" style="8" customWidth="1"/>
    <col min="11019" max="11019" width="9.28515625" style="8"/>
    <col min="11020" max="11020" width="17.7109375" style="8" customWidth="1"/>
    <col min="11021" max="11264" width="9.28515625" style="8"/>
    <col min="11265" max="11265" width="13.7109375" style="8" customWidth="1"/>
    <col min="11266" max="11266" width="19" style="8" customWidth="1"/>
    <col min="11267" max="11267" width="1" style="8" customWidth="1"/>
    <col min="11268" max="11268" width="14.7109375" style="8" customWidth="1"/>
    <col min="11269" max="11269" width="18.7109375" style="8" customWidth="1"/>
    <col min="11270" max="11270" width="62.28515625" style="8" customWidth="1"/>
    <col min="11271" max="11271" width="0.5703125" style="8" customWidth="1"/>
    <col min="11272" max="11272" width="14.7109375" style="8" customWidth="1"/>
    <col min="11273" max="11273" width="14.42578125" style="8" customWidth="1"/>
    <col min="11274" max="11274" width="13.42578125" style="8" customWidth="1"/>
    <col min="11275" max="11275" width="9.28515625" style="8"/>
    <col min="11276" max="11276" width="17.7109375" style="8" customWidth="1"/>
    <col min="11277" max="11520" width="9.28515625" style="8"/>
    <col min="11521" max="11521" width="13.7109375" style="8" customWidth="1"/>
    <col min="11522" max="11522" width="19" style="8" customWidth="1"/>
    <col min="11523" max="11523" width="1" style="8" customWidth="1"/>
    <col min="11524" max="11524" width="14.7109375" style="8" customWidth="1"/>
    <col min="11525" max="11525" width="18.7109375" style="8" customWidth="1"/>
    <col min="11526" max="11526" width="62.28515625" style="8" customWidth="1"/>
    <col min="11527" max="11527" width="0.5703125" style="8" customWidth="1"/>
    <col min="11528" max="11528" width="14.7109375" style="8" customWidth="1"/>
    <col min="11529" max="11529" width="14.42578125" style="8" customWidth="1"/>
    <col min="11530" max="11530" width="13.42578125" style="8" customWidth="1"/>
    <col min="11531" max="11531" width="9.28515625" style="8"/>
    <col min="11532" max="11532" width="17.7109375" style="8" customWidth="1"/>
    <col min="11533" max="11776" width="9.28515625" style="8"/>
    <col min="11777" max="11777" width="13.7109375" style="8" customWidth="1"/>
    <col min="11778" max="11778" width="19" style="8" customWidth="1"/>
    <col min="11779" max="11779" width="1" style="8" customWidth="1"/>
    <col min="11780" max="11780" width="14.7109375" style="8" customWidth="1"/>
    <col min="11781" max="11781" width="18.7109375" style="8" customWidth="1"/>
    <col min="11782" max="11782" width="62.28515625" style="8" customWidth="1"/>
    <col min="11783" max="11783" width="0.5703125" style="8" customWidth="1"/>
    <col min="11784" max="11784" width="14.7109375" style="8" customWidth="1"/>
    <col min="11785" max="11785" width="14.42578125" style="8" customWidth="1"/>
    <col min="11786" max="11786" width="13.42578125" style="8" customWidth="1"/>
    <col min="11787" max="11787" width="9.28515625" style="8"/>
    <col min="11788" max="11788" width="17.7109375" style="8" customWidth="1"/>
    <col min="11789" max="12032" width="9.28515625" style="8"/>
    <col min="12033" max="12033" width="13.7109375" style="8" customWidth="1"/>
    <col min="12034" max="12034" width="19" style="8" customWidth="1"/>
    <col min="12035" max="12035" width="1" style="8" customWidth="1"/>
    <col min="12036" max="12036" width="14.7109375" style="8" customWidth="1"/>
    <col min="12037" max="12037" width="18.7109375" style="8" customWidth="1"/>
    <col min="12038" max="12038" width="62.28515625" style="8" customWidth="1"/>
    <col min="12039" max="12039" width="0.5703125" style="8" customWidth="1"/>
    <col min="12040" max="12040" width="14.7109375" style="8" customWidth="1"/>
    <col min="12041" max="12041" width="14.42578125" style="8" customWidth="1"/>
    <col min="12042" max="12042" width="13.42578125" style="8" customWidth="1"/>
    <col min="12043" max="12043" width="9.28515625" style="8"/>
    <col min="12044" max="12044" width="17.7109375" style="8" customWidth="1"/>
    <col min="12045" max="12288" width="9.28515625" style="8"/>
    <col min="12289" max="12289" width="13.7109375" style="8" customWidth="1"/>
    <col min="12290" max="12290" width="19" style="8" customWidth="1"/>
    <col min="12291" max="12291" width="1" style="8" customWidth="1"/>
    <col min="12292" max="12292" width="14.7109375" style="8" customWidth="1"/>
    <col min="12293" max="12293" width="18.7109375" style="8" customWidth="1"/>
    <col min="12294" max="12294" width="62.28515625" style="8" customWidth="1"/>
    <col min="12295" max="12295" width="0.5703125" style="8" customWidth="1"/>
    <col min="12296" max="12296" width="14.7109375" style="8" customWidth="1"/>
    <col min="12297" max="12297" width="14.42578125" style="8" customWidth="1"/>
    <col min="12298" max="12298" width="13.42578125" style="8" customWidth="1"/>
    <col min="12299" max="12299" width="9.28515625" style="8"/>
    <col min="12300" max="12300" width="17.7109375" style="8" customWidth="1"/>
    <col min="12301" max="12544" width="9.28515625" style="8"/>
    <col min="12545" max="12545" width="13.7109375" style="8" customWidth="1"/>
    <col min="12546" max="12546" width="19" style="8" customWidth="1"/>
    <col min="12547" max="12547" width="1" style="8" customWidth="1"/>
    <col min="12548" max="12548" width="14.7109375" style="8" customWidth="1"/>
    <col min="12549" max="12549" width="18.7109375" style="8" customWidth="1"/>
    <col min="12550" max="12550" width="62.28515625" style="8" customWidth="1"/>
    <col min="12551" max="12551" width="0.5703125" style="8" customWidth="1"/>
    <col min="12552" max="12552" width="14.7109375" style="8" customWidth="1"/>
    <col min="12553" max="12553" width="14.42578125" style="8" customWidth="1"/>
    <col min="12554" max="12554" width="13.42578125" style="8" customWidth="1"/>
    <col min="12555" max="12555" width="9.28515625" style="8"/>
    <col min="12556" max="12556" width="17.7109375" style="8" customWidth="1"/>
    <col min="12557" max="12800" width="9.28515625" style="8"/>
    <col min="12801" max="12801" width="13.7109375" style="8" customWidth="1"/>
    <col min="12802" max="12802" width="19" style="8" customWidth="1"/>
    <col min="12803" max="12803" width="1" style="8" customWidth="1"/>
    <col min="12804" max="12804" width="14.7109375" style="8" customWidth="1"/>
    <col min="12805" max="12805" width="18.7109375" style="8" customWidth="1"/>
    <col min="12806" max="12806" width="62.28515625" style="8" customWidth="1"/>
    <col min="12807" max="12807" width="0.5703125" style="8" customWidth="1"/>
    <col min="12808" max="12808" width="14.7109375" style="8" customWidth="1"/>
    <col min="12809" max="12809" width="14.42578125" style="8" customWidth="1"/>
    <col min="12810" max="12810" width="13.42578125" style="8" customWidth="1"/>
    <col min="12811" max="12811" width="9.28515625" style="8"/>
    <col min="12812" max="12812" width="17.7109375" style="8" customWidth="1"/>
    <col min="12813" max="13056" width="9.28515625" style="8"/>
    <col min="13057" max="13057" width="13.7109375" style="8" customWidth="1"/>
    <col min="13058" max="13058" width="19" style="8" customWidth="1"/>
    <col min="13059" max="13059" width="1" style="8" customWidth="1"/>
    <col min="13060" max="13060" width="14.7109375" style="8" customWidth="1"/>
    <col min="13061" max="13061" width="18.7109375" style="8" customWidth="1"/>
    <col min="13062" max="13062" width="62.28515625" style="8" customWidth="1"/>
    <col min="13063" max="13063" width="0.5703125" style="8" customWidth="1"/>
    <col min="13064" max="13064" width="14.7109375" style="8" customWidth="1"/>
    <col min="13065" max="13065" width="14.42578125" style="8" customWidth="1"/>
    <col min="13066" max="13066" width="13.42578125" style="8" customWidth="1"/>
    <col min="13067" max="13067" width="9.28515625" style="8"/>
    <col min="13068" max="13068" width="17.7109375" style="8" customWidth="1"/>
    <col min="13069" max="13312" width="9.28515625" style="8"/>
    <col min="13313" max="13313" width="13.7109375" style="8" customWidth="1"/>
    <col min="13314" max="13314" width="19" style="8" customWidth="1"/>
    <col min="13315" max="13315" width="1" style="8" customWidth="1"/>
    <col min="13316" max="13316" width="14.7109375" style="8" customWidth="1"/>
    <col min="13317" max="13317" width="18.7109375" style="8" customWidth="1"/>
    <col min="13318" max="13318" width="62.28515625" style="8" customWidth="1"/>
    <col min="13319" max="13319" width="0.5703125" style="8" customWidth="1"/>
    <col min="13320" max="13320" width="14.7109375" style="8" customWidth="1"/>
    <col min="13321" max="13321" width="14.42578125" style="8" customWidth="1"/>
    <col min="13322" max="13322" width="13.42578125" style="8" customWidth="1"/>
    <col min="13323" max="13323" width="9.28515625" style="8"/>
    <col min="13324" max="13324" width="17.7109375" style="8" customWidth="1"/>
    <col min="13325" max="13568" width="9.28515625" style="8"/>
    <col min="13569" max="13569" width="13.7109375" style="8" customWidth="1"/>
    <col min="13570" max="13570" width="19" style="8" customWidth="1"/>
    <col min="13571" max="13571" width="1" style="8" customWidth="1"/>
    <col min="13572" max="13572" width="14.7109375" style="8" customWidth="1"/>
    <col min="13573" max="13573" width="18.7109375" style="8" customWidth="1"/>
    <col min="13574" max="13574" width="62.28515625" style="8" customWidth="1"/>
    <col min="13575" max="13575" width="0.5703125" style="8" customWidth="1"/>
    <col min="13576" max="13576" width="14.7109375" style="8" customWidth="1"/>
    <col min="13577" max="13577" width="14.42578125" style="8" customWidth="1"/>
    <col min="13578" max="13578" width="13.42578125" style="8" customWidth="1"/>
    <col min="13579" max="13579" width="9.28515625" style="8"/>
    <col min="13580" max="13580" width="17.7109375" style="8" customWidth="1"/>
    <col min="13581" max="13824" width="9.28515625" style="8"/>
    <col min="13825" max="13825" width="13.7109375" style="8" customWidth="1"/>
    <col min="13826" max="13826" width="19" style="8" customWidth="1"/>
    <col min="13827" max="13827" width="1" style="8" customWidth="1"/>
    <col min="13828" max="13828" width="14.7109375" style="8" customWidth="1"/>
    <col min="13829" max="13829" width="18.7109375" style="8" customWidth="1"/>
    <col min="13830" max="13830" width="62.28515625" style="8" customWidth="1"/>
    <col min="13831" max="13831" width="0.5703125" style="8" customWidth="1"/>
    <col min="13832" max="13832" width="14.7109375" style="8" customWidth="1"/>
    <col min="13833" max="13833" width="14.42578125" style="8" customWidth="1"/>
    <col min="13834" max="13834" width="13.42578125" style="8" customWidth="1"/>
    <col min="13835" max="13835" width="9.28515625" style="8"/>
    <col min="13836" max="13836" width="17.7109375" style="8" customWidth="1"/>
    <col min="13837" max="14080" width="9.28515625" style="8"/>
    <col min="14081" max="14081" width="13.7109375" style="8" customWidth="1"/>
    <col min="14082" max="14082" width="19" style="8" customWidth="1"/>
    <col min="14083" max="14083" width="1" style="8" customWidth="1"/>
    <col min="14084" max="14084" width="14.7109375" style="8" customWidth="1"/>
    <col min="14085" max="14085" width="18.7109375" style="8" customWidth="1"/>
    <col min="14086" max="14086" width="62.28515625" style="8" customWidth="1"/>
    <col min="14087" max="14087" width="0.5703125" style="8" customWidth="1"/>
    <col min="14088" max="14088" width="14.7109375" style="8" customWidth="1"/>
    <col min="14089" max="14089" width="14.42578125" style="8" customWidth="1"/>
    <col min="14090" max="14090" width="13.42578125" style="8" customWidth="1"/>
    <col min="14091" max="14091" width="9.28515625" style="8"/>
    <col min="14092" max="14092" width="17.7109375" style="8" customWidth="1"/>
    <col min="14093" max="14336" width="9.28515625" style="8"/>
    <col min="14337" max="14337" width="13.7109375" style="8" customWidth="1"/>
    <col min="14338" max="14338" width="19" style="8" customWidth="1"/>
    <col min="14339" max="14339" width="1" style="8" customWidth="1"/>
    <col min="14340" max="14340" width="14.7109375" style="8" customWidth="1"/>
    <col min="14341" max="14341" width="18.7109375" style="8" customWidth="1"/>
    <col min="14342" max="14342" width="62.28515625" style="8" customWidth="1"/>
    <col min="14343" max="14343" width="0.5703125" style="8" customWidth="1"/>
    <col min="14344" max="14344" width="14.7109375" style="8" customWidth="1"/>
    <col min="14345" max="14345" width="14.42578125" style="8" customWidth="1"/>
    <col min="14346" max="14346" width="13.42578125" style="8" customWidth="1"/>
    <col min="14347" max="14347" width="9.28515625" style="8"/>
    <col min="14348" max="14348" width="17.7109375" style="8" customWidth="1"/>
    <col min="14349" max="14592" width="9.28515625" style="8"/>
    <col min="14593" max="14593" width="13.7109375" style="8" customWidth="1"/>
    <col min="14594" max="14594" width="19" style="8" customWidth="1"/>
    <col min="14595" max="14595" width="1" style="8" customWidth="1"/>
    <col min="14596" max="14596" width="14.7109375" style="8" customWidth="1"/>
    <col min="14597" max="14597" width="18.7109375" style="8" customWidth="1"/>
    <col min="14598" max="14598" width="62.28515625" style="8" customWidth="1"/>
    <col min="14599" max="14599" width="0.5703125" style="8" customWidth="1"/>
    <col min="14600" max="14600" width="14.7109375" style="8" customWidth="1"/>
    <col min="14601" max="14601" width="14.42578125" style="8" customWidth="1"/>
    <col min="14602" max="14602" width="13.42578125" style="8" customWidth="1"/>
    <col min="14603" max="14603" width="9.28515625" style="8"/>
    <col min="14604" max="14604" width="17.7109375" style="8" customWidth="1"/>
    <col min="14605" max="14848" width="9.28515625" style="8"/>
    <col min="14849" max="14849" width="13.7109375" style="8" customWidth="1"/>
    <col min="14850" max="14850" width="19" style="8" customWidth="1"/>
    <col min="14851" max="14851" width="1" style="8" customWidth="1"/>
    <col min="14852" max="14852" width="14.7109375" style="8" customWidth="1"/>
    <col min="14853" max="14853" width="18.7109375" style="8" customWidth="1"/>
    <col min="14854" max="14854" width="62.28515625" style="8" customWidth="1"/>
    <col min="14855" max="14855" width="0.5703125" style="8" customWidth="1"/>
    <col min="14856" max="14856" width="14.7109375" style="8" customWidth="1"/>
    <col min="14857" max="14857" width="14.42578125" style="8" customWidth="1"/>
    <col min="14858" max="14858" width="13.42578125" style="8" customWidth="1"/>
    <col min="14859" max="14859" width="9.28515625" style="8"/>
    <col min="14860" max="14860" width="17.7109375" style="8" customWidth="1"/>
    <col min="14861" max="15104" width="9.28515625" style="8"/>
    <col min="15105" max="15105" width="13.7109375" style="8" customWidth="1"/>
    <col min="15106" max="15106" width="19" style="8" customWidth="1"/>
    <col min="15107" max="15107" width="1" style="8" customWidth="1"/>
    <col min="15108" max="15108" width="14.7109375" style="8" customWidth="1"/>
    <col min="15109" max="15109" width="18.7109375" style="8" customWidth="1"/>
    <col min="15110" max="15110" width="62.28515625" style="8" customWidth="1"/>
    <col min="15111" max="15111" width="0.5703125" style="8" customWidth="1"/>
    <col min="15112" max="15112" width="14.7109375" style="8" customWidth="1"/>
    <col min="15113" max="15113" width="14.42578125" style="8" customWidth="1"/>
    <col min="15114" max="15114" width="13.42578125" style="8" customWidth="1"/>
    <col min="15115" max="15115" width="9.28515625" style="8"/>
    <col min="15116" max="15116" width="17.7109375" style="8" customWidth="1"/>
    <col min="15117" max="15360" width="9.28515625" style="8"/>
    <col min="15361" max="15361" width="13.7109375" style="8" customWidth="1"/>
    <col min="15362" max="15362" width="19" style="8" customWidth="1"/>
    <col min="15363" max="15363" width="1" style="8" customWidth="1"/>
    <col min="15364" max="15364" width="14.7109375" style="8" customWidth="1"/>
    <col min="15365" max="15365" width="18.7109375" style="8" customWidth="1"/>
    <col min="15366" max="15366" width="62.28515625" style="8" customWidth="1"/>
    <col min="15367" max="15367" width="0.5703125" style="8" customWidth="1"/>
    <col min="15368" max="15368" width="14.7109375" style="8" customWidth="1"/>
    <col min="15369" max="15369" width="14.42578125" style="8" customWidth="1"/>
    <col min="15370" max="15370" width="13.42578125" style="8" customWidth="1"/>
    <col min="15371" max="15371" width="9.28515625" style="8"/>
    <col min="15372" max="15372" width="17.7109375" style="8" customWidth="1"/>
    <col min="15373" max="15616" width="9.28515625" style="8"/>
    <col min="15617" max="15617" width="13.7109375" style="8" customWidth="1"/>
    <col min="15618" max="15618" width="19" style="8" customWidth="1"/>
    <col min="15619" max="15619" width="1" style="8" customWidth="1"/>
    <col min="15620" max="15620" width="14.7109375" style="8" customWidth="1"/>
    <col min="15621" max="15621" width="18.7109375" style="8" customWidth="1"/>
    <col min="15622" max="15622" width="62.28515625" style="8" customWidth="1"/>
    <col min="15623" max="15623" width="0.5703125" style="8" customWidth="1"/>
    <col min="15624" max="15624" width="14.7109375" style="8" customWidth="1"/>
    <col min="15625" max="15625" width="14.42578125" style="8" customWidth="1"/>
    <col min="15626" max="15626" width="13.42578125" style="8" customWidth="1"/>
    <col min="15627" max="15627" width="9.28515625" style="8"/>
    <col min="15628" max="15628" width="17.7109375" style="8" customWidth="1"/>
    <col min="15629" max="15872" width="9.28515625" style="8"/>
    <col min="15873" max="15873" width="13.7109375" style="8" customWidth="1"/>
    <col min="15874" max="15874" width="19" style="8" customWidth="1"/>
    <col min="15875" max="15875" width="1" style="8" customWidth="1"/>
    <col min="15876" max="15876" width="14.7109375" style="8" customWidth="1"/>
    <col min="15877" max="15877" width="18.7109375" style="8" customWidth="1"/>
    <col min="15878" max="15878" width="62.28515625" style="8" customWidth="1"/>
    <col min="15879" max="15879" width="0.5703125" style="8" customWidth="1"/>
    <col min="15880" max="15880" width="14.7109375" style="8" customWidth="1"/>
    <col min="15881" max="15881" width="14.42578125" style="8" customWidth="1"/>
    <col min="15882" max="15882" width="13.42578125" style="8" customWidth="1"/>
    <col min="15883" max="15883" width="9.28515625" style="8"/>
    <col min="15884" max="15884" width="17.7109375" style="8" customWidth="1"/>
    <col min="15885" max="16128" width="9.28515625" style="8"/>
    <col min="16129" max="16129" width="13.7109375" style="8" customWidth="1"/>
    <col min="16130" max="16130" width="19" style="8" customWidth="1"/>
    <col min="16131" max="16131" width="1" style="8" customWidth="1"/>
    <col min="16132" max="16132" width="14.7109375" style="8" customWidth="1"/>
    <col min="16133" max="16133" width="18.7109375" style="8" customWidth="1"/>
    <col min="16134" max="16134" width="62.28515625" style="8" customWidth="1"/>
    <col min="16135" max="16135" width="0.5703125" style="8" customWidth="1"/>
    <col min="16136" max="16136" width="14.7109375" style="8" customWidth="1"/>
    <col min="16137" max="16137" width="14.42578125" style="8" customWidth="1"/>
    <col min="16138" max="16138" width="13.42578125" style="8" customWidth="1"/>
    <col min="16139" max="16139" width="9.28515625" style="8"/>
    <col min="16140" max="16140" width="17.7109375" style="8" customWidth="1"/>
    <col min="16141" max="16384" width="9.28515625" style="8"/>
  </cols>
  <sheetData>
    <row r="1" spans="1:10" s="1" customFormat="1" ht="63" customHeight="1"/>
    <row r="2" spans="1:10" s="1" customFormat="1" ht="15" customHeight="1">
      <c r="A2" s="2"/>
      <c r="B2" s="3"/>
      <c r="C2" s="3"/>
      <c r="D2" s="3"/>
      <c r="E2" s="3"/>
      <c r="F2" s="3"/>
      <c r="G2" s="3"/>
      <c r="H2" s="3"/>
      <c r="I2" s="198"/>
    </row>
    <row r="3" spans="1:10" s="1" customFormat="1" ht="60.75" customHeight="1">
      <c r="A3" s="2"/>
      <c r="B3" s="4"/>
      <c r="C3" s="5"/>
      <c r="D3" s="197"/>
      <c r="E3" s="197" t="s">
        <v>131</v>
      </c>
      <c r="F3" s="421" t="s">
        <v>132</v>
      </c>
      <c r="G3" s="421"/>
      <c r="H3" s="421"/>
      <c r="I3" s="198"/>
    </row>
    <row r="4" spans="1:10" s="1" customFormat="1" ht="81" customHeight="1">
      <c r="A4" s="2"/>
      <c r="B4" s="376" t="s">
        <v>133</v>
      </c>
      <c r="C4" s="376"/>
      <c r="D4" s="376"/>
      <c r="E4" s="376"/>
      <c r="F4" s="376"/>
      <c r="G4" s="376"/>
      <c r="H4" s="376"/>
    </row>
    <row r="5" spans="1:10" s="1" customFormat="1" ht="24.75" customHeight="1">
      <c r="A5" s="6"/>
      <c r="B5" s="199" t="s">
        <v>2</v>
      </c>
      <c r="C5" s="200">
        <v>4</v>
      </c>
      <c r="D5" s="200">
        <v>1.2</v>
      </c>
      <c r="E5" s="199" t="s">
        <v>3</v>
      </c>
      <c r="F5" s="201">
        <v>44317</v>
      </c>
      <c r="G5" s="2"/>
      <c r="I5" s="202"/>
      <c r="J5" s="7"/>
    </row>
    <row r="6" spans="1:10" s="2" customFormat="1"/>
    <row r="7" spans="1:10" s="2" customFormat="1" ht="85.5" customHeight="1">
      <c r="B7" s="422" t="s">
        <v>134</v>
      </c>
      <c r="C7" s="422"/>
      <c r="D7" s="422"/>
      <c r="E7" s="422"/>
      <c r="F7" s="422"/>
      <c r="G7" s="422"/>
      <c r="H7" s="422"/>
      <c r="I7" s="422"/>
    </row>
    <row r="8" spans="1:10" ht="12" customHeight="1">
      <c r="B8" s="203"/>
      <c r="C8" s="203"/>
      <c r="D8" s="203"/>
      <c r="E8" s="203"/>
      <c r="F8" s="203"/>
      <c r="G8" s="203"/>
      <c r="H8" s="203"/>
      <c r="I8" s="203"/>
      <c r="J8" s="204"/>
    </row>
    <row r="9" spans="1:10" ht="1.5" customHeight="1">
      <c r="B9" s="203"/>
      <c r="C9" s="203"/>
      <c r="D9" s="203"/>
      <c r="E9" s="203"/>
      <c r="F9" s="203"/>
      <c r="G9" s="203"/>
      <c r="H9" s="203"/>
      <c r="I9" s="203"/>
      <c r="J9" s="204"/>
    </row>
    <row r="10" spans="1:10" ht="17.25" customHeight="1">
      <c r="B10" s="205" t="s">
        <v>135</v>
      </c>
      <c r="C10" s="10"/>
      <c r="D10" s="10"/>
      <c r="E10" s="10"/>
      <c r="F10" s="10"/>
      <c r="G10" s="10"/>
    </row>
    <row r="11" spans="1:10" ht="1.5" customHeight="1">
      <c r="B11" s="206"/>
      <c r="C11" s="10"/>
      <c r="D11" s="10"/>
      <c r="E11" s="10"/>
      <c r="F11" s="10"/>
      <c r="G11" s="10"/>
    </row>
    <row r="12" spans="1:10" ht="10.15" customHeight="1">
      <c r="B12" s="206"/>
      <c r="C12" s="10"/>
      <c r="D12" s="10"/>
      <c r="E12" s="10"/>
      <c r="F12" s="10"/>
      <c r="G12" s="10"/>
    </row>
    <row r="13" spans="1:10" ht="16.149999999999999" customHeight="1">
      <c r="B13" s="206"/>
      <c r="C13" s="10"/>
      <c r="D13" s="418"/>
      <c r="E13" s="420" t="s">
        <v>12</v>
      </c>
      <c r="F13" s="9"/>
      <c r="G13" s="10"/>
    </row>
    <row r="14" spans="1:10" ht="16.149999999999999" customHeight="1">
      <c r="B14" s="206"/>
      <c r="C14" s="10"/>
      <c r="D14" s="419"/>
      <c r="E14" s="420"/>
      <c r="F14" s="314" t="str">
        <f>(IF((MOD(ROUND(D13*1000,2),10)&lt;&gt;0),"ERROR: Rating must be in 0.01 star increment",""))</f>
        <v/>
      </c>
      <c r="G14" s="10"/>
    </row>
    <row r="15" spans="1:10" ht="17.25" customHeight="1">
      <c r="C15" s="10"/>
      <c r="D15" s="12"/>
      <c r="E15" s="10"/>
      <c r="F15" s="10"/>
      <c r="G15" s="10"/>
    </row>
    <row r="16" spans="1:10" ht="3.75" customHeight="1">
      <c r="B16" s="207"/>
      <c r="C16" s="207"/>
      <c r="D16" s="208"/>
      <c r="E16" s="12"/>
      <c r="F16" s="207"/>
      <c r="G16" s="207"/>
    </row>
    <row r="17" spans="2:12" ht="16.149999999999999" customHeight="1">
      <c r="B17" s="206"/>
      <c r="C17" s="206"/>
      <c r="D17" s="418"/>
      <c r="E17" s="420" t="s">
        <v>12</v>
      </c>
      <c r="F17" s="9"/>
      <c r="G17" s="206"/>
    </row>
    <row r="18" spans="2:12" ht="16.149999999999999" customHeight="1">
      <c r="B18" s="206"/>
      <c r="C18" s="206"/>
      <c r="D18" s="419"/>
      <c r="E18" s="420"/>
      <c r="F18" s="314" t="str">
        <f>(IF((MOD(ROUND(D17*1000,2),10)&lt;&gt;0),"ERROR: Rating must be in 0.01 star increment",""))</f>
        <v/>
      </c>
      <c r="G18" s="206"/>
    </row>
    <row r="19" spans="2:12" ht="13.5" customHeight="1">
      <c r="D19" s="206"/>
      <c r="H19" s="209"/>
      <c r="I19" s="210"/>
    </row>
    <row r="20" spans="2:12" ht="1.5" customHeight="1">
      <c r="B20" s="9"/>
      <c r="H20" s="209"/>
      <c r="I20" s="210"/>
    </row>
    <row r="21" spans="2:12" ht="17.25" customHeight="1">
      <c r="B21" s="393" t="s">
        <v>136</v>
      </c>
      <c r="C21" s="393"/>
      <c r="D21" s="393"/>
      <c r="E21" s="393"/>
      <c r="F21" s="393"/>
      <c r="G21" s="393"/>
      <c r="H21" s="394"/>
      <c r="I21" s="394"/>
      <c r="J21" s="394"/>
    </row>
    <row r="22" spans="2:12" ht="1.5" customHeight="1">
      <c r="B22" s="211"/>
      <c r="C22" s="211"/>
      <c r="D22" s="211"/>
      <c r="E22" s="211"/>
      <c r="F22" s="211"/>
      <c r="G22" s="211"/>
      <c r="H22" s="204"/>
      <c r="I22" s="204"/>
      <c r="J22" s="204"/>
    </row>
    <row r="23" spans="2:12" ht="10.15" customHeight="1">
      <c r="B23" s="211"/>
      <c r="C23" s="211"/>
      <c r="D23" s="211"/>
      <c r="E23" s="211"/>
      <c r="F23" s="211"/>
      <c r="G23" s="211"/>
      <c r="H23" s="204"/>
      <c r="I23" s="204"/>
      <c r="J23" s="204"/>
    </row>
    <row r="24" spans="2:12" s="16" customFormat="1" ht="20.100000000000001" customHeight="1">
      <c r="B24" s="212" t="s">
        <v>4</v>
      </c>
      <c r="C24" s="213"/>
      <c r="D24" s="213"/>
      <c r="E24" s="213"/>
      <c r="F24" s="214"/>
      <c r="G24" s="215"/>
      <c r="H24" s="414"/>
      <c r="I24" s="415"/>
    </row>
    <row r="25" spans="2:12" s="16" customFormat="1" ht="20.100000000000001" customHeight="1">
      <c r="B25" s="216" t="s">
        <v>137</v>
      </c>
      <c r="C25" s="217"/>
      <c r="D25" s="217"/>
      <c r="E25" s="217"/>
      <c r="F25" s="218"/>
      <c r="G25" s="219"/>
      <c r="H25" s="402"/>
      <c r="I25" s="403"/>
    </row>
    <row r="26" spans="2:12" s="16" customFormat="1" ht="20.100000000000001" customHeight="1">
      <c r="B26" s="216" t="s">
        <v>138</v>
      </c>
      <c r="C26" s="217"/>
      <c r="D26" s="217"/>
      <c r="E26" s="217"/>
      <c r="F26" s="218"/>
      <c r="G26" s="219"/>
      <c r="H26" s="402"/>
      <c r="I26" s="403"/>
      <c r="J26" s="397" t="str">
        <f>IF((CentralACAprts+CondWaterAprt+NoCentralACAprt)&gt;NoofAprts,"Sum of the apartments that fall within these three categories cannot be higher than total number of apartments","")</f>
        <v/>
      </c>
      <c r="K26" s="398"/>
      <c r="L26" s="398"/>
    </row>
    <row r="27" spans="2:12" s="16" customFormat="1" ht="20.100000000000001" customHeight="1">
      <c r="B27" s="216" t="s">
        <v>139</v>
      </c>
      <c r="C27" s="220"/>
      <c r="D27" s="220"/>
      <c r="E27" s="220"/>
      <c r="F27" s="221"/>
      <c r="G27" s="222"/>
      <c r="H27" s="402"/>
      <c r="I27" s="403"/>
      <c r="J27" s="397"/>
      <c r="K27" s="398"/>
      <c r="L27" s="398"/>
    </row>
    <row r="28" spans="2:12" s="16" customFormat="1" ht="20.100000000000001" customHeight="1">
      <c r="B28" s="223" t="s">
        <v>140</v>
      </c>
      <c r="C28" s="224"/>
      <c r="D28" s="224"/>
      <c r="E28" s="224"/>
      <c r="F28" s="225"/>
      <c r="G28" s="226"/>
      <c r="H28" s="425"/>
      <c r="I28" s="426"/>
      <c r="J28" s="397"/>
      <c r="K28" s="398"/>
      <c r="L28" s="398"/>
    </row>
    <row r="29" spans="2:12" s="16" customFormat="1" ht="11.25" customHeight="1">
      <c r="B29" s="9"/>
      <c r="C29" s="8"/>
      <c r="D29" s="8"/>
      <c r="E29" s="8"/>
      <c r="F29" s="8"/>
      <c r="G29" s="8"/>
      <c r="H29" s="209"/>
      <c r="I29" s="210"/>
    </row>
    <row r="30" spans="2:12" ht="1.5" customHeight="1">
      <c r="B30" s="9"/>
      <c r="H30" s="209"/>
      <c r="I30" s="210"/>
    </row>
    <row r="31" spans="2:12" s="16" customFormat="1" ht="18" customHeight="1">
      <c r="B31" s="393" t="s">
        <v>141</v>
      </c>
      <c r="C31" s="393"/>
      <c r="D31" s="393"/>
      <c r="E31" s="393"/>
      <c r="F31" s="393"/>
      <c r="G31" s="393"/>
      <c r="H31" s="394"/>
      <c r="I31" s="394"/>
      <c r="J31" s="394"/>
    </row>
    <row r="32" spans="2:12" ht="1.5" customHeight="1">
      <c r="B32" s="9"/>
      <c r="H32" s="209"/>
      <c r="I32" s="210"/>
    </row>
    <row r="33" spans="1:12" s="16" customFormat="1" ht="8.25" customHeight="1">
      <c r="A33" s="217"/>
      <c r="B33" s="217"/>
      <c r="C33" s="217"/>
      <c r="D33" s="217"/>
      <c r="E33" s="217"/>
      <c r="F33" s="211"/>
      <c r="G33" s="211"/>
      <c r="H33" s="204"/>
      <c r="I33" s="227"/>
    </row>
    <row r="34" spans="1:12" s="16" customFormat="1" ht="20.100000000000001" customHeight="1">
      <c r="B34" s="228" t="s">
        <v>142</v>
      </c>
      <c r="C34" s="229"/>
      <c r="D34" s="229"/>
      <c r="E34" s="229"/>
      <c r="F34" s="230"/>
      <c r="G34" s="231"/>
      <c r="H34" s="395"/>
      <c r="I34" s="396"/>
      <c r="J34" s="175" t="str">
        <f>IF(LiftAprt&gt;NoofAprts,"Lift-serviced apartments cannot be higher than total number of apartments","")</f>
        <v/>
      </c>
    </row>
    <row r="35" spans="1:12" s="16" customFormat="1" ht="20.100000000000001" customHeight="1">
      <c r="B35" s="232" t="s">
        <v>143</v>
      </c>
      <c r="C35" s="217"/>
      <c r="D35" s="217"/>
      <c r="E35" s="217"/>
      <c r="F35" s="218"/>
      <c r="G35" s="219"/>
      <c r="H35" s="402"/>
      <c r="I35" s="403"/>
    </row>
    <row r="36" spans="1:12" s="16" customFormat="1" ht="20.100000000000001" customHeight="1">
      <c r="B36" s="232" t="s">
        <v>144</v>
      </c>
      <c r="C36" s="217"/>
      <c r="D36" s="217"/>
      <c r="E36" s="217"/>
      <c r="F36" s="218"/>
      <c r="G36" s="219"/>
      <c r="H36" s="402"/>
      <c r="I36" s="403"/>
    </row>
    <row r="37" spans="1:12" s="16" customFormat="1" ht="20.100000000000001" customHeight="1">
      <c r="B37" s="232" t="s">
        <v>145</v>
      </c>
      <c r="C37" s="217"/>
      <c r="D37" s="217"/>
      <c r="E37" s="217"/>
      <c r="F37" s="218"/>
      <c r="G37" s="219"/>
      <c r="H37" s="402"/>
      <c r="I37" s="403"/>
    </row>
    <row r="38" spans="1:12" s="16" customFormat="1" ht="20.100000000000001" customHeight="1">
      <c r="B38" s="223" t="s">
        <v>146</v>
      </c>
      <c r="C38" s="224"/>
      <c r="D38" s="224"/>
      <c r="E38" s="224"/>
      <c r="F38" s="225"/>
      <c r="G38" s="226"/>
      <c r="H38" s="412"/>
      <c r="I38" s="413"/>
    </row>
    <row r="39" spans="1:12" s="16" customFormat="1" ht="9" customHeight="1">
      <c r="B39" s="9"/>
      <c r="C39" s="8"/>
      <c r="D39" s="8"/>
      <c r="E39" s="8"/>
      <c r="F39" s="8"/>
      <c r="G39" s="8"/>
      <c r="H39" s="209"/>
      <c r="I39" s="210"/>
    </row>
    <row r="40" spans="1:12" ht="1.5" customHeight="1">
      <c r="B40" s="9"/>
      <c r="H40" s="209"/>
      <c r="I40" s="210"/>
    </row>
    <row r="41" spans="1:12" s="16" customFormat="1" ht="16.5" customHeight="1">
      <c r="B41" s="393" t="s">
        <v>147</v>
      </c>
      <c r="C41" s="393"/>
      <c r="D41" s="393"/>
      <c r="E41" s="393"/>
      <c r="F41" s="393"/>
      <c r="G41" s="393"/>
      <c r="H41" s="394"/>
      <c r="I41" s="394"/>
      <c r="J41" s="394"/>
    </row>
    <row r="42" spans="1:12" ht="1.5" customHeight="1">
      <c r="B42" s="9"/>
      <c r="H42" s="209"/>
      <c r="I42" s="210"/>
    </row>
    <row r="43" spans="1:12" ht="8.25" customHeight="1"/>
    <row r="44" spans="1:12" s="16" customFormat="1" ht="20.100000000000001" customHeight="1">
      <c r="B44" s="228" t="s">
        <v>148</v>
      </c>
      <c r="C44" s="229"/>
      <c r="D44" s="229"/>
      <c r="E44" s="229"/>
      <c r="F44" s="230"/>
      <c r="G44" s="231"/>
      <c r="H44" s="395"/>
      <c r="I44" s="396"/>
      <c r="J44" s="397" t="str">
        <f>IF((CentralColdWater+ColdWaterCentralDHW+ColdWaterCentralNoDHW)&gt;NoofAprts,"Sum of the apartments that fall within these three categories cannot be higher than total number of apartments","")</f>
        <v/>
      </c>
      <c r="K44" s="398"/>
      <c r="L44" s="398"/>
    </row>
    <row r="45" spans="1:12" s="16" customFormat="1" ht="20.100000000000001" customHeight="1">
      <c r="B45" s="399" t="s">
        <v>149</v>
      </c>
      <c r="C45" s="400"/>
      <c r="D45" s="400"/>
      <c r="E45" s="400"/>
      <c r="F45" s="401"/>
      <c r="G45" s="219"/>
      <c r="H45" s="402"/>
      <c r="I45" s="403"/>
      <c r="J45" s="397"/>
      <c r="K45" s="398"/>
      <c r="L45" s="398"/>
    </row>
    <row r="46" spans="1:12" s="16" customFormat="1" ht="20.100000000000001" customHeight="1">
      <c r="B46" s="232" t="s">
        <v>150</v>
      </c>
      <c r="C46" s="217"/>
      <c r="D46" s="217"/>
      <c r="E46" s="217"/>
      <c r="F46" s="218"/>
      <c r="G46" s="219"/>
      <c r="H46" s="423"/>
      <c r="I46" s="424"/>
      <c r="J46" s="397"/>
      <c r="K46" s="398"/>
      <c r="L46" s="398"/>
    </row>
    <row r="47" spans="1:12" s="16" customFormat="1" ht="20.100000000000001" customHeight="1">
      <c r="B47" s="223" t="s">
        <v>151</v>
      </c>
      <c r="C47" s="224"/>
      <c r="D47" s="224"/>
      <c r="E47" s="224"/>
      <c r="F47" s="225"/>
      <c r="G47" s="226"/>
      <c r="H47" s="423"/>
      <c r="I47" s="424"/>
    </row>
    <row r="48" spans="1:12" s="16" customFormat="1" ht="9" customHeight="1">
      <c r="B48" s="9"/>
      <c r="C48" s="8"/>
      <c r="D48" s="8"/>
      <c r="E48" s="8"/>
      <c r="F48" s="8"/>
      <c r="G48" s="8"/>
      <c r="H48" s="209"/>
      <c r="I48" s="210"/>
    </row>
    <row r="49" spans="2:10" ht="1.5" customHeight="1">
      <c r="B49" s="9"/>
      <c r="H49" s="209"/>
      <c r="I49" s="210"/>
    </row>
    <row r="50" spans="2:10" s="16" customFormat="1" ht="16.5" customHeight="1">
      <c r="B50" s="393" t="s">
        <v>152</v>
      </c>
      <c r="C50" s="393"/>
      <c r="D50" s="393"/>
      <c r="E50" s="393"/>
      <c r="F50" s="393"/>
      <c r="G50" s="393"/>
      <c r="H50" s="393"/>
      <c r="I50" s="393"/>
      <c r="J50" s="393"/>
    </row>
    <row r="51" spans="2:10" ht="1.5" customHeight="1">
      <c r="B51" s="9"/>
      <c r="H51" s="209"/>
      <c r="I51" s="210"/>
    </row>
    <row r="52" spans="2:10" ht="8.25" customHeight="1"/>
    <row r="53" spans="2:10" s="16" customFormat="1" ht="20.100000000000001" customHeight="1">
      <c r="B53" s="233" t="s">
        <v>153</v>
      </c>
      <c r="C53" s="234"/>
      <c r="D53" s="234"/>
      <c r="E53" s="234"/>
      <c r="F53" s="235" t="s">
        <v>154</v>
      </c>
      <c r="G53" s="236"/>
      <c r="H53" s="406"/>
      <c r="I53" s="407"/>
    </row>
    <row r="54" spans="2:10" s="16" customFormat="1" ht="20.100000000000001" customHeight="1">
      <c r="B54" s="237" t="str">
        <f>IF(SUM(H53:H54)=1,"","ERROR: Percentage breakdown must total 100%")</f>
        <v>ERROR: Percentage breakdown must total 100%</v>
      </c>
      <c r="C54" s="238"/>
      <c r="D54" s="238"/>
      <c r="E54" s="238"/>
      <c r="F54" s="239" t="s">
        <v>155</v>
      </c>
      <c r="G54" s="240"/>
      <c r="H54" s="408"/>
      <c r="I54" s="409"/>
    </row>
    <row r="55" spans="2:10" s="16" customFormat="1" ht="20.100000000000001" hidden="1" customHeight="1">
      <c r="B55" s="241"/>
      <c r="C55" s="242"/>
      <c r="D55" s="242"/>
      <c r="E55" s="242"/>
      <c r="F55" s="243" t="s">
        <v>156</v>
      </c>
      <c r="G55" s="240"/>
      <c r="H55" s="410">
        <v>0</v>
      </c>
      <c r="I55" s="411"/>
    </row>
    <row r="56" spans="2:10" ht="15" customHeight="1">
      <c r="B56" s="244"/>
      <c r="C56" s="245"/>
      <c r="D56" s="245"/>
      <c r="E56" s="245"/>
      <c r="F56" s="245"/>
      <c r="G56" s="245"/>
      <c r="H56" s="209"/>
    </row>
    <row r="57" spans="2:10" ht="1.5" customHeight="1">
      <c r="B57" s="246"/>
      <c r="C57" s="247"/>
      <c r="D57" s="247"/>
      <c r="E57" s="247"/>
      <c r="F57" s="247"/>
      <c r="G57" s="247"/>
      <c r="H57" s="248"/>
      <c r="I57" s="32"/>
    </row>
    <row r="58" spans="2:10" ht="21.75" customHeight="1">
      <c r="B58" s="391" t="s">
        <v>10</v>
      </c>
      <c r="C58" s="391"/>
      <c r="D58" s="391"/>
      <c r="E58" s="391"/>
      <c r="F58" s="391"/>
      <c r="G58" s="391"/>
      <c r="H58" s="392"/>
      <c r="I58" s="392"/>
      <c r="J58" s="392"/>
    </row>
    <row r="59" spans="2:10" ht="1.5" customHeight="1">
      <c r="B59" s="246"/>
      <c r="C59" s="247"/>
      <c r="D59" s="247"/>
      <c r="E59" s="247"/>
      <c r="F59" s="247"/>
      <c r="G59" s="247"/>
      <c r="H59" s="248"/>
      <c r="I59" s="32"/>
      <c r="J59" s="204"/>
    </row>
    <row r="60" spans="2:10" ht="10.15" customHeight="1">
      <c r="F60" s="249"/>
      <c r="G60" s="249"/>
      <c r="J60" s="39"/>
    </row>
    <row r="61" spans="2:10" ht="18" hidden="1" customHeight="1">
      <c r="B61" s="250"/>
      <c r="C61" s="250"/>
      <c r="D61" s="251" t="s">
        <v>157</v>
      </c>
      <c r="E61" s="250"/>
      <c r="F61" s="250"/>
      <c r="G61" s="250"/>
      <c r="H61" s="252"/>
      <c r="J61" s="39"/>
    </row>
    <row r="62" spans="2:10" ht="18" hidden="1" customHeight="1">
      <c r="D62" s="389" t="str">
        <f>IF(ISNUMBER(#REF!),#REF!,"")</f>
        <v/>
      </c>
      <c r="E62" s="389"/>
      <c r="F62" s="389"/>
      <c r="G62" s="253"/>
      <c r="H62" s="254" t="s">
        <v>158</v>
      </c>
      <c r="I62" s="255"/>
      <c r="J62" s="39"/>
    </row>
    <row r="63" spans="2:10" ht="18" hidden="1" customHeight="1">
      <c r="D63" s="10" t="str">
        <f>CONCATENATE("Maximum Emissions at ",D13, " Star NABERS Energy")</f>
        <v>Maximum Emissions at  Star NABERS Energy</v>
      </c>
      <c r="E63" s="249"/>
      <c r="G63" s="249"/>
      <c r="J63" s="39"/>
    </row>
    <row r="64" spans="2:10" ht="18" hidden="1" customHeight="1">
      <c r="D64" s="389" t="str">
        <f>IF(ISNUMBER(#REF!),#REF!,"")</f>
        <v/>
      </c>
      <c r="E64" s="389"/>
      <c r="F64" s="389"/>
      <c r="G64" s="253"/>
      <c r="H64" s="254" t="s">
        <v>158</v>
      </c>
      <c r="I64" s="255"/>
      <c r="J64" s="256"/>
    </row>
    <row r="65" spans="2:11" ht="18" hidden="1" customHeight="1">
      <c r="D65" s="257"/>
      <c r="E65" s="257"/>
      <c r="F65" s="257"/>
      <c r="G65" s="253"/>
      <c r="H65" s="254"/>
      <c r="I65" s="255"/>
      <c r="J65" s="256"/>
    </row>
    <row r="66" spans="2:11" ht="18" customHeight="1">
      <c r="D66" s="251" t="s">
        <v>159</v>
      </c>
      <c r="E66" s="250"/>
      <c r="F66" s="250"/>
      <c r="G66" s="250"/>
      <c r="H66" s="252"/>
      <c r="J66" s="256"/>
    </row>
    <row r="67" spans="2:11" ht="18" customHeight="1">
      <c r="D67" s="389" t="str">
        <f>IF(ISERROR(SUMPRODUCT(F75:F77,H153:H155)),"",SUMPRODUCT(F75:F77,H153:H155))</f>
        <v/>
      </c>
      <c r="E67" s="389"/>
      <c r="F67" s="389"/>
      <c r="G67" s="253"/>
      <c r="H67" s="258" t="s">
        <v>158</v>
      </c>
      <c r="I67" s="255"/>
      <c r="J67" s="256"/>
    </row>
    <row r="68" spans="2:11" ht="18" customHeight="1">
      <c r="D68" s="257"/>
      <c r="E68" s="257"/>
      <c r="F68" s="257"/>
      <c r="G68" s="253"/>
      <c r="H68" s="254"/>
      <c r="I68" s="255"/>
      <c r="J68" s="256"/>
    </row>
    <row r="69" spans="2:11" ht="18" customHeight="1">
      <c r="D69" s="251" t="s">
        <v>160</v>
      </c>
      <c r="E69" s="250"/>
      <c r="F69" s="250"/>
      <c r="G69" s="250"/>
      <c r="H69" s="252"/>
      <c r="J69" s="256"/>
    </row>
    <row r="70" spans="2:11" ht="18" customHeight="1">
      <c r="D70" s="389" t="str">
        <f>IF(ISERROR(SUMPRODUCT(F75:F77,I153:I155)),"",SUMPRODUCT(F75:F77,I153:I155))</f>
        <v/>
      </c>
      <c r="E70" s="389"/>
      <c r="F70" s="389"/>
      <c r="G70" s="253"/>
      <c r="H70" s="254" t="s">
        <v>158</v>
      </c>
      <c r="I70" s="255"/>
      <c r="J70" s="256"/>
    </row>
    <row r="71" spans="2:11" ht="18" customHeight="1">
      <c r="D71" s="257"/>
      <c r="E71" s="257"/>
      <c r="F71" s="257"/>
      <c r="G71" s="253"/>
      <c r="H71" s="254"/>
      <c r="I71" s="255"/>
      <c r="J71" s="256"/>
    </row>
    <row r="72" spans="2:11" ht="11.25" customHeight="1">
      <c r="J72" s="256"/>
    </row>
    <row r="73" spans="2:11" ht="18" customHeight="1">
      <c r="D73" s="211" t="s">
        <v>161</v>
      </c>
      <c r="J73" s="256"/>
    </row>
    <row r="74" spans="2:11" s="259" customFormat="1" ht="3" customHeight="1">
      <c r="B74" s="260"/>
      <c r="C74" s="260"/>
      <c r="D74" s="260"/>
      <c r="E74" s="260"/>
      <c r="F74" s="260"/>
      <c r="G74" s="260"/>
      <c r="H74" s="261"/>
      <c r="J74" s="262"/>
    </row>
    <row r="75" spans="2:11" s="259" customFormat="1" ht="12.75" customHeight="1">
      <c r="C75" s="211"/>
      <c r="D75" s="211"/>
      <c r="E75" s="263" t="s">
        <v>154</v>
      </c>
      <c r="F75" s="264">
        <f>IF(AND(J26="",J34="",J44=""),ROUNDDOWN(H145,0),"Please check inputs")</f>
        <v>0</v>
      </c>
      <c r="G75" s="265"/>
      <c r="H75" s="254" t="s">
        <v>162</v>
      </c>
      <c r="I75" s="204"/>
      <c r="J75" s="204"/>
      <c r="K75" s="266"/>
    </row>
    <row r="76" spans="2:11" s="259" customFormat="1" ht="12.75" customHeight="1">
      <c r="B76" s="260"/>
      <c r="C76" s="260"/>
      <c r="D76" s="250"/>
      <c r="E76" s="263" t="s">
        <v>155</v>
      </c>
      <c r="F76" s="264">
        <f>IF(AND(J26="",J34="",J44=""),ROUNDDOWN(H146,0),"Please check inputs")</f>
        <v>0</v>
      </c>
      <c r="G76" s="267"/>
      <c r="H76" s="254" t="s">
        <v>163</v>
      </c>
      <c r="J76" s="262"/>
      <c r="K76" s="266"/>
    </row>
    <row r="77" spans="2:11" s="259" customFormat="1" ht="12.75" hidden="1" customHeight="1">
      <c r="B77" s="250"/>
      <c r="C77" s="249"/>
      <c r="D77" s="249"/>
      <c r="E77" s="263" t="s">
        <v>156</v>
      </c>
      <c r="F77" s="264">
        <f>ROUNDDOWN(H147,0)</f>
        <v>0</v>
      </c>
      <c r="G77" s="268"/>
      <c r="H77" s="254" t="s">
        <v>164</v>
      </c>
      <c r="J77" s="262"/>
    </row>
    <row r="78" spans="2:11" s="259" customFormat="1" ht="10.15" customHeight="1">
      <c r="B78" s="250"/>
      <c r="C78" s="249"/>
      <c r="D78" s="249"/>
      <c r="E78" s="263"/>
      <c r="F78" s="264"/>
      <c r="G78" s="268"/>
      <c r="H78" s="254"/>
      <c r="J78" s="262"/>
    </row>
    <row r="79" spans="2:11" s="259" customFormat="1" ht="1.5" customHeight="1">
      <c r="B79" s="29"/>
      <c r="C79" s="269"/>
      <c r="D79" s="269"/>
      <c r="E79" s="270"/>
      <c r="F79" s="270"/>
      <c r="G79" s="269"/>
      <c r="H79" s="270"/>
      <c r="I79" s="270"/>
      <c r="J79" s="262"/>
    </row>
    <row r="80" spans="2:11" s="259" customFormat="1" ht="10.15" customHeight="1">
      <c r="B80" s="250"/>
      <c r="C80" s="249"/>
      <c r="D80" s="249"/>
      <c r="G80" s="249"/>
      <c r="J80" s="262"/>
    </row>
    <row r="81" spans="1:10" s="259" customFormat="1" ht="18" customHeight="1">
      <c r="B81" s="260"/>
      <c r="C81" s="260"/>
      <c r="D81" s="10" t="s">
        <v>165</v>
      </c>
      <c r="E81" s="249"/>
      <c r="F81" s="8"/>
      <c r="G81" s="250"/>
      <c r="H81" s="252"/>
      <c r="I81" s="8"/>
      <c r="J81" s="262"/>
    </row>
    <row r="82" spans="1:10" s="259" customFormat="1" ht="18" customHeight="1">
      <c r="B82" s="260"/>
      <c r="C82" s="260"/>
      <c r="D82" s="271"/>
      <c r="E82" s="272" t="s">
        <v>166</v>
      </c>
      <c r="F82" s="271" t="str">
        <f>IF(AND(J26="",J34="",J44=""),IF(ISNUMBER(H202),H202,""),"Please check inputs")</f>
        <v/>
      </c>
      <c r="G82" s="273"/>
      <c r="H82" s="274" t="s">
        <v>167</v>
      </c>
      <c r="I82" s="275"/>
      <c r="J82" s="262"/>
    </row>
    <row r="83" spans="1:10" s="259" customFormat="1" ht="18" customHeight="1">
      <c r="B83" s="260"/>
      <c r="C83" s="260"/>
      <c r="D83" s="276"/>
      <c r="E83" s="276"/>
      <c r="F83" s="276"/>
      <c r="G83" s="273"/>
      <c r="H83" s="274"/>
      <c r="I83" s="275"/>
      <c r="J83" s="262"/>
    </row>
    <row r="84" spans="1:10" s="259" customFormat="1" ht="18" customHeight="1">
      <c r="B84" s="260"/>
      <c r="C84" s="260"/>
      <c r="G84" s="249"/>
      <c r="H84" s="8"/>
      <c r="I84" s="8"/>
      <c r="J84" s="262"/>
    </row>
    <row r="85" spans="1:10" ht="18" customHeight="1">
      <c r="B85" s="250"/>
      <c r="C85" s="250"/>
      <c r="D85" s="390"/>
      <c r="E85" s="390"/>
      <c r="F85" s="390"/>
      <c r="G85" s="273"/>
      <c r="H85" s="274"/>
      <c r="I85" s="275"/>
    </row>
    <row r="86" spans="1:10" ht="16.5" hidden="1">
      <c r="B86" s="250"/>
      <c r="C86" s="250"/>
      <c r="D86" s="276"/>
      <c r="E86" s="276"/>
      <c r="F86" s="276"/>
      <c r="G86" s="273"/>
      <c r="H86" s="274"/>
      <c r="I86" s="275"/>
    </row>
    <row r="87" spans="1:10" ht="1.5" customHeight="1">
      <c r="B87" s="29"/>
      <c r="C87" s="269"/>
      <c r="D87" s="269"/>
      <c r="E87" s="270"/>
      <c r="F87" s="270"/>
      <c r="G87" s="269"/>
      <c r="H87" s="270"/>
      <c r="I87" s="270"/>
      <c r="J87" s="277"/>
    </row>
    <row r="88" spans="1:10">
      <c r="B88" s="250"/>
      <c r="C88" s="250"/>
      <c r="D88" s="250"/>
      <c r="E88" s="250"/>
      <c r="F88" s="250"/>
      <c r="G88" s="250"/>
      <c r="H88" s="278"/>
      <c r="J88" s="277"/>
    </row>
    <row r="89" spans="1:10">
      <c r="B89" s="250"/>
      <c r="C89" s="250"/>
      <c r="D89" s="250"/>
      <c r="E89" s="250"/>
      <c r="F89" s="250"/>
      <c r="G89" s="250"/>
      <c r="H89" s="278"/>
      <c r="J89" s="277"/>
    </row>
    <row r="90" spans="1:10">
      <c r="B90" s="250"/>
      <c r="C90" s="250"/>
      <c r="D90" s="250"/>
      <c r="E90" s="250"/>
      <c r="F90" s="250"/>
      <c r="G90" s="250"/>
      <c r="H90" s="278"/>
      <c r="J90" s="277"/>
    </row>
    <row r="91" spans="1:10">
      <c r="B91" s="279"/>
      <c r="C91" s="279"/>
      <c r="D91" s="279"/>
      <c r="E91" s="279"/>
      <c r="F91" s="279"/>
      <c r="G91" s="279"/>
    </row>
    <row r="92" spans="1:10">
      <c r="B92" s="280"/>
      <c r="C92" s="280"/>
      <c r="D92" s="280"/>
      <c r="E92" s="280"/>
      <c r="F92" s="280"/>
      <c r="G92" s="280"/>
      <c r="H92" s="280"/>
      <c r="I92" s="280"/>
    </row>
    <row r="93" spans="1:10" ht="26.25" hidden="1">
      <c r="A93" s="281"/>
      <c r="B93" s="282" t="s">
        <v>168</v>
      </c>
      <c r="C93" s="283"/>
      <c r="D93" s="283"/>
      <c r="E93" s="283"/>
      <c r="F93" s="283"/>
      <c r="G93" s="283"/>
      <c r="H93" s="283"/>
      <c r="I93" s="283"/>
      <c r="J93" s="283"/>
    </row>
    <row r="94" spans="1:10" ht="15" hidden="1">
      <c r="A94" s="281"/>
      <c r="B94" s="284" t="s">
        <v>169</v>
      </c>
      <c r="C94" s="283"/>
      <c r="D94" s="283"/>
      <c r="E94" s="283"/>
      <c r="F94" s="283"/>
      <c r="G94" s="283"/>
      <c r="H94" s="285" t="s">
        <v>170</v>
      </c>
      <c r="I94" s="283"/>
      <c r="J94" s="283" t="s">
        <v>171</v>
      </c>
    </row>
    <row r="95" spans="1:10" ht="15" hidden="1">
      <c r="A95" s="281"/>
      <c r="B95" s="283" t="s">
        <v>172</v>
      </c>
      <c r="C95" s="283"/>
      <c r="D95" s="283"/>
      <c r="E95" s="283"/>
      <c r="F95" s="283"/>
      <c r="G95" s="283"/>
      <c r="H95" s="281">
        <v>0.9</v>
      </c>
      <c r="I95" s="286" t="s">
        <v>173</v>
      </c>
      <c r="J95" s="283">
        <f>H95*0.278</f>
        <v>0.25020000000000003</v>
      </c>
    </row>
    <row r="96" spans="1:10" ht="15" hidden="1">
      <c r="A96" s="281"/>
      <c r="B96" s="283" t="s">
        <v>174</v>
      </c>
      <c r="C96" s="283"/>
      <c r="D96" s="283"/>
      <c r="E96" s="283"/>
      <c r="F96" s="283"/>
      <c r="G96" s="283"/>
      <c r="H96" s="281">
        <f>J96*3.6</f>
        <v>0.23266800000000004</v>
      </c>
      <c r="I96" s="286" t="s">
        <v>173</v>
      </c>
      <c r="J96" s="281">
        <v>6.4630000000000007E-2</v>
      </c>
    </row>
    <row r="97" spans="1:10" ht="15" hidden="1">
      <c r="A97" s="281"/>
      <c r="B97" s="283" t="s">
        <v>175</v>
      </c>
      <c r="C97" s="283"/>
      <c r="D97" s="283"/>
      <c r="E97" s="283"/>
      <c r="F97" s="283"/>
      <c r="G97" s="283"/>
      <c r="H97" s="281">
        <f>2.8487/1000</f>
        <v>2.8487E-3</v>
      </c>
      <c r="I97" s="281" t="s">
        <v>176</v>
      </c>
      <c r="J97" s="283">
        <f>H97*0.0107</f>
        <v>3.0481089999999998E-5</v>
      </c>
    </row>
    <row r="98" spans="1:10" ht="15" hidden="1">
      <c r="A98" s="281"/>
      <c r="B98" s="283"/>
      <c r="C98" s="283"/>
      <c r="D98" s="283"/>
      <c r="E98" s="283"/>
      <c r="F98" s="283"/>
      <c r="G98" s="283"/>
      <c r="H98" s="283"/>
      <c r="I98" s="283"/>
      <c r="J98" s="283"/>
    </row>
    <row r="99" spans="1:10" ht="15" hidden="1">
      <c r="A99" s="281" t="s">
        <v>177</v>
      </c>
      <c r="B99" s="284" t="s">
        <v>178</v>
      </c>
      <c r="C99" s="283"/>
      <c r="D99" s="283"/>
      <c r="E99" s="283"/>
      <c r="F99" s="283"/>
      <c r="G99" s="283"/>
      <c r="H99" s="283"/>
      <c r="I99" s="283"/>
      <c r="J99" s="283"/>
    </row>
    <row r="100" spans="1:10" ht="15" hidden="1">
      <c r="A100" s="287" t="s">
        <v>179</v>
      </c>
      <c r="B100" s="283" t="s">
        <v>180</v>
      </c>
      <c r="C100" s="283"/>
      <c r="D100" s="283"/>
      <c r="E100" s="283"/>
      <c r="F100" s="283"/>
      <c r="G100" s="283"/>
      <c r="H100" s="283">
        <v>39.326700334909603</v>
      </c>
      <c r="I100" s="283"/>
      <c r="J100" s="283"/>
    </row>
    <row r="101" spans="1:10" ht="15" hidden="1">
      <c r="A101" s="287" t="s">
        <v>181</v>
      </c>
      <c r="B101" s="283" t="s">
        <v>182</v>
      </c>
      <c r="C101" s="283"/>
      <c r="D101" s="283"/>
      <c r="E101" s="283"/>
      <c r="F101" s="283"/>
      <c r="G101" s="283"/>
      <c r="H101" s="288">
        <f>NoofAprts</f>
        <v>0</v>
      </c>
      <c r="I101" s="283"/>
      <c r="J101" s="283"/>
    </row>
    <row r="102" spans="1:10" ht="15" hidden="1">
      <c r="A102" s="287" t="s">
        <v>183</v>
      </c>
      <c r="B102" s="283" t="s">
        <v>184</v>
      </c>
      <c r="C102" s="283"/>
      <c r="D102" s="283"/>
      <c r="E102" s="283"/>
      <c r="F102" s="283"/>
      <c r="G102" s="283"/>
      <c r="H102" s="288">
        <f>CentralACAprts</f>
        <v>0</v>
      </c>
      <c r="I102" s="283"/>
      <c r="J102" s="283"/>
    </row>
    <row r="103" spans="1:10" ht="15" hidden="1">
      <c r="A103" s="287" t="s">
        <v>185</v>
      </c>
      <c r="B103" s="283" t="s">
        <v>186</v>
      </c>
      <c r="C103" s="283"/>
      <c r="D103" s="283"/>
      <c r="E103" s="283"/>
      <c r="F103" s="283"/>
      <c r="G103" s="283"/>
      <c r="H103" s="288">
        <f>H102</f>
        <v>0</v>
      </c>
      <c r="I103" s="283"/>
      <c r="J103" s="283"/>
    </row>
    <row r="104" spans="1:10" ht="15" hidden="1">
      <c r="A104" s="283" t="s">
        <v>187</v>
      </c>
      <c r="B104" s="283" t="s">
        <v>188</v>
      </c>
      <c r="C104" s="283"/>
      <c r="D104" s="283"/>
      <c r="E104" s="283"/>
      <c r="F104" s="283"/>
      <c r="G104" s="283"/>
      <c r="H104" s="283">
        <v>3040.4937715290598</v>
      </c>
      <c r="I104" s="283"/>
      <c r="J104" s="283"/>
    </row>
    <row r="105" spans="1:10" ht="15" hidden="1">
      <c r="A105" s="287" t="s">
        <v>189</v>
      </c>
      <c r="B105" s="283" t="s">
        <v>190</v>
      </c>
      <c r="C105" s="283"/>
      <c r="D105" s="283"/>
      <c r="E105" s="283"/>
      <c r="F105" s="283"/>
      <c r="G105" s="283"/>
      <c r="H105" s="283">
        <f>CondWaterAprt</f>
        <v>0</v>
      </c>
      <c r="I105" s="283"/>
      <c r="J105" s="283"/>
    </row>
    <row r="106" spans="1:10" ht="15" hidden="1">
      <c r="A106" s="287" t="s">
        <v>191</v>
      </c>
      <c r="B106" s="283" t="s">
        <v>192</v>
      </c>
      <c r="C106" s="283"/>
      <c r="D106" s="283"/>
      <c r="E106" s="283"/>
      <c r="F106" s="283"/>
      <c r="G106" s="283"/>
      <c r="H106" s="283">
        <v>2669.2040701284</v>
      </c>
      <c r="I106" s="283"/>
      <c r="J106" s="283"/>
    </row>
    <row r="107" spans="1:10" ht="15" hidden="1">
      <c r="A107" s="287" t="s">
        <v>193</v>
      </c>
      <c r="B107" s="283" t="s">
        <v>194</v>
      </c>
      <c r="C107" s="283"/>
      <c r="D107" s="283"/>
      <c r="E107" s="283"/>
      <c r="F107" s="283"/>
      <c r="G107" s="283"/>
      <c r="H107" s="283">
        <f>NoCentralACAprt</f>
        <v>0</v>
      </c>
      <c r="I107" s="283"/>
      <c r="J107" s="283"/>
    </row>
    <row r="108" spans="1:10" ht="15" hidden="1">
      <c r="A108" s="283" t="s">
        <v>195</v>
      </c>
      <c r="B108" s="283" t="s">
        <v>196</v>
      </c>
      <c r="C108" s="283"/>
      <c r="D108" s="283"/>
      <c r="E108" s="283"/>
      <c r="F108" s="283"/>
      <c r="G108" s="283"/>
      <c r="H108" s="283">
        <v>0</v>
      </c>
      <c r="I108" s="283"/>
      <c r="J108" s="283"/>
    </row>
    <row r="109" spans="1:10" ht="15" hidden="1">
      <c r="A109" s="287" t="s">
        <v>197</v>
      </c>
      <c r="B109" s="283" t="s">
        <v>98</v>
      </c>
      <c r="C109" s="283"/>
      <c r="D109" s="283"/>
      <c r="E109" s="283"/>
      <c r="F109" s="283"/>
      <c r="G109" s="283"/>
      <c r="H109" s="283">
        <f>LiftAprt</f>
        <v>0</v>
      </c>
      <c r="I109" s="283"/>
      <c r="J109" s="283"/>
    </row>
    <row r="110" spans="1:10" ht="15" hidden="1">
      <c r="A110" s="287" t="s">
        <v>198</v>
      </c>
      <c r="B110" s="283" t="s">
        <v>199</v>
      </c>
      <c r="C110" s="283"/>
      <c r="D110" s="283"/>
      <c r="E110" s="283"/>
      <c r="F110" s="283"/>
      <c r="G110" s="283"/>
      <c r="H110" s="283">
        <v>714.83459060033601</v>
      </c>
      <c r="I110" s="283"/>
      <c r="J110" s="283"/>
    </row>
    <row r="111" spans="1:10" ht="15" hidden="1">
      <c r="A111" s="287" t="s">
        <v>200</v>
      </c>
      <c r="B111" s="283" t="s">
        <v>201</v>
      </c>
      <c r="C111" s="283"/>
      <c r="D111" s="283"/>
      <c r="E111" s="283"/>
      <c r="F111" s="283"/>
      <c r="G111" s="283"/>
      <c r="H111" s="283" t="e">
        <f>Pool</f>
        <v>#NAME?</v>
      </c>
      <c r="I111" s="283"/>
      <c r="J111" s="283"/>
    </row>
    <row r="112" spans="1:10" ht="15" hidden="1">
      <c r="A112" s="287" t="s">
        <v>202</v>
      </c>
      <c r="B112" s="283" t="s">
        <v>203</v>
      </c>
      <c r="C112" s="283"/>
      <c r="D112" s="283"/>
      <c r="E112" s="283"/>
      <c r="F112" s="283"/>
      <c r="G112" s="283"/>
      <c r="H112" s="283">
        <v>662.303</v>
      </c>
      <c r="I112" s="283"/>
      <c r="J112" s="283"/>
    </row>
    <row r="113" spans="1:10" ht="15" hidden="1">
      <c r="A113" s="287" t="s">
        <v>200</v>
      </c>
      <c r="B113" s="283" t="s">
        <v>101</v>
      </c>
      <c r="C113" s="283"/>
      <c r="D113" s="283"/>
      <c r="E113" s="283"/>
      <c r="F113" s="283"/>
      <c r="G113" s="283"/>
      <c r="H113" s="283" t="e">
        <f>HeatedPool</f>
        <v>#NAME?</v>
      </c>
      <c r="I113" s="283"/>
      <c r="J113" s="283"/>
    </row>
    <row r="114" spans="1:10" ht="15" hidden="1">
      <c r="A114" s="287" t="s">
        <v>204</v>
      </c>
      <c r="B114" s="283" t="s">
        <v>205</v>
      </c>
      <c r="C114" s="283"/>
      <c r="D114" s="283"/>
      <c r="E114" s="283"/>
      <c r="F114" s="283"/>
      <c r="G114" s="283"/>
      <c r="H114" s="283">
        <v>1040.58055956421</v>
      </c>
      <c r="I114" s="283"/>
      <c r="J114" s="283"/>
    </row>
    <row r="115" spans="1:10" ht="15" hidden="1">
      <c r="A115" s="287" t="s">
        <v>206</v>
      </c>
      <c r="B115" s="283" t="s">
        <v>207</v>
      </c>
      <c r="C115" s="283"/>
      <c r="D115" s="283"/>
      <c r="E115" s="283"/>
      <c r="F115" s="283"/>
      <c r="G115" s="283"/>
      <c r="H115" s="283" t="e">
        <f>Gym</f>
        <v>#NAME?</v>
      </c>
      <c r="I115" s="283"/>
      <c r="J115" s="283"/>
    </row>
    <row r="116" spans="1:10" ht="15" hidden="1">
      <c r="A116" s="287" t="s">
        <v>208</v>
      </c>
      <c r="B116" s="283" t="s">
        <v>209</v>
      </c>
      <c r="C116" s="283"/>
      <c r="D116" s="283"/>
      <c r="E116" s="283"/>
      <c r="F116" s="283"/>
      <c r="G116" s="283"/>
      <c r="H116" s="283">
        <v>470.071920647561</v>
      </c>
      <c r="I116" s="283"/>
      <c r="J116" s="283"/>
    </row>
    <row r="117" spans="1:10" ht="15" hidden="1">
      <c r="A117" s="287" t="s">
        <v>210</v>
      </c>
      <c r="B117" s="283" t="s">
        <v>211</v>
      </c>
      <c r="C117" s="283"/>
      <c r="D117" s="283"/>
      <c r="E117" s="283"/>
      <c r="F117" s="283"/>
      <c r="G117" s="283"/>
      <c r="H117" s="283">
        <f>MVCarParks</f>
        <v>0</v>
      </c>
      <c r="I117" s="283"/>
      <c r="J117" s="283"/>
    </row>
    <row r="118" spans="1:10" ht="15" hidden="1">
      <c r="A118" s="287"/>
      <c r="B118" s="283" t="s">
        <v>212</v>
      </c>
      <c r="C118" s="283"/>
      <c r="D118" s="283"/>
      <c r="E118" s="283"/>
      <c r="F118" s="283"/>
      <c r="G118" s="283"/>
      <c r="H118" s="283">
        <f>MIN(2*NoofAprts,MVCarParks)</f>
        <v>0</v>
      </c>
      <c r="I118" s="283"/>
      <c r="J118" s="283"/>
    </row>
    <row r="119" spans="1:10" ht="15" hidden="1">
      <c r="A119" s="287" t="s">
        <v>213</v>
      </c>
      <c r="B119" s="283" t="s">
        <v>214</v>
      </c>
      <c r="C119" s="283"/>
      <c r="D119" s="283"/>
      <c r="E119" s="283"/>
      <c r="F119" s="283"/>
      <c r="G119" s="283"/>
      <c r="H119" s="283">
        <v>652.65629472558703</v>
      </c>
      <c r="I119" s="283"/>
      <c r="J119" s="283"/>
    </row>
    <row r="120" spans="1:10" ht="15" hidden="1">
      <c r="A120" s="287" t="s">
        <v>215</v>
      </c>
      <c r="B120" s="283" t="s">
        <v>216</v>
      </c>
      <c r="C120" s="283"/>
      <c r="D120" s="283"/>
      <c r="E120" s="283"/>
      <c r="F120" s="283"/>
      <c r="G120" s="283"/>
      <c r="H120" s="283">
        <f>NVCarParks</f>
        <v>0</v>
      </c>
      <c r="I120" s="283"/>
      <c r="J120" s="283"/>
    </row>
    <row r="121" spans="1:10" ht="15" hidden="1">
      <c r="A121" s="287"/>
      <c r="B121" s="283" t="s">
        <v>217</v>
      </c>
      <c r="C121" s="283"/>
      <c r="D121" s="283"/>
      <c r="E121" s="283"/>
      <c r="F121" s="283"/>
      <c r="G121" s="283"/>
      <c r="H121" s="283">
        <f>MIN(NVCarParks,2*NoofAprts-H118)</f>
        <v>0</v>
      </c>
      <c r="I121" s="283"/>
      <c r="J121" s="283"/>
    </row>
    <row r="122" spans="1:10" ht="15" hidden="1">
      <c r="A122" s="287" t="s">
        <v>218</v>
      </c>
      <c r="B122" s="283" t="s">
        <v>219</v>
      </c>
      <c r="C122" s="283"/>
      <c r="D122" s="283"/>
      <c r="E122" s="283"/>
      <c r="F122" s="283"/>
      <c r="G122" s="283"/>
      <c r="H122" s="283">
        <v>0.245251218239256</v>
      </c>
      <c r="I122" s="283"/>
      <c r="J122" s="283"/>
    </row>
    <row r="123" spans="1:10" ht="15" hidden="1">
      <c r="A123" s="287"/>
      <c r="B123" s="283"/>
      <c r="C123" s="283"/>
      <c r="D123" s="283"/>
      <c r="E123" s="283"/>
      <c r="F123" s="283"/>
      <c r="G123" s="283"/>
      <c r="H123" s="283"/>
      <c r="I123" s="283"/>
      <c r="J123" s="283"/>
    </row>
    <row r="124" spans="1:10" ht="15" hidden="1">
      <c r="A124" s="287"/>
      <c r="B124" s="284" t="s">
        <v>220</v>
      </c>
      <c r="C124" s="283"/>
      <c r="D124" s="283"/>
      <c r="E124" s="283"/>
      <c r="F124" s="283"/>
      <c r="G124" s="283"/>
      <c r="H124" s="283"/>
      <c r="I124" s="283"/>
      <c r="J124" s="283"/>
    </row>
    <row r="125" spans="1:10" ht="15" hidden="1">
      <c r="A125" s="287" t="s">
        <v>179</v>
      </c>
      <c r="B125" s="283" t="s">
        <v>73</v>
      </c>
      <c r="C125" s="283"/>
      <c r="D125" s="283"/>
      <c r="E125" s="283"/>
      <c r="F125" s="283"/>
      <c r="G125" s="283"/>
      <c r="H125" s="289">
        <f>H100</f>
        <v>39.326700334909603</v>
      </c>
      <c r="I125" s="283">
        <v>39.326999999999998</v>
      </c>
      <c r="J125" s="283"/>
    </row>
    <row r="126" spans="1:10" ht="15" hidden="1">
      <c r="A126" s="283" t="s">
        <v>221</v>
      </c>
      <c r="B126" s="283" t="s">
        <v>222</v>
      </c>
      <c r="C126" s="283"/>
      <c r="D126" s="283"/>
      <c r="E126" s="283"/>
      <c r="F126" s="283"/>
      <c r="G126" s="283"/>
      <c r="H126" s="289" t="e">
        <f>CentralACAprts*H104/NoofAprts</f>
        <v>#DIV/0!</v>
      </c>
      <c r="I126" s="283">
        <v>608.09900000000005</v>
      </c>
      <c r="J126" s="283"/>
    </row>
    <row r="127" spans="1:10" ht="15" hidden="1">
      <c r="A127" s="287" t="s">
        <v>223</v>
      </c>
      <c r="B127" s="283" t="s">
        <v>224</v>
      </c>
      <c r="C127" s="283"/>
      <c r="D127" s="283"/>
      <c r="E127" s="283"/>
      <c r="F127" s="283"/>
      <c r="G127" s="283"/>
      <c r="H127" s="289" t="e">
        <f>CondWaterAprt*H106/NoofAprts</f>
        <v>#DIV/0!</v>
      </c>
      <c r="I127" s="283">
        <v>1067.682</v>
      </c>
      <c r="J127" s="283"/>
    </row>
    <row r="128" spans="1:10" ht="15" hidden="1">
      <c r="A128" s="287" t="s">
        <v>225</v>
      </c>
      <c r="B128" s="283" t="s">
        <v>226</v>
      </c>
      <c r="C128" s="283"/>
      <c r="D128" s="283"/>
      <c r="E128" s="283"/>
      <c r="F128" s="283"/>
      <c r="G128" s="283"/>
      <c r="H128" s="289">
        <v>0</v>
      </c>
      <c r="I128" s="283"/>
      <c r="J128" s="283"/>
    </row>
    <row r="129" spans="1:14" ht="15" hidden="1">
      <c r="A129" s="287"/>
      <c r="B129" s="283" t="s">
        <v>227</v>
      </c>
      <c r="C129" s="283"/>
      <c r="D129" s="283"/>
      <c r="E129" s="283"/>
      <c r="F129" s="283"/>
      <c r="G129" s="283"/>
      <c r="H129" s="289" t="e">
        <f>H110*LiftAprt/NoofAprts</f>
        <v>#DIV/0!</v>
      </c>
      <c r="I129" s="283">
        <v>357.41699999999997</v>
      </c>
      <c r="J129" s="283"/>
    </row>
    <row r="130" spans="1:14" ht="15" hidden="1">
      <c r="A130" s="287" t="s">
        <v>228</v>
      </c>
      <c r="B130" s="283" t="s">
        <v>101</v>
      </c>
      <c r="C130" s="283"/>
      <c r="D130" s="283"/>
      <c r="E130" s="283"/>
      <c r="F130" s="283"/>
      <c r="G130" s="283"/>
      <c r="H130" s="289">
        <f>IF(H35="Temperature controlled pool",H114,0)</f>
        <v>0</v>
      </c>
      <c r="I130" s="283"/>
      <c r="J130" s="283"/>
    </row>
    <row r="131" spans="1:14" ht="15" hidden="1">
      <c r="A131" s="287" t="s">
        <v>229</v>
      </c>
      <c r="B131" s="283" t="s">
        <v>230</v>
      </c>
      <c r="C131" s="283"/>
      <c r="D131" s="283"/>
      <c r="E131" s="283"/>
      <c r="F131" s="283"/>
      <c r="G131" s="283"/>
      <c r="H131" s="289">
        <f>IF(H35="Unheated pool",H112,0)</f>
        <v>0</v>
      </c>
      <c r="I131" s="283">
        <v>622.30399999999997</v>
      </c>
      <c r="J131" s="283"/>
    </row>
    <row r="132" spans="1:14" ht="15" hidden="1">
      <c r="A132" s="287" t="s">
        <v>231</v>
      </c>
      <c r="B132" s="283" t="s">
        <v>207</v>
      </c>
      <c r="C132" s="283"/>
      <c r="D132" s="283"/>
      <c r="E132" s="283"/>
      <c r="F132" s="283"/>
      <c r="G132" s="283"/>
      <c r="H132" s="289">
        <f>IF(H36="Yes",H116,0)</f>
        <v>0</v>
      </c>
      <c r="I132" s="283">
        <v>470.072</v>
      </c>
      <c r="J132" s="283"/>
    </row>
    <row r="133" spans="1:14" ht="15" hidden="1">
      <c r="A133" s="287" t="s">
        <v>232</v>
      </c>
      <c r="B133" s="283" t="s">
        <v>233</v>
      </c>
      <c r="C133" s="283"/>
      <c r="D133" s="283"/>
      <c r="E133" s="283"/>
      <c r="F133" s="283"/>
      <c r="G133" s="283"/>
      <c r="H133" s="289" t="e">
        <f>(H118*H119+H121*H122*H119)/NoofAprts</f>
        <v>#DIV/0!</v>
      </c>
      <c r="I133" s="283">
        <v>1305.3130000000001</v>
      </c>
      <c r="J133" s="283"/>
    </row>
    <row r="134" spans="1:14" ht="15" hidden="1">
      <c r="A134" s="287"/>
      <c r="B134" s="283" t="s">
        <v>234</v>
      </c>
      <c r="C134" s="283"/>
      <c r="D134" s="283"/>
      <c r="E134" s="283"/>
      <c r="F134" s="283"/>
      <c r="G134" s="283"/>
      <c r="H134" s="289">
        <v>0.95</v>
      </c>
      <c r="I134" s="283"/>
      <c r="J134" s="283"/>
    </row>
    <row r="135" spans="1:14" ht="15" hidden="1">
      <c r="A135" s="287"/>
      <c r="B135" s="283"/>
      <c r="C135" s="283"/>
      <c r="D135" s="283"/>
      <c r="E135" s="283"/>
      <c r="F135" s="283"/>
      <c r="G135" s="283"/>
      <c r="H135" s="283"/>
      <c r="I135" s="283"/>
      <c r="J135" s="283"/>
    </row>
    <row r="136" spans="1:14" ht="15" hidden="1">
      <c r="A136" s="287"/>
      <c r="B136" s="284" t="s">
        <v>235</v>
      </c>
      <c r="C136" s="284"/>
      <c r="D136" s="284"/>
      <c r="E136" s="284"/>
      <c r="F136" s="284"/>
      <c r="G136" s="284"/>
      <c r="H136" s="290" t="e">
        <f>SUM(H125:H133)*H134</f>
        <v>#DIV/0!</v>
      </c>
      <c r="I136" s="289"/>
      <c r="J136" s="283"/>
    </row>
    <row r="137" spans="1:14" ht="15" hidden="1">
      <c r="A137" s="287"/>
      <c r="B137" s="291" t="s">
        <v>236</v>
      </c>
      <c r="C137" s="292"/>
      <c r="D137" s="292"/>
      <c r="E137" s="292"/>
      <c r="F137" s="292"/>
      <c r="G137" s="292"/>
      <c r="H137" s="293">
        <f>VLOOKUP(D13,'Rating Bands'!$B$18:$C$618,2,FALSE)-1E-21</f>
        <v>185.5</v>
      </c>
      <c r="I137" s="283"/>
      <c r="J137" s="283"/>
    </row>
    <row r="138" spans="1:14" ht="15" hidden="1">
      <c r="A138" s="287"/>
      <c r="B138" s="283"/>
      <c r="C138" s="283"/>
      <c r="D138" s="283"/>
      <c r="E138" s="283"/>
      <c r="F138" s="283"/>
      <c r="G138" s="283"/>
      <c r="H138" s="283"/>
      <c r="I138" s="283"/>
      <c r="J138" s="283"/>
    </row>
    <row r="139" spans="1:14" ht="15" hidden="1">
      <c r="A139" s="287"/>
      <c r="B139" s="291" t="s">
        <v>237</v>
      </c>
      <c r="C139" s="294"/>
      <c r="D139" s="295"/>
      <c r="E139" s="283"/>
      <c r="F139" s="283"/>
      <c r="G139" s="283"/>
      <c r="H139" s="283"/>
      <c r="I139" s="283"/>
      <c r="J139" s="283"/>
    </row>
    <row r="140" spans="1:14" ht="15" hidden="1">
      <c r="A140" s="287"/>
      <c r="B140" s="295" t="s">
        <v>238</v>
      </c>
      <c r="C140" s="294"/>
      <c r="D140" s="294"/>
      <c r="E140" s="294"/>
      <c r="F140" s="294"/>
      <c r="G140" s="294"/>
      <c r="H140" s="296" t="e">
        <f>H137*H136/100</f>
        <v>#DIV/0!</v>
      </c>
      <c r="I140" s="283"/>
      <c r="J140" s="283"/>
    </row>
    <row r="141" spans="1:14" ht="15" hidden="1">
      <c r="A141" s="287"/>
      <c r="B141" s="295" t="s">
        <v>239</v>
      </c>
      <c r="C141" s="294"/>
      <c r="D141" s="294"/>
      <c r="E141" s="294"/>
      <c r="F141" s="294"/>
      <c r="G141" s="294"/>
      <c r="H141" s="297" t="e">
        <f>H140*H101</f>
        <v>#DIV/0!</v>
      </c>
      <c r="I141" s="283"/>
      <c r="J141" s="283"/>
    </row>
    <row r="142" spans="1:14" ht="15" hidden="1">
      <c r="A142" s="287"/>
      <c r="B142" s="295" t="s">
        <v>240</v>
      </c>
      <c r="C142" s="294"/>
      <c r="D142" s="294"/>
      <c r="E142" s="294"/>
      <c r="F142" s="294"/>
      <c r="G142" s="294"/>
      <c r="H142" s="296" t="e">
        <f>$H$141*Elec</f>
        <v>#DIV/0!</v>
      </c>
      <c r="I142" s="283"/>
      <c r="J142" s="283"/>
      <c r="K142" s="298"/>
      <c r="L142" s="298"/>
      <c r="M142" s="299"/>
      <c r="N142" s="300"/>
    </row>
    <row r="143" spans="1:14" ht="15" hidden="1">
      <c r="A143" s="287"/>
      <c r="B143" s="295" t="s">
        <v>241</v>
      </c>
      <c r="C143" s="294"/>
      <c r="D143" s="294"/>
      <c r="E143" s="294"/>
      <c r="F143" s="294"/>
      <c r="G143" s="294"/>
      <c r="H143" s="296" t="e">
        <f>$H$141*(1-Elec)</f>
        <v>#DIV/0!</v>
      </c>
      <c r="I143" s="283"/>
      <c r="J143" s="283"/>
      <c r="K143" s="298"/>
      <c r="L143" s="298"/>
      <c r="M143" s="299"/>
      <c r="N143" s="300"/>
    </row>
    <row r="144" spans="1:14" ht="15" hidden="1">
      <c r="A144" s="287"/>
      <c r="B144" s="295" t="s">
        <v>242</v>
      </c>
      <c r="C144" s="294"/>
      <c r="D144" s="294"/>
      <c r="E144" s="294"/>
      <c r="F144" s="294"/>
      <c r="G144" s="294"/>
      <c r="H144" s="296" t="e">
        <f>$H$141*Diesel</f>
        <v>#DIV/0!</v>
      </c>
      <c r="I144" s="283"/>
      <c r="J144" s="283"/>
      <c r="K144" s="298"/>
      <c r="L144" s="298"/>
      <c r="M144" s="299"/>
      <c r="N144" s="300"/>
    </row>
    <row r="145" spans="1:14" ht="15" hidden="1">
      <c r="A145" s="287"/>
      <c r="B145" s="295" t="s">
        <v>6</v>
      </c>
      <c r="C145" s="294"/>
      <c r="D145" s="294"/>
      <c r="E145" s="294"/>
      <c r="F145" s="294"/>
      <c r="G145" s="294"/>
      <c r="H145" s="296">
        <f>IF(ISERROR(H142/H95),0,H142/H95)</f>
        <v>0</v>
      </c>
      <c r="I145" s="283"/>
      <c r="J145" s="283"/>
      <c r="K145" s="298"/>
      <c r="L145" s="298"/>
      <c r="M145" s="299"/>
      <c r="N145" s="300"/>
    </row>
    <row r="146" spans="1:14" ht="15" hidden="1">
      <c r="A146" s="287"/>
      <c r="B146" s="295" t="s">
        <v>243</v>
      </c>
      <c r="C146" s="294"/>
      <c r="D146" s="294"/>
      <c r="E146" s="294"/>
      <c r="F146" s="294"/>
      <c r="G146" s="294"/>
      <c r="H146" s="296">
        <f>IF(ISERROR(H143/J96),0,H143/J96)</f>
        <v>0</v>
      </c>
      <c r="I146" s="283"/>
      <c r="J146" s="283"/>
      <c r="K146" s="298"/>
      <c r="L146" s="298"/>
      <c r="M146" s="299"/>
      <c r="N146" s="300"/>
    </row>
    <row r="147" spans="1:14" ht="15" hidden="1">
      <c r="A147" s="287"/>
      <c r="B147" s="295" t="s">
        <v>244</v>
      </c>
      <c r="C147" s="294"/>
      <c r="D147" s="294"/>
      <c r="E147" s="294"/>
      <c r="F147" s="294"/>
      <c r="G147" s="294"/>
      <c r="H147" s="296">
        <f>IF(ISERROR(H144/H97),0,H144/H97)</f>
        <v>0</v>
      </c>
      <c r="I147" s="283"/>
      <c r="J147" s="283"/>
      <c r="K147" s="298"/>
      <c r="L147" s="298"/>
      <c r="M147" s="299"/>
      <c r="N147" s="300"/>
    </row>
    <row r="148" spans="1:14" ht="15" hidden="1">
      <c r="A148" s="287"/>
      <c r="B148" s="283" t="s">
        <v>245</v>
      </c>
      <c r="C148" s="283"/>
      <c r="D148" s="283"/>
      <c r="E148" s="283"/>
      <c r="F148" s="283"/>
      <c r="G148" s="283"/>
      <c r="H148" s="289">
        <f>(H53*J95+H54*J96+H55*J97)</f>
        <v>0</v>
      </c>
      <c r="I148" s="283" t="s">
        <v>171</v>
      </c>
      <c r="J148" s="283"/>
      <c r="K148" s="298"/>
    </row>
    <row r="149" spans="1:14" ht="15" hidden="1">
      <c r="A149" s="287"/>
      <c r="B149" s="283" t="s">
        <v>246</v>
      </c>
      <c r="C149" s="283"/>
      <c r="D149" s="283"/>
      <c r="E149" s="283"/>
      <c r="F149" s="283"/>
      <c r="G149" s="283"/>
      <c r="H149" s="301" t="e">
        <f>H141/H148</f>
        <v>#DIV/0!</v>
      </c>
      <c r="I149" s="283"/>
      <c r="J149" s="283"/>
      <c r="K149" s="298"/>
    </row>
    <row r="150" spans="1:14" ht="15" hidden="1">
      <c r="A150" s="287"/>
      <c r="B150" s="283"/>
      <c r="C150" s="283"/>
      <c r="D150" s="283"/>
      <c r="E150" s="283"/>
      <c r="F150" s="283"/>
      <c r="G150" s="283"/>
      <c r="H150" s="283"/>
      <c r="I150" s="283"/>
      <c r="J150" s="283"/>
      <c r="K150" s="298"/>
    </row>
    <row r="151" spans="1:14" ht="15" hidden="1">
      <c r="A151" s="287"/>
      <c r="B151" s="284" t="s">
        <v>247</v>
      </c>
      <c r="C151" s="283"/>
      <c r="D151" s="283"/>
      <c r="E151" s="283"/>
      <c r="F151" s="283"/>
      <c r="G151" s="283"/>
      <c r="H151" s="285" t="s">
        <v>248</v>
      </c>
      <c r="I151" s="285" t="s">
        <v>249</v>
      </c>
      <c r="J151" s="283"/>
    </row>
    <row r="152" spans="1:14" ht="15" hidden="1">
      <c r="A152" s="281"/>
      <c r="B152" s="283" t="s">
        <v>48</v>
      </c>
      <c r="C152" s="283"/>
      <c r="D152" s="283"/>
      <c r="E152" s="283"/>
      <c r="F152" s="283"/>
      <c r="G152" s="283"/>
      <c r="H152" s="283" t="e">
        <f>VLOOKUP(H24,'Climate by postcode'!$A$4:$E$3730,5,FALSE)</f>
        <v>#N/A</v>
      </c>
      <c r="I152" s="283"/>
      <c r="J152" s="283"/>
    </row>
    <row r="153" spans="1:14" ht="15" hidden="1">
      <c r="A153" s="287"/>
      <c r="B153" s="283" t="s">
        <v>250</v>
      </c>
      <c r="C153" s="283"/>
      <c r="D153" s="283"/>
      <c r="E153" s="283"/>
      <c r="F153" s="283"/>
      <c r="G153" s="283"/>
      <c r="H153" s="302" t="e">
        <f>VLOOKUP(K153,'NGA Factors 2020'!$C$2:$L$20,9,FALSE)</f>
        <v>#N/A</v>
      </c>
      <c r="I153" s="302" t="e">
        <f>VLOOKUP(K153,'NGA Factors 2020'!$C$2:$L$20,8,FALSE)</f>
        <v>#N/A</v>
      </c>
      <c r="J153" s="283" t="s">
        <v>251</v>
      </c>
      <c r="K153" s="283" t="e">
        <f>CONCATENATE(H152,F53)</f>
        <v>#N/A</v>
      </c>
    </row>
    <row r="154" spans="1:14" ht="15" hidden="1">
      <c r="A154" s="287"/>
      <c r="B154" s="283" t="s">
        <v>252</v>
      </c>
      <c r="C154" s="283"/>
      <c r="D154" s="283"/>
      <c r="E154" s="283"/>
      <c r="F154" s="283"/>
      <c r="G154" s="283"/>
      <c r="H154" s="302" t="e">
        <f>VLOOKUP(K154,'NGA Factors 2020'!$C$2:$L$20,9,FALSE)</f>
        <v>#N/A</v>
      </c>
      <c r="I154" s="302" t="e">
        <f>VLOOKUP(K154,'NGA Factors 2020'!$C$2:$L$20,8,FALSE)</f>
        <v>#N/A</v>
      </c>
      <c r="J154" s="283" t="s">
        <v>171</v>
      </c>
      <c r="K154" s="283" t="e">
        <f>CONCATENATE(H152,F54)</f>
        <v>#N/A</v>
      </c>
    </row>
    <row r="155" spans="1:14" ht="15" hidden="1">
      <c r="A155" s="287"/>
      <c r="B155" s="283" t="s">
        <v>253</v>
      </c>
      <c r="C155" s="283"/>
      <c r="D155" s="283"/>
      <c r="E155" s="283"/>
      <c r="F155" s="283"/>
      <c r="G155" s="283"/>
      <c r="H155" s="302">
        <f>'NGA Factors 2020'!K19</f>
        <v>2.8486799999999999</v>
      </c>
      <c r="I155" s="302">
        <f>'NGA Factors 2020'!J19</f>
        <v>2.7097200000000004</v>
      </c>
      <c r="J155" s="283" t="s">
        <v>254</v>
      </c>
      <c r="K155" s="283" t="e">
        <f>CONCATENATE(H152,F55)</f>
        <v>#N/A</v>
      </c>
    </row>
    <row r="156" spans="1:14" ht="15" hidden="1">
      <c r="A156" s="287"/>
      <c r="B156" s="283"/>
      <c r="C156" s="283"/>
      <c r="D156" s="283"/>
      <c r="E156" s="283"/>
      <c r="F156" s="283"/>
      <c r="G156" s="283"/>
      <c r="H156" s="283"/>
      <c r="I156" s="283"/>
      <c r="J156" s="283"/>
    </row>
    <row r="157" spans="1:14" ht="15" hidden="1">
      <c r="A157" s="287"/>
      <c r="B157" s="284" t="s">
        <v>255</v>
      </c>
      <c r="C157" s="283"/>
      <c r="D157" s="283"/>
      <c r="E157" s="283"/>
      <c r="F157" s="283"/>
      <c r="G157" s="283"/>
      <c r="H157" s="302"/>
      <c r="I157" s="283"/>
      <c r="J157" s="283"/>
    </row>
    <row r="158" spans="1:14" ht="15" hidden="1">
      <c r="A158" s="287"/>
      <c r="B158" s="283" t="s">
        <v>154</v>
      </c>
      <c r="C158" s="283"/>
      <c r="D158" s="283"/>
      <c r="E158" s="283"/>
      <c r="F158" s="283"/>
      <c r="G158" s="283"/>
      <c r="H158" s="283">
        <v>3.6</v>
      </c>
      <c r="I158" s="283" t="s">
        <v>256</v>
      </c>
      <c r="J158" s="283"/>
    </row>
    <row r="159" spans="1:14" ht="15" hidden="1">
      <c r="A159" s="287"/>
      <c r="B159" s="283" t="s">
        <v>257</v>
      </c>
      <c r="C159" s="283"/>
      <c r="D159" s="283"/>
      <c r="E159" s="283"/>
      <c r="F159" s="283"/>
      <c r="G159" s="283"/>
      <c r="H159" s="283">
        <v>22.1</v>
      </c>
      <c r="I159" s="283" t="s">
        <v>258</v>
      </c>
      <c r="J159" s="283"/>
    </row>
    <row r="160" spans="1:14" ht="15" hidden="1">
      <c r="A160" s="287"/>
      <c r="B160" s="283" t="s">
        <v>259</v>
      </c>
      <c r="C160" s="283"/>
      <c r="D160" s="283"/>
      <c r="E160" s="283"/>
      <c r="F160" s="283"/>
      <c r="G160" s="283"/>
      <c r="H160" s="283">
        <v>38.6</v>
      </c>
      <c r="I160" s="283" t="s">
        <v>260</v>
      </c>
      <c r="J160" s="283"/>
    </row>
    <row r="161" spans="1:10" ht="15" hidden="1">
      <c r="A161" s="287"/>
      <c r="B161" s="283"/>
      <c r="C161" s="283"/>
      <c r="D161" s="283"/>
      <c r="E161" s="283"/>
      <c r="F161" s="283"/>
      <c r="G161" s="283"/>
      <c r="H161" s="283"/>
      <c r="I161" s="283"/>
      <c r="J161" s="283"/>
    </row>
    <row r="162" spans="1:10" ht="26.25" hidden="1">
      <c r="A162" s="287"/>
      <c r="B162" s="282" t="s">
        <v>261</v>
      </c>
      <c r="C162" s="283"/>
      <c r="D162" s="283"/>
      <c r="E162" s="283"/>
      <c r="F162" s="283"/>
      <c r="G162" s="283"/>
      <c r="H162" s="283"/>
      <c r="I162" s="283"/>
      <c r="J162" s="283"/>
    </row>
    <row r="163" spans="1:10" ht="15" hidden="1">
      <c r="A163" s="287"/>
      <c r="B163" s="284" t="s">
        <v>262</v>
      </c>
      <c r="C163" s="283"/>
      <c r="D163" s="283"/>
      <c r="E163" s="283"/>
      <c r="F163" s="283"/>
      <c r="G163" s="283"/>
      <c r="H163" s="283"/>
      <c r="I163" s="283"/>
      <c r="J163" s="283"/>
    </row>
    <row r="164" spans="1:10" ht="15" hidden="1">
      <c r="A164" s="287" t="s">
        <v>263</v>
      </c>
      <c r="B164" s="283" t="s">
        <v>264</v>
      </c>
      <c r="C164" s="283"/>
      <c r="D164" s="283"/>
      <c r="E164" s="283"/>
      <c r="F164" s="283"/>
      <c r="G164" s="283"/>
      <c r="H164" s="283">
        <f>ColdWaterAprt</f>
        <v>0</v>
      </c>
      <c r="I164" s="283"/>
      <c r="J164" s="283"/>
    </row>
    <row r="165" spans="1:10" ht="15" hidden="1">
      <c r="A165" s="287" t="s">
        <v>265</v>
      </c>
      <c r="B165" s="283" t="s">
        <v>266</v>
      </c>
      <c r="C165" s="283"/>
      <c r="D165" s="283"/>
      <c r="E165" s="283"/>
      <c r="F165" s="283"/>
      <c r="G165" s="283"/>
      <c r="H165" s="283">
        <f>ColdWaterCentralDHW</f>
        <v>0</v>
      </c>
      <c r="I165" s="283"/>
      <c r="J165" s="283"/>
    </row>
    <row r="166" spans="1:10" ht="15" hidden="1">
      <c r="A166" s="287" t="s">
        <v>267</v>
      </c>
      <c r="B166" s="283" t="s">
        <v>268</v>
      </c>
      <c r="C166" s="283"/>
      <c r="D166" s="283"/>
      <c r="E166" s="283"/>
      <c r="F166" s="283"/>
      <c r="G166" s="283"/>
      <c r="H166" s="283">
        <f>ColdWaterCentralNoDHW</f>
        <v>0</v>
      </c>
      <c r="I166" s="283"/>
      <c r="J166" s="283"/>
    </row>
    <row r="167" spans="1:10" ht="15" hidden="1">
      <c r="A167" s="287" t="s">
        <v>269</v>
      </c>
      <c r="B167" s="283" t="s">
        <v>270</v>
      </c>
      <c r="C167" s="283"/>
      <c r="D167" s="283"/>
      <c r="E167" s="283"/>
      <c r="F167" s="283"/>
      <c r="G167" s="283"/>
      <c r="H167" s="283">
        <f>CentralACWater</f>
        <v>0</v>
      </c>
      <c r="I167" s="283"/>
      <c r="J167" s="283"/>
    </row>
    <row r="168" spans="1:10" ht="15" hidden="1">
      <c r="A168" s="287" t="s">
        <v>271</v>
      </c>
      <c r="B168" s="283" t="s">
        <v>272</v>
      </c>
      <c r="C168" s="283"/>
      <c r="D168" s="283"/>
      <c r="E168" s="283"/>
      <c r="F168" s="283"/>
      <c r="G168" s="283"/>
      <c r="H168" s="283">
        <f>IF(AND(H164&gt;0,H167&gt;0),1,0)</f>
        <v>0</v>
      </c>
      <c r="I168" s="283"/>
      <c r="J168" s="283"/>
    </row>
    <row r="169" spans="1:10" ht="15" hidden="1">
      <c r="A169" s="287" t="s">
        <v>273</v>
      </c>
      <c r="B169" s="283" t="s">
        <v>274</v>
      </c>
      <c r="C169" s="283"/>
      <c r="D169" s="283"/>
      <c r="E169" s="283"/>
      <c r="F169" s="283"/>
      <c r="G169" s="283"/>
      <c r="H169" s="283">
        <f>IF(AND(H164&gt;0,H167&lt;NoofAprts),1,0)</f>
        <v>0</v>
      </c>
      <c r="I169" s="283"/>
      <c r="J169" s="283"/>
    </row>
    <row r="170" spans="1:10" ht="15" hidden="1">
      <c r="A170" s="287" t="s">
        <v>275</v>
      </c>
      <c r="B170" s="283" t="s">
        <v>276</v>
      </c>
      <c r="C170" s="283"/>
      <c r="D170" s="283"/>
      <c r="E170" s="283"/>
      <c r="F170" s="283"/>
      <c r="G170" s="283"/>
      <c r="H170" s="283">
        <f>IF(AND(H165&gt;0,H167&gt;0),1,0)</f>
        <v>0</v>
      </c>
      <c r="I170" s="283"/>
      <c r="J170" s="283"/>
    </row>
    <row r="171" spans="1:10" ht="15" hidden="1">
      <c r="A171" s="287" t="s">
        <v>277</v>
      </c>
      <c r="B171" s="283" t="s">
        <v>278</v>
      </c>
      <c r="C171" s="283"/>
      <c r="D171" s="283"/>
      <c r="E171" s="283"/>
      <c r="F171" s="283"/>
      <c r="G171" s="283"/>
      <c r="H171" s="283">
        <f>IF(AND(H165&gt;0,H167&lt;NoofAprts),1,0)</f>
        <v>0</v>
      </c>
      <c r="I171" s="283"/>
      <c r="J171" s="283"/>
    </row>
    <row r="172" spans="1:10" ht="15" hidden="1">
      <c r="A172" s="287" t="s">
        <v>279</v>
      </c>
      <c r="B172" s="283" t="s">
        <v>280</v>
      </c>
      <c r="C172" s="283"/>
      <c r="D172" s="283"/>
      <c r="E172" s="283"/>
      <c r="F172" s="283"/>
      <c r="G172" s="283"/>
      <c r="H172" s="283">
        <f>IF(AND(H166&gt;0,H167&gt;0),1,0)</f>
        <v>0</v>
      </c>
      <c r="I172" s="283"/>
      <c r="J172" s="283"/>
    </row>
    <row r="173" spans="1:10" ht="15" hidden="1">
      <c r="A173" s="287" t="s">
        <v>281</v>
      </c>
      <c r="B173" s="283" t="s">
        <v>282</v>
      </c>
      <c r="C173" s="283"/>
      <c r="D173" s="283"/>
      <c r="E173" s="283"/>
      <c r="F173" s="283"/>
      <c r="G173" s="283"/>
      <c r="H173" s="283">
        <f>IF(AND(H166&gt;0,H167&lt;NoofAprts),1,0)</f>
        <v>0</v>
      </c>
      <c r="I173" s="283"/>
      <c r="J173" s="283"/>
    </row>
    <row r="174" spans="1:10" ht="15" hidden="1">
      <c r="A174" s="287"/>
      <c r="B174" s="283"/>
      <c r="C174" s="283"/>
      <c r="D174" s="283"/>
      <c r="E174" s="283"/>
      <c r="F174" s="283"/>
      <c r="G174" s="283"/>
      <c r="H174" s="283"/>
      <c r="I174" s="283"/>
      <c r="J174" s="283"/>
    </row>
    <row r="175" spans="1:10" ht="15" hidden="1">
      <c r="A175" s="287"/>
      <c r="B175" s="284" t="s">
        <v>283</v>
      </c>
      <c r="C175" s="283"/>
      <c r="D175" s="283"/>
      <c r="E175" s="283"/>
      <c r="F175" s="283"/>
      <c r="G175" s="283"/>
      <c r="H175" s="283"/>
      <c r="I175" s="283"/>
      <c r="J175" s="283"/>
    </row>
    <row r="176" spans="1:10" ht="15" hidden="1">
      <c r="A176" s="287" t="s">
        <v>284</v>
      </c>
      <c r="B176" s="283" t="s">
        <v>285</v>
      </c>
      <c r="C176" s="283"/>
      <c r="D176" s="283"/>
      <c r="E176" s="283"/>
      <c r="F176" s="283"/>
      <c r="G176" s="283"/>
      <c r="H176" s="283" t="e">
        <f>ColdWaterAprt*CentralACWater/NoofAprts</f>
        <v>#DIV/0!</v>
      </c>
      <c r="I176" s="283"/>
      <c r="J176" s="283"/>
    </row>
    <row r="177" spans="1:10" ht="15" hidden="1">
      <c r="A177" s="287" t="s">
        <v>286</v>
      </c>
      <c r="B177" s="283" t="s">
        <v>287</v>
      </c>
      <c r="C177" s="283"/>
      <c r="D177" s="283"/>
      <c r="E177" s="283"/>
      <c r="F177" s="283"/>
      <c r="G177" s="283"/>
      <c r="H177" s="283">
        <v>190</v>
      </c>
      <c r="I177" s="283"/>
      <c r="J177" s="283"/>
    </row>
    <row r="178" spans="1:10" ht="15" hidden="1">
      <c r="A178" s="287" t="s">
        <v>288</v>
      </c>
      <c r="B178" s="283" t="s">
        <v>289</v>
      </c>
      <c r="C178" s="283"/>
      <c r="D178" s="283"/>
      <c r="E178" s="283"/>
      <c r="F178" s="283"/>
      <c r="G178" s="283"/>
      <c r="H178" s="283" t="e">
        <f>ColdWaterAprt*(NoofAprts-CentralACWater)/NoofAprts</f>
        <v>#DIV/0!</v>
      </c>
      <c r="I178" s="283"/>
      <c r="J178" s="283"/>
    </row>
    <row r="179" spans="1:10" ht="15" hidden="1">
      <c r="A179" s="287" t="s">
        <v>290</v>
      </c>
      <c r="B179" s="283" t="s">
        <v>291</v>
      </c>
      <c r="C179" s="283"/>
      <c r="D179" s="283"/>
      <c r="E179" s="283"/>
      <c r="F179" s="283"/>
      <c r="G179" s="283"/>
      <c r="H179" s="283">
        <v>144</v>
      </c>
      <c r="I179" s="283"/>
      <c r="J179" s="283"/>
    </row>
    <row r="180" spans="1:10" ht="15" hidden="1">
      <c r="A180" s="287" t="s">
        <v>292</v>
      </c>
      <c r="B180" s="283" t="s">
        <v>293</v>
      </c>
      <c r="C180" s="283"/>
      <c r="D180" s="283"/>
      <c r="E180" s="283"/>
      <c r="F180" s="283"/>
      <c r="G180" s="283"/>
      <c r="H180" s="283" t="e">
        <f>ColdWaterCentralDHW*CentralACWater/NoofAprts</f>
        <v>#DIV/0!</v>
      </c>
      <c r="I180" s="283"/>
      <c r="J180" s="283"/>
    </row>
    <row r="181" spans="1:10" ht="15" hidden="1">
      <c r="A181" s="287" t="s">
        <v>294</v>
      </c>
      <c r="B181" s="283" t="s">
        <v>295</v>
      </c>
      <c r="C181" s="283"/>
      <c r="D181" s="283"/>
      <c r="E181" s="283"/>
      <c r="F181" s="283"/>
      <c r="G181" s="283"/>
      <c r="H181" s="283">
        <v>156</v>
      </c>
      <c r="I181" s="283"/>
      <c r="J181" s="283"/>
    </row>
    <row r="182" spans="1:10" ht="15" hidden="1">
      <c r="A182" s="287" t="s">
        <v>296</v>
      </c>
      <c r="B182" s="283" t="s">
        <v>297</v>
      </c>
      <c r="C182" s="283"/>
      <c r="D182" s="283"/>
      <c r="E182" s="283"/>
      <c r="F182" s="283"/>
      <c r="G182" s="283"/>
      <c r="H182" s="283" t="e">
        <f>ColdWaterCentralDHW*(NoofAprts-CentralACWater)/NoofAprts</f>
        <v>#DIV/0!</v>
      </c>
      <c r="I182" s="283"/>
      <c r="J182" s="283"/>
    </row>
    <row r="183" spans="1:10" ht="15" hidden="1">
      <c r="A183" s="287" t="s">
        <v>298</v>
      </c>
      <c r="B183" s="283" t="s">
        <v>299</v>
      </c>
      <c r="C183" s="283"/>
      <c r="D183" s="283"/>
      <c r="E183" s="283"/>
      <c r="F183" s="283"/>
      <c r="G183" s="283"/>
      <c r="H183" s="283">
        <v>110</v>
      </c>
      <c r="I183" s="283"/>
      <c r="J183" s="283"/>
    </row>
    <row r="184" spans="1:10" ht="15" hidden="1">
      <c r="A184" s="287" t="s">
        <v>300</v>
      </c>
      <c r="B184" s="283" t="s">
        <v>301</v>
      </c>
      <c r="C184" s="283"/>
      <c r="D184" s="283"/>
      <c r="E184" s="283"/>
      <c r="F184" s="283"/>
      <c r="G184" s="283"/>
      <c r="H184" s="283" t="e">
        <f>ColdWaterCentralNoDHW*CentralACWater/NoofAprts</f>
        <v>#DIV/0!</v>
      </c>
      <c r="I184" s="283"/>
      <c r="J184" s="283"/>
    </row>
    <row r="185" spans="1:10" ht="15" hidden="1">
      <c r="A185" s="287" t="s">
        <v>302</v>
      </c>
      <c r="B185" s="283" t="s">
        <v>303</v>
      </c>
      <c r="C185" s="283"/>
      <c r="D185" s="283"/>
      <c r="E185" s="283"/>
      <c r="F185" s="283"/>
      <c r="G185" s="283"/>
      <c r="H185" s="283">
        <v>138</v>
      </c>
      <c r="I185" s="283"/>
      <c r="J185" s="283"/>
    </row>
    <row r="186" spans="1:10" ht="15" hidden="1">
      <c r="A186" s="287" t="s">
        <v>304</v>
      </c>
      <c r="B186" s="283" t="s">
        <v>305</v>
      </c>
      <c r="C186" s="283"/>
      <c r="D186" s="283"/>
      <c r="E186" s="283"/>
      <c r="F186" s="283"/>
      <c r="G186" s="283"/>
      <c r="H186" s="283" t="e">
        <f>ColdWaterCentralNoDHW*(NoofAprts-CentralACWater)/NoofAprts</f>
        <v>#DIV/0!</v>
      </c>
      <c r="I186" s="283"/>
      <c r="J186" s="283"/>
    </row>
    <row r="187" spans="1:10" ht="15" hidden="1">
      <c r="A187" s="287" t="s">
        <v>306</v>
      </c>
      <c r="B187" s="283" t="s">
        <v>307</v>
      </c>
      <c r="C187" s="283"/>
      <c r="D187" s="283"/>
      <c r="E187" s="283"/>
      <c r="F187" s="283"/>
      <c r="G187" s="283"/>
      <c r="H187" s="283">
        <v>92</v>
      </c>
      <c r="I187" s="283"/>
      <c r="J187" s="283"/>
    </row>
    <row r="188" spans="1:10" ht="15" hidden="1">
      <c r="A188" s="287"/>
      <c r="B188" s="283"/>
      <c r="C188" s="283"/>
      <c r="D188" s="283"/>
      <c r="E188" s="283"/>
      <c r="F188" s="283"/>
      <c r="G188" s="283"/>
      <c r="H188" s="283"/>
      <c r="I188" s="283"/>
      <c r="J188" s="283"/>
    </row>
    <row r="189" spans="1:10" ht="15" hidden="1">
      <c r="A189" s="287"/>
      <c r="B189" s="284" t="s">
        <v>308</v>
      </c>
      <c r="C189" s="283"/>
      <c r="D189" s="283"/>
      <c r="E189" s="283"/>
      <c r="F189" s="283"/>
      <c r="G189" s="283"/>
      <c r="H189" s="283"/>
      <c r="I189" s="283"/>
      <c r="J189" s="283"/>
    </row>
    <row r="190" spans="1:10" ht="15" hidden="1">
      <c r="A190" s="287" t="s">
        <v>309</v>
      </c>
      <c r="B190" s="283" t="s">
        <v>310</v>
      </c>
      <c r="C190" s="283"/>
      <c r="D190" s="283"/>
      <c r="E190" s="283"/>
      <c r="F190" s="283"/>
      <c r="G190" s="283"/>
      <c r="H190" s="283" t="e">
        <f>H177*H168*H176/NoofAprts</f>
        <v>#DIV/0!</v>
      </c>
      <c r="I190" s="283"/>
      <c r="J190" s="283"/>
    </row>
    <row r="191" spans="1:10" ht="15" hidden="1">
      <c r="A191" s="287" t="s">
        <v>311</v>
      </c>
      <c r="B191" s="283" t="s">
        <v>289</v>
      </c>
      <c r="C191" s="283"/>
      <c r="D191" s="283"/>
      <c r="E191" s="283"/>
      <c r="F191" s="283"/>
      <c r="G191" s="283"/>
      <c r="H191" s="283" t="e">
        <f>H179*H169*H178/NoofAprts</f>
        <v>#DIV/0!</v>
      </c>
      <c r="I191" s="283"/>
      <c r="J191" s="283"/>
    </row>
    <row r="192" spans="1:10" ht="15" hidden="1">
      <c r="A192" s="287" t="s">
        <v>312</v>
      </c>
      <c r="B192" s="283" t="s">
        <v>293</v>
      </c>
      <c r="C192" s="283"/>
      <c r="D192" s="283"/>
      <c r="E192" s="283"/>
      <c r="F192" s="283"/>
      <c r="G192" s="283"/>
      <c r="H192" s="283" t="e">
        <f>H181*H170*H180/NoofAprts</f>
        <v>#DIV/0!</v>
      </c>
      <c r="I192" s="283"/>
      <c r="J192" s="283"/>
    </row>
    <row r="193" spans="1:10" ht="15" hidden="1">
      <c r="A193" s="287" t="s">
        <v>313</v>
      </c>
      <c r="B193" s="283" t="s">
        <v>297</v>
      </c>
      <c r="C193" s="283"/>
      <c r="D193" s="283"/>
      <c r="E193" s="283"/>
      <c r="F193" s="283"/>
      <c r="G193" s="283"/>
      <c r="H193" s="283" t="e">
        <f>H183*H171*H182/NoofAprts</f>
        <v>#DIV/0!</v>
      </c>
      <c r="I193" s="283"/>
      <c r="J193" s="283"/>
    </row>
    <row r="194" spans="1:10" ht="15" hidden="1">
      <c r="A194" s="287" t="s">
        <v>314</v>
      </c>
      <c r="B194" s="283" t="s">
        <v>301</v>
      </c>
      <c r="C194" s="283"/>
      <c r="D194" s="283"/>
      <c r="E194" s="283"/>
      <c r="F194" s="283"/>
      <c r="G194" s="283"/>
      <c r="H194" s="283" t="e">
        <f>H185*H172*H184/NoofAprts</f>
        <v>#DIV/0!</v>
      </c>
      <c r="I194" s="283"/>
      <c r="J194" s="283"/>
    </row>
    <row r="195" spans="1:10" ht="15" hidden="1">
      <c r="A195" s="287" t="s">
        <v>315</v>
      </c>
      <c r="B195" s="283" t="s">
        <v>316</v>
      </c>
      <c r="C195" s="283"/>
      <c r="D195" s="283"/>
      <c r="E195" s="283"/>
      <c r="F195" s="283"/>
      <c r="G195" s="283"/>
      <c r="H195" s="283" t="e">
        <f>H187*H173*H186/NoofAprts</f>
        <v>#DIV/0!</v>
      </c>
      <c r="I195" s="283"/>
      <c r="J195" s="283"/>
    </row>
    <row r="196" spans="1:10" ht="15" hidden="1">
      <c r="A196" s="287"/>
      <c r="B196" s="283"/>
      <c r="C196" s="283"/>
      <c r="D196" s="283"/>
      <c r="E196" s="283"/>
      <c r="F196" s="283"/>
      <c r="G196" s="283"/>
      <c r="H196" s="283"/>
      <c r="I196" s="283"/>
      <c r="J196" s="283"/>
    </row>
    <row r="197" spans="1:10" ht="15" hidden="1">
      <c r="A197" s="287"/>
      <c r="B197" s="284" t="s">
        <v>317</v>
      </c>
      <c r="C197" s="284"/>
      <c r="D197" s="284"/>
      <c r="E197" s="284"/>
      <c r="F197" s="284"/>
      <c r="G197" s="284"/>
      <c r="H197" s="284" t="e">
        <f>SUM(H190:H195)</f>
        <v>#DIV/0!</v>
      </c>
      <c r="I197" s="283"/>
      <c r="J197" s="283"/>
    </row>
    <row r="198" spans="1:10" ht="15" hidden="1">
      <c r="A198" s="287"/>
      <c r="B198" s="291" t="s">
        <v>318</v>
      </c>
      <c r="C198" s="292"/>
      <c r="D198" s="292"/>
      <c r="E198" s="292"/>
      <c r="F198" s="292"/>
      <c r="G198" s="292"/>
      <c r="H198" s="293">
        <f>VLOOKUP(D17,'Rating Bands'!$B$18:$C$618,2,FALSE)-1E-21</f>
        <v>185.5</v>
      </c>
      <c r="I198" s="283"/>
      <c r="J198" s="283"/>
    </row>
    <row r="199" spans="1:10" ht="15" hidden="1">
      <c r="A199" s="287"/>
      <c r="B199" s="291"/>
      <c r="C199" s="292"/>
      <c r="D199" s="292"/>
      <c r="E199" s="292"/>
      <c r="F199" s="292"/>
      <c r="G199" s="292"/>
      <c r="H199" s="293"/>
      <c r="I199" s="283"/>
      <c r="J199" s="283"/>
    </row>
    <row r="200" spans="1:10" ht="15" hidden="1">
      <c r="A200" s="287"/>
      <c r="B200" s="291" t="s">
        <v>319</v>
      </c>
      <c r="C200" s="292"/>
      <c r="D200" s="292"/>
      <c r="E200" s="292"/>
      <c r="F200" s="292"/>
      <c r="G200" s="292"/>
      <c r="H200" s="293"/>
      <c r="I200" s="283"/>
      <c r="J200" s="283"/>
    </row>
    <row r="201" spans="1:10" ht="15" hidden="1">
      <c r="A201" s="287"/>
      <c r="B201" s="283" t="s">
        <v>320</v>
      </c>
      <c r="C201" s="283"/>
      <c r="D201" s="283"/>
      <c r="E201" s="283"/>
      <c r="F201" s="283"/>
      <c r="G201" s="283"/>
      <c r="H201" s="283" t="e">
        <f>(H198*H197)/100</f>
        <v>#DIV/0!</v>
      </c>
      <c r="I201" s="283"/>
      <c r="J201" s="283"/>
    </row>
    <row r="202" spans="1:10" ht="15" hidden="1">
      <c r="A202" s="287"/>
      <c r="B202" s="283" t="s">
        <v>321</v>
      </c>
      <c r="C202" s="283"/>
      <c r="D202" s="283"/>
      <c r="E202" s="283"/>
      <c r="F202" s="283"/>
      <c r="G202" s="283"/>
      <c r="H202" s="283" t="e">
        <f>H201*H101</f>
        <v>#DIV/0!</v>
      </c>
      <c r="I202" s="283"/>
      <c r="J202" s="283"/>
    </row>
    <row r="203" spans="1:10" ht="15" hidden="1">
      <c r="A203" s="287"/>
      <c r="B203" s="283"/>
      <c r="C203" s="283"/>
      <c r="D203" s="283"/>
      <c r="E203" s="283"/>
      <c r="F203" s="283"/>
      <c r="G203" s="283"/>
      <c r="H203" s="283"/>
      <c r="I203" s="283"/>
      <c r="J203" s="283"/>
    </row>
  </sheetData>
  <sheetProtection algorithmName="SHA-512" hashValue="8rluQ2gh2/6NqpYsQ0bbvjBKtGRiQ4TtSPl2duYLNcviIWxwwdYj6O6GYjCf+/cuBxllgBfUK373FUicaBtsrA==" saltValue="NtD150iaqsq9fYb3jmDd5w==" spinCount="100000" sheet="1" objects="1" scenarios="1"/>
  <mergeCells count="37">
    <mergeCell ref="D17:D18"/>
    <mergeCell ref="E17:E18"/>
    <mergeCell ref="F3:H3"/>
    <mergeCell ref="B4:H4"/>
    <mergeCell ref="B7:I7"/>
    <mergeCell ref="D13:D14"/>
    <mergeCell ref="E13:E14"/>
    <mergeCell ref="H38:I38"/>
    <mergeCell ref="B21:J21"/>
    <mergeCell ref="H24:I24"/>
    <mergeCell ref="H25:I25"/>
    <mergeCell ref="H26:I26"/>
    <mergeCell ref="J26:L28"/>
    <mergeCell ref="H27:I27"/>
    <mergeCell ref="H28:I28"/>
    <mergeCell ref="B31:J31"/>
    <mergeCell ref="H34:I34"/>
    <mergeCell ref="H35:I35"/>
    <mergeCell ref="H36:I36"/>
    <mergeCell ref="H37:I37"/>
    <mergeCell ref="B58:J58"/>
    <mergeCell ref="B41:J41"/>
    <mergeCell ref="H44:I44"/>
    <mergeCell ref="J44:L46"/>
    <mergeCell ref="B45:F45"/>
    <mergeCell ref="H45:I45"/>
    <mergeCell ref="H46:I46"/>
    <mergeCell ref="H47:I47"/>
    <mergeCell ref="B50:J50"/>
    <mergeCell ref="H53:I53"/>
    <mergeCell ref="H54:I54"/>
    <mergeCell ref="H55:I55"/>
    <mergeCell ref="D62:F62"/>
    <mergeCell ref="D64:F64"/>
    <mergeCell ref="D67:F67"/>
    <mergeCell ref="D70:F70"/>
    <mergeCell ref="D85:F85"/>
  </mergeCells>
  <phoneticPr fontId="8" type="noConversion"/>
  <conditionalFormatting sqref="H19:H20">
    <cfRule type="cellIs" dxfId="7" priority="6" stopIfTrue="1" operator="between">
      <formula>0</formula>
      <formula>5</formula>
    </cfRule>
  </conditionalFormatting>
  <conditionalFormatting sqref="F13 I19:I20 B32 I32 B29:B30 I29:I30 B42 I42 B39:B40 I39:I40 B51 I51 B48:B49 I48:I49 B20 F17">
    <cfRule type="expression" dxfId="6" priority="7" stopIfTrue="1">
      <formula>$F$13="stars"</formula>
    </cfRule>
  </conditionalFormatting>
  <conditionalFormatting sqref="D64:F65 D68:F68 D71:F71 F75:F77">
    <cfRule type="expression" dxfId="5" priority="5" stopIfTrue="1">
      <formula>($D$13="")</formula>
    </cfRule>
  </conditionalFormatting>
  <conditionalFormatting sqref="D62:F62">
    <cfRule type="expression" dxfId="4" priority="4" stopIfTrue="1">
      <formula>($D$13="")</formula>
    </cfRule>
  </conditionalFormatting>
  <conditionalFormatting sqref="D83:F83 D85:F86 D82 F82">
    <cfRule type="expression" dxfId="3" priority="3" stopIfTrue="1">
      <formula>($D$17="")</formula>
    </cfRule>
  </conditionalFormatting>
  <conditionalFormatting sqref="D67:F67">
    <cfRule type="expression" dxfId="2" priority="2" stopIfTrue="1">
      <formula>($D$13="")</formula>
    </cfRule>
  </conditionalFormatting>
  <conditionalFormatting sqref="D70:F70">
    <cfRule type="expression" dxfId="1" priority="1" stopIfTrue="1">
      <formula>($D$13="")</formula>
    </cfRule>
  </conditionalFormatting>
  <conditionalFormatting sqref="H53:H55">
    <cfRule type="expression" dxfId="0" priority="8" stopIfTrue="1">
      <formula>NOT(SUM($H$53:$H$55)=1)</formula>
    </cfRule>
  </conditionalFormatting>
  <dataValidations count="3">
    <dataValidation allowBlank="1" showInputMessage="1" errorTitle="Data input error" sqref="H54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H65590 JD65590 SZ65590 ACV65590 AMR65590 AWN65590 BGJ65590 BQF65590 CAB65590 CJX65590 CTT65590 DDP65590 DNL65590 DXH65590 EHD65590 EQZ65590 FAV65590 FKR65590 FUN65590 GEJ65590 GOF65590 GYB65590 HHX65590 HRT65590 IBP65590 ILL65590 IVH65590 JFD65590 JOZ65590 JYV65590 KIR65590 KSN65590 LCJ65590 LMF65590 LWB65590 MFX65590 MPT65590 MZP65590 NJL65590 NTH65590 ODD65590 OMZ65590 OWV65590 PGR65590 PQN65590 QAJ65590 QKF65590 QUB65590 RDX65590 RNT65590 RXP65590 SHL65590 SRH65590 TBD65590 TKZ65590 TUV65590 UER65590 UON65590 UYJ65590 VIF65590 VSB65590 WBX65590 WLT65590 WVP65590 H131126 JD131126 SZ131126 ACV131126 AMR131126 AWN131126 BGJ131126 BQF131126 CAB131126 CJX131126 CTT131126 DDP131126 DNL131126 DXH131126 EHD131126 EQZ131126 FAV131126 FKR131126 FUN131126 GEJ131126 GOF131126 GYB131126 HHX131126 HRT131126 IBP131126 ILL131126 IVH131126 JFD131126 JOZ131126 JYV131126 KIR131126 KSN131126 LCJ131126 LMF131126 LWB131126 MFX131126 MPT131126 MZP131126 NJL131126 NTH131126 ODD131126 OMZ131126 OWV131126 PGR131126 PQN131126 QAJ131126 QKF131126 QUB131126 RDX131126 RNT131126 RXP131126 SHL131126 SRH131126 TBD131126 TKZ131126 TUV131126 UER131126 UON131126 UYJ131126 VIF131126 VSB131126 WBX131126 WLT131126 WVP131126 H196662 JD196662 SZ196662 ACV196662 AMR196662 AWN196662 BGJ196662 BQF196662 CAB196662 CJX196662 CTT196662 DDP196662 DNL196662 DXH196662 EHD196662 EQZ196662 FAV196662 FKR196662 FUN196662 GEJ196662 GOF196662 GYB196662 HHX196662 HRT196662 IBP196662 ILL196662 IVH196662 JFD196662 JOZ196662 JYV196662 KIR196662 KSN196662 LCJ196662 LMF196662 LWB196662 MFX196662 MPT196662 MZP196662 NJL196662 NTH196662 ODD196662 OMZ196662 OWV196662 PGR196662 PQN196662 QAJ196662 QKF196662 QUB196662 RDX196662 RNT196662 RXP196662 SHL196662 SRH196662 TBD196662 TKZ196662 TUV196662 UER196662 UON196662 UYJ196662 VIF196662 VSB196662 WBX196662 WLT196662 WVP196662 H262198 JD262198 SZ262198 ACV262198 AMR262198 AWN262198 BGJ262198 BQF262198 CAB262198 CJX262198 CTT262198 DDP262198 DNL262198 DXH262198 EHD262198 EQZ262198 FAV262198 FKR262198 FUN262198 GEJ262198 GOF262198 GYB262198 HHX262198 HRT262198 IBP262198 ILL262198 IVH262198 JFD262198 JOZ262198 JYV262198 KIR262198 KSN262198 LCJ262198 LMF262198 LWB262198 MFX262198 MPT262198 MZP262198 NJL262198 NTH262198 ODD262198 OMZ262198 OWV262198 PGR262198 PQN262198 QAJ262198 QKF262198 QUB262198 RDX262198 RNT262198 RXP262198 SHL262198 SRH262198 TBD262198 TKZ262198 TUV262198 UER262198 UON262198 UYJ262198 VIF262198 VSB262198 WBX262198 WLT262198 WVP262198 H327734 JD327734 SZ327734 ACV327734 AMR327734 AWN327734 BGJ327734 BQF327734 CAB327734 CJX327734 CTT327734 DDP327734 DNL327734 DXH327734 EHD327734 EQZ327734 FAV327734 FKR327734 FUN327734 GEJ327734 GOF327734 GYB327734 HHX327734 HRT327734 IBP327734 ILL327734 IVH327734 JFD327734 JOZ327734 JYV327734 KIR327734 KSN327734 LCJ327734 LMF327734 LWB327734 MFX327734 MPT327734 MZP327734 NJL327734 NTH327734 ODD327734 OMZ327734 OWV327734 PGR327734 PQN327734 QAJ327734 QKF327734 QUB327734 RDX327734 RNT327734 RXP327734 SHL327734 SRH327734 TBD327734 TKZ327734 TUV327734 UER327734 UON327734 UYJ327734 VIF327734 VSB327734 WBX327734 WLT327734 WVP327734 H393270 JD393270 SZ393270 ACV393270 AMR393270 AWN393270 BGJ393270 BQF393270 CAB393270 CJX393270 CTT393270 DDP393270 DNL393270 DXH393270 EHD393270 EQZ393270 FAV393270 FKR393270 FUN393270 GEJ393270 GOF393270 GYB393270 HHX393270 HRT393270 IBP393270 ILL393270 IVH393270 JFD393270 JOZ393270 JYV393270 KIR393270 KSN393270 LCJ393270 LMF393270 LWB393270 MFX393270 MPT393270 MZP393270 NJL393270 NTH393270 ODD393270 OMZ393270 OWV393270 PGR393270 PQN393270 QAJ393270 QKF393270 QUB393270 RDX393270 RNT393270 RXP393270 SHL393270 SRH393270 TBD393270 TKZ393270 TUV393270 UER393270 UON393270 UYJ393270 VIF393270 VSB393270 WBX393270 WLT393270 WVP393270 H458806 JD458806 SZ458806 ACV458806 AMR458806 AWN458806 BGJ458806 BQF458806 CAB458806 CJX458806 CTT458806 DDP458806 DNL458806 DXH458806 EHD458806 EQZ458806 FAV458806 FKR458806 FUN458806 GEJ458806 GOF458806 GYB458806 HHX458806 HRT458806 IBP458806 ILL458806 IVH458806 JFD458806 JOZ458806 JYV458806 KIR458806 KSN458806 LCJ458806 LMF458806 LWB458806 MFX458806 MPT458806 MZP458806 NJL458806 NTH458806 ODD458806 OMZ458806 OWV458806 PGR458806 PQN458806 QAJ458806 QKF458806 QUB458806 RDX458806 RNT458806 RXP458806 SHL458806 SRH458806 TBD458806 TKZ458806 TUV458806 UER458806 UON458806 UYJ458806 VIF458806 VSB458806 WBX458806 WLT458806 WVP458806 H524342 JD524342 SZ524342 ACV524342 AMR524342 AWN524342 BGJ524342 BQF524342 CAB524342 CJX524342 CTT524342 DDP524342 DNL524342 DXH524342 EHD524342 EQZ524342 FAV524342 FKR524342 FUN524342 GEJ524342 GOF524342 GYB524342 HHX524342 HRT524342 IBP524342 ILL524342 IVH524342 JFD524342 JOZ524342 JYV524342 KIR524342 KSN524342 LCJ524342 LMF524342 LWB524342 MFX524342 MPT524342 MZP524342 NJL524342 NTH524342 ODD524342 OMZ524342 OWV524342 PGR524342 PQN524342 QAJ524342 QKF524342 QUB524342 RDX524342 RNT524342 RXP524342 SHL524342 SRH524342 TBD524342 TKZ524342 TUV524342 UER524342 UON524342 UYJ524342 VIF524342 VSB524342 WBX524342 WLT524342 WVP524342 H589878 JD589878 SZ589878 ACV589878 AMR589878 AWN589878 BGJ589878 BQF589878 CAB589878 CJX589878 CTT589878 DDP589878 DNL589878 DXH589878 EHD589878 EQZ589878 FAV589878 FKR589878 FUN589878 GEJ589878 GOF589878 GYB589878 HHX589878 HRT589878 IBP589878 ILL589878 IVH589878 JFD589878 JOZ589878 JYV589878 KIR589878 KSN589878 LCJ589878 LMF589878 LWB589878 MFX589878 MPT589878 MZP589878 NJL589878 NTH589878 ODD589878 OMZ589878 OWV589878 PGR589878 PQN589878 QAJ589878 QKF589878 QUB589878 RDX589878 RNT589878 RXP589878 SHL589878 SRH589878 TBD589878 TKZ589878 TUV589878 UER589878 UON589878 UYJ589878 VIF589878 VSB589878 WBX589878 WLT589878 WVP589878 H655414 JD655414 SZ655414 ACV655414 AMR655414 AWN655414 BGJ655414 BQF655414 CAB655414 CJX655414 CTT655414 DDP655414 DNL655414 DXH655414 EHD655414 EQZ655414 FAV655414 FKR655414 FUN655414 GEJ655414 GOF655414 GYB655414 HHX655414 HRT655414 IBP655414 ILL655414 IVH655414 JFD655414 JOZ655414 JYV655414 KIR655414 KSN655414 LCJ655414 LMF655414 LWB655414 MFX655414 MPT655414 MZP655414 NJL655414 NTH655414 ODD655414 OMZ655414 OWV655414 PGR655414 PQN655414 QAJ655414 QKF655414 QUB655414 RDX655414 RNT655414 RXP655414 SHL655414 SRH655414 TBD655414 TKZ655414 TUV655414 UER655414 UON655414 UYJ655414 VIF655414 VSB655414 WBX655414 WLT655414 WVP655414 H720950 JD720950 SZ720950 ACV720950 AMR720950 AWN720950 BGJ720950 BQF720950 CAB720950 CJX720950 CTT720950 DDP720950 DNL720950 DXH720950 EHD720950 EQZ720950 FAV720950 FKR720950 FUN720950 GEJ720950 GOF720950 GYB720950 HHX720950 HRT720950 IBP720950 ILL720950 IVH720950 JFD720950 JOZ720950 JYV720950 KIR720950 KSN720950 LCJ720950 LMF720950 LWB720950 MFX720950 MPT720950 MZP720950 NJL720950 NTH720950 ODD720950 OMZ720950 OWV720950 PGR720950 PQN720950 QAJ720950 QKF720950 QUB720950 RDX720950 RNT720950 RXP720950 SHL720950 SRH720950 TBD720950 TKZ720950 TUV720950 UER720950 UON720950 UYJ720950 VIF720950 VSB720950 WBX720950 WLT720950 WVP720950 H786486 JD786486 SZ786486 ACV786486 AMR786486 AWN786486 BGJ786486 BQF786486 CAB786486 CJX786486 CTT786486 DDP786486 DNL786486 DXH786486 EHD786486 EQZ786486 FAV786486 FKR786486 FUN786486 GEJ786486 GOF786486 GYB786486 HHX786486 HRT786486 IBP786486 ILL786486 IVH786486 JFD786486 JOZ786486 JYV786486 KIR786486 KSN786486 LCJ786486 LMF786486 LWB786486 MFX786486 MPT786486 MZP786486 NJL786486 NTH786486 ODD786486 OMZ786486 OWV786486 PGR786486 PQN786486 QAJ786486 QKF786486 QUB786486 RDX786486 RNT786486 RXP786486 SHL786486 SRH786486 TBD786486 TKZ786486 TUV786486 UER786486 UON786486 UYJ786486 VIF786486 VSB786486 WBX786486 WLT786486 WVP786486 H852022 JD852022 SZ852022 ACV852022 AMR852022 AWN852022 BGJ852022 BQF852022 CAB852022 CJX852022 CTT852022 DDP852022 DNL852022 DXH852022 EHD852022 EQZ852022 FAV852022 FKR852022 FUN852022 GEJ852022 GOF852022 GYB852022 HHX852022 HRT852022 IBP852022 ILL852022 IVH852022 JFD852022 JOZ852022 JYV852022 KIR852022 KSN852022 LCJ852022 LMF852022 LWB852022 MFX852022 MPT852022 MZP852022 NJL852022 NTH852022 ODD852022 OMZ852022 OWV852022 PGR852022 PQN852022 QAJ852022 QKF852022 QUB852022 RDX852022 RNT852022 RXP852022 SHL852022 SRH852022 TBD852022 TKZ852022 TUV852022 UER852022 UON852022 UYJ852022 VIF852022 VSB852022 WBX852022 WLT852022 WVP852022 H917558 JD917558 SZ917558 ACV917558 AMR917558 AWN917558 BGJ917558 BQF917558 CAB917558 CJX917558 CTT917558 DDP917558 DNL917558 DXH917558 EHD917558 EQZ917558 FAV917558 FKR917558 FUN917558 GEJ917558 GOF917558 GYB917558 HHX917558 HRT917558 IBP917558 ILL917558 IVH917558 JFD917558 JOZ917558 JYV917558 KIR917558 KSN917558 LCJ917558 LMF917558 LWB917558 MFX917558 MPT917558 MZP917558 NJL917558 NTH917558 ODD917558 OMZ917558 OWV917558 PGR917558 PQN917558 QAJ917558 QKF917558 QUB917558 RDX917558 RNT917558 RXP917558 SHL917558 SRH917558 TBD917558 TKZ917558 TUV917558 UER917558 UON917558 UYJ917558 VIF917558 VSB917558 WBX917558 WLT917558 WVP917558 H983094 JD983094 SZ983094 ACV983094 AMR983094 AWN983094 BGJ983094 BQF983094 CAB983094 CJX983094 CTT983094 DDP983094 DNL983094 DXH983094 EHD983094 EQZ983094 FAV983094 FKR983094 FUN983094 GEJ983094 GOF983094 GYB983094 HHX983094 HRT983094 IBP983094 ILL983094 IVH983094 JFD983094 JOZ983094 JYV983094 KIR983094 KSN983094 LCJ983094 LMF983094 LWB983094 MFX983094 MPT983094 MZP983094 NJL983094 NTH983094 ODD983094 OMZ983094 OWV983094 PGR983094 PQN983094 QAJ983094 QKF983094 QUB983094 RDX983094 RNT983094 RXP983094 SHL983094 SRH983094 TBD983094 TKZ983094 TUV983094 UER983094 UON983094 UYJ983094 VIF983094 VSB983094 WBX983094 WLT983094 WVP983094" xr:uid="{09134546-C6CF-49B8-98E0-7AE5043C4A68}"/>
    <dataValidation type="list" allowBlank="1" showInputMessage="1" showErrorMessage="1" sqref="H35:I35 JD35:JE35 SZ35:TA35 ACV35:ACW35 AMR35:AMS35 AWN35:AWO35 BGJ35:BGK35 BQF35:BQG35 CAB35:CAC35 CJX35:CJY35 CTT35:CTU35 DDP35:DDQ35 DNL35:DNM35 DXH35:DXI35 EHD35:EHE35 EQZ35:ERA35 FAV35:FAW35 FKR35:FKS35 FUN35:FUO35 GEJ35:GEK35 GOF35:GOG35 GYB35:GYC35 HHX35:HHY35 HRT35:HRU35 IBP35:IBQ35 ILL35:ILM35 IVH35:IVI35 JFD35:JFE35 JOZ35:JPA35 JYV35:JYW35 KIR35:KIS35 KSN35:KSO35 LCJ35:LCK35 LMF35:LMG35 LWB35:LWC35 MFX35:MFY35 MPT35:MPU35 MZP35:MZQ35 NJL35:NJM35 NTH35:NTI35 ODD35:ODE35 OMZ35:ONA35 OWV35:OWW35 PGR35:PGS35 PQN35:PQO35 QAJ35:QAK35 QKF35:QKG35 QUB35:QUC35 RDX35:RDY35 RNT35:RNU35 RXP35:RXQ35 SHL35:SHM35 SRH35:SRI35 TBD35:TBE35 TKZ35:TLA35 TUV35:TUW35 UER35:UES35 UON35:UOO35 UYJ35:UYK35 VIF35:VIG35 VSB35:VSC35 WBX35:WBY35 WLT35:WLU35 WVP35:WVQ35 H65571:I65571 JD65571:JE65571 SZ65571:TA65571 ACV65571:ACW65571 AMR65571:AMS65571 AWN65571:AWO65571 BGJ65571:BGK65571 BQF65571:BQG65571 CAB65571:CAC65571 CJX65571:CJY65571 CTT65571:CTU65571 DDP65571:DDQ65571 DNL65571:DNM65571 DXH65571:DXI65571 EHD65571:EHE65571 EQZ65571:ERA65571 FAV65571:FAW65571 FKR65571:FKS65571 FUN65571:FUO65571 GEJ65571:GEK65571 GOF65571:GOG65571 GYB65571:GYC65571 HHX65571:HHY65571 HRT65571:HRU65571 IBP65571:IBQ65571 ILL65571:ILM65571 IVH65571:IVI65571 JFD65571:JFE65571 JOZ65571:JPA65571 JYV65571:JYW65571 KIR65571:KIS65571 KSN65571:KSO65571 LCJ65571:LCK65571 LMF65571:LMG65571 LWB65571:LWC65571 MFX65571:MFY65571 MPT65571:MPU65571 MZP65571:MZQ65571 NJL65571:NJM65571 NTH65571:NTI65571 ODD65571:ODE65571 OMZ65571:ONA65571 OWV65571:OWW65571 PGR65571:PGS65571 PQN65571:PQO65571 QAJ65571:QAK65571 QKF65571:QKG65571 QUB65571:QUC65571 RDX65571:RDY65571 RNT65571:RNU65571 RXP65571:RXQ65571 SHL65571:SHM65571 SRH65571:SRI65571 TBD65571:TBE65571 TKZ65571:TLA65571 TUV65571:TUW65571 UER65571:UES65571 UON65571:UOO65571 UYJ65571:UYK65571 VIF65571:VIG65571 VSB65571:VSC65571 WBX65571:WBY65571 WLT65571:WLU65571 WVP65571:WVQ65571 H131107:I131107 JD131107:JE131107 SZ131107:TA131107 ACV131107:ACW131107 AMR131107:AMS131107 AWN131107:AWO131107 BGJ131107:BGK131107 BQF131107:BQG131107 CAB131107:CAC131107 CJX131107:CJY131107 CTT131107:CTU131107 DDP131107:DDQ131107 DNL131107:DNM131107 DXH131107:DXI131107 EHD131107:EHE131107 EQZ131107:ERA131107 FAV131107:FAW131107 FKR131107:FKS131107 FUN131107:FUO131107 GEJ131107:GEK131107 GOF131107:GOG131107 GYB131107:GYC131107 HHX131107:HHY131107 HRT131107:HRU131107 IBP131107:IBQ131107 ILL131107:ILM131107 IVH131107:IVI131107 JFD131107:JFE131107 JOZ131107:JPA131107 JYV131107:JYW131107 KIR131107:KIS131107 KSN131107:KSO131107 LCJ131107:LCK131107 LMF131107:LMG131107 LWB131107:LWC131107 MFX131107:MFY131107 MPT131107:MPU131107 MZP131107:MZQ131107 NJL131107:NJM131107 NTH131107:NTI131107 ODD131107:ODE131107 OMZ131107:ONA131107 OWV131107:OWW131107 PGR131107:PGS131107 PQN131107:PQO131107 QAJ131107:QAK131107 QKF131107:QKG131107 QUB131107:QUC131107 RDX131107:RDY131107 RNT131107:RNU131107 RXP131107:RXQ131107 SHL131107:SHM131107 SRH131107:SRI131107 TBD131107:TBE131107 TKZ131107:TLA131107 TUV131107:TUW131107 UER131107:UES131107 UON131107:UOO131107 UYJ131107:UYK131107 VIF131107:VIG131107 VSB131107:VSC131107 WBX131107:WBY131107 WLT131107:WLU131107 WVP131107:WVQ131107 H196643:I196643 JD196643:JE196643 SZ196643:TA196643 ACV196643:ACW196643 AMR196643:AMS196643 AWN196643:AWO196643 BGJ196643:BGK196643 BQF196643:BQG196643 CAB196643:CAC196643 CJX196643:CJY196643 CTT196643:CTU196643 DDP196643:DDQ196643 DNL196643:DNM196643 DXH196643:DXI196643 EHD196643:EHE196643 EQZ196643:ERA196643 FAV196643:FAW196643 FKR196643:FKS196643 FUN196643:FUO196643 GEJ196643:GEK196643 GOF196643:GOG196643 GYB196643:GYC196643 HHX196643:HHY196643 HRT196643:HRU196643 IBP196643:IBQ196643 ILL196643:ILM196643 IVH196643:IVI196643 JFD196643:JFE196643 JOZ196643:JPA196643 JYV196643:JYW196643 KIR196643:KIS196643 KSN196643:KSO196643 LCJ196643:LCK196643 LMF196643:LMG196643 LWB196643:LWC196643 MFX196643:MFY196643 MPT196643:MPU196643 MZP196643:MZQ196643 NJL196643:NJM196643 NTH196643:NTI196643 ODD196643:ODE196643 OMZ196643:ONA196643 OWV196643:OWW196643 PGR196643:PGS196643 PQN196643:PQO196643 QAJ196643:QAK196643 QKF196643:QKG196643 QUB196643:QUC196643 RDX196643:RDY196643 RNT196643:RNU196643 RXP196643:RXQ196643 SHL196643:SHM196643 SRH196643:SRI196643 TBD196643:TBE196643 TKZ196643:TLA196643 TUV196643:TUW196643 UER196643:UES196643 UON196643:UOO196643 UYJ196643:UYK196643 VIF196643:VIG196643 VSB196643:VSC196643 WBX196643:WBY196643 WLT196643:WLU196643 WVP196643:WVQ196643 H262179:I262179 JD262179:JE262179 SZ262179:TA262179 ACV262179:ACW262179 AMR262179:AMS262179 AWN262179:AWO262179 BGJ262179:BGK262179 BQF262179:BQG262179 CAB262179:CAC262179 CJX262179:CJY262179 CTT262179:CTU262179 DDP262179:DDQ262179 DNL262179:DNM262179 DXH262179:DXI262179 EHD262179:EHE262179 EQZ262179:ERA262179 FAV262179:FAW262179 FKR262179:FKS262179 FUN262179:FUO262179 GEJ262179:GEK262179 GOF262179:GOG262179 GYB262179:GYC262179 HHX262179:HHY262179 HRT262179:HRU262179 IBP262179:IBQ262179 ILL262179:ILM262179 IVH262179:IVI262179 JFD262179:JFE262179 JOZ262179:JPA262179 JYV262179:JYW262179 KIR262179:KIS262179 KSN262179:KSO262179 LCJ262179:LCK262179 LMF262179:LMG262179 LWB262179:LWC262179 MFX262179:MFY262179 MPT262179:MPU262179 MZP262179:MZQ262179 NJL262179:NJM262179 NTH262179:NTI262179 ODD262179:ODE262179 OMZ262179:ONA262179 OWV262179:OWW262179 PGR262179:PGS262179 PQN262179:PQO262179 QAJ262179:QAK262179 QKF262179:QKG262179 QUB262179:QUC262179 RDX262179:RDY262179 RNT262179:RNU262179 RXP262179:RXQ262179 SHL262179:SHM262179 SRH262179:SRI262179 TBD262179:TBE262179 TKZ262179:TLA262179 TUV262179:TUW262179 UER262179:UES262179 UON262179:UOO262179 UYJ262179:UYK262179 VIF262179:VIG262179 VSB262179:VSC262179 WBX262179:WBY262179 WLT262179:WLU262179 WVP262179:WVQ262179 H327715:I327715 JD327715:JE327715 SZ327715:TA327715 ACV327715:ACW327715 AMR327715:AMS327715 AWN327715:AWO327715 BGJ327715:BGK327715 BQF327715:BQG327715 CAB327715:CAC327715 CJX327715:CJY327715 CTT327715:CTU327715 DDP327715:DDQ327715 DNL327715:DNM327715 DXH327715:DXI327715 EHD327715:EHE327715 EQZ327715:ERA327715 FAV327715:FAW327715 FKR327715:FKS327715 FUN327715:FUO327715 GEJ327715:GEK327715 GOF327715:GOG327715 GYB327715:GYC327715 HHX327715:HHY327715 HRT327715:HRU327715 IBP327715:IBQ327715 ILL327715:ILM327715 IVH327715:IVI327715 JFD327715:JFE327715 JOZ327715:JPA327715 JYV327715:JYW327715 KIR327715:KIS327715 KSN327715:KSO327715 LCJ327715:LCK327715 LMF327715:LMG327715 LWB327715:LWC327715 MFX327715:MFY327715 MPT327715:MPU327715 MZP327715:MZQ327715 NJL327715:NJM327715 NTH327715:NTI327715 ODD327715:ODE327715 OMZ327715:ONA327715 OWV327715:OWW327715 PGR327715:PGS327715 PQN327715:PQO327715 QAJ327715:QAK327715 QKF327715:QKG327715 QUB327715:QUC327715 RDX327715:RDY327715 RNT327715:RNU327715 RXP327715:RXQ327715 SHL327715:SHM327715 SRH327715:SRI327715 TBD327715:TBE327715 TKZ327715:TLA327715 TUV327715:TUW327715 UER327715:UES327715 UON327715:UOO327715 UYJ327715:UYK327715 VIF327715:VIG327715 VSB327715:VSC327715 WBX327715:WBY327715 WLT327715:WLU327715 WVP327715:WVQ327715 H393251:I393251 JD393251:JE393251 SZ393251:TA393251 ACV393251:ACW393251 AMR393251:AMS393251 AWN393251:AWO393251 BGJ393251:BGK393251 BQF393251:BQG393251 CAB393251:CAC393251 CJX393251:CJY393251 CTT393251:CTU393251 DDP393251:DDQ393251 DNL393251:DNM393251 DXH393251:DXI393251 EHD393251:EHE393251 EQZ393251:ERA393251 FAV393251:FAW393251 FKR393251:FKS393251 FUN393251:FUO393251 GEJ393251:GEK393251 GOF393251:GOG393251 GYB393251:GYC393251 HHX393251:HHY393251 HRT393251:HRU393251 IBP393251:IBQ393251 ILL393251:ILM393251 IVH393251:IVI393251 JFD393251:JFE393251 JOZ393251:JPA393251 JYV393251:JYW393251 KIR393251:KIS393251 KSN393251:KSO393251 LCJ393251:LCK393251 LMF393251:LMG393251 LWB393251:LWC393251 MFX393251:MFY393251 MPT393251:MPU393251 MZP393251:MZQ393251 NJL393251:NJM393251 NTH393251:NTI393251 ODD393251:ODE393251 OMZ393251:ONA393251 OWV393251:OWW393251 PGR393251:PGS393251 PQN393251:PQO393251 QAJ393251:QAK393251 QKF393251:QKG393251 QUB393251:QUC393251 RDX393251:RDY393251 RNT393251:RNU393251 RXP393251:RXQ393251 SHL393251:SHM393251 SRH393251:SRI393251 TBD393251:TBE393251 TKZ393251:TLA393251 TUV393251:TUW393251 UER393251:UES393251 UON393251:UOO393251 UYJ393251:UYK393251 VIF393251:VIG393251 VSB393251:VSC393251 WBX393251:WBY393251 WLT393251:WLU393251 WVP393251:WVQ393251 H458787:I458787 JD458787:JE458787 SZ458787:TA458787 ACV458787:ACW458787 AMR458787:AMS458787 AWN458787:AWO458787 BGJ458787:BGK458787 BQF458787:BQG458787 CAB458787:CAC458787 CJX458787:CJY458787 CTT458787:CTU458787 DDP458787:DDQ458787 DNL458787:DNM458787 DXH458787:DXI458787 EHD458787:EHE458787 EQZ458787:ERA458787 FAV458787:FAW458787 FKR458787:FKS458787 FUN458787:FUO458787 GEJ458787:GEK458787 GOF458787:GOG458787 GYB458787:GYC458787 HHX458787:HHY458787 HRT458787:HRU458787 IBP458787:IBQ458787 ILL458787:ILM458787 IVH458787:IVI458787 JFD458787:JFE458787 JOZ458787:JPA458787 JYV458787:JYW458787 KIR458787:KIS458787 KSN458787:KSO458787 LCJ458787:LCK458787 LMF458787:LMG458787 LWB458787:LWC458787 MFX458787:MFY458787 MPT458787:MPU458787 MZP458787:MZQ458787 NJL458787:NJM458787 NTH458787:NTI458787 ODD458787:ODE458787 OMZ458787:ONA458787 OWV458787:OWW458787 PGR458787:PGS458787 PQN458787:PQO458787 QAJ458787:QAK458787 QKF458787:QKG458787 QUB458787:QUC458787 RDX458787:RDY458787 RNT458787:RNU458787 RXP458787:RXQ458787 SHL458787:SHM458787 SRH458787:SRI458787 TBD458787:TBE458787 TKZ458787:TLA458787 TUV458787:TUW458787 UER458787:UES458787 UON458787:UOO458787 UYJ458787:UYK458787 VIF458787:VIG458787 VSB458787:VSC458787 WBX458787:WBY458787 WLT458787:WLU458787 WVP458787:WVQ458787 H524323:I524323 JD524323:JE524323 SZ524323:TA524323 ACV524323:ACW524323 AMR524323:AMS524323 AWN524323:AWO524323 BGJ524323:BGK524323 BQF524323:BQG524323 CAB524323:CAC524323 CJX524323:CJY524323 CTT524323:CTU524323 DDP524323:DDQ524323 DNL524323:DNM524323 DXH524323:DXI524323 EHD524323:EHE524323 EQZ524323:ERA524323 FAV524323:FAW524323 FKR524323:FKS524323 FUN524323:FUO524323 GEJ524323:GEK524323 GOF524323:GOG524323 GYB524323:GYC524323 HHX524323:HHY524323 HRT524323:HRU524323 IBP524323:IBQ524323 ILL524323:ILM524323 IVH524323:IVI524323 JFD524323:JFE524323 JOZ524323:JPA524323 JYV524323:JYW524323 KIR524323:KIS524323 KSN524323:KSO524323 LCJ524323:LCK524323 LMF524323:LMG524323 LWB524323:LWC524323 MFX524323:MFY524323 MPT524323:MPU524323 MZP524323:MZQ524323 NJL524323:NJM524323 NTH524323:NTI524323 ODD524323:ODE524323 OMZ524323:ONA524323 OWV524323:OWW524323 PGR524323:PGS524323 PQN524323:PQO524323 QAJ524323:QAK524323 QKF524323:QKG524323 QUB524323:QUC524323 RDX524323:RDY524323 RNT524323:RNU524323 RXP524323:RXQ524323 SHL524323:SHM524323 SRH524323:SRI524323 TBD524323:TBE524323 TKZ524323:TLA524323 TUV524323:TUW524323 UER524323:UES524323 UON524323:UOO524323 UYJ524323:UYK524323 VIF524323:VIG524323 VSB524323:VSC524323 WBX524323:WBY524323 WLT524323:WLU524323 WVP524323:WVQ524323 H589859:I589859 JD589859:JE589859 SZ589859:TA589859 ACV589859:ACW589859 AMR589859:AMS589859 AWN589859:AWO589859 BGJ589859:BGK589859 BQF589859:BQG589859 CAB589859:CAC589859 CJX589859:CJY589859 CTT589859:CTU589859 DDP589859:DDQ589859 DNL589859:DNM589859 DXH589859:DXI589859 EHD589859:EHE589859 EQZ589859:ERA589859 FAV589859:FAW589859 FKR589859:FKS589859 FUN589859:FUO589859 GEJ589859:GEK589859 GOF589859:GOG589859 GYB589859:GYC589859 HHX589859:HHY589859 HRT589859:HRU589859 IBP589859:IBQ589859 ILL589859:ILM589859 IVH589859:IVI589859 JFD589859:JFE589859 JOZ589859:JPA589859 JYV589859:JYW589859 KIR589859:KIS589859 KSN589859:KSO589859 LCJ589859:LCK589859 LMF589859:LMG589859 LWB589859:LWC589859 MFX589859:MFY589859 MPT589859:MPU589859 MZP589859:MZQ589859 NJL589859:NJM589859 NTH589859:NTI589859 ODD589859:ODE589859 OMZ589859:ONA589859 OWV589859:OWW589859 PGR589859:PGS589859 PQN589859:PQO589859 QAJ589859:QAK589859 QKF589859:QKG589859 QUB589859:QUC589859 RDX589859:RDY589859 RNT589859:RNU589859 RXP589859:RXQ589859 SHL589859:SHM589859 SRH589859:SRI589859 TBD589859:TBE589859 TKZ589859:TLA589859 TUV589859:TUW589859 UER589859:UES589859 UON589859:UOO589859 UYJ589859:UYK589859 VIF589859:VIG589859 VSB589859:VSC589859 WBX589859:WBY589859 WLT589859:WLU589859 WVP589859:WVQ589859 H655395:I655395 JD655395:JE655395 SZ655395:TA655395 ACV655395:ACW655395 AMR655395:AMS655395 AWN655395:AWO655395 BGJ655395:BGK655395 BQF655395:BQG655395 CAB655395:CAC655395 CJX655395:CJY655395 CTT655395:CTU655395 DDP655395:DDQ655395 DNL655395:DNM655395 DXH655395:DXI655395 EHD655395:EHE655395 EQZ655395:ERA655395 FAV655395:FAW655395 FKR655395:FKS655395 FUN655395:FUO655395 GEJ655395:GEK655395 GOF655395:GOG655395 GYB655395:GYC655395 HHX655395:HHY655395 HRT655395:HRU655395 IBP655395:IBQ655395 ILL655395:ILM655395 IVH655395:IVI655395 JFD655395:JFE655395 JOZ655395:JPA655395 JYV655395:JYW655395 KIR655395:KIS655395 KSN655395:KSO655395 LCJ655395:LCK655395 LMF655395:LMG655395 LWB655395:LWC655395 MFX655395:MFY655395 MPT655395:MPU655395 MZP655395:MZQ655395 NJL655395:NJM655395 NTH655395:NTI655395 ODD655395:ODE655395 OMZ655395:ONA655395 OWV655395:OWW655395 PGR655395:PGS655395 PQN655395:PQO655395 QAJ655395:QAK655395 QKF655395:QKG655395 QUB655395:QUC655395 RDX655395:RDY655395 RNT655395:RNU655395 RXP655395:RXQ655395 SHL655395:SHM655395 SRH655395:SRI655395 TBD655395:TBE655395 TKZ655395:TLA655395 TUV655395:TUW655395 UER655395:UES655395 UON655395:UOO655395 UYJ655395:UYK655395 VIF655395:VIG655395 VSB655395:VSC655395 WBX655395:WBY655395 WLT655395:WLU655395 WVP655395:WVQ655395 H720931:I720931 JD720931:JE720931 SZ720931:TA720931 ACV720931:ACW720931 AMR720931:AMS720931 AWN720931:AWO720931 BGJ720931:BGK720931 BQF720931:BQG720931 CAB720931:CAC720931 CJX720931:CJY720931 CTT720931:CTU720931 DDP720931:DDQ720931 DNL720931:DNM720931 DXH720931:DXI720931 EHD720931:EHE720931 EQZ720931:ERA720931 FAV720931:FAW720931 FKR720931:FKS720931 FUN720931:FUO720931 GEJ720931:GEK720931 GOF720931:GOG720931 GYB720931:GYC720931 HHX720931:HHY720931 HRT720931:HRU720931 IBP720931:IBQ720931 ILL720931:ILM720931 IVH720931:IVI720931 JFD720931:JFE720931 JOZ720931:JPA720931 JYV720931:JYW720931 KIR720931:KIS720931 KSN720931:KSO720931 LCJ720931:LCK720931 LMF720931:LMG720931 LWB720931:LWC720931 MFX720931:MFY720931 MPT720931:MPU720931 MZP720931:MZQ720931 NJL720931:NJM720931 NTH720931:NTI720931 ODD720931:ODE720931 OMZ720931:ONA720931 OWV720931:OWW720931 PGR720931:PGS720931 PQN720931:PQO720931 QAJ720931:QAK720931 QKF720931:QKG720931 QUB720931:QUC720931 RDX720931:RDY720931 RNT720931:RNU720931 RXP720931:RXQ720931 SHL720931:SHM720931 SRH720931:SRI720931 TBD720931:TBE720931 TKZ720931:TLA720931 TUV720931:TUW720931 UER720931:UES720931 UON720931:UOO720931 UYJ720931:UYK720931 VIF720931:VIG720931 VSB720931:VSC720931 WBX720931:WBY720931 WLT720931:WLU720931 WVP720931:WVQ720931 H786467:I786467 JD786467:JE786467 SZ786467:TA786467 ACV786467:ACW786467 AMR786467:AMS786467 AWN786467:AWO786467 BGJ786467:BGK786467 BQF786467:BQG786467 CAB786467:CAC786467 CJX786467:CJY786467 CTT786467:CTU786467 DDP786467:DDQ786467 DNL786467:DNM786467 DXH786467:DXI786467 EHD786467:EHE786467 EQZ786467:ERA786467 FAV786467:FAW786467 FKR786467:FKS786467 FUN786467:FUO786467 GEJ786467:GEK786467 GOF786467:GOG786467 GYB786467:GYC786467 HHX786467:HHY786467 HRT786467:HRU786467 IBP786467:IBQ786467 ILL786467:ILM786467 IVH786467:IVI786467 JFD786467:JFE786467 JOZ786467:JPA786467 JYV786467:JYW786467 KIR786467:KIS786467 KSN786467:KSO786467 LCJ786467:LCK786467 LMF786467:LMG786467 LWB786467:LWC786467 MFX786467:MFY786467 MPT786467:MPU786467 MZP786467:MZQ786467 NJL786467:NJM786467 NTH786467:NTI786467 ODD786467:ODE786467 OMZ786467:ONA786467 OWV786467:OWW786467 PGR786467:PGS786467 PQN786467:PQO786467 QAJ786467:QAK786467 QKF786467:QKG786467 QUB786467:QUC786467 RDX786467:RDY786467 RNT786467:RNU786467 RXP786467:RXQ786467 SHL786467:SHM786467 SRH786467:SRI786467 TBD786467:TBE786467 TKZ786467:TLA786467 TUV786467:TUW786467 UER786467:UES786467 UON786467:UOO786467 UYJ786467:UYK786467 VIF786467:VIG786467 VSB786467:VSC786467 WBX786467:WBY786467 WLT786467:WLU786467 WVP786467:WVQ786467 H852003:I852003 JD852003:JE852003 SZ852003:TA852003 ACV852003:ACW852003 AMR852003:AMS852003 AWN852003:AWO852003 BGJ852003:BGK852003 BQF852003:BQG852003 CAB852003:CAC852003 CJX852003:CJY852003 CTT852003:CTU852003 DDP852003:DDQ852003 DNL852003:DNM852003 DXH852003:DXI852003 EHD852003:EHE852003 EQZ852003:ERA852003 FAV852003:FAW852003 FKR852003:FKS852003 FUN852003:FUO852003 GEJ852003:GEK852003 GOF852003:GOG852003 GYB852003:GYC852003 HHX852003:HHY852003 HRT852003:HRU852003 IBP852003:IBQ852003 ILL852003:ILM852003 IVH852003:IVI852003 JFD852003:JFE852003 JOZ852003:JPA852003 JYV852003:JYW852003 KIR852003:KIS852003 KSN852003:KSO852003 LCJ852003:LCK852003 LMF852003:LMG852003 LWB852003:LWC852003 MFX852003:MFY852003 MPT852003:MPU852003 MZP852003:MZQ852003 NJL852003:NJM852003 NTH852003:NTI852003 ODD852003:ODE852003 OMZ852003:ONA852003 OWV852003:OWW852003 PGR852003:PGS852003 PQN852003:PQO852003 QAJ852003:QAK852003 QKF852003:QKG852003 QUB852003:QUC852003 RDX852003:RDY852003 RNT852003:RNU852003 RXP852003:RXQ852003 SHL852003:SHM852003 SRH852003:SRI852003 TBD852003:TBE852003 TKZ852003:TLA852003 TUV852003:TUW852003 UER852003:UES852003 UON852003:UOO852003 UYJ852003:UYK852003 VIF852003:VIG852003 VSB852003:VSC852003 WBX852003:WBY852003 WLT852003:WLU852003 WVP852003:WVQ852003 H917539:I917539 JD917539:JE917539 SZ917539:TA917539 ACV917539:ACW917539 AMR917539:AMS917539 AWN917539:AWO917539 BGJ917539:BGK917539 BQF917539:BQG917539 CAB917539:CAC917539 CJX917539:CJY917539 CTT917539:CTU917539 DDP917539:DDQ917539 DNL917539:DNM917539 DXH917539:DXI917539 EHD917539:EHE917539 EQZ917539:ERA917539 FAV917539:FAW917539 FKR917539:FKS917539 FUN917539:FUO917539 GEJ917539:GEK917539 GOF917539:GOG917539 GYB917539:GYC917539 HHX917539:HHY917539 HRT917539:HRU917539 IBP917539:IBQ917539 ILL917539:ILM917539 IVH917539:IVI917539 JFD917539:JFE917539 JOZ917539:JPA917539 JYV917539:JYW917539 KIR917539:KIS917539 KSN917539:KSO917539 LCJ917539:LCK917539 LMF917539:LMG917539 LWB917539:LWC917539 MFX917539:MFY917539 MPT917539:MPU917539 MZP917539:MZQ917539 NJL917539:NJM917539 NTH917539:NTI917539 ODD917539:ODE917539 OMZ917539:ONA917539 OWV917539:OWW917539 PGR917539:PGS917539 PQN917539:PQO917539 QAJ917539:QAK917539 QKF917539:QKG917539 QUB917539:QUC917539 RDX917539:RDY917539 RNT917539:RNU917539 RXP917539:RXQ917539 SHL917539:SHM917539 SRH917539:SRI917539 TBD917539:TBE917539 TKZ917539:TLA917539 TUV917539:TUW917539 UER917539:UES917539 UON917539:UOO917539 UYJ917539:UYK917539 VIF917539:VIG917539 VSB917539:VSC917539 WBX917539:WBY917539 WLT917539:WLU917539 WVP917539:WVQ917539 H983075:I983075 JD983075:JE983075 SZ983075:TA983075 ACV983075:ACW983075 AMR983075:AMS983075 AWN983075:AWO983075 BGJ983075:BGK983075 BQF983075:BQG983075 CAB983075:CAC983075 CJX983075:CJY983075 CTT983075:CTU983075 DDP983075:DDQ983075 DNL983075:DNM983075 DXH983075:DXI983075 EHD983075:EHE983075 EQZ983075:ERA983075 FAV983075:FAW983075 FKR983075:FKS983075 FUN983075:FUO983075 GEJ983075:GEK983075 GOF983075:GOG983075 GYB983075:GYC983075 HHX983075:HHY983075 HRT983075:HRU983075 IBP983075:IBQ983075 ILL983075:ILM983075 IVH983075:IVI983075 JFD983075:JFE983075 JOZ983075:JPA983075 JYV983075:JYW983075 KIR983075:KIS983075 KSN983075:KSO983075 LCJ983075:LCK983075 LMF983075:LMG983075 LWB983075:LWC983075 MFX983075:MFY983075 MPT983075:MPU983075 MZP983075:MZQ983075 NJL983075:NJM983075 NTH983075:NTI983075 ODD983075:ODE983075 OMZ983075:ONA983075 OWV983075:OWW983075 PGR983075:PGS983075 PQN983075:PQO983075 QAJ983075:QAK983075 QKF983075:QKG983075 QUB983075:QUC983075 RDX983075:RDY983075 RNT983075:RNU983075 RXP983075:RXQ983075 SHL983075:SHM983075 SRH983075:SRI983075 TBD983075:TBE983075 TKZ983075:TLA983075 TUV983075:TUW983075 UER983075:UES983075 UON983075:UOO983075 UYJ983075:UYK983075 VIF983075:VIG983075 VSB983075:VSC983075 WBX983075:WBY983075 WLT983075:WLU983075 WVP983075:WVQ983075" xr:uid="{8AF66901-256B-495E-96AD-04BCADBC40FC}">
      <formula1>"&lt;Select&gt;, No pool, Unheated pool, Temperature controlled pool"</formula1>
    </dataValidation>
    <dataValidation type="list" allowBlank="1" showInputMessage="1" showErrorMessage="1" sqref="H36:I36 JD36:JE36 SZ36:TA36 ACV36:ACW36 AMR36:AMS36 AWN36:AWO36 BGJ36:BGK36 BQF36:BQG36 CAB36:CAC36 CJX36:CJY36 CTT36:CTU36 DDP36:DDQ36 DNL36:DNM36 DXH36:DXI36 EHD36:EHE36 EQZ36:ERA36 FAV36:FAW36 FKR36:FKS36 FUN36:FUO36 GEJ36:GEK36 GOF36:GOG36 GYB36:GYC36 HHX36:HHY36 HRT36:HRU36 IBP36:IBQ36 ILL36:ILM36 IVH36:IVI36 JFD36:JFE36 JOZ36:JPA36 JYV36:JYW36 KIR36:KIS36 KSN36:KSO36 LCJ36:LCK36 LMF36:LMG36 LWB36:LWC36 MFX36:MFY36 MPT36:MPU36 MZP36:MZQ36 NJL36:NJM36 NTH36:NTI36 ODD36:ODE36 OMZ36:ONA36 OWV36:OWW36 PGR36:PGS36 PQN36:PQO36 QAJ36:QAK36 QKF36:QKG36 QUB36:QUC36 RDX36:RDY36 RNT36:RNU36 RXP36:RXQ36 SHL36:SHM36 SRH36:SRI36 TBD36:TBE36 TKZ36:TLA36 TUV36:TUW36 UER36:UES36 UON36:UOO36 UYJ36:UYK36 VIF36:VIG36 VSB36:VSC36 WBX36:WBY36 WLT36:WLU36 WVP36:WVQ36 H65572:I65572 JD65572:JE65572 SZ65572:TA65572 ACV65572:ACW65572 AMR65572:AMS65572 AWN65572:AWO65572 BGJ65572:BGK65572 BQF65572:BQG65572 CAB65572:CAC65572 CJX65572:CJY65572 CTT65572:CTU65572 DDP65572:DDQ65572 DNL65572:DNM65572 DXH65572:DXI65572 EHD65572:EHE65572 EQZ65572:ERA65572 FAV65572:FAW65572 FKR65572:FKS65572 FUN65572:FUO65572 GEJ65572:GEK65572 GOF65572:GOG65572 GYB65572:GYC65572 HHX65572:HHY65572 HRT65572:HRU65572 IBP65572:IBQ65572 ILL65572:ILM65572 IVH65572:IVI65572 JFD65572:JFE65572 JOZ65572:JPA65572 JYV65572:JYW65572 KIR65572:KIS65572 KSN65572:KSO65572 LCJ65572:LCK65572 LMF65572:LMG65572 LWB65572:LWC65572 MFX65572:MFY65572 MPT65572:MPU65572 MZP65572:MZQ65572 NJL65572:NJM65572 NTH65572:NTI65572 ODD65572:ODE65572 OMZ65572:ONA65572 OWV65572:OWW65572 PGR65572:PGS65572 PQN65572:PQO65572 QAJ65572:QAK65572 QKF65572:QKG65572 QUB65572:QUC65572 RDX65572:RDY65572 RNT65572:RNU65572 RXP65572:RXQ65572 SHL65572:SHM65572 SRH65572:SRI65572 TBD65572:TBE65572 TKZ65572:TLA65572 TUV65572:TUW65572 UER65572:UES65572 UON65572:UOO65572 UYJ65572:UYK65572 VIF65572:VIG65572 VSB65572:VSC65572 WBX65572:WBY65572 WLT65572:WLU65572 WVP65572:WVQ65572 H131108:I131108 JD131108:JE131108 SZ131108:TA131108 ACV131108:ACW131108 AMR131108:AMS131108 AWN131108:AWO131108 BGJ131108:BGK131108 BQF131108:BQG131108 CAB131108:CAC131108 CJX131108:CJY131108 CTT131108:CTU131108 DDP131108:DDQ131108 DNL131108:DNM131108 DXH131108:DXI131108 EHD131108:EHE131108 EQZ131108:ERA131108 FAV131108:FAW131108 FKR131108:FKS131108 FUN131108:FUO131108 GEJ131108:GEK131108 GOF131108:GOG131108 GYB131108:GYC131108 HHX131108:HHY131108 HRT131108:HRU131108 IBP131108:IBQ131108 ILL131108:ILM131108 IVH131108:IVI131108 JFD131108:JFE131108 JOZ131108:JPA131108 JYV131108:JYW131108 KIR131108:KIS131108 KSN131108:KSO131108 LCJ131108:LCK131108 LMF131108:LMG131108 LWB131108:LWC131108 MFX131108:MFY131108 MPT131108:MPU131108 MZP131108:MZQ131108 NJL131108:NJM131108 NTH131108:NTI131108 ODD131108:ODE131108 OMZ131108:ONA131108 OWV131108:OWW131108 PGR131108:PGS131108 PQN131108:PQO131108 QAJ131108:QAK131108 QKF131108:QKG131108 QUB131108:QUC131108 RDX131108:RDY131108 RNT131108:RNU131108 RXP131108:RXQ131108 SHL131108:SHM131108 SRH131108:SRI131108 TBD131108:TBE131108 TKZ131108:TLA131108 TUV131108:TUW131108 UER131108:UES131108 UON131108:UOO131108 UYJ131108:UYK131108 VIF131108:VIG131108 VSB131108:VSC131108 WBX131108:WBY131108 WLT131108:WLU131108 WVP131108:WVQ131108 H196644:I196644 JD196644:JE196644 SZ196644:TA196644 ACV196644:ACW196644 AMR196644:AMS196644 AWN196644:AWO196644 BGJ196644:BGK196644 BQF196644:BQG196644 CAB196644:CAC196644 CJX196644:CJY196644 CTT196644:CTU196644 DDP196644:DDQ196644 DNL196644:DNM196644 DXH196644:DXI196644 EHD196644:EHE196644 EQZ196644:ERA196644 FAV196644:FAW196644 FKR196644:FKS196644 FUN196644:FUO196644 GEJ196644:GEK196644 GOF196644:GOG196644 GYB196644:GYC196644 HHX196644:HHY196644 HRT196644:HRU196644 IBP196644:IBQ196644 ILL196644:ILM196644 IVH196644:IVI196644 JFD196644:JFE196644 JOZ196644:JPA196644 JYV196644:JYW196644 KIR196644:KIS196644 KSN196644:KSO196644 LCJ196644:LCK196644 LMF196644:LMG196644 LWB196644:LWC196644 MFX196644:MFY196644 MPT196644:MPU196644 MZP196644:MZQ196644 NJL196644:NJM196644 NTH196644:NTI196644 ODD196644:ODE196644 OMZ196644:ONA196644 OWV196644:OWW196644 PGR196644:PGS196644 PQN196644:PQO196644 QAJ196644:QAK196644 QKF196644:QKG196644 QUB196644:QUC196644 RDX196644:RDY196644 RNT196644:RNU196644 RXP196644:RXQ196644 SHL196644:SHM196644 SRH196644:SRI196644 TBD196644:TBE196644 TKZ196644:TLA196644 TUV196644:TUW196644 UER196644:UES196644 UON196644:UOO196644 UYJ196644:UYK196644 VIF196644:VIG196644 VSB196644:VSC196644 WBX196644:WBY196644 WLT196644:WLU196644 WVP196644:WVQ196644 H262180:I262180 JD262180:JE262180 SZ262180:TA262180 ACV262180:ACW262180 AMR262180:AMS262180 AWN262180:AWO262180 BGJ262180:BGK262180 BQF262180:BQG262180 CAB262180:CAC262180 CJX262180:CJY262180 CTT262180:CTU262180 DDP262180:DDQ262180 DNL262180:DNM262180 DXH262180:DXI262180 EHD262180:EHE262180 EQZ262180:ERA262180 FAV262180:FAW262180 FKR262180:FKS262180 FUN262180:FUO262180 GEJ262180:GEK262180 GOF262180:GOG262180 GYB262180:GYC262180 HHX262180:HHY262180 HRT262180:HRU262180 IBP262180:IBQ262180 ILL262180:ILM262180 IVH262180:IVI262180 JFD262180:JFE262180 JOZ262180:JPA262180 JYV262180:JYW262180 KIR262180:KIS262180 KSN262180:KSO262180 LCJ262180:LCK262180 LMF262180:LMG262180 LWB262180:LWC262180 MFX262180:MFY262180 MPT262180:MPU262180 MZP262180:MZQ262180 NJL262180:NJM262180 NTH262180:NTI262180 ODD262180:ODE262180 OMZ262180:ONA262180 OWV262180:OWW262180 PGR262180:PGS262180 PQN262180:PQO262180 QAJ262180:QAK262180 QKF262180:QKG262180 QUB262180:QUC262180 RDX262180:RDY262180 RNT262180:RNU262180 RXP262180:RXQ262180 SHL262180:SHM262180 SRH262180:SRI262180 TBD262180:TBE262180 TKZ262180:TLA262180 TUV262180:TUW262180 UER262180:UES262180 UON262180:UOO262180 UYJ262180:UYK262180 VIF262180:VIG262180 VSB262180:VSC262180 WBX262180:WBY262180 WLT262180:WLU262180 WVP262180:WVQ262180 H327716:I327716 JD327716:JE327716 SZ327716:TA327716 ACV327716:ACW327716 AMR327716:AMS327716 AWN327716:AWO327716 BGJ327716:BGK327716 BQF327716:BQG327716 CAB327716:CAC327716 CJX327716:CJY327716 CTT327716:CTU327716 DDP327716:DDQ327716 DNL327716:DNM327716 DXH327716:DXI327716 EHD327716:EHE327716 EQZ327716:ERA327716 FAV327716:FAW327716 FKR327716:FKS327716 FUN327716:FUO327716 GEJ327716:GEK327716 GOF327716:GOG327716 GYB327716:GYC327716 HHX327716:HHY327716 HRT327716:HRU327716 IBP327716:IBQ327716 ILL327716:ILM327716 IVH327716:IVI327716 JFD327716:JFE327716 JOZ327716:JPA327716 JYV327716:JYW327716 KIR327716:KIS327716 KSN327716:KSO327716 LCJ327716:LCK327716 LMF327716:LMG327716 LWB327716:LWC327716 MFX327716:MFY327716 MPT327716:MPU327716 MZP327716:MZQ327716 NJL327716:NJM327716 NTH327716:NTI327716 ODD327716:ODE327716 OMZ327716:ONA327716 OWV327716:OWW327716 PGR327716:PGS327716 PQN327716:PQO327716 QAJ327716:QAK327716 QKF327716:QKG327716 QUB327716:QUC327716 RDX327716:RDY327716 RNT327716:RNU327716 RXP327716:RXQ327716 SHL327716:SHM327716 SRH327716:SRI327716 TBD327716:TBE327716 TKZ327716:TLA327716 TUV327716:TUW327716 UER327716:UES327716 UON327716:UOO327716 UYJ327716:UYK327716 VIF327716:VIG327716 VSB327716:VSC327716 WBX327716:WBY327716 WLT327716:WLU327716 WVP327716:WVQ327716 H393252:I393252 JD393252:JE393252 SZ393252:TA393252 ACV393252:ACW393252 AMR393252:AMS393252 AWN393252:AWO393252 BGJ393252:BGK393252 BQF393252:BQG393252 CAB393252:CAC393252 CJX393252:CJY393252 CTT393252:CTU393252 DDP393252:DDQ393252 DNL393252:DNM393252 DXH393252:DXI393252 EHD393252:EHE393252 EQZ393252:ERA393252 FAV393252:FAW393252 FKR393252:FKS393252 FUN393252:FUO393252 GEJ393252:GEK393252 GOF393252:GOG393252 GYB393252:GYC393252 HHX393252:HHY393252 HRT393252:HRU393252 IBP393252:IBQ393252 ILL393252:ILM393252 IVH393252:IVI393252 JFD393252:JFE393252 JOZ393252:JPA393252 JYV393252:JYW393252 KIR393252:KIS393252 KSN393252:KSO393252 LCJ393252:LCK393252 LMF393252:LMG393252 LWB393252:LWC393252 MFX393252:MFY393252 MPT393252:MPU393252 MZP393252:MZQ393252 NJL393252:NJM393252 NTH393252:NTI393252 ODD393252:ODE393252 OMZ393252:ONA393252 OWV393252:OWW393252 PGR393252:PGS393252 PQN393252:PQO393252 QAJ393252:QAK393252 QKF393252:QKG393252 QUB393252:QUC393252 RDX393252:RDY393252 RNT393252:RNU393252 RXP393252:RXQ393252 SHL393252:SHM393252 SRH393252:SRI393252 TBD393252:TBE393252 TKZ393252:TLA393252 TUV393252:TUW393252 UER393252:UES393252 UON393252:UOO393252 UYJ393252:UYK393252 VIF393252:VIG393252 VSB393252:VSC393252 WBX393252:WBY393252 WLT393252:WLU393252 WVP393252:WVQ393252 H458788:I458788 JD458788:JE458788 SZ458788:TA458788 ACV458788:ACW458788 AMR458788:AMS458788 AWN458788:AWO458788 BGJ458788:BGK458788 BQF458788:BQG458788 CAB458788:CAC458788 CJX458788:CJY458788 CTT458788:CTU458788 DDP458788:DDQ458788 DNL458788:DNM458788 DXH458788:DXI458788 EHD458788:EHE458788 EQZ458788:ERA458788 FAV458788:FAW458788 FKR458788:FKS458788 FUN458788:FUO458788 GEJ458788:GEK458788 GOF458788:GOG458788 GYB458788:GYC458788 HHX458788:HHY458788 HRT458788:HRU458788 IBP458788:IBQ458788 ILL458788:ILM458788 IVH458788:IVI458788 JFD458788:JFE458788 JOZ458788:JPA458788 JYV458788:JYW458788 KIR458788:KIS458788 KSN458788:KSO458788 LCJ458788:LCK458788 LMF458788:LMG458788 LWB458788:LWC458788 MFX458788:MFY458788 MPT458788:MPU458788 MZP458788:MZQ458788 NJL458788:NJM458788 NTH458788:NTI458788 ODD458788:ODE458788 OMZ458788:ONA458788 OWV458788:OWW458788 PGR458788:PGS458788 PQN458788:PQO458788 QAJ458788:QAK458788 QKF458788:QKG458788 QUB458788:QUC458788 RDX458788:RDY458788 RNT458788:RNU458788 RXP458788:RXQ458788 SHL458788:SHM458788 SRH458788:SRI458788 TBD458788:TBE458788 TKZ458788:TLA458788 TUV458788:TUW458788 UER458788:UES458788 UON458788:UOO458788 UYJ458788:UYK458788 VIF458788:VIG458788 VSB458788:VSC458788 WBX458788:WBY458788 WLT458788:WLU458788 WVP458788:WVQ458788 H524324:I524324 JD524324:JE524324 SZ524324:TA524324 ACV524324:ACW524324 AMR524324:AMS524324 AWN524324:AWO524324 BGJ524324:BGK524324 BQF524324:BQG524324 CAB524324:CAC524324 CJX524324:CJY524324 CTT524324:CTU524324 DDP524324:DDQ524324 DNL524324:DNM524324 DXH524324:DXI524324 EHD524324:EHE524324 EQZ524324:ERA524324 FAV524324:FAW524324 FKR524324:FKS524324 FUN524324:FUO524324 GEJ524324:GEK524324 GOF524324:GOG524324 GYB524324:GYC524324 HHX524324:HHY524324 HRT524324:HRU524324 IBP524324:IBQ524324 ILL524324:ILM524324 IVH524324:IVI524324 JFD524324:JFE524324 JOZ524324:JPA524324 JYV524324:JYW524324 KIR524324:KIS524324 KSN524324:KSO524324 LCJ524324:LCK524324 LMF524324:LMG524324 LWB524324:LWC524324 MFX524324:MFY524324 MPT524324:MPU524324 MZP524324:MZQ524324 NJL524324:NJM524324 NTH524324:NTI524324 ODD524324:ODE524324 OMZ524324:ONA524324 OWV524324:OWW524324 PGR524324:PGS524324 PQN524324:PQO524324 QAJ524324:QAK524324 QKF524324:QKG524324 QUB524324:QUC524324 RDX524324:RDY524324 RNT524324:RNU524324 RXP524324:RXQ524324 SHL524324:SHM524324 SRH524324:SRI524324 TBD524324:TBE524324 TKZ524324:TLA524324 TUV524324:TUW524324 UER524324:UES524324 UON524324:UOO524324 UYJ524324:UYK524324 VIF524324:VIG524324 VSB524324:VSC524324 WBX524324:WBY524324 WLT524324:WLU524324 WVP524324:WVQ524324 H589860:I589860 JD589860:JE589860 SZ589860:TA589860 ACV589860:ACW589860 AMR589860:AMS589860 AWN589860:AWO589860 BGJ589860:BGK589860 BQF589860:BQG589860 CAB589860:CAC589860 CJX589860:CJY589860 CTT589860:CTU589860 DDP589860:DDQ589860 DNL589860:DNM589860 DXH589860:DXI589860 EHD589860:EHE589860 EQZ589860:ERA589860 FAV589860:FAW589860 FKR589860:FKS589860 FUN589860:FUO589860 GEJ589860:GEK589860 GOF589860:GOG589860 GYB589860:GYC589860 HHX589860:HHY589860 HRT589860:HRU589860 IBP589860:IBQ589860 ILL589860:ILM589860 IVH589860:IVI589860 JFD589860:JFE589860 JOZ589860:JPA589860 JYV589860:JYW589860 KIR589860:KIS589860 KSN589860:KSO589860 LCJ589860:LCK589860 LMF589860:LMG589860 LWB589860:LWC589860 MFX589860:MFY589860 MPT589860:MPU589860 MZP589860:MZQ589860 NJL589860:NJM589860 NTH589860:NTI589860 ODD589860:ODE589860 OMZ589860:ONA589860 OWV589860:OWW589860 PGR589860:PGS589860 PQN589860:PQO589860 QAJ589860:QAK589860 QKF589860:QKG589860 QUB589860:QUC589860 RDX589860:RDY589860 RNT589860:RNU589860 RXP589860:RXQ589860 SHL589860:SHM589860 SRH589860:SRI589860 TBD589860:TBE589860 TKZ589860:TLA589860 TUV589860:TUW589860 UER589860:UES589860 UON589860:UOO589860 UYJ589860:UYK589860 VIF589860:VIG589860 VSB589860:VSC589860 WBX589860:WBY589860 WLT589860:WLU589860 WVP589860:WVQ589860 H655396:I655396 JD655396:JE655396 SZ655396:TA655396 ACV655396:ACW655396 AMR655396:AMS655396 AWN655396:AWO655396 BGJ655396:BGK655396 BQF655396:BQG655396 CAB655396:CAC655396 CJX655396:CJY655396 CTT655396:CTU655396 DDP655396:DDQ655396 DNL655396:DNM655396 DXH655396:DXI655396 EHD655396:EHE655396 EQZ655396:ERA655396 FAV655396:FAW655396 FKR655396:FKS655396 FUN655396:FUO655396 GEJ655396:GEK655396 GOF655396:GOG655396 GYB655396:GYC655396 HHX655396:HHY655396 HRT655396:HRU655396 IBP655396:IBQ655396 ILL655396:ILM655396 IVH655396:IVI655396 JFD655396:JFE655396 JOZ655396:JPA655396 JYV655396:JYW655396 KIR655396:KIS655396 KSN655396:KSO655396 LCJ655396:LCK655396 LMF655396:LMG655396 LWB655396:LWC655396 MFX655396:MFY655396 MPT655396:MPU655396 MZP655396:MZQ655396 NJL655396:NJM655396 NTH655396:NTI655396 ODD655396:ODE655396 OMZ655396:ONA655396 OWV655396:OWW655396 PGR655396:PGS655396 PQN655396:PQO655396 QAJ655396:QAK655396 QKF655396:QKG655396 QUB655396:QUC655396 RDX655396:RDY655396 RNT655396:RNU655396 RXP655396:RXQ655396 SHL655396:SHM655396 SRH655396:SRI655396 TBD655396:TBE655396 TKZ655396:TLA655396 TUV655396:TUW655396 UER655396:UES655396 UON655396:UOO655396 UYJ655396:UYK655396 VIF655396:VIG655396 VSB655396:VSC655396 WBX655396:WBY655396 WLT655396:WLU655396 WVP655396:WVQ655396 H720932:I720932 JD720932:JE720932 SZ720932:TA720932 ACV720932:ACW720932 AMR720932:AMS720932 AWN720932:AWO720932 BGJ720932:BGK720932 BQF720932:BQG720932 CAB720932:CAC720932 CJX720932:CJY720932 CTT720932:CTU720932 DDP720932:DDQ720932 DNL720932:DNM720932 DXH720932:DXI720932 EHD720932:EHE720932 EQZ720932:ERA720932 FAV720932:FAW720932 FKR720932:FKS720932 FUN720932:FUO720932 GEJ720932:GEK720932 GOF720932:GOG720932 GYB720932:GYC720932 HHX720932:HHY720932 HRT720932:HRU720932 IBP720932:IBQ720932 ILL720932:ILM720932 IVH720932:IVI720932 JFD720932:JFE720932 JOZ720932:JPA720932 JYV720932:JYW720932 KIR720932:KIS720932 KSN720932:KSO720932 LCJ720932:LCK720932 LMF720932:LMG720932 LWB720932:LWC720932 MFX720932:MFY720932 MPT720932:MPU720932 MZP720932:MZQ720932 NJL720932:NJM720932 NTH720932:NTI720932 ODD720932:ODE720932 OMZ720932:ONA720932 OWV720932:OWW720932 PGR720932:PGS720932 PQN720932:PQO720932 QAJ720932:QAK720932 QKF720932:QKG720932 QUB720932:QUC720932 RDX720932:RDY720932 RNT720932:RNU720932 RXP720932:RXQ720932 SHL720932:SHM720932 SRH720932:SRI720932 TBD720932:TBE720932 TKZ720932:TLA720932 TUV720932:TUW720932 UER720932:UES720932 UON720932:UOO720932 UYJ720932:UYK720932 VIF720932:VIG720932 VSB720932:VSC720932 WBX720932:WBY720932 WLT720932:WLU720932 WVP720932:WVQ720932 H786468:I786468 JD786468:JE786468 SZ786468:TA786468 ACV786468:ACW786468 AMR786468:AMS786468 AWN786468:AWO786468 BGJ786468:BGK786468 BQF786468:BQG786468 CAB786468:CAC786468 CJX786468:CJY786468 CTT786468:CTU786468 DDP786468:DDQ786468 DNL786468:DNM786468 DXH786468:DXI786468 EHD786468:EHE786468 EQZ786468:ERA786468 FAV786468:FAW786468 FKR786468:FKS786468 FUN786468:FUO786468 GEJ786468:GEK786468 GOF786468:GOG786468 GYB786468:GYC786468 HHX786468:HHY786468 HRT786468:HRU786468 IBP786468:IBQ786468 ILL786468:ILM786468 IVH786468:IVI786468 JFD786468:JFE786468 JOZ786468:JPA786468 JYV786468:JYW786468 KIR786468:KIS786468 KSN786468:KSO786468 LCJ786468:LCK786468 LMF786468:LMG786468 LWB786468:LWC786468 MFX786468:MFY786468 MPT786468:MPU786468 MZP786468:MZQ786468 NJL786468:NJM786468 NTH786468:NTI786468 ODD786468:ODE786468 OMZ786468:ONA786468 OWV786468:OWW786468 PGR786468:PGS786468 PQN786468:PQO786468 QAJ786468:QAK786468 QKF786468:QKG786468 QUB786468:QUC786468 RDX786468:RDY786468 RNT786468:RNU786468 RXP786468:RXQ786468 SHL786468:SHM786468 SRH786468:SRI786468 TBD786468:TBE786468 TKZ786468:TLA786468 TUV786468:TUW786468 UER786468:UES786468 UON786468:UOO786468 UYJ786468:UYK786468 VIF786468:VIG786468 VSB786468:VSC786468 WBX786468:WBY786468 WLT786468:WLU786468 WVP786468:WVQ786468 H852004:I852004 JD852004:JE852004 SZ852004:TA852004 ACV852004:ACW852004 AMR852004:AMS852004 AWN852004:AWO852004 BGJ852004:BGK852004 BQF852004:BQG852004 CAB852004:CAC852004 CJX852004:CJY852004 CTT852004:CTU852004 DDP852004:DDQ852004 DNL852004:DNM852004 DXH852004:DXI852004 EHD852004:EHE852004 EQZ852004:ERA852004 FAV852004:FAW852004 FKR852004:FKS852004 FUN852004:FUO852004 GEJ852004:GEK852004 GOF852004:GOG852004 GYB852004:GYC852004 HHX852004:HHY852004 HRT852004:HRU852004 IBP852004:IBQ852004 ILL852004:ILM852004 IVH852004:IVI852004 JFD852004:JFE852004 JOZ852004:JPA852004 JYV852004:JYW852004 KIR852004:KIS852004 KSN852004:KSO852004 LCJ852004:LCK852004 LMF852004:LMG852004 LWB852004:LWC852004 MFX852004:MFY852004 MPT852004:MPU852004 MZP852004:MZQ852004 NJL852004:NJM852004 NTH852004:NTI852004 ODD852004:ODE852004 OMZ852004:ONA852004 OWV852004:OWW852004 PGR852004:PGS852004 PQN852004:PQO852004 QAJ852004:QAK852004 QKF852004:QKG852004 QUB852004:QUC852004 RDX852004:RDY852004 RNT852004:RNU852004 RXP852004:RXQ852004 SHL852004:SHM852004 SRH852004:SRI852004 TBD852004:TBE852004 TKZ852004:TLA852004 TUV852004:TUW852004 UER852004:UES852004 UON852004:UOO852004 UYJ852004:UYK852004 VIF852004:VIG852004 VSB852004:VSC852004 WBX852004:WBY852004 WLT852004:WLU852004 WVP852004:WVQ852004 H917540:I917540 JD917540:JE917540 SZ917540:TA917540 ACV917540:ACW917540 AMR917540:AMS917540 AWN917540:AWO917540 BGJ917540:BGK917540 BQF917540:BQG917540 CAB917540:CAC917540 CJX917540:CJY917540 CTT917540:CTU917540 DDP917540:DDQ917540 DNL917540:DNM917540 DXH917540:DXI917540 EHD917540:EHE917540 EQZ917540:ERA917540 FAV917540:FAW917540 FKR917540:FKS917540 FUN917540:FUO917540 GEJ917540:GEK917540 GOF917540:GOG917540 GYB917540:GYC917540 HHX917540:HHY917540 HRT917540:HRU917540 IBP917540:IBQ917540 ILL917540:ILM917540 IVH917540:IVI917540 JFD917540:JFE917540 JOZ917540:JPA917540 JYV917540:JYW917540 KIR917540:KIS917540 KSN917540:KSO917540 LCJ917540:LCK917540 LMF917540:LMG917540 LWB917540:LWC917540 MFX917540:MFY917540 MPT917540:MPU917540 MZP917540:MZQ917540 NJL917540:NJM917540 NTH917540:NTI917540 ODD917540:ODE917540 OMZ917540:ONA917540 OWV917540:OWW917540 PGR917540:PGS917540 PQN917540:PQO917540 QAJ917540:QAK917540 QKF917540:QKG917540 QUB917540:QUC917540 RDX917540:RDY917540 RNT917540:RNU917540 RXP917540:RXQ917540 SHL917540:SHM917540 SRH917540:SRI917540 TBD917540:TBE917540 TKZ917540:TLA917540 TUV917540:TUW917540 UER917540:UES917540 UON917540:UOO917540 UYJ917540:UYK917540 VIF917540:VIG917540 VSB917540:VSC917540 WBX917540:WBY917540 WLT917540:WLU917540 WVP917540:WVQ917540 H983076:I983076 JD983076:JE983076 SZ983076:TA983076 ACV983076:ACW983076 AMR983076:AMS983076 AWN983076:AWO983076 BGJ983076:BGK983076 BQF983076:BQG983076 CAB983076:CAC983076 CJX983076:CJY983076 CTT983076:CTU983076 DDP983076:DDQ983076 DNL983076:DNM983076 DXH983076:DXI983076 EHD983076:EHE983076 EQZ983076:ERA983076 FAV983076:FAW983076 FKR983076:FKS983076 FUN983076:FUO983076 GEJ983076:GEK983076 GOF983076:GOG983076 GYB983076:GYC983076 HHX983076:HHY983076 HRT983076:HRU983076 IBP983076:IBQ983076 ILL983076:ILM983076 IVH983076:IVI983076 JFD983076:JFE983076 JOZ983076:JPA983076 JYV983076:JYW983076 KIR983076:KIS983076 KSN983076:KSO983076 LCJ983076:LCK983076 LMF983076:LMG983076 LWB983076:LWC983076 MFX983076:MFY983076 MPT983076:MPU983076 MZP983076:MZQ983076 NJL983076:NJM983076 NTH983076:NTI983076 ODD983076:ODE983076 OMZ983076:ONA983076 OWV983076:OWW983076 PGR983076:PGS983076 PQN983076:PQO983076 QAJ983076:QAK983076 QKF983076:QKG983076 QUB983076:QUC983076 RDX983076:RDY983076 RNT983076:RNU983076 RXP983076:RXQ983076 SHL983076:SHM983076 SRH983076:SRI983076 TBD983076:TBE983076 TKZ983076:TLA983076 TUV983076:TUW983076 UER983076:UES983076 UON983076:UOO983076 UYJ983076:UYK983076 VIF983076:VIG983076 VSB983076:VSC983076 WBX983076:WBY983076 WLT983076:WLU983076 WVP983076:WVQ983076" xr:uid="{6622C47F-9C61-4324-93DB-73BAA9FEED26}">
      <formula1>"&lt;Select&gt;, Yes, No"</formula1>
    </dataValidation>
  </dataValidations>
  <pageMargins left="0.51181102362204722" right="0.51181102362204722" top="0.39370078740157483" bottom="0.39370078740157483" header="0.51181102362204722" footer="0.51181102362204722"/>
  <pageSetup paperSize="9" scale="47" orientation="portrait" r:id="rId1"/>
  <headerFooter alignWithMargins="0"/>
  <rowBreaks count="1" manualBreakCount="1">
    <brk id="90" max="16383" man="1"/>
  </rowBreaks>
  <drawing r:id="rId2"/>
  <legacyDrawing r:id="rId3"/>
  <extLst>
    <ext xmlns:x14="http://schemas.microsoft.com/office/spreadsheetml/2009/9/main" uri="{CCE6A557-97BC-4b89-ADB6-D9C93CAAB3DF}">
      <x14:dataValidations xmlns:xm="http://schemas.microsoft.com/office/excel/2006/main" count="1">
        <x14:dataValidation type="decimal" allowBlank="1" showInputMessage="1" showErrorMessage="1" xr:uid="{1061AB04-ADB0-4BE3-920F-851A9FB769D5}">
          <x14:formula1>
            <xm:f>0</xm:f>
          </x14:formula1>
          <x14:formula2>
            <xm:f>6</xm:f>
          </x14:formula2>
          <xm:sqref>H51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H65587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H131123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H196659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H262195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H327731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H393267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H458803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H524339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H589875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H655411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H720947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H786483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H852019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H917555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H983091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H19:H20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D13:D18 IZ13:IZ18 SV13:SV18 ACR13:ACR18 AMN13:AMN18 AWJ13:AWJ18 BGF13:BGF18 BQB13:BQB18 BZX13:BZX18 CJT13:CJT18 CTP13:CTP18 DDL13:DDL18 DNH13:DNH18 DXD13:DXD18 EGZ13:EGZ18 EQV13:EQV18 FAR13:FAR18 FKN13:FKN18 FUJ13:FUJ18 GEF13:GEF18 GOB13:GOB18 GXX13:GXX18 HHT13:HHT18 HRP13:HRP18 IBL13:IBL18 ILH13:ILH18 IVD13:IVD18 JEZ13:JEZ18 JOV13:JOV18 JYR13:JYR18 KIN13:KIN18 KSJ13:KSJ18 LCF13:LCF18 LMB13:LMB18 LVX13:LVX18 MFT13:MFT18 MPP13:MPP18 MZL13:MZL18 NJH13:NJH18 NTD13:NTD18 OCZ13:OCZ18 OMV13:OMV18 OWR13:OWR18 PGN13:PGN18 PQJ13:PQJ18 QAF13:QAF18 QKB13:QKB18 QTX13:QTX18 RDT13:RDT18 RNP13:RNP18 RXL13:RXL18 SHH13:SHH18 SRD13:SRD18 TAZ13:TAZ18 TKV13:TKV18 TUR13:TUR18 UEN13:UEN18 UOJ13:UOJ18 UYF13:UYF18 VIB13:VIB18 VRX13:VRX18 WBT13:WBT18 WLP13:WLP18 WVL13:WVL18 D65549:D65554 IZ65549:IZ65554 SV65549:SV65554 ACR65549:ACR65554 AMN65549:AMN65554 AWJ65549:AWJ65554 BGF65549:BGF65554 BQB65549:BQB65554 BZX65549:BZX65554 CJT65549:CJT65554 CTP65549:CTP65554 DDL65549:DDL65554 DNH65549:DNH65554 DXD65549:DXD65554 EGZ65549:EGZ65554 EQV65549:EQV65554 FAR65549:FAR65554 FKN65549:FKN65554 FUJ65549:FUJ65554 GEF65549:GEF65554 GOB65549:GOB65554 GXX65549:GXX65554 HHT65549:HHT65554 HRP65549:HRP65554 IBL65549:IBL65554 ILH65549:ILH65554 IVD65549:IVD65554 JEZ65549:JEZ65554 JOV65549:JOV65554 JYR65549:JYR65554 KIN65549:KIN65554 KSJ65549:KSJ65554 LCF65549:LCF65554 LMB65549:LMB65554 LVX65549:LVX65554 MFT65549:MFT65554 MPP65549:MPP65554 MZL65549:MZL65554 NJH65549:NJH65554 NTD65549:NTD65554 OCZ65549:OCZ65554 OMV65549:OMV65554 OWR65549:OWR65554 PGN65549:PGN65554 PQJ65549:PQJ65554 QAF65549:QAF65554 QKB65549:QKB65554 QTX65549:QTX65554 RDT65549:RDT65554 RNP65549:RNP65554 RXL65549:RXL65554 SHH65549:SHH65554 SRD65549:SRD65554 TAZ65549:TAZ65554 TKV65549:TKV65554 TUR65549:TUR65554 UEN65549:UEN65554 UOJ65549:UOJ65554 UYF65549:UYF65554 VIB65549:VIB65554 VRX65549:VRX65554 WBT65549:WBT65554 WLP65549:WLP65554 WVL65549:WVL65554 D131085:D131090 IZ131085:IZ131090 SV131085:SV131090 ACR131085:ACR131090 AMN131085:AMN131090 AWJ131085:AWJ131090 BGF131085:BGF131090 BQB131085:BQB131090 BZX131085:BZX131090 CJT131085:CJT131090 CTP131085:CTP131090 DDL131085:DDL131090 DNH131085:DNH131090 DXD131085:DXD131090 EGZ131085:EGZ131090 EQV131085:EQV131090 FAR131085:FAR131090 FKN131085:FKN131090 FUJ131085:FUJ131090 GEF131085:GEF131090 GOB131085:GOB131090 GXX131085:GXX131090 HHT131085:HHT131090 HRP131085:HRP131090 IBL131085:IBL131090 ILH131085:ILH131090 IVD131085:IVD131090 JEZ131085:JEZ131090 JOV131085:JOV131090 JYR131085:JYR131090 KIN131085:KIN131090 KSJ131085:KSJ131090 LCF131085:LCF131090 LMB131085:LMB131090 LVX131085:LVX131090 MFT131085:MFT131090 MPP131085:MPP131090 MZL131085:MZL131090 NJH131085:NJH131090 NTD131085:NTD131090 OCZ131085:OCZ131090 OMV131085:OMV131090 OWR131085:OWR131090 PGN131085:PGN131090 PQJ131085:PQJ131090 QAF131085:QAF131090 QKB131085:QKB131090 QTX131085:QTX131090 RDT131085:RDT131090 RNP131085:RNP131090 RXL131085:RXL131090 SHH131085:SHH131090 SRD131085:SRD131090 TAZ131085:TAZ131090 TKV131085:TKV131090 TUR131085:TUR131090 UEN131085:UEN131090 UOJ131085:UOJ131090 UYF131085:UYF131090 VIB131085:VIB131090 VRX131085:VRX131090 WBT131085:WBT131090 WLP131085:WLP131090 WVL131085:WVL131090 D196621:D196626 IZ196621:IZ196626 SV196621:SV196626 ACR196621:ACR196626 AMN196621:AMN196626 AWJ196621:AWJ196626 BGF196621:BGF196626 BQB196621:BQB196626 BZX196621:BZX196626 CJT196621:CJT196626 CTP196621:CTP196626 DDL196621:DDL196626 DNH196621:DNH196626 DXD196621:DXD196626 EGZ196621:EGZ196626 EQV196621:EQV196626 FAR196621:FAR196626 FKN196621:FKN196626 FUJ196621:FUJ196626 GEF196621:GEF196626 GOB196621:GOB196626 GXX196621:GXX196626 HHT196621:HHT196626 HRP196621:HRP196626 IBL196621:IBL196626 ILH196621:ILH196626 IVD196621:IVD196626 JEZ196621:JEZ196626 JOV196621:JOV196626 JYR196621:JYR196626 KIN196621:KIN196626 KSJ196621:KSJ196626 LCF196621:LCF196626 LMB196621:LMB196626 LVX196621:LVX196626 MFT196621:MFT196626 MPP196621:MPP196626 MZL196621:MZL196626 NJH196621:NJH196626 NTD196621:NTD196626 OCZ196621:OCZ196626 OMV196621:OMV196626 OWR196621:OWR196626 PGN196621:PGN196626 PQJ196621:PQJ196626 QAF196621:QAF196626 QKB196621:QKB196626 QTX196621:QTX196626 RDT196621:RDT196626 RNP196621:RNP196626 RXL196621:RXL196626 SHH196621:SHH196626 SRD196621:SRD196626 TAZ196621:TAZ196626 TKV196621:TKV196626 TUR196621:TUR196626 UEN196621:UEN196626 UOJ196621:UOJ196626 UYF196621:UYF196626 VIB196621:VIB196626 VRX196621:VRX196626 WBT196621:WBT196626 WLP196621:WLP196626 WVL196621:WVL196626 D262157:D262162 IZ262157:IZ262162 SV262157:SV262162 ACR262157:ACR262162 AMN262157:AMN262162 AWJ262157:AWJ262162 BGF262157:BGF262162 BQB262157:BQB262162 BZX262157:BZX262162 CJT262157:CJT262162 CTP262157:CTP262162 DDL262157:DDL262162 DNH262157:DNH262162 DXD262157:DXD262162 EGZ262157:EGZ262162 EQV262157:EQV262162 FAR262157:FAR262162 FKN262157:FKN262162 FUJ262157:FUJ262162 GEF262157:GEF262162 GOB262157:GOB262162 GXX262157:GXX262162 HHT262157:HHT262162 HRP262157:HRP262162 IBL262157:IBL262162 ILH262157:ILH262162 IVD262157:IVD262162 JEZ262157:JEZ262162 JOV262157:JOV262162 JYR262157:JYR262162 KIN262157:KIN262162 KSJ262157:KSJ262162 LCF262157:LCF262162 LMB262157:LMB262162 LVX262157:LVX262162 MFT262157:MFT262162 MPP262157:MPP262162 MZL262157:MZL262162 NJH262157:NJH262162 NTD262157:NTD262162 OCZ262157:OCZ262162 OMV262157:OMV262162 OWR262157:OWR262162 PGN262157:PGN262162 PQJ262157:PQJ262162 QAF262157:QAF262162 QKB262157:QKB262162 QTX262157:QTX262162 RDT262157:RDT262162 RNP262157:RNP262162 RXL262157:RXL262162 SHH262157:SHH262162 SRD262157:SRD262162 TAZ262157:TAZ262162 TKV262157:TKV262162 TUR262157:TUR262162 UEN262157:UEN262162 UOJ262157:UOJ262162 UYF262157:UYF262162 VIB262157:VIB262162 VRX262157:VRX262162 WBT262157:WBT262162 WLP262157:WLP262162 WVL262157:WVL262162 D327693:D327698 IZ327693:IZ327698 SV327693:SV327698 ACR327693:ACR327698 AMN327693:AMN327698 AWJ327693:AWJ327698 BGF327693:BGF327698 BQB327693:BQB327698 BZX327693:BZX327698 CJT327693:CJT327698 CTP327693:CTP327698 DDL327693:DDL327698 DNH327693:DNH327698 DXD327693:DXD327698 EGZ327693:EGZ327698 EQV327693:EQV327698 FAR327693:FAR327698 FKN327693:FKN327698 FUJ327693:FUJ327698 GEF327693:GEF327698 GOB327693:GOB327698 GXX327693:GXX327698 HHT327693:HHT327698 HRP327693:HRP327698 IBL327693:IBL327698 ILH327693:ILH327698 IVD327693:IVD327698 JEZ327693:JEZ327698 JOV327693:JOV327698 JYR327693:JYR327698 KIN327693:KIN327698 KSJ327693:KSJ327698 LCF327693:LCF327698 LMB327693:LMB327698 LVX327693:LVX327698 MFT327693:MFT327698 MPP327693:MPP327698 MZL327693:MZL327698 NJH327693:NJH327698 NTD327693:NTD327698 OCZ327693:OCZ327698 OMV327693:OMV327698 OWR327693:OWR327698 PGN327693:PGN327698 PQJ327693:PQJ327698 QAF327693:QAF327698 QKB327693:QKB327698 QTX327693:QTX327698 RDT327693:RDT327698 RNP327693:RNP327698 RXL327693:RXL327698 SHH327693:SHH327698 SRD327693:SRD327698 TAZ327693:TAZ327698 TKV327693:TKV327698 TUR327693:TUR327698 UEN327693:UEN327698 UOJ327693:UOJ327698 UYF327693:UYF327698 VIB327693:VIB327698 VRX327693:VRX327698 WBT327693:WBT327698 WLP327693:WLP327698 WVL327693:WVL327698 D393229:D393234 IZ393229:IZ393234 SV393229:SV393234 ACR393229:ACR393234 AMN393229:AMN393234 AWJ393229:AWJ393234 BGF393229:BGF393234 BQB393229:BQB393234 BZX393229:BZX393234 CJT393229:CJT393234 CTP393229:CTP393234 DDL393229:DDL393234 DNH393229:DNH393234 DXD393229:DXD393234 EGZ393229:EGZ393234 EQV393229:EQV393234 FAR393229:FAR393234 FKN393229:FKN393234 FUJ393229:FUJ393234 GEF393229:GEF393234 GOB393229:GOB393234 GXX393229:GXX393234 HHT393229:HHT393234 HRP393229:HRP393234 IBL393229:IBL393234 ILH393229:ILH393234 IVD393229:IVD393234 JEZ393229:JEZ393234 JOV393229:JOV393234 JYR393229:JYR393234 KIN393229:KIN393234 KSJ393229:KSJ393234 LCF393229:LCF393234 LMB393229:LMB393234 LVX393229:LVX393234 MFT393229:MFT393234 MPP393229:MPP393234 MZL393229:MZL393234 NJH393229:NJH393234 NTD393229:NTD393234 OCZ393229:OCZ393234 OMV393229:OMV393234 OWR393229:OWR393234 PGN393229:PGN393234 PQJ393229:PQJ393234 QAF393229:QAF393234 QKB393229:QKB393234 QTX393229:QTX393234 RDT393229:RDT393234 RNP393229:RNP393234 RXL393229:RXL393234 SHH393229:SHH393234 SRD393229:SRD393234 TAZ393229:TAZ393234 TKV393229:TKV393234 TUR393229:TUR393234 UEN393229:UEN393234 UOJ393229:UOJ393234 UYF393229:UYF393234 VIB393229:VIB393234 VRX393229:VRX393234 WBT393229:WBT393234 WLP393229:WLP393234 WVL393229:WVL393234 D458765:D458770 IZ458765:IZ458770 SV458765:SV458770 ACR458765:ACR458770 AMN458765:AMN458770 AWJ458765:AWJ458770 BGF458765:BGF458770 BQB458765:BQB458770 BZX458765:BZX458770 CJT458765:CJT458770 CTP458765:CTP458770 DDL458765:DDL458770 DNH458765:DNH458770 DXD458765:DXD458770 EGZ458765:EGZ458770 EQV458765:EQV458770 FAR458765:FAR458770 FKN458765:FKN458770 FUJ458765:FUJ458770 GEF458765:GEF458770 GOB458765:GOB458770 GXX458765:GXX458770 HHT458765:HHT458770 HRP458765:HRP458770 IBL458765:IBL458770 ILH458765:ILH458770 IVD458765:IVD458770 JEZ458765:JEZ458770 JOV458765:JOV458770 JYR458765:JYR458770 KIN458765:KIN458770 KSJ458765:KSJ458770 LCF458765:LCF458770 LMB458765:LMB458770 LVX458765:LVX458770 MFT458765:MFT458770 MPP458765:MPP458770 MZL458765:MZL458770 NJH458765:NJH458770 NTD458765:NTD458770 OCZ458765:OCZ458770 OMV458765:OMV458770 OWR458765:OWR458770 PGN458765:PGN458770 PQJ458765:PQJ458770 QAF458765:QAF458770 QKB458765:QKB458770 QTX458765:QTX458770 RDT458765:RDT458770 RNP458765:RNP458770 RXL458765:RXL458770 SHH458765:SHH458770 SRD458765:SRD458770 TAZ458765:TAZ458770 TKV458765:TKV458770 TUR458765:TUR458770 UEN458765:UEN458770 UOJ458765:UOJ458770 UYF458765:UYF458770 VIB458765:VIB458770 VRX458765:VRX458770 WBT458765:WBT458770 WLP458765:WLP458770 WVL458765:WVL458770 D524301:D524306 IZ524301:IZ524306 SV524301:SV524306 ACR524301:ACR524306 AMN524301:AMN524306 AWJ524301:AWJ524306 BGF524301:BGF524306 BQB524301:BQB524306 BZX524301:BZX524306 CJT524301:CJT524306 CTP524301:CTP524306 DDL524301:DDL524306 DNH524301:DNH524306 DXD524301:DXD524306 EGZ524301:EGZ524306 EQV524301:EQV524306 FAR524301:FAR524306 FKN524301:FKN524306 FUJ524301:FUJ524306 GEF524301:GEF524306 GOB524301:GOB524306 GXX524301:GXX524306 HHT524301:HHT524306 HRP524301:HRP524306 IBL524301:IBL524306 ILH524301:ILH524306 IVD524301:IVD524306 JEZ524301:JEZ524306 JOV524301:JOV524306 JYR524301:JYR524306 KIN524301:KIN524306 KSJ524301:KSJ524306 LCF524301:LCF524306 LMB524301:LMB524306 LVX524301:LVX524306 MFT524301:MFT524306 MPP524301:MPP524306 MZL524301:MZL524306 NJH524301:NJH524306 NTD524301:NTD524306 OCZ524301:OCZ524306 OMV524301:OMV524306 OWR524301:OWR524306 PGN524301:PGN524306 PQJ524301:PQJ524306 QAF524301:QAF524306 QKB524301:QKB524306 QTX524301:QTX524306 RDT524301:RDT524306 RNP524301:RNP524306 RXL524301:RXL524306 SHH524301:SHH524306 SRD524301:SRD524306 TAZ524301:TAZ524306 TKV524301:TKV524306 TUR524301:TUR524306 UEN524301:UEN524306 UOJ524301:UOJ524306 UYF524301:UYF524306 VIB524301:VIB524306 VRX524301:VRX524306 WBT524301:WBT524306 WLP524301:WLP524306 WVL524301:WVL524306 D589837:D589842 IZ589837:IZ589842 SV589837:SV589842 ACR589837:ACR589842 AMN589837:AMN589842 AWJ589837:AWJ589842 BGF589837:BGF589842 BQB589837:BQB589842 BZX589837:BZX589842 CJT589837:CJT589842 CTP589837:CTP589842 DDL589837:DDL589842 DNH589837:DNH589842 DXD589837:DXD589842 EGZ589837:EGZ589842 EQV589837:EQV589842 FAR589837:FAR589842 FKN589837:FKN589842 FUJ589837:FUJ589842 GEF589837:GEF589842 GOB589837:GOB589842 GXX589837:GXX589842 HHT589837:HHT589842 HRP589837:HRP589842 IBL589837:IBL589842 ILH589837:ILH589842 IVD589837:IVD589842 JEZ589837:JEZ589842 JOV589837:JOV589842 JYR589837:JYR589842 KIN589837:KIN589842 KSJ589837:KSJ589842 LCF589837:LCF589842 LMB589837:LMB589842 LVX589837:LVX589842 MFT589837:MFT589842 MPP589837:MPP589842 MZL589837:MZL589842 NJH589837:NJH589842 NTD589837:NTD589842 OCZ589837:OCZ589842 OMV589837:OMV589842 OWR589837:OWR589842 PGN589837:PGN589842 PQJ589837:PQJ589842 QAF589837:QAF589842 QKB589837:QKB589842 QTX589837:QTX589842 RDT589837:RDT589842 RNP589837:RNP589842 RXL589837:RXL589842 SHH589837:SHH589842 SRD589837:SRD589842 TAZ589837:TAZ589842 TKV589837:TKV589842 TUR589837:TUR589842 UEN589837:UEN589842 UOJ589837:UOJ589842 UYF589837:UYF589842 VIB589837:VIB589842 VRX589837:VRX589842 WBT589837:WBT589842 WLP589837:WLP589842 WVL589837:WVL589842 D655373:D655378 IZ655373:IZ655378 SV655373:SV655378 ACR655373:ACR655378 AMN655373:AMN655378 AWJ655373:AWJ655378 BGF655373:BGF655378 BQB655373:BQB655378 BZX655373:BZX655378 CJT655373:CJT655378 CTP655373:CTP655378 DDL655373:DDL655378 DNH655373:DNH655378 DXD655373:DXD655378 EGZ655373:EGZ655378 EQV655373:EQV655378 FAR655373:FAR655378 FKN655373:FKN655378 FUJ655373:FUJ655378 GEF655373:GEF655378 GOB655373:GOB655378 GXX655373:GXX655378 HHT655373:HHT655378 HRP655373:HRP655378 IBL655373:IBL655378 ILH655373:ILH655378 IVD655373:IVD655378 JEZ655373:JEZ655378 JOV655373:JOV655378 JYR655373:JYR655378 KIN655373:KIN655378 KSJ655373:KSJ655378 LCF655373:LCF655378 LMB655373:LMB655378 LVX655373:LVX655378 MFT655373:MFT655378 MPP655373:MPP655378 MZL655373:MZL655378 NJH655373:NJH655378 NTD655373:NTD655378 OCZ655373:OCZ655378 OMV655373:OMV655378 OWR655373:OWR655378 PGN655373:PGN655378 PQJ655373:PQJ655378 QAF655373:QAF655378 QKB655373:QKB655378 QTX655373:QTX655378 RDT655373:RDT655378 RNP655373:RNP655378 RXL655373:RXL655378 SHH655373:SHH655378 SRD655373:SRD655378 TAZ655373:TAZ655378 TKV655373:TKV655378 TUR655373:TUR655378 UEN655373:UEN655378 UOJ655373:UOJ655378 UYF655373:UYF655378 VIB655373:VIB655378 VRX655373:VRX655378 WBT655373:WBT655378 WLP655373:WLP655378 WVL655373:WVL655378 D720909:D720914 IZ720909:IZ720914 SV720909:SV720914 ACR720909:ACR720914 AMN720909:AMN720914 AWJ720909:AWJ720914 BGF720909:BGF720914 BQB720909:BQB720914 BZX720909:BZX720914 CJT720909:CJT720914 CTP720909:CTP720914 DDL720909:DDL720914 DNH720909:DNH720914 DXD720909:DXD720914 EGZ720909:EGZ720914 EQV720909:EQV720914 FAR720909:FAR720914 FKN720909:FKN720914 FUJ720909:FUJ720914 GEF720909:GEF720914 GOB720909:GOB720914 GXX720909:GXX720914 HHT720909:HHT720914 HRP720909:HRP720914 IBL720909:IBL720914 ILH720909:ILH720914 IVD720909:IVD720914 JEZ720909:JEZ720914 JOV720909:JOV720914 JYR720909:JYR720914 KIN720909:KIN720914 KSJ720909:KSJ720914 LCF720909:LCF720914 LMB720909:LMB720914 LVX720909:LVX720914 MFT720909:MFT720914 MPP720909:MPP720914 MZL720909:MZL720914 NJH720909:NJH720914 NTD720909:NTD720914 OCZ720909:OCZ720914 OMV720909:OMV720914 OWR720909:OWR720914 PGN720909:PGN720914 PQJ720909:PQJ720914 QAF720909:QAF720914 QKB720909:QKB720914 QTX720909:QTX720914 RDT720909:RDT720914 RNP720909:RNP720914 RXL720909:RXL720914 SHH720909:SHH720914 SRD720909:SRD720914 TAZ720909:TAZ720914 TKV720909:TKV720914 TUR720909:TUR720914 UEN720909:UEN720914 UOJ720909:UOJ720914 UYF720909:UYF720914 VIB720909:VIB720914 VRX720909:VRX720914 WBT720909:WBT720914 WLP720909:WLP720914 WVL720909:WVL720914 D786445:D786450 IZ786445:IZ786450 SV786445:SV786450 ACR786445:ACR786450 AMN786445:AMN786450 AWJ786445:AWJ786450 BGF786445:BGF786450 BQB786445:BQB786450 BZX786445:BZX786450 CJT786445:CJT786450 CTP786445:CTP786450 DDL786445:DDL786450 DNH786445:DNH786450 DXD786445:DXD786450 EGZ786445:EGZ786450 EQV786445:EQV786450 FAR786445:FAR786450 FKN786445:FKN786450 FUJ786445:FUJ786450 GEF786445:GEF786450 GOB786445:GOB786450 GXX786445:GXX786450 HHT786445:HHT786450 HRP786445:HRP786450 IBL786445:IBL786450 ILH786445:ILH786450 IVD786445:IVD786450 JEZ786445:JEZ786450 JOV786445:JOV786450 JYR786445:JYR786450 KIN786445:KIN786450 KSJ786445:KSJ786450 LCF786445:LCF786450 LMB786445:LMB786450 LVX786445:LVX786450 MFT786445:MFT786450 MPP786445:MPP786450 MZL786445:MZL786450 NJH786445:NJH786450 NTD786445:NTD786450 OCZ786445:OCZ786450 OMV786445:OMV786450 OWR786445:OWR786450 PGN786445:PGN786450 PQJ786445:PQJ786450 QAF786445:QAF786450 QKB786445:QKB786450 QTX786445:QTX786450 RDT786445:RDT786450 RNP786445:RNP786450 RXL786445:RXL786450 SHH786445:SHH786450 SRD786445:SRD786450 TAZ786445:TAZ786450 TKV786445:TKV786450 TUR786445:TUR786450 UEN786445:UEN786450 UOJ786445:UOJ786450 UYF786445:UYF786450 VIB786445:VIB786450 VRX786445:VRX786450 WBT786445:WBT786450 WLP786445:WLP786450 WVL786445:WVL786450 D851981:D851986 IZ851981:IZ851986 SV851981:SV851986 ACR851981:ACR851986 AMN851981:AMN851986 AWJ851981:AWJ851986 BGF851981:BGF851986 BQB851981:BQB851986 BZX851981:BZX851986 CJT851981:CJT851986 CTP851981:CTP851986 DDL851981:DDL851986 DNH851981:DNH851986 DXD851981:DXD851986 EGZ851981:EGZ851986 EQV851981:EQV851986 FAR851981:FAR851986 FKN851981:FKN851986 FUJ851981:FUJ851986 GEF851981:GEF851986 GOB851981:GOB851986 GXX851981:GXX851986 HHT851981:HHT851986 HRP851981:HRP851986 IBL851981:IBL851986 ILH851981:ILH851986 IVD851981:IVD851986 JEZ851981:JEZ851986 JOV851981:JOV851986 JYR851981:JYR851986 KIN851981:KIN851986 KSJ851981:KSJ851986 LCF851981:LCF851986 LMB851981:LMB851986 LVX851981:LVX851986 MFT851981:MFT851986 MPP851981:MPP851986 MZL851981:MZL851986 NJH851981:NJH851986 NTD851981:NTD851986 OCZ851981:OCZ851986 OMV851981:OMV851986 OWR851981:OWR851986 PGN851981:PGN851986 PQJ851981:PQJ851986 QAF851981:QAF851986 QKB851981:QKB851986 QTX851981:QTX851986 RDT851981:RDT851986 RNP851981:RNP851986 RXL851981:RXL851986 SHH851981:SHH851986 SRD851981:SRD851986 TAZ851981:TAZ851986 TKV851981:TKV851986 TUR851981:TUR851986 UEN851981:UEN851986 UOJ851981:UOJ851986 UYF851981:UYF851986 VIB851981:VIB851986 VRX851981:VRX851986 WBT851981:WBT851986 WLP851981:WLP851986 WVL851981:WVL851986 D917517:D917522 IZ917517:IZ917522 SV917517:SV917522 ACR917517:ACR917522 AMN917517:AMN917522 AWJ917517:AWJ917522 BGF917517:BGF917522 BQB917517:BQB917522 BZX917517:BZX917522 CJT917517:CJT917522 CTP917517:CTP917522 DDL917517:DDL917522 DNH917517:DNH917522 DXD917517:DXD917522 EGZ917517:EGZ917522 EQV917517:EQV917522 FAR917517:FAR917522 FKN917517:FKN917522 FUJ917517:FUJ917522 GEF917517:GEF917522 GOB917517:GOB917522 GXX917517:GXX917522 HHT917517:HHT917522 HRP917517:HRP917522 IBL917517:IBL917522 ILH917517:ILH917522 IVD917517:IVD917522 JEZ917517:JEZ917522 JOV917517:JOV917522 JYR917517:JYR917522 KIN917517:KIN917522 KSJ917517:KSJ917522 LCF917517:LCF917522 LMB917517:LMB917522 LVX917517:LVX917522 MFT917517:MFT917522 MPP917517:MPP917522 MZL917517:MZL917522 NJH917517:NJH917522 NTD917517:NTD917522 OCZ917517:OCZ917522 OMV917517:OMV917522 OWR917517:OWR917522 PGN917517:PGN917522 PQJ917517:PQJ917522 QAF917517:QAF917522 QKB917517:QKB917522 QTX917517:QTX917522 RDT917517:RDT917522 RNP917517:RNP917522 RXL917517:RXL917522 SHH917517:SHH917522 SRD917517:SRD917522 TAZ917517:TAZ917522 TKV917517:TKV917522 TUR917517:TUR917522 UEN917517:UEN917522 UOJ917517:UOJ917522 UYF917517:UYF917522 VIB917517:VIB917522 VRX917517:VRX917522 WBT917517:WBT917522 WLP917517:WLP917522 WVL917517:WVL917522 D983053:D983058 IZ983053:IZ983058 SV983053:SV983058 ACR983053:ACR983058 AMN983053:AMN983058 AWJ983053:AWJ983058 BGF983053:BGF983058 BQB983053:BQB983058 BZX983053:BZX983058 CJT983053:CJT983058 CTP983053:CTP983058 DDL983053:DDL983058 DNH983053:DNH983058 DXD983053:DXD983058 EGZ983053:EGZ983058 EQV983053:EQV983058 FAR983053:FAR983058 FKN983053:FKN983058 FUJ983053:FUJ983058 GEF983053:GEF983058 GOB983053:GOB983058 GXX983053:GXX983058 HHT983053:HHT983058 HRP983053:HRP983058 IBL983053:IBL983058 ILH983053:ILH983058 IVD983053:IVD983058 JEZ983053:JEZ983058 JOV983053:JOV983058 JYR983053:JYR983058 KIN983053:KIN983058 KSJ983053:KSJ983058 LCF983053:LCF983058 LMB983053:LMB983058 LVX983053:LVX983058 MFT983053:MFT983058 MPP983053:MPP983058 MZL983053:MZL983058 NJH983053:NJH983058 NTD983053:NTD983058 OCZ983053:OCZ983058 OMV983053:OMV983058 OWR983053:OWR983058 PGN983053:PGN983058 PQJ983053:PQJ983058 QAF983053:QAF983058 QKB983053:QKB983058 QTX983053:QTX983058 RDT983053:RDT983058 RNP983053:RNP983058 RXL983053:RXL983058 SHH983053:SHH983058 SRD983053:SRD983058 TAZ983053:TAZ983058 TKV983053:TKV983058 TUR983053:TUR983058 UEN983053:UEN983058 UOJ983053:UOJ983058 UYF983053:UYF983058 VIB983053:VIB983058 VRX983053:VRX983058 WBT983053:WBT983058 WLP983053:WLP983058 WVL983053:WVL983058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topLeftCell="A3664" workbookViewId="0"/>
  </sheetViews>
  <sheetFormatPr defaultColWidth="9.28515625" defaultRowHeight="14.25"/>
  <cols>
    <col min="1" max="3" width="9.28515625" style="64"/>
    <col min="4" max="16384" width="9.28515625" style="65"/>
  </cols>
  <sheetData>
    <row r="1" spans="1:5">
      <c r="A1" s="68" t="s">
        <v>31</v>
      </c>
    </row>
    <row r="3" spans="1:5">
      <c r="A3" s="69" t="s">
        <v>32</v>
      </c>
      <c r="B3" s="69" t="s">
        <v>33</v>
      </c>
      <c r="C3" s="64" t="s">
        <v>22</v>
      </c>
      <c r="D3" s="64" t="s">
        <v>23</v>
      </c>
      <c r="E3" s="64" t="s">
        <v>34</v>
      </c>
    </row>
    <row r="4" spans="1:5">
      <c r="A4" s="69">
        <v>200</v>
      </c>
      <c r="B4" s="69">
        <v>64</v>
      </c>
      <c r="C4" s="64">
        <v>2186</v>
      </c>
      <c r="D4" s="64">
        <v>80</v>
      </c>
      <c r="E4" s="64" t="s">
        <v>35</v>
      </c>
    </row>
    <row r="5" spans="1:5">
      <c r="A5" s="69">
        <v>211</v>
      </c>
      <c r="B5" s="69">
        <v>64</v>
      </c>
      <c r="C5" s="64">
        <v>2186</v>
      </c>
      <c r="D5" s="64">
        <v>80</v>
      </c>
      <c r="E5" s="64" t="s">
        <v>35</v>
      </c>
    </row>
    <row r="6" spans="1:5">
      <c r="A6" s="69">
        <v>212</v>
      </c>
      <c r="B6" s="69">
        <v>64</v>
      </c>
      <c r="C6" s="64">
        <v>2186</v>
      </c>
      <c r="D6" s="64">
        <v>80</v>
      </c>
      <c r="E6" s="64" t="s">
        <v>35</v>
      </c>
    </row>
    <row r="7" spans="1:5">
      <c r="A7" s="69">
        <v>221</v>
      </c>
      <c r="B7" s="69">
        <v>64</v>
      </c>
      <c r="C7" s="64">
        <v>2186</v>
      </c>
      <c r="D7" s="64">
        <v>80</v>
      </c>
      <c r="E7" s="64" t="s">
        <v>35</v>
      </c>
    </row>
    <row r="8" spans="1:5">
      <c r="A8" s="69">
        <v>230</v>
      </c>
      <c r="B8" s="69">
        <v>64</v>
      </c>
      <c r="C8" s="64">
        <v>2186</v>
      </c>
      <c r="D8" s="64">
        <v>80</v>
      </c>
      <c r="E8" s="64" t="s">
        <v>35</v>
      </c>
    </row>
    <row r="9" spans="1:5">
      <c r="A9" s="69">
        <v>237</v>
      </c>
      <c r="B9" s="69">
        <v>64</v>
      </c>
      <c r="C9" s="64">
        <v>2186</v>
      </c>
      <c r="D9" s="64">
        <v>80</v>
      </c>
      <c r="E9" s="64" t="s">
        <v>35</v>
      </c>
    </row>
    <row r="10" spans="1:5">
      <c r="A10" s="69">
        <v>238</v>
      </c>
      <c r="B10" s="69">
        <v>64</v>
      </c>
      <c r="C10" s="64">
        <v>2186</v>
      </c>
      <c r="D10" s="64">
        <v>80</v>
      </c>
      <c r="E10" s="64" t="s">
        <v>35</v>
      </c>
    </row>
    <row r="11" spans="1:5">
      <c r="A11" s="69">
        <v>239</v>
      </c>
      <c r="B11" s="69">
        <v>64</v>
      </c>
      <c r="C11" s="64">
        <v>2186</v>
      </c>
      <c r="D11" s="64">
        <v>80</v>
      </c>
      <c r="E11" s="64" t="s">
        <v>35</v>
      </c>
    </row>
    <row r="12" spans="1:5">
      <c r="A12" s="69">
        <v>240</v>
      </c>
      <c r="B12" s="69">
        <v>64</v>
      </c>
      <c r="C12" s="64">
        <v>2186</v>
      </c>
      <c r="D12" s="64">
        <v>80</v>
      </c>
      <c r="E12" s="64" t="s">
        <v>35</v>
      </c>
    </row>
    <row r="13" spans="1:5">
      <c r="A13" s="69">
        <v>241</v>
      </c>
      <c r="B13" s="69">
        <v>64</v>
      </c>
      <c r="C13" s="64">
        <v>2186</v>
      </c>
      <c r="D13" s="64">
        <v>80</v>
      </c>
      <c r="E13" s="64" t="s">
        <v>35</v>
      </c>
    </row>
    <row r="14" spans="1:5">
      <c r="A14" s="69">
        <v>242</v>
      </c>
      <c r="B14" s="69">
        <v>64</v>
      </c>
      <c r="C14" s="64">
        <v>2186</v>
      </c>
      <c r="D14" s="64">
        <v>80</v>
      </c>
      <c r="E14" s="64" t="s">
        <v>35</v>
      </c>
    </row>
    <row r="15" spans="1:5">
      <c r="A15" s="69">
        <v>243</v>
      </c>
      <c r="B15" s="69">
        <v>64</v>
      </c>
      <c r="C15" s="64">
        <v>2186</v>
      </c>
      <c r="D15" s="64">
        <v>80</v>
      </c>
      <c r="E15" s="64" t="s">
        <v>35</v>
      </c>
    </row>
    <row r="16" spans="1:5">
      <c r="A16" s="69">
        <v>244</v>
      </c>
      <c r="B16" s="69">
        <v>64</v>
      </c>
      <c r="C16" s="64">
        <v>2186</v>
      </c>
      <c r="D16" s="64">
        <v>80</v>
      </c>
      <c r="E16" s="64" t="s">
        <v>35</v>
      </c>
    </row>
    <row r="17" spans="1:5">
      <c r="A17" s="69">
        <v>245</v>
      </c>
      <c r="B17" s="69">
        <v>64</v>
      </c>
      <c r="C17" s="64">
        <v>2186</v>
      </c>
      <c r="D17" s="64">
        <v>80</v>
      </c>
      <c r="E17" s="64" t="s">
        <v>35</v>
      </c>
    </row>
    <row r="18" spans="1:5">
      <c r="A18" s="69">
        <v>246</v>
      </c>
      <c r="B18" s="69">
        <v>64</v>
      </c>
      <c r="C18" s="64">
        <v>2186</v>
      </c>
      <c r="D18" s="64">
        <v>80</v>
      </c>
      <c r="E18" s="64" t="s">
        <v>35</v>
      </c>
    </row>
    <row r="19" spans="1:5">
      <c r="A19" s="69">
        <v>247</v>
      </c>
      <c r="B19" s="69">
        <v>64</v>
      </c>
      <c r="C19" s="64">
        <v>2186</v>
      </c>
      <c r="D19" s="64">
        <v>80</v>
      </c>
      <c r="E19" s="64" t="s">
        <v>35</v>
      </c>
    </row>
    <row r="20" spans="1:5">
      <c r="A20" s="69">
        <v>248</v>
      </c>
      <c r="B20" s="69">
        <v>64</v>
      </c>
      <c r="C20" s="64">
        <v>2186</v>
      </c>
      <c r="D20" s="64">
        <v>80</v>
      </c>
      <c r="E20" s="64" t="s">
        <v>35</v>
      </c>
    </row>
    <row r="21" spans="1:5">
      <c r="A21" s="69">
        <v>249</v>
      </c>
      <c r="B21" s="69">
        <v>64</v>
      </c>
      <c r="C21" s="64">
        <v>2186</v>
      </c>
      <c r="D21" s="64">
        <v>80</v>
      </c>
      <c r="E21" s="64" t="s">
        <v>35</v>
      </c>
    </row>
    <row r="22" spans="1:5">
      <c r="A22" s="69">
        <v>250</v>
      </c>
      <c r="B22" s="69">
        <v>64</v>
      </c>
      <c r="C22" s="64">
        <v>2186</v>
      </c>
      <c r="D22" s="64">
        <v>80</v>
      </c>
      <c r="E22" s="64" t="s">
        <v>35</v>
      </c>
    </row>
    <row r="23" spans="1:5">
      <c r="A23" s="69">
        <v>251</v>
      </c>
      <c r="B23" s="69">
        <v>64</v>
      </c>
      <c r="C23" s="64">
        <v>2186</v>
      </c>
      <c r="D23" s="64">
        <v>80</v>
      </c>
      <c r="E23" s="64" t="s">
        <v>35</v>
      </c>
    </row>
    <row r="24" spans="1:5">
      <c r="A24" s="69">
        <v>252</v>
      </c>
      <c r="B24" s="69">
        <v>64</v>
      </c>
      <c r="C24" s="64">
        <v>2186</v>
      </c>
      <c r="D24" s="64">
        <v>80</v>
      </c>
      <c r="E24" s="64" t="s">
        <v>35</v>
      </c>
    </row>
    <row r="25" spans="1:5">
      <c r="A25" s="69">
        <v>253</v>
      </c>
      <c r="B25" s="69">
        <v>64</v>
      </c>
      <c r="C25" s="64">
        <v>2186</v>
      </c>
      <c r="D25" s="64">
        <v>80</v>
      </c>
      <c r="E25" s="64" t="s">
        <v>35</v>
      </c>
    </row>
    <row r="26" spans="1:5">
      <c r="A26" s="69">
        <v>254</v>
      </c>
      <c r="B26" s="69">
        <v>64</v>
      </c>
      <c r="C26" s="64">
        <v>2186</v>
      </c>
      <c r="D26" s="64">
        <v>80</v>
      </c>
      <c r="E26" s="64" t="s">
        <v>35</v>
      </c>
    </row>
    <row r="27" spans="1:5">
      <c r="A27" s="69">
        <v>255</v>
      </c>
      <c r="B27" s="69">
        <v>64</v>
      </c>
      <c r="C27" s="64">
        <v>2186</v>
      </c>
      <c r="D27" s="64">
        <v>80</v>
      </c>
      <c r="E27" s="64" t="s">
        <v>35</v>
      </c>
    </row>
    <row r="28" spans="1:5">
      <c r="A28" s="69">
        <v>256</v>
      </c>
      <c r="B28" s="69">
        <v>64</v>
      </c>
      <c r="C28" s="64">
        <v>2186</v>
      </c>
      <c r="D28" s="64">
        <v>80</v>
      </c>
      <c r="E28" s="64" t="s">
        <v>35</v>
      </c>
    </row>
    <row r="29" spans="1:5">
      <c r="A29" s="69">
        <v>257</v>
      </c>
      <c r="B29" s="69">
        <v>64</v>
      </c>
      <c r="C29" s="64">
        <v>2186</v>
      </c>
      <c r="D29" s="64">
        <v>80</v>
      </c>
      <c r="E29" s="64" t="s">
        <v>35</v>
      </c>
    </row>
    <row r="30" spans="1:5">
      <c r="A30" s="69">
        <v>258</v>
      </c>
      <c r="B30" s="69">
        <v>64</v>
      </c>
      <c r="C30" s="64">
        <v>2186</v>
      </c>
      <c r="D30" s="64">
        <v>80</v>
      </c>
      <c r="E30" s="64" t="s">
        <v>35</v>
      </c>
    </row>
    <row r="31" spans="1:5">
      <c r="A31" s="69">
        <v>259</v>
      </c>
      <c r="B31" s="69">
        <v>64</v>
      </c>
      <c r="C31" s="64">
        <v>2186</v>
      </c>
      <c r="D31" s="64">
        <v>80</v>
      </c>
      <c r="E31" s="64" t="s">
        <v>35</v>
      </c>
    </row>
    <row r="32" spans="1:5">
      <c r="A32" s="69">
        <v>260</v>
      </c>
      <c r="B32" s="69">
        <v>64</v>
      </c>
      <c r="C32" s="64">
        <v>2186</v>
      </c>
      <c r="D32" s="64">
        <v>80</v>
      </c>
      <c r="E32" s="64" t="s">
        <v>35</v>
      </c>
    </row>
    <row r="33" spans="1:5">
      <c r="A33" s="69">
        <v>261</v>
      </c>
      <c r="B33" s="69">
        <v>64</v>
      </c>
      <c r="C33" s="64">
        <v>2186</v>
      </c>
      <c r="D33" s="64">
        <v>80</v>
      </c>
      <c r="E33" s="64" t="s">
        <v>35</v>
      </c>
    </row>
    <row r="34" spans="1:5">
      <c r="A34" s="69">
        <v>262</v>
      </c>
      <c r="B34" s="69">
        <v>64</v>
      </c>
      <c r="C34" s="64">
        <v>2186</v>
      </c>
      <c r="D34" s="64">
        <v>80</v>
      </c>
      <c r="E34" s="64" t="s">
        <v>35</v>
      </c>
    </row>
    <row r="35" spans="1:5">
      <c r="A35" s="69">
        <v>263</v>
      </c>
      <c r="B35" s="69">
        <v>64</v>
      </c>
      <c r="C35" s="64">
        <v>2186</v>
      </c>
      <c r="D35" s="64">
        <v>80</v>
      </c>
      <c r="E35" s="64" t="s">
        <v>35</v>
      </c>
    </row>
    <row r="36" spans="1:5">
      <c r="A36" s="69">
        <v>264</v>
      </c>
      <c r="B36" s="69">
        <v>64</v>
      </c>
      <c r="C36" s="64">
        <v>2186</v>
      </c>
      <c r="D36" s="64">
        <v>80</v>
      </c>
      <c r="E36" s="64" t="s">
        <v>35</v>
      </c>
    </row>
    <row r="37" spans="1:5">
      <c r="A37" s="69">
        <v>266</v>
      </c>
      <c r="B37" s="69">
        <v>64</v>
      </c>
      <c r="C37" s="64">
        <v>2186</v>
      </c>
      <c r="D37" s="64">
        <v>80</v>
      </c>
      <c r="E37" s="64" t="s">
        <v>35</v>
      </c>
    </row>
    <row r="38" spans="1:5">
      <c r="A38" s="69">
        <v>267</v>
      </c>
      <c r="B38" s="69">
        <v>64</v>
      </c>
      <c r="C38" s="64">
        <v>2186</v>
      </c>
      <c r="D38" s="64">
        <v>80</v>
      </c>
      <c r="E38" s="64" t="s">
        <v>35</v>
      </c>
    </row>
    <row r="39" spans="1:5">
      <c r="A39" s="69">
        <v>268</v>
      </c>
      <c r="B39" s="69">
        <v>64</v>
      </c>
      <c r="C39" s="64">
        <v>2186</v>
      </c>
      <c r="D39" s="64">
        <v>80</v>
      </c>
      <c r="E39" s="64" t="s">
        <v>35</v>
      </c>
    </row>
    <row r="40" spans="1:5">
      <c r="A40" s="69">
        <v>269</v>
      </c>
      <c r="B40" s="69">
        <v>64</v>
      </c>
      <c r="C40" s="64">
        <v>2186</v>
      </c>
      <c r="D40" s="64">
        <v>80</v>
      </c>
      <c r="E40" s="64" t="s">
        <v>35</v>
      </c>
    </row>
    <row r="41" spans="1:5">
      <c r="A41" s="69">
        <v>270</v>
      </c>
      <c r="B41" s="69">
        <v>64</v>
      </c>
      <c r="C41" s="64">
        <v>2186</v>
      </c>
      <c r="D41" s="64">
        <v>80</v>
      </c>
      <c r="E41" s="64" t="s">
        <v>35</v>
      </c>
    </row>
    <row r="42" spans="1:5">
      <c r="A42" s="69">
        <v>271</v>
      </c>
      <c r="B42" s="69">
        <v>64</v>
      </c>
      <c r="C42" s="64">
        <v>2186</v>
      </c>
      <c r="D42" s="64">
        <v>80</v>
      </c>
      <c r="E42" s="64" t="s">
        <v>35</v>
      </c>
    </row>
    <row r="43" spans="1:5">
      <c r="A43" s="69">
        <v>272</v>
      </c>
      <c r="B43" s="69">
        <v>64</v>
      </c>
      <c r="C43" s="64">
        <v>2186</v>
      </c>
      <c r="D43" s="64">
        <v>80</v>
      </c>
      <c r="E43" s="64" t="s">
        <v>35</v>
      </c>
    </row>
    <row r="44" spans="1:5">
      <c r="A44" s="69">
        <v>273</v>
      </c>
      <c r="B44" s="69">
        <v>64</v>
      </c>
      <c r="C44" s="64">
        <v>2186</v>
      </c>
      <c r="D44" s="64">
        <v>80</v>
      </c>
      <c r="E44" s="64" t="s">
        <v>35</v>
      </c>
    </row>
    <row r="45" spans="1:5">
      <c r="A45" s="69">
        <v>274</v>
      </c>
      <c r="B45" s="69">
        <v>64</v>
      </c>
      <c r="C45" s="64">
        <v>2186</v>
      </c>
      <c r="D45" s="64">
        <v>80</v>
      </c>
      <c r="E45" s="64" t="s">
        <v>35</v>
      </c>
    </row>
    <row r="46" spans="1:5">
      <c r="A46" s="69">
        <v>275</v>
      </c>
      <c r="B46" s="69">
        <v>64</v>
      </c>
      <c r="C46" s="64">
        <v>2186</v>
      </c>
      <c r="D46" s="64">
        <v>80</v>
      </c>
      <c r="E46" s="64" t="s">
        <v>35</v>
      </c>
    </row>
    <row r="47" spans="1:5">
      <c r="A47" s="69">
        <v>276</v>
      </c>
      <c r="B47" s="69">
        <v>64</v>
      </c>
      <c r="C47" s="64">
        <v>2186</v>
      </c>
      <c r="D47" s="64">
        <v>80</v>
      </c>
      <c r="E47" s="64" t="s">
        <v>35</v>
      </c>
    </row>
    <row r="48" spans="1:5">
      <c r="A48" s="69">
        <v>277</v>
      </c>
      <c r="B48" s="69">
        <v>64</v>
      </c>
      <c r="C48" s="64">
        <v>2186</v>
      </c>
      <c r="D48" s="64">
        <v>80</v>
      </c>
      <c r="E48" s="64" t="s">
        <v>35</v>
      </c>
    </row>
    <row r="49" spans="1:5">
      <c r="A49" s="69">
        <v>278</v>
      </c>
      <c r="B49" s="69">
        <v>64</v>
      </c>
      <c r="C49" s="64">
        <v>2186</v>
      </c>
      <c r="D49" s="64">
        <v>80</v>
      </c>
      <c r="E49" s="64" t="s">
        <v>35</v>
      </c>
    </row>
    <row r="50" spans="1:5">
      <c r="A50" s="69">
        <v>279</v>
      </c>
      <c r="B50" s="69">
        <v>64</v>
      </c>
      <c r="C50" s="64">
        <v>2186</v>
      </c>
      <c r="D50" s="64">
        <v>80</v>
      </c>
      <c r="E50" s="64" t="s">
        <v>35</v>
      </c>
    </row>
    <row r="51" spans="1:5">
      <c r="A51" s="69">
        <v>280</v>
      </c>
      <c r="B51" s="69">
        <v>64</v>
      </c>
      <c r="C51" s="64">
        <v>2186</v>
      </c>
      <c r="D51" s="64">
        <v>80</v>
      </c>
      <c r="E51" s="64" t="s">
        <v>35</v>
      </c>
    </row>
    <row r="52" spans="1:5">
      <c r="A52" s="69">
        <v>281</v>
      </c>
      <c r="B52" s="69">
        <v>64</v>
      </c>
      <c r="C52" s="64">
        <v>2186</v>
      </c>
      <c r="D52" s="64">
        <v>80</v>
      </c>
      <c r="E52" s="64" t="s">
        <v>35</v>
      </c>
    </row>
    <row r="53" spans="1:5">
      <c r="A53" s="69">
        <v>282</v>
      </c>
      <c r="B53" s="69">
        <v>64</v>
      </c>
      <c r="C53" s="64">
        <v>2186</v>
      </c>
      <c r="D53" s="64">
        <v>80</v>
      </c>
      <c r="E53" s="64" t="s">
        <v>35</v>
      </c>
    </row>
    <row r="54" spans="1:5">
      <c r="A54" s="69">
        <v>283</v>
      </c>
      <c r="B54" s="69">
        <v>64</v>
      </c>
      <c r="C54" s="64">
        <v>2186</v>
      </c>
      <c r="D54" s="64">
        <v>80</v>
      </c>
      <c r="E54" s="64" t="s">
        <v>35</v>
      </c>
    </row>
    <row r="55" spans="1:5">
      <c r="A55" s="69">
        <v>284</v>
      </c>
      <c r="B55" s="69">
        <v>64</v>
      </c>
      <c r="C55" s="64">
        <v>2186</v>
      </c>
      <c r="D55" s="64">
        <v>80</v>
      </c>
      <c r="E55" s="64" t="s">
        <v>35</v>
      </c>
    </row>
    <row r="56" spans="1:5">
      <c r="A56" s="69">
        <v>285</v>
      </c>
      <c r="B56" s="69">
        <v>64</v>
      </c>
      <c r="C56" s="64">
        <v>2186</v>
      </c>
      <c r="D56" s="64">
        <v>80</v>
      </c>
      <c r="E56" s="64" t="s">
        <v>35</v>
      </c>
    </row>
    <row r="57" spans="1:5">
      <c r="A57" s="69">
        <v>286</v>
      </c>
      <c r="B57" s="69">
        <v>64</v>
      </c>
      <c r="C57" s="64">
        <v>2186</v>
      </c>
      <c r="D57" s="64">
        <v>80</v>
      </c>
      <c r="E57" s="64" t="s">
        <v>35</v>
      </c>
    </row>
    <row r="58" spans="1:5">
      <c r="A58" s="69">
        <v>287</v>
      </c>
      <c r="B58" s="69">
        <v>64</v>
      </c>
      <c r="C58" s="64">
        <v>2186</v>
      </c>
      <c r="D58" s="64">
        <v>80</v>
      </c>
      <c r="E58" s="64" t="s">
        <v>35</v>
      </c>
    </row>
    <row r="59" spans="1:5">
      <c r="A59" s="69">
        <v>288</v>
      </c>
      <c r="B59" s="69">
        <v>64</v>
      </c>
      <c r="C59" s="64">
        <v>2186</v>
      </c>
      <c r="D59" s="64">
        <v>80</v>
      </c>
      <c r="E59" s="64" t="s">
        <v>35</v>
      </c>
    </row>
    <row r="60" spans="1:5">
      <c r="A60" s="69">
        <v>289</v>
      </c>
      <c r="B60" s="69">
        <v>64</v>
      </c>
      <c r="C60" s="64">
        <v>2186</v>
      </c>
      <c r="D60" s="64">
        <v>80</v>
      </c>
      <c r="E60" s="64" t="s">
        <v>35</v>
      </c>
    </row>
    <row r="61" spans="1:5">
      <c r="A61" s="69">
        <v>290</v>
      </c>
      <c r="B61" s="69">
        <v>64</v>
      </c>
      <c r="C61" s="64">
        <v>2186</v>
      </c>
      <c r="D61" s="64">
        <v>80</v>
      </c>
      <c r="E61" s="64" t="s">
        <v>35</v>
      </c>
    </row>
    <row r="62" spans="1:5">
      <c r="A62" s="69">
        <v>291</v>
      </c>
      <c r="B62" s="69">
        <v>64</v>
      </c>
      <c r="C62" s="64">
        <v>2186</v>
      </c>
      <c r="D62" s="64">
        <v>80</v>
      </c>
      <c r="E62" s="64" t="s">
        <v>35</v>
      </c>
    </row>
    <row r="63" spans="1:5">
      <c r="A63" s="69">
        <v>293</v>
      </c>
      <c r="B63" s="69">
        <v>64</v>
      </c>
      <c r="C63" s="64">
        <v>2186</v>
      </c>
      <c r="D63" s="64">
        <v>80</v>
      </c>
      <c r="E63" s="64" t="s">
        <v>35</v>
      </c>
    </row>
    <row r="64" spans="1:5">
      <c r="A64" s="69">
        <v>294</v>
      </c>
      <c r="B64" s="69">
        <v>64</v>
      </c>
      <c r="C64" s="64">
        <v>2186</v>
      </c>
      <c r="D64" s="64">
        <v>80</v>
      </c>
      <c r="E64" s="64" t="s">
        <v>35</v>
      </c>
    </row>
    <row r="65" spans="1:5">
      <c r="A65" s="69">
        <v>295</v>
      </c>
      <c r="B65" s="69">
        <v>64</v>
      </c>
      <c r="C65" s="64">
        <v>2186</v>
      </c>
      <c r="D65" s="64">
        <v>80</v>
      </c>
      <c r="E65" s="64" t="s">
        <v>35</v>
      </c>
    </row>
    <row r="66" spans="1:5">
      <c r="A66" s="69">
        <v>296</v>
      </c>
      <c r="B66" s="69">
        <v>64</v>
      </c>
      <c r="C66" s="64">
        <v>2186</v>
      </c>
      <c r="D66" s="64">
        <v>80</v>
      </c>
      <c r="E66" s="64" t="s">
        <v>35</v>
      </c>
    </row>
    <row r="67" spans="1:5">
      <c r="A67" s="69">
        <v>297</v>
      </c>
      <c r="B67" s="69">
        <v>64</v>
      </c>
      <c r="C67" s="64">
        <v>2186</v>
      </c>
      <c r="D67" s="64">
        <v>80</v>
      </c>
      <c r="E67" s="64" t="s">
        <v>35</v>
      </c>
    </row>
    <row r="68" spans="1:5">
      <c r="A68" s="69">
        <v>298</v>
      </c>
      <c r="B68" s="69">
        <v>64</v>
      </c>
      <c r="C68" s="64">
        <v>2186</v>
      </c>
      <c r="D68" s="64">
        <v>80</v>
      </c>
      <c r="E68" s="64" t="s">
        <v>35</v>
      </c>
    </row>
    <row r="69" spans="1:5">
      <c r="A69" s="69">
        <v>299</v>
      </c>
      <c r="B69" s="69">
        <v>64</v>
      </c>
      <c r="C69" s="64">
        <v>2186</v>
      </c>
      <c r="D69" s="64">
        <v>80</v>
      </c>
      <c r="E69" s="64" t="s">
        <v>35</v>
      </c>
    </row>
    <row r="70" spans="1:5">
      <c r="A70" s="69">
        <v>800</v>
      </c>
      <c r="B70" s="69">
        <v>66</v>
      </c>
      <c r="C70" s="64">
        <v>0</v>
      </c>
      <c r="D70" s="64">
        <v>2895</v>
      </c>
      <c r="E70" s="64" t="s">
        <v>36</v>
      </c>
    </row>
    <row r="71" spans="1:5">
      <c r="A71" s="69">
        <v>801</v>
      </c>
      <c r="B71" s="69">
        <v>66</v>
      </c>
      <c r="C71" s="64">
        <v>0</v>
      </c>
      <c r="D71" s="64">
        <v>2895</v>
      </c>
      <c r="E71" s="64" t="s">
        <v>36</v>
      </c>
    </row>
    <row r="72" spans="1:5">
      <c r="A72" s="69">
        <v>804</v>
      </c>
      <c r="B72" s="69">
        <v>66</v>
      </c>
      <c r="C72" s="64">
        <v>0</v>
      </c>
      <c r="D72" s="64">
        <v>2895</v>
      </c>
      <c r="E72" s="64" t="s">
        <v>36</v>
      </c>
    </row>
    <row r="73" spans="1:5">
      <c r="A73" s="69">
        <v>810</v>
      </c>
      <c r="B73" s="69">
        <v>66</v>
      </c>
      <c r="C73" s="64">
        <v>0</v>
      </c>
      <c r="D73" s="64">
        <v>2895</v>
      </c>
      <c r="E73" s="64" t="s">
        <v>36</v>
      </c>
    </row>
    <row r="74" spans="1:5">
      <c r="A74" s="69">
        <v>811</v>
      </c>
      <c r="B74" s="69">
        <v>66</v>
      </c>
      <c r="C74" s="64">
        <v>0</v>
      </c>
      <c r="D74" s="64">
        <v>2895</v>
      </c>
      <c r="E74" s="64" t="s">
        <v>36</v>
      </c>
    </row>
    <row r="75" spans="1:5">
      <c r="A75" s="69">
        <v>812</v>
      </c>
      <c r="B75" s="69">
        <v>66</v>
      </c>
      <c r="C75" s="64">
        <v>0</v>
      </c>
      <c r="D75" s="64">
        <v>2895</v>
      </c>
      <c r="E75" s="64" t="s">
        <v>36</v>
      </c>
    </row>
    <row r="76" spans="1:5">
      <c r="A76" s="69">
        <v>813</v>
      </c>
      <c r="B76" s="69">
        <v>66</v>
      </c>
      <c r="C76" s="64">
        <v>0</v>
      </c>
      <c r="D76" s="64">
        <v>2895</v>
      </c>
      <c r="E76" s="64" t="s">
        <v>36</v>
      </c>
    </row>
    <row r="77" spans="1:5">
      <c r="A77" s="69">
        <v>814</v>
      </c>
      <c r="B77" s="69">
        <v>66</v>
      </c>
      <c r="C77" s="64">
        <v>0</v>
      </c>
      <c r="D77" s="64">
        <v>2895</v>
      </c>
      <c r="E77" s="64" t="s">
        <v>36</v>
      </c>
    </row>
    <row r="78" spans="1:5">
      <c r="A78" s="69">
        <v>815</v>
      </c>
      <c r="B78" s="69">
        <v>66</v>
      </c>
      <c r="C78" s="64">
        <v>0</v>
      </c>
      <c r="D78" s="64">
        <v>2895</v>
      </c>
      <c r="E78" s="64" t="s">
        <v>36</v>
      </c>
    </row>
    <row r="79" spans="1:5">
      <c r="A79" s="69">
        <v>820</v>
      </c>
      <c r="B79" s="69">
        <v>66</v>
      </c>
      <c r="C79" s="64">
        <v>0</v>
      </c>
      <c r="D79" s="64">
        <v>2895</v>
      </c>
      <c r="E79" s="64" t="s">
        <v>36</v>
      </c>
    </row>
    <row r="80" spans="1:5">
      <c r="A80" s="69">
        <v>821</v>
      </c>
      <c r="B80" s="69">
        <v>66</v>
      </c>
      <c r="C80" s="64">
        <v>0</v>
      </c>
      <c r="D80" s="64">
        <v>2895</v>
      </c>
      <c r="E80" s="64" t="s">
        <v>36</v>
      </c>
    </row>
    <row r="81" spans="1:5">
      <c r="A81" s="69">
        <v>822</v>
      </c>
      <c r="B81" s="69">
        <v>66</v>
      </c>
      <c r="C81" s="64">
        <v>0</v>
      </c>
      <c r="D81" s="64">
        <v>2895</v>
      </c>
      <c r="E81" s="64" t="s">
        <v>36</v>
      </c>
    </row>
    <row r="82" spans="1:5">
      <c r="A82" s="69">
        <v>828</v>
      </c>
      <c r="B82" s="69">
        <v>66</v>
      </c>
      <c r="C82" s="64">
        <v>0</v>
      </c>
      <c r="D82" s="64">
        <v>2895</v>
      </c>
      <c r="E82" s="64" t="s">
        <v>36</v>
      </c>
    </row>
    <row r="83" spans="1:5">
      <c r="A83" s="69">
        <v>830</v>
      </c>
      <c r="B83" s="69">
        <v>66</v>
      </c>
      <c r="C83" s="64">
        <v>0</v>
      </c>
      <c r="D83" s="64">
        <v>2895</v>
      </c>
      <c r="E83" s="64" t="s">
        <v>36</v>
      </c>
    </row>
    <row r="84" spans="1:5">
      <c r="A84" s="69">
        <v>831</v>
      </c>
      <c r="B84" s="69">
        <v>66</v>
      </c>
      <c r="C84" s="64">
        <v>0</v>
      </c>
      <c r="D84" s="64">
        <v>2895</v>
      </c>
      <c r="E84" s="64" t="s">
        <v>36</v>
      </c>
    </row>
    <row r="85" spans="1:5">
      <c r="A85" s="69">
        <v>832</v>
      </c>
      <c r="B85" s="69">
        <v>66</v>
      </c>
      <c r="C85" s="64">
        <v>0</v>
      </c>
      <c r="D85" s="64">
        <v>2895</v>
      </c>
      <c r="E85" s="64" t="s">
        <v>36</v>
      </c>
    </row>
    <row r="86" spans="1:5">
      <c r="A86" s="69">
        <v>835</v>
      </c>
      <c r="B86" s="69">
        <v>66</v>
      </c>
      <c r="C86" s="64">
        <v>0</v>
      </c>
      <c r="D86" s="64">
        <v>2895</v>
      </c>
      <c r="E86" s="64" t="s">
        <v>36</v>
      </c>
    </row>
    <row r="87" spans="1:5">
      <c r="A87" s="69">
        <v>836</v>
      </c>
      <c r="B87" s="69">
        <v>66</v>
      </c>
      <c r="C87" s="64">
        <v>0</v>
      </c>
      <c r="D87" s="64">
        <v>2895</v>
      </c>
      <c r="E87" s="64" t="s">
        <v>36</v>
      </c>
    </row>
    <row r="88" spans="1:5">
      <c r="A88" s="69">
        <v>837</v>
      </c>
      <c r="B88" s="69">
        <v>66</v>
      </c>
      <c r="C88" s="64">
        <v>0</v>
      </c>
      <c r="D88" s="64">
        <v>2895</v>
      </c>
      <c r="E88" s="64" t="s">
        <v>36</v>
      </c>
    </row>
    <row r="89" spans="1:5">
      <c r="A89" s="69">
        <v>840</v>
      </c>
      <c r="B89" s="69">
        <v>66</v>
      </c>
      <c r="C89" s="64">
        <v>0</v>
      </c>
      <c r="D89" s="64">
        <v>2895</v>
      </c>
      <c r="E89" s="64" t="s">
        <v>36</v>
      </c>
    </row>
    <row r="90" spans="1:5">
      <c r="A90" s="69">
        <v>845</v>
      </c>
      <c r="B90" s="69">
        <v>66</v>
      </c>
      <c r="C90" s="64">
        <v>0</v>
      </c>
      <c r="D90" s="64">
        <v>2895</v>
      </c>
      <c r="E90" s="64" t="s">
        <v>36</v>
      </c>
    </row>
    <row r="91" spans="1:5">
      <c r="A91" s="69">
        <v>846</v>
      </c>
      <c r="B91" s="69">
        <v>66</v>
      </c>
      <c r="C91" s="64">
        <v>0</v>
      </c>
      <c r="D91" s="64">
        <v>2895</v>
      </c>
      <c r="E91" s="64" t="s">
        <v>36</v>
      </c>
    </row>
    <row r="92" spans="1:5">
      <c r="A92" s="69">
        <v>847</v>
      </c>
      <c r="B92" s="69">
        <v>66</v>
      </c>
      <c r="C92" s="64">
        <v>0</v>
      </c>
      <c r="D92" s="64">
        <v>2895</v>
      </c>
      <c r="E92" s="64" t="s">
        <v>36</v>
      </c>
    </row>
    <row r="93" spans="1:5">
      <c r="A93" s="69">
        <v>850</v>
      </c>
      <c r="B93" s="69">
        <v>66</v>
      </c>
      <c r="C93" s="64">
        <v>0</v>
      </c>
      <c r="D93" s="64">
        <v>2895</v>
      </c>
      <c r="E93" s="64" t="s">
        <v>36</v>
      </c>
    </row>
    <row r="94" spans="1:5">
      <c r="A94" s="69">
        <v>851</v>
      </c>
      <c r="B94" s="69">
        <v>66</v>
      </c>
      <c r="C94" s="64">
        <v>0</v>
      </c>
      <c r="D94" s="64">
        <v>2895</v>
      </c>
      <c r="E94" s="64" t="s">
        <v>36</v>
      </c>
    </row>
    <row r="95" spans="1:5">
      <c r="A95" s="69">
        <v>852</v>
      </c>
      <c r="B95" s="69">
        <v>66</v>
      </c>
      <c r="C95" s="64">
        <v>0</v>
      </c>
      <c r="D95" s="64">
        <v>2895</v>
      </c>
      <c r="E95" s="64" t="s">
        <v>36</v>
      </c>
    </row>
    <row r="96" spans="1:5">
      <c r="A96" s="69">
        <v>853</v>
      </c>
      <c r="B96" s="69">
        <v>66</v>
      </c>
      <c r="C96" s="64">
        <v>0</v>
      </c>
      <c r="D96" s="64">
        <v>2895</v>
      </c>
      <c r="E96" s="64" t="s">
        <v>36</v>
      </c>
    </row>
    <row r="97" spans="1:5">
      <c r="A97" s="69">
        <v>854</v>
      </c>
      <c r="B97" s="69">
        <v>66</v>
      </c>
      <c r="C97" s="64">
        <v>0</v>
      </c>
      <c r="D97" s="64">
        <v>2895</v>
      </c>
      <c r="E97" s="64" t="s">
        <v>36</v>
      </c>
    </row>
    <row r="98" spans="1:5">
      <c r="A98" s="69">
        <v>860</v>
      </c>
      <c r="B98" s="69">
        <v>70</v>
      </c>
      <c r="C98" s="64">
        <v>79</v>
      </c>
      <c r="D98" s="64">
        <v>958</v>
      </c>
      <c r="E98" s="64" t="s">
        <v>36</v>
      </c>
    </row>
    <row r="99" spans="1:5">
      <c r="A99" s="69">
        <v>861</v>
      </c>
      <c r="B99" s="69">
        <v>70</v>
      </c>
      <c r="C99" s="64">
        <v>79</v>
      </c>
      <c r="D99" s="64">
        <v>958</v>
      </c>
      <c r="E99" s="64" t="s">
        <v>36</v>
      </c>
    </row>
    <row r="100" spans="1:5">
      <c r="A100" s="69">
        <v>862</v>
      </c>
      <c r="B100" s="69">
        <v>70</v>
      </c>
      <c r="C100" s="64">
        <v>79</v>
      </c>
      <c r="D100" s="64">
        <v>958</v>
      </c>
      <c r="E100" s="64" t="s">
        <v>36</v>
      </c>
    </row>
    <row r="101" spans="1:5">
      <c r="A101" s="69">
        <v>870</v>
      </c>
      <c r="B101" s="69">
        <v>71</v>
      </c>
      <c r="C101" s="64">
        <v>660</v>
      </c>
      <c r="D101" s="64">
        <v>379</v>
      </c>
      <c r="E101" s="64" t="s">
        <v>36</v>
      </c>
    </row>
    <row r="102" spans="1:5">
      <c r="A102" s="69">
        <v>871</v>
      </c>
      <c r="B102" s="69">
        <v>71</v>
      </c>
      <c r="C102" s="64">
        <v>660</v>
      </c>
      <c r="D102" s="64">
        <v>379</v>
      </c>
      <c r="E102" s="64" t="s">
        <v>36</v>
      </c>
    </row>
    <row r="103" spans="1:5">
      <c r="A103" s="69">
        <v>872</v>
      </c>
      <c r="B103" s="69">
        <v>71</v>
      </c>
      <c r="C103" s="64">
        <v>660</v>
      </c>
      <c r="D103" s="64">
        <v>379</v>
      </c>
      <c r="E103" s="64" t="s">
        <v>36</v>
      </c>
    </row>
    <row r="104" spans="1:5">
      <c r="A104" s="69">
        <v>880</v>
      </c>
      <c r="B104" s="69">
        <v>67</v>
      </c>
      <c r="C104" s="64">
        <v>0</v>
      </c>
      <c r="D104" s="64">
        <v>3344</v>
      </c>
      <c r="E104" s="64" t="s">
        <v>36</v>
      </c>
    </row>
    <row r="105" spans="1:5">
      <c r="A105" s="69">
        <v>881</v>
      </c>
      <c r="B105" s="69">
        <v>67</v>
      </c>
      <c r="C105" s="64">
        <v>0</v>
      </c>
      <c r="D105" s="64">
        <v>3344</v>
      </c>
      <c r="E105" s="64" t="s">
        <v>36</v>
      </c>
    </row>
    <row r="106" spans="1:5">
      <c r="A106" s="69">
        <v>885</v>
      </c>
      <c r="B106" s="69">
        <v>67</v>
      </c>
      <c r="C106" s="64">
        <v>0</v>
      </c>
      <c r="D106" s="64">
        <v>3344</v>
      </c>
      <c r="E106" s="64" t="s">
        <v>36</v>
      </c>
    </row>
    <row r="107" spans="1:5">
      <c r="A107" s="69">
        <v>886</v>
      </c>
      <c r="B107" s="69">
        <v>66</v>
      </c>
      <c r="C107" s="64">
        <v>0</v>
      </c>
      <c r="D107" s="64">
        <v>2895</v>
      </c>
      <c r="E107" s="64" t="s">
        <v>36</v>
      </c>
    </row>
    <row r="108" spans="1:5">
      <c r="A108" s="69">
        <v>909</v>
      </c>
      <c r="B108" s="69">
        <v>66</v>
      </c>
      <c r="C108" s="64">
        <v>0</v>
      </c>
      <c r="D108" s="64">
        <v>2895</v>
      </c>
      <c r="E108" s="64" t="s">
        <v>36</v>
      </c>
    </row>
    <row r="109" spans="1:5">
      <c r="A109" s="69">
        <v>1001</v>
      </c>
      <c r="B109" s="69">
        <v>63</v>
      </c>
      <c r="C109" s="64">
        <v>642</v>
      </c>
      <c r="D109" s="64">
        <v>541</v>
      </c>
      <c r="E109" s="64" t="s">
        <v>37</v>
      </c>
    </row>
    <row r="110" spans="1:5">
      <c r="A110" s="69">
        <v>1002</v>
      </c>
      <c r="B110" s="69">
        <v>63</v>
      </c>
      <c r="C110" s="64">
        <v>642</v>
      </c>
      <c r="D110" s="64">
        <v>541</v>
      </c>
      <c r="E110" s="64" t="s">
        <v>37</v>
      </c>
    </row>
    <row r="111" spans="1:5">
      <c r="A111" s="69">
        <v>1003</v>
      </c>
      <c r="B111" s="69">
        <v>63</v>
      </c>
      <c r="C111" s="64">
        <v>642</v>
      </c>
      <c r="D111" s="64">
        <v>541</v>
      </c>
      <c r="E111" s="64" t="s">
        <v>37</v>
      </c>
    </row>
    <row r="112" spans="1:5">
      <c r="A112" s="69">
        <v>1004</v>
      </c>
      <c r="B112" s="69">
        <v>63</v>
      </c>
      <c r="C112" s="64">
        <v>642</v>
      </c>
      <c r="D112" s="64">
        <v>541</v>
      </c>
      <c r="E112" s="64" t="s">
        <v>37</v>
      </c>
    </row>
    <row r="113" spans="1:5">
      <c r="A113" s="69">
        <v>1005</v>
      </c>
      <c r="B113" s="69">
        <v>63</v>
      </c>
      <c r="C113" s="64">
        <v>642</v>
      </c>
      <c r="D113" s="64">
        <v>541</v>
      </c>
      <c r="E113" s="64" t="s">
        <v>37</v>
      </c>
    </row>
    <row r="114" spans="1:5">
      <c r="A114" s="69">
        <v>1006</v>
      </c>
      <c r="B114" s="69">
        <v>63</v>
      </c>
      <c r="C114" s="64">
        <v>642</v>
      </c>
      <c r="D114" s="64">
        <v>541</v>
      </c>
      <c r="E114" s="64" t="s">
        <v>37</v>
      </c>
    </row>
    <row r="115" spans="1:5">
      <c r="A115" s="69">
        <v>1007</v>
      </c>
      <c r="B115" s="69">
        <v>63</v>
      </c>
      <c r="C115" s="64">
        <v>642</v>
      </c>
      <c r="D115" s="64">
        <v>541</v>
      </c>
      <c r="E115" s="64" t="s">
        <v>37</v>
      </c>
    </row>
    <row r="116" spans="1:5">
      <c r="A116" s="69">
        <v>1008</v>
      </c>
      <c r="B116" s="69">
        <v>63</v>
      </c>
      <c r="C116" s="64">
        <v>642</v>
      </c>
      <c r="D116" s="64">
        <v>541</v>
      </c>
      <c r="E116" s="64" t="s">
        <v>37</v>
      </c>
    </row>
    <row r="117" spans="1:5">
      <c r="A117" s="69">
        <v>1009</v>
      </c>
      <c r="B117" s="69">
        <v>63</v>
      </c>
      <c r="C117" s="64">
        <v>642</v>
      </c>
      <c r="D117" s="64">
        <v>541</v>
      </c>
      <c r="E117" s="64" t="s">
        <v>37</v>
      </c>
    </row>
    <row r="118" spans="1:5">
      <c r="A118" s="69">
        <v>1010</v>
      </c>
      <c r="B118" s="69">
        <v>63</v>
      </c>
      <c r="C118" s="64">
        <v>642</v>
      </c>
      <c r="D118" s="64">
        <v>541</v>
      </c>
      <c r="E118" s="64" t="s">
        <v>37</v>
      </c>
    </row>
    <row r="119" spans="1:5">
      <c r="A119" s="69">
        <v>1011</v>
      </c>
      <c r="B119" s="69">
        <v>63</v>
      </c>
      <c r="C119" s="64">
        <v>642</v>
      </c>
      <c r="D119" s="64">
        <v>541</v>
      </c>
      <c r="E119" s="64" t="s">
        <v>37</v>
      </c>
    </row>
    <row r="120" spans="1:5">
      <c r="A120" s="69">
        <v>1012</v>
      </c>
      <c r="B120" s="69">
        <v>63</v>
      </c>
      <c r="C120" s="64">
        <v>642</v>
      </c>
      <c r="D120" s="64">
        <v>541</v>
      </c>
      <c r="E120" s="64" t="s">
        <v>37</v>
      </c>
    </row>
    <row r="121" spans="1:5">
      <c r="A121" s="69">
        <v>1013</v>
      </c>
      <c r="B121" s="69">
        <v>63</v>
      </c>
      <c r="C121" s="64">
        <v>642</v>
      </c>
      <c r="D121" s="64">
        <v>541</v>
      </c>
      <c r="E121" s="64" t="s">
        <v>37</v>
      </c>
    </row>
    <row r="122" spans="1:5">
      <c r="A122" s="69">
        <v>1015</v>
      </c>
      <c r="B122" s="69">
        <v>63</v>
      </c>
      <c r="C122" s="64">
        <v>642</v>
      </c>
      <c r="D122" s="64">
        <v>541</v>
      </c>
      <c r="E122" s="64" t="s">
        <v>37</v>
      </c>
    </row>
    <row r="123" spans="1:5">
      <c r="A123" s="69">
        <v>1016</v>
      </c>
      <c r="B123" s="69">
        <v>63</v>
      </c>
      <c r="C123" s="64">
        <v>642</v>
      </c>
      <c r="D123" s="64">
        <v>541</v>
      </c>
      <c r="E123" s="64" t="s">
        <v>37</v>
      </c>
    </row>
    <row r="124" spans="1:5">
      <c r="A124" s="69">
        <v>1017</v>
      </c>
      <c r="B124" s="69">
        <v>63</v>
      </c>
      <c r="C124" s="64">
        <v>642</v>
      </c>
      <c r="D124" s="64">
        <v>541</v>
      </c>
      <c r="E124" s="64" t="s">
        <v>37</v>
      </c>
    </row>
    <row r="125" spans="1:5">
      <c r="A125" s="69">
        <v>1018</v>
      </c>
      <c r="B125" s="69">
        <v>63</v>
      </c>
      <c r="C125" s="64">
        <v>642</v>
      </c>
      <c r="D125" s="64">
        <v>541</v>
      </c>
      <c r="E125" s="64" t="s">
        <v>37</v>
      </c>
    </row>
    <row r="126" spans="1:5">
      <c r="A126" s="69">
        <v>1019</v>
      </c>
      <c r="B126" s="69">
        <v>63</v>
      </c>
      <c r="C126" s="64">
        <v>642</v>
      </c>
      <c r="D126" s="64">
        <v>541</v>
      </c>
      <c r="E126" s="64" t="s">
        <v>37</v>
      </c>
    </row>
    <row r="127" spans="1:5">
      <c r="A127" s="69">
        <v>1020</v>
      </c>
      <c r="B127" s="69">
        <v>63</v>
      </c>
      <c r="C127" s="64">
        <v>642</v>
      </c>
      <c r="D127" s="64">
        <v>541</v>
      </c>
      <c r="E127" s="64" t="s">
        <v>37</v>
      </c>
    </row>
    <row r="128" spans="1:5">
      <c r="A128" s="69">
        <v>1021</v>
      </c>
      <c r="B128" s="69">
        <v>63</v>
      </c>
      <c r="C128" s="64">
        <v>642</v>
      </c>
      <c r="D128" s="64">
        <v>541</v>
      </c>
      <c r="E128" s="64" t="s">
        <v>37</v>
      </c>
    </row>
    <row r="129" spans="1:5">
      <c r="A129" s="69">
        <v>1022</v>
      </c>
      <c r="B129" s="69">
        <v>63</v>
      </c>
      <c r="C129" s="64">
        <v>642</v>
      </c>
      <c r="D129" s="64">
        <v>541</v>
      </c>
      <c r="E129" s="64" t="s">
        <v>37</v>
      </c>
    </row>
    <row r="130" spans="1:5">
      <c r="A130" s="69">
        <v>1023</v>
      </c>
      <c r="B130" s="69">
        <v>63</v>
      </c>
      <c r="C130" s="64">
        <v>642</v>
      </c>
      <c r="D130" s="64">
        <v>541</v>
      </c>
      <c r="E130" s="64" t="s">
        <v>37</v>
      </c>
    </row>
    <row r="131" spans="1:5">
      <c r="A131" s="69">
        <v>1024</v>
      </c>
      <c r="B131" s="69">
        <v>63</v>
      </c>
      <c r="C131" s="64">
        <v>642</v>
      </c>
      <c r="D131" s="64">
        <v>541</v>
      </c>
      <c r="E131" s="64" t="s">
        <v>37</v>
      </c>
    </row>
    <row r="132" spans="1:5">
      <c r="A132" s="69">
        <v>1025</v>
      </c>
      <c r="B132" s="69">
        <v>63</v>
      </c>
      <c r="C132" s="64">
        <v>642</v>
      </c>
      <c r="D132" s="64">
        <v>541</v>
      </c>
      <c r="E132" s="64" t="s">
        <v>37</v>
      </c>
    </row>
    <row r="133" spans="1:5">
      <c r="A133" s="69">
        <v>1026</v>
      </c>
      <c r="B133" s="69">
        <v>63</v>
      </c>
      <c r="C133" s="64">
        <v>642</v>
      </c>
      <c r="D133" s="64">
        <v>541</v>
      </c>
      <c r="E133" s="64" t="s">
        <v>37</v>
      </c>
    </row>
    <row r="134" spans="1:5">
      <c r="A134" s="69">
        <v>1027</v>
      </c>
      <c r="B134" s="69">
        <v>63</v>
      </c>
      <c r="C134" s="64">
        <v>642</v>
      </c>
      <c r="D134" s="64">
        <v>541</v>
      </c>
      <c r="E134" s="64" t="s">
        <v>37</v>
      </c>
    </row>
    <row r="135" spans="1:5">
      <c r="A135" s="69">
        <v>1028</v>
      </c>
      <c r="B135" s="69">
        <v>63</v>
      </c>
      <c r="C135" s="64">
        <v>642</v>
      </c>
      <c r="D135" s="64">
        <v>541</v>
      </c>
      <c r="E135" s="64" t="s">
        <v>37</v>
      </c>
    </row>
    <row r="136" spans="1:5">
      <c r="A136" s="69">
        <v>1029</v>
      </c>
      <c r="B136" s="69">
        <v>63</v>
      </c>
      <c r="C136" s="64">
        <v>642</v>
      </c>
      <c r="D136" s="64">
        <v>541</v>
      </c>
      <c r="E136" s="64" t="s">
        <v>37</v>
      </c>
    </row>
    <row r="137" spans="1:5">
      <c r="A137" s="69">
        <v>1030</v>
      </c>
      <c r="B137" s="69">
        <v>63</v>
      </c>
      <c r="C137" s="64">
        <v>642</v>
      </c>
      <c r="D137" s="64">
        <v>541</v>
      </c>
      <c r="E137" s="64" t="s">
        <v>37</v>
      </c>
    </row>
    <row r="138" spans="1:5">
      <c r="A138" s="69">
        <v>1031</v>
      </c>
      <c r="B138" s="69">
        <v>63</v>
      </c>
      <c r="C138" s="64">
        <v>642</v>
      </c>
      <c r="D138" s="64">
        <v>541</v>
      </c>
      <c r="E138" s="64" t="s">
        <v>37</v>
      </c>
    </row>
    <row r="139" spans="1:5">
      <c r="A139" s="69">
        <v>1032</v>
      </c>
      <c r="B139" s="69">
        <v>63</v>
      </c>
      <c r="C139" s="64">
        <v>642</v>
      </c>
      <c r="D139" s="64">
        <v>541</v>
      </c>
      <c r="E139" s="64" t="s">
        <v>37</v>
      </c>
    </row>
    <row r="140" spans="1:5">
      <c r="A140" s="69">
        <v>1033</v>
      </c>
      <c r="B140" s="69">
        <v>63</v>
      </c>
      <c r="C140" s="64">
        <v>642</v>
      </c>
      <c r="D140" s="64">
        <v>541</v>
      </c>
      <c r="E140" s="64" t="s">
        <v>37</v>
      </c>
    </row>
    <row r="141" spans="1:5">
      <c r="A141" s="69">
        <v>1034</v>
      </c>
      <c r="B141" s="69">
        <v>63</v>
      </c>
      <c r="C141" s="64">
        <v>642</v>
      </c>
      <c r="D141" s="64">
        <v>541</v>
      </c>
      <c r="E141" s="64" t="s">
        <v>37</v>
      </c>
    </row>
    <row r="142" spans="1:5">
      <c r="A142" s="69">
        <v>1035</v>
      </c>
      <c r="B142" s="69">
        <v>63</v>
      </c>
      <c r="C142" s="64">
        <v>642</v>
      </c>
      <c r="D142" s="64">
        <v>541</v>
      </c>
      <c r="E142" s="64" t="s">
        <v>37</v>
      </c>
    </row>
    <row r="143" spans="1:5">
      <c r="A143" s="69">
        <v>1036</v>
      </c>
      <c r="B143" s="69">
        <v>63</v>
      </c>
      <c r="C143" s="64">
        <v>642</v>
      </c>
      <c r="D143" s="64">
        <v>541</v>
      </c>
      <c r="E143" s="64" t="s">
        <v>37</v>
      </c>
    </row>
    <row r="144" spans="1:5">
      <c r="A144" s="69">
        <v>1037</v>
      </c>
      <c r="B144" s="69">
        <v>63</v>
      </c>
      <c r="C144" s="64">
        <v>642</v>
      </c>
      <c r="D144" s="64">
        <v>541</v>
      </c>
      <c r="E144" s="64" t="s">
        <v>37</v>
      </c>
    </row>
    <row r="145" spans="1:5">
      <c r="A145" s="69">
        <v>1038</v>
      </c>
      <c r="B145" s="69">
        <v>63</v>
      </c>
      <c r="C145" s="64">
        <v>642</v>
      </c>
      <c r="D145" s="64">
        <v>541</v>
      </c>
      <c r="E145" s="64" t="s">
        <v>37</v>
      </c>
    </row>
    <row r="146" spans="1:5">
      <c r="A146" s="69">
        <v>1039</v>
      </c>
      <c r="B146" s="69">
        <v>63</v>
      </c>
      <c r="C146" s="64">
        <v>642</v>
      </c>
      <c r="D146" s="64">
        <v>541</v>
      </c>
      <c r="E146" s="64" t="s">
        <v>37</v>
      </c>
    </row>
    <row r="147" spans="1:5">
      <c r="A147" s="69">
        <v>1040</v>
      </c>
      <c r="B147" s="69">
        <v>63</v>
      </c>
      <c r="C147" s="64">
        <v>642</v>
      </c>
      <c r="D147" s="64">
        <v>541</v>
      </c>
      <c r="E147" s="64" t="s">
        <v>37</v>
      </c>
    </row>
    <row r="148" spans="1:5">
      <c r="A148" s="69">
        <v>1041</v>
      </c>
      <c r="B148" s="69">
        <v>63</v>
      </c>
      <c r="C148" s="64">
        <v>642</v>
      </c>
      <c r="D148" s="64">
        <v>541</v>
      </c>
      <c r="E148" s="64" t="s">
        <v>37</v>
      </c>
    </row>
    <row r="149" spans="1:5">
      <c r="A149" s="69">
        <v>1042</v>
      </c>
      <c r="B149" s="69">
        <v>63</v>
      </c>
      <c r="C149" s="64">
        <v>642</v>
      </c>
      <c r="D149" s="64">
        <v>541</v>
      </c>
      <c r="E149" s="64" t="s">
        <v>37</v>
      </c>
    </row>
    <row r="150" spans="1:5">
      <c r="A150" s="69">
        <v>1043</v>
      </c>
      <c r="B150" s="69">
        <v>63</v>
      </c>
      <c r="C150" s="64">
        <v>642</v>
      </c>
      <c r="D150" s="64">
        <v>541</v>
      </c>
      <c r="E150" s="64" t="s">
        <v>37</v>
      </c>
    </row>
    <row r="151" spans="1:5">
      <c r="A151" s="69">
        <v>1044</v>
      </c>
      <c r="B151" s="69">
        <v>63</v>
      </c>
      <c r="C151" s="64">
        <v>642</v>
      </c>
      <c r="D151" s="64">
        <v>541</v>
      </c>
      <c r="E151" s="64" t="s">
        <v>37</v>
      </c>
    </row>
    <row r="152" spans="1:5">
      <c r="A152" s="69">
        <v>1045</v>
      </c>
      <c r="B152" s="69">
        <v>63</v>
      </c>
      <c r="C152" s="64">
        <v>642</v>
      </c>
      <c r="D152" s="64">
        <v>541</v>
      </c>
      <c r="E152" s="64" t="s">
        <v>37</v>
      </c>
    </row>
    <row r="153" spans="1:5">
      <c r="A153" s="69">
        <v>1046</v>
      </c>
      <c r="B153" s="69">
        <v>63</v>
      </c>
      <c r="C153" s="64">
        <v>642</v>
      </c>
      <c r="D153" s="64">
        <v>541</v>
      </c>
      <c r="E153" s="64" t="s">
        <v>37</v>
      </c>
    </row>
    <row r="154" spans="1:5">
      <c r="A154" s="69">
        <v>1047</v>
      </c>
      <c r="B154" s="69">
        <v>63</v>
      </c>
      <c r="C154" s="64">
        <v>642</v>
      </c>
      <c r="D154" s="64">
        <v>541</v>
      </c>
      <c r="E154" s="64" t="s">
        <v>37</v>
      </c>
    </row>
    <row r="155" spans="1:5">
      <c r="A155" s="69">
        <v>1048</v>
      </c>
      <c r="B155" s="69">
        <v>63</v>
      </c>
      <c r="C155" s="64">
        <v>642</v>
      </c>
      <c r="D155" s="64">
        <v>541</v>
      </c>
      <c r="E155" s="64" t="s">
        <v>37</v>
      </c>
    </row>
    <row r="156" spans="1:5">
      <c r="A156" s="69">
        <v>1049</v>
      </c>
      <c r="B156" s="69">
        <v>63</v>
      </c>
      <c r="C156" s="64">
        <v>642</v>
      </c>
      <c r="D156" s="64">
        <v>541</v>
      </c>
      <c r="E156" s="64" t="s">
        <v>37</v>
      </c>
    </row>
    <row r="157" spans="1:5">
      <c r="A157" s="69">
        <v>1050</v>
      </c>
      <c r="B157" s="69">
        <v>63</v>
      </c>
      <c r="C157" s="64">
        <v>642</v>
      </c>
      <c r="D157" s="64">
        <v>541</v>
      </c>
      <c r="E157" s="64" t="s">
        <v>37</v>
      </c>
    </row>
    <row r="158" spans="1:5">
      <c r="A158" s="69">
        <v>1051</v>
      </c>
      <c r="B158" s="69">
        <v>63</v>
      </c>
      <c r="C158" s="64">
        <v>642</v>
      </c>
      <c r="D158" s="64">
        <v>541</v>
      </c>
      <c r="E158" s="64" t="s">
        <v>37</v>
      </c>
    </row>
    <row r="159" spans="1:5">
      <c r="A159" s="69">
        <v>1052</v>
      </c>
      <c r="B159" s="69">
        <v>63</v>
      </c>
      <c r="C159" s="64">
        <v>642</v>
      </c>
      <c r="D159" s="64">
        <v>541</v>
      </c>
      <c r="E159" s="64" t="s">
        <v>37</v>
      </c>
    </row>
    <row r="160" spans="1:5">
      <c r="A160" s="69">
        <v>1053</v>
      </c>
      <c r="B160" s="69">
        <v>63</v>
      </c>
      <c r="C160" s="64">
        <v>642</v>
      </c>
      <c r="D160" s="64">
        <v>541</v>
      </c>
      <c r="E160" s="64" t="s">
        <v>37</v>
      </c>
    </row>
    <row r="161" spans="1:5">
      <c r="A161" s="69">
        <v>1054</v>
      </c>
      <c r="B161" s="69">
        <v>63</v>
      </c>
      <c r="C161" s="64">
        <v>642</v>
      </c>
      <c r="D161" s="64">
        <v>541</v>
      </c>
      <c r="E161" s="64" t="s">
        <v>37</v>
      </c>
    </row>
    <row r="162" spans="1:5">
      <c r="A162" s="69">
        <v>1055</v>
      </c>
      <c r="B162" s="69">
        <v>63</v>
      </c>
      <c r="C162" s="64">
        <v>642</v>
      </c>
      <c r="D162" s="64">
        <v>541</v>
      </c>
      <c r="E162" s="64" t="s">
        <v>37</v>
      </c>
    </row>
    <row r="163" spans="1:5">
      <c r="A163" s="69">
        <v>1056</v>
      </c>
      <c r="B163" s="69">
        <v>63</v>
      </c>
      <c r="C163" s="64">
        <v>642</v>
      </c>
      <c r="D163" s="64">
        <v>541</v>
      </c>
      <c r="E163" s="64" t="s">
        <v>37</v>
      </c>
    </row>
    <row r="164" spans="1:5">
      <c r="A164" s="69">
        <v>1057</v>
      </c>
      <c r="B164" s="69">
        <v>63</v>
      </c>
      <c r="C164" s="64">
        <v>642</v>
      </c>
      <c r="D164" s="64">
        <v>541</v>
      </c>
      <c r="E164" s="64" t="s">
        <v>37</v>
      </c>
    </row>
    <row r="165" spans="1:5">
      <c r="A165" s="69">
        <v>1058</v>
      </c>
      <c r="B165" s="69">
        <v>63</v>
      </c>
      <c r="C165" s="64">
        <v>642</v>
      </c>
      <c r="D165" s="64">
        <v>541</v>
      </c>
      <c r="E165" s="64" t="s">
        <v>37</v>
      </c>
    </row>
    <row r="166" spans="1:5">
      <c r="A166" s="69">
        <v>1059</v>
      </c>
      <c r="B166" s="69">
        <v>63</v>
      </c>
      <c r="C166" s="64">
        <v>642</v>
      </c>
      <c r="D166" s="64">
        <v>541</v>
      </c>
      <c r="E166" s="64" t="s">
        <v>37</v>
      </c>
    </row>
    <row r="167" spans="1:5">
      <c r="A167" s="69">
        <v>1060</v>
      </c>
      <c r="B167" s="69">
        <v>63</v>
      </c>
      <c r="C167" s="64">
        <v>642</v>
      </c>
      <c r="D167" s="64">
        <v>541</v>
      </c>
      <c r="E167" s="64" t="s">
        <v>37</v>
      </c>
    </row>
    <row r="168" spans="1:5">
      <c r="A168" s="69">
        <v>1061</v>
      </c>
      <c r="B168" s="69">
        <v>63</v>
      </c>
      <c r="C168" s="64">
        <v>642</v>
      </c>
      <c r="D168" s="64">
        <v>541</v>
      </c>
      <c r="E168" s="64" t="s">
        <v>37</v>
      </c>
    </row>
    <row r="169" spans="1:5">
      <c r="A169" s="69">
        <v>1062</v>
      </c>
      <c r="B169" s="69">
        <v>63</v>
      </c>
      <c r="C169" s="64">
        <v>642</v>
      </c>
      <c r="D169" s="64">
        <v>541</v>
      </c>
      <c r="E169" s="64" t="s">
        <v>37</v>
      </c>
    </row>
    <row r="170" spans="1:5">
      <c r="A170" s="69">
        <v>1063</v>
      </c>
      <c r="B170" s="69">
        <v>63</v>
      </c>
      <c r="C170" s="64">
        <v>642</v>
      </c>
      <c r="D170" s="64">
        <v>541</v>
      </c>
      <c r="E170" s="64" t="s">
        <v>37</v>
      </c>
    </row>
    <row r="171" spans="1:5">
      <c r="A171" s="69">
        <v>1064</v>
      </c>
      <c r="B171" s="69">
        <v>63</v>
      </c>
      <c r="C171" s="64">
        <v>642</v>
      </c>
      <c r="D171" s="64">
        <v>541</v>
      </c>
      <c r="E171" s="64" t="s">
        <v>37</v>
      </c>
    </row>
    <row r="172" spans="1:5">
      <c r="A172" s="69">
        <v>1065</v>
      </c>
      <c r="B172" s="69">
        <v>63</v>
      </c>
      <c r="C172" s="64">
        <v>642</v>
      </c>
      <c r="D172" s="64">
        <v>541</v>
      </c>
      <c r="E172" s="64" t="s">
        <v>37</v>
      </c>
    </row>
    <row r="173" spans="1:5">
      <c r="A173" s="69">
        <v>1066</v>
      </c>
      <c r="B173" s="69">
        <v>63</v>
      </c>
      <c r="C173" s="64">
        <v>642</v>
      </c>
      <c r="D173" s="64">
        <v>541</v>
      </c>
      <c r="E173" s="64" t="s">
        <v>37</v>
      </c>
    </row>
    <row r="174" spans="1:5">
      <c r="A174" s="69">
        <v>1067</v>
      </c>
      <c r="B174" s="69">
        <v>63</v>
      </c>
      <c r="C174" s="64">
        <v>642</v>
      </c>
      <c r="D174" s="64">
        <v>541</v>
      </c>
      <c r="E174" s="64" t="s">
        <v>37</v>
      </c>
    </row>
    <row r="175" spans="1:5">
      <c r="A175" s="69">
        <v>1068</v>
      </c>
      <c r="B175" s="69">
        <v>63</v>
      </c>
      <c r="C175" s="64">
        <v>642</v>
      </c>
      <c r="D175" s="64">
        <v>541</v>
      </c>
      <c r="E175" s="64" t="s">
        <v>37</v>
      </c>
    </row>
    <row r="176" spans="1:5">
      <c r="A176" s="69">
        <v>1069</v>
      </c>
      <c r="B176" s="69">
        <v>63</v>
      </c>
      <c r="C176" s="64">
        <v>642</v>
      </c>
      <c r="D176" s="64">
        <v>541</v>
      </c>
      <c r="E176" s="64" t="s">
        <v>37</v>
      </c>
    </row>
    <row r="177" spans="1:5">
      <c r="A177" s="69">
        <v>1070</v>
      </c>
      <c r="B177" s="69">
        <v>63</v>
      </c>
      <c r="C177" s="64">
        <v>642</v>
      </c>
      <c r="D177" s="64">
        <v>541</v>
      </c>
      <c r="E177" s="64" t="s">
        <v>37</v>
      </c>
    </row>
    <row r="178" spans="1:5">
      <c r="A178" s="69">
        <v>1071</v>
      </c>
      <c r="B178" s="69">
        <v>63</v>
      </c>
      <c r="C178" s="64">
        <v>642</v>
      </c>
      <c r="D178" s="64">
        <v>541</v>
      </c>
      <c r="E178" s="64" t="s">
        <v>37</v>
      </c>
    </row>
    <row r="179" spans="1:5">
      <c r="A179" s="69">
        <v>1072</v>
      </c>
      <c r="B179" s="69">
        <v>63</v>
      </c>
      <c r="C179" s="64">
        <v>642</v>
      </c>
      <c r="D179" s="64">
        <v>541</v>
      </c>
      <c r="E179" s="64" t="s">
        <v>37</v>
      </c>
    </row>
    <row r="180" spans="1:5">
      <c r="A180" s="69">
        <v>1073</v>
      </c>
      <c r="B180" s="69">
        <v>63</v>
      </c>
      <c r="C180" s="64">
        <v>642</v>
      </c>
      <c r="D180" s="64">
        <v>541</v>
      </c>
      <c r="E180" s="64" t="s">
        <v>37</v>
      </c>
    </row>
    <row r="181" spans="1:5">
      <c r="A181" s="69">
        <v>1074</v>
      </c>
      <c r="B181" s="69">
        <v>63</v>
      </c>
      <c r="C181" s="64">
        <v>642</v>
      </c>
      <c r="D181" s="64">
        <v>541</v>
      </c>
      <c r="E181" s="64" t="s">
        <v>37</v>
      </c>
    </row>
    <row r="182" spans="1:5">
      <c r="A182" s="69">
        <v>1075</v>
      </c>
      <c r="B182" s="69">
        <v>63</v>
      </c>
      <c r="C182" s="64">
        <v>642</v>
      </c>
      <c r="D182" s="64">
        <v>541</v>
      </c>
      <c r="E182" s="64" t="s">
        <v>37</v>
      </c>
    </row>
    <row r="183" spans="1:5">
      <c r="A183" s="69">
        <v>1076</v>
      </c>
      <c r="B183" s="69">
        <v>63</v>
      </c>
      <c r="C183" s="64">
        <v>642</v>
      </c>
      <c r="D183" s="64">
        <v>541</v>
      </c>
      <c r="E183" s="64" t="s">
        <v>37</v>
      </c>
    </row>
    <row r="184" spans="1:5">
      <c r="A184" s="69">
        <v>1077</v>
      </c>
      <c r="B184" s="69">
        <v>63</v>
      </c>
      <c r="C184" s="64">
        <v>642</v>
      </c>
      <c r="D184" s="64">
        <v>541</v>
      </c>
      <c r="E184" s="64" t="s">
        <v>37</v>
      </c>
    </row>
    <row r="185" spans="1:5">
      <c r="A185" s="69">
        <v>1078</v>
      </c>
      <c r="B185" s="69">
        <v>63</v>
      </c>
      <c r="C185" s="64">
        <v>642</v>
      </c>
      <c r="D185" s="64">
        <v>541</v>
      </c>
      <c r="E185" s="64" t="s">
        <v>37</v>
      </c>
    </row>
    <row r="186" spans="1:5">
      <c r="A186" s="69">
        <v>1079</v>
      </c>
      <c r="B186" s="69">
        <v>63</v>
      </c>
      <c r="C186" s="64">
        <v>642</v>
      </c>
      <c r="D186" s="64">
        <v>541</v>
      </c>
      <c r="E186" s="64" t="s">
        <v>37</v>
      </c>
    </row>
    <row r="187" spans="1:5">
      <c r="A187" s="69">
        <v>1080</v>
      </c>
      <c r="B187" s="69">
        <v>63</v>
      </c>
      <c r="C187" s="64">
        <v>642</v>
      </c>
      <c r="D187" s="64">
        <v>541</v>
      </c>
      <c r="E187" s="64" t="s">
        <v>37</v>
      </c>
    </row>
    <row r="188" spans="1:5">
      <c r="A188" s="69">
        <v>1081</v>
      </c>
      <c r="B188" s="69">
        <v>63</v>
      </c>
      <c r="C188" s="64">
        <v>642</v>
      </c>
      <c r="D188" s="64">
        <v>541</v>
      </c>
      <c r="E188" s="64" t="s">
        <v>37</v>
      </c>
    </row>
    <row r="189" spans="1:5">
      <c r="A189" s="69">
        <v>1082</v>
      </c>
      <c r="B189" s="69">
        <v>63</v>
      </c>
      <c r="C189" s="64">
        <v>642</v>
      </c>
      <c r="D189" s="64">
        <v>541</v>
      </c>
      <c r="E189" s="64" t="s">
        <v>37</v>
      </c>
    </row>
    <row r="190" spans="1:5">
      <c r="A190" s="69">
        <v>1083</v>
      </c>
      <c r="B190" s="69">
        <v>63</v>
      </c>
      <c r="C190" s="64">
        <v>642</v>
      </c>
      <c r="D190" s="64">
        <v>541</v>
      </c>
      <c r="E190" s="64" t="s">
        <v>37</v>
      </c>
    </row>
    <row r="191" spans="1:5">
      <c r="A191" s="69">
        <v>1084</v>
      </c>
      <c r="B191" s="69">
        <v>63</v>
      </c>
      <c r="C191" s="64">
        <v>642</v>
      </c>
      <c r="D191" s="64">
        <v>541</v>
      </c>
      <c r="E191" s="64" t="s">
        <v>37</v>
      </c>
    </row>
    <row r="192" spans="1:5">
      <c r="A192" s="69">
        <v>1085</v>
      </c>
      <c r="B192" s="69">
        <v>63</v>
      </c>
      <c r="C192" s="64">
        <v>642</v>
      </c>
      <c r="D192" s="64">
        <v>541</v>
      </c>
      <c r="E192" s="64" t="s">
        <v>37</v>
      </c>
    </row>
    <row r="193" spans="1:5">
      <c r="A193" s="69">
        <v>1086</v>
      </c>
      <c r="B193" s="69">
        <v>63</v>
      </c>
      <c r="C193" s="64">
        <v>642</v>
      </c>
      <c r="D193" s="64">
        <v>541</v>
      </c>
      <c r="E193" s="64" t="s">
        <v>37</v>
      </c>
    </row>
    <row r="194" spans="1:5">
      <c r="A194" s="69">
        <v>1087</v>
      </c>
      <c r="B194" s="69">
        <v>63</v>
      </c>
      <c r="C194" s="64">
        <v>642</v>
      </c>
      <c r="D194" s="64">
        <v>541</v>
      </c>
      <c r="E194" s="64" t="s">
        <v>37</v>
      </c>
    </row>
    <row r="195" spans="1:5">
      <c r="A195" s="69">
        <v>1088</v>
      </c>
      <c r="B195" s="69">
        <v>63</v>
      </c>
      <c r="C195" s="64">
        <v>642</v>
      </c>
      <c r="D195" s="64">
        <v>541</v>
      </c>
      <c r="E195" s="64" t="s">
        <v>37</v>
      </c>
    </row>
    <row r="196" spans="1:5">
      <c r="A196" s="69">
        <v>1089</v>
      </c>
      <c r="B196" s="69">
        <v>63</v>
      </c>
      <c r="C196" s="64">
        <v>642</v>
      </c>
      <c r="D196" s="64">
        <v>541</v>
      </c>
      <c r="E196" s="64" t="s">
        <v>37</v>
      </c>
    </row>
    <row r="197" spans="1:5">
      <c r="A197" s="69">
        <v>1090</v>
      </c>
      <c r="B197" s="69">
        <v>63</v>
      </c>
      <c r="C197" s="64">
        <v>642</v>
      </c>
      <c r="D197" s="64">
        <v>541</v>
      </c>
      <c r="E197" s="64" t="s">
        <v>37</v>
      </c>
    </row>
    <row r="198" spans="1:5">
      <c r="A198" s="69">
        <v>1091</v>
      </c>
      <c r="B198" s="69">
        <v>63</v>
      </c>
      <c r="C198" s="64">
        <v>642</v>
      </c>
      <c r="D198" s="64">
        <v>541</v>
      </c>
      <c r="E198" s="64" t="s">
        <v>37</v>
      </c>
    </row>
    <row r="199" spans="1:5">
      <c r="A199" s="69">
        <v>1092</v>
      </c>
      <c r="B199" s="69">
        <v>63</v>
      </c>
      <c r="C199" s="64">
        <v>642</v>
      </c>
      <c r="D199" s="64">
        <v>541</v>
      </c>
      <c r="E199" s="64" t="s">
        <v>37</v>
      </c>
    </row>
    <row r="200" spans="1:5">
      <c r="A200" s="69">
        <v>1093</v>
      </c>
      <c r="B200" s="69">
        <v>63</v>
      </c>
      <c r="C200" s="64">
        <v>642</v>
      </c>
      <c r="D200" s="64">
        <v>541</v>
      </c>
      <c r="E200" s="64" t="s">
        <v>37</v>
      </c>
    </row>
    <row r="201" spans="1:5">
      <c r="A201" s="69">
        <v>1094</v>
      </c>
      <c r="B201" s="69">
        <v>63</v>
      </c>
      <c r="C201" s="64">
        <v>642</v>
      </c>
      <c r="D201" s="64">
        <v>541</v>
      </c>
      <c r="E201" s="64" t="s">
        <v>37</v>
      </c>
    </row>
    <row r="202" spans="1:5">
      <c r="A202" s="69">
        <v>1095</v>
      </c>
      <c r="B202" s="69">
        <v>63</v>
      </c>
      <c r="C202" s="64">
        <v>642</v>
      </c>
      <c r="D202" s="64">
        <v>541</v>
      </c>
      <c r="E202" s="64" t="s">
        <v>37</v>
      </c>
    </row>
    <row r="203" spans="1:5">
      <c r="A203" s="69">
        <v>1096</v>
      </c>
      <c r="B203" s="69">
        <v>63</v>
      </c>
      <c r="C203" s="64">
        <v>642</v>
      </c>
      <c r="D203" s="64">
        <v>541</v>
      </c>
      <c r="E203" s="64" t="s">
        <v>37</v>
      </c>
    </row>
    <row r="204" spans="1:5">
      <c r="A204" s="69">
        <v>1097</v>
      </c>
      <c r="B204" s="69">
        <v>63</v>
      </c>
      <c r="C204" s="64">
        <v>642</v>
      </c>
      <c r="D204" s="64">
        <v>541</v>
      </c>
      <c r="E204" s="64" t="s">
        <v>37</v>
      </c>
    </row>
    <row r="205" spans="1:5">
      <c r="A205" s="69">
        <v>1098</v>
      </c>
      <c r="B205" s="69">
        <v>63</v>
      </c>
      <c r="C205" s="64">
        <v>642</v>
      </c>
      <c r="D205" s="64">
        <v>541</v>
      </c>
      <c r="E205" s="64" t="s">
        <v>37</v>
      </c>
    </row>
    <row r="206" spans="1:5">
      <c r="A206" s="69">
        <v>1099</v>
      </c>
      <c r="B206" s="69">
        <v>63</v>
      </c>
      <c r="C206" s="64">
        <v>642</v>
      </c>
      <c r="D206" s="64">
        <v>541</v>
      </c>
      <c r="E206" s="64" t="s">
        <v>37</v>
      </c>
    </row>
    <row r="207" spans="1:5">
      <c r="A207" s="69">
        <v>1100</v>
      </c>
      <c r="B207" s="69">
        <v>63</v>
      </c>
      <c r="C207" s="64">
        <v>642</v>
      </c>
      <c r="D207" s="64">
        <v>541</v>
      </c>
      <c r="E207" s="64" t="s">
        <v>37</v>
      </c>
    </row>
    <row r="208" spans="1:5">
      <c r="A208" s="69">
        <v>1101</v>
      </c>
      <c r="B208" s="69">
        <v>63</v>
      </c>
      <c r="C208" s="64">
        <v>642</v>
      </c>
      <c r="D208" s="64">
        <v>541</v>
      </c>
      <c r="E208" s="64" t="s">
        <v>37</v>
      </c>
    </row>
    <row r="209" spans="1:5">
      <c r="A209" s="69">
        <v>1102</v>
      </c>
      <c r="B209" s="69">
        <v>63</v>
      </c>
      <c r="C209" s="64">
        <v>642</v>
      </c>
      <c r="D209" s="64">
        <v>541</v>
      </c>
      <c r="E209" s="64" t="s">
        <v>37</v>
      </c>
    </row>
    <row r="210" spans="1:5">
      <c r="A210" s="69">
        <v>1103</v>
      </c>
      <c r="B210" s="69">
        <v>63</v>
      </c>
      <c r="C210" s="64">
        <v>642</v>
      </c>
      <c r="D210" s="64">
        <v>541</v>
      </c>
      <c r="E210" s="64" t="s">
        <v>37</v>
      </c>
    </row>
    <row r="211" spans="1:5">
      <c r="A211" s="69">
        <v>1104</v>
      </c>
      <c r="B211" s="69">
        <v>63</v>
      </c>
      <c r="C211" s="64">
        <v>642</v>
      </c>
      <c r="D211" s="64">
        <v>541</v>
      </c>
      <c r="E211" s="64" t="s">
        <v>37</v>
      </c>
    </row>
    <row r="212" spans="1:5">
      <c r="A212" s="69">
        <v>1105</v>
      </c>
      <c r="B212" s="69">
        <v>63</v>
      </c>
      <c r="C212" s="64">
        <v>642</v>
      </c>
      <c r="D212" s="64">
        <v>541</v>
      </c>
      <c r="E212" s="64" t="s">
        <v>37</v>
      </c>
    </row>
    <row r="213" spans="1:5">
      <c r="A213" s="69">
        <v>1106</v>
      </c>
      <c r="B213" s="69">
        <v>63</v>
      </c>
      <c r="C213" s="64">
        <v>642</v>
      </c>
      <c r="D213" s="64">
        <v>541</v>
      </c>
      <c r="E213" s="64" t="s">
        <v>37</v>
      </c>
    </row>
    <row r="214" spans="1:5">
      <c r="A214" s="69">
        <v>1107</v>
      </c>
      <c r="B214" s="69">
        <v>63</v>
      </c>
      <c r="C214" s="64">
        <v>642</v>
      </c>
      <c r="D214" s="64">
        <v>541</v>
      </c>
      <c r="E214" s="64" t="s">
        <v>37</v>
      </c>
    </row>
    <row r="215" spans="1:5">
      <c r="A215" s="69">
        <v>1108</v>
      </c>
      <c r="B215" s="69">
        <v>63</v>
      </c>
      <c r="C215" s="64">
        <v>642</v>
      </c>
      <c r="D215" s="64">
        <v>541</v>
      </c>
      <c r="E215" s="64" t="s">
        <v>37</v>
      </c>
    </row>
    <row r="216" spans="1:5">
      <c r="A216" s="69">
        <v>1109</v>
      </c>
      <c r="B216" s="69">
        <v>63</v>
      </c>
      <c r="C216" s="64">
        <v>642</v>
      </c>
      <c r="D216" s="64">
        <v>541</v>
      </c>
      <c r="E216" s="64" t="s">
        <v>37</v>
      </c>
    </row>
    <row r="217" spans="1:5">
      <c r="A217" s="69">
        <v>1110</v>
      </c>
      <c r="B217" s="69">
        <v>63</v>
      </c>
      <c r="C217" s="64">
        <v>642</v>
      </c>
      <c r="D217" s="64">
        <v>541</v>
      </c>
      <c r="E217" s="64" t="s">
        <v>37</v>
      </c>
    </row>
    <row r="218" spans="1:5">
      <c r="A218" s="69">
        <v>1112</v>
      </c>
      <c r="B218" s="69">
        <v>63</v>
      </c>
      <c r="C218" s="64">
        <v>642</v>
      </c>
      <c r="D218" s="64">
        <v>541</v>
      </c>
      <c r="E218" s="64" t="s">
        <v>37</v>
      </c>
    </row>
    <row r="219" spans="1:5">
      <c r="A219" s="69">
        <v>1113</v>
      </c>
      <c r="B219" s="69">
        <v>63</v>
      </c>
      <c r="C219" s="64">
        <v>642</v>
      </c>
      <c r="D219" s="64">
        <v>541</v>
      </c>
      <c r="E219" s="64" t="s">
        <v>37</v>
      </c>
    </row>
    <row r="220" spans="1:5">
      <c r="A220" s="69">
        <v>1114</v>
      </c>
      <c r="B220" s="69">
        <v>63</v>
      </c>
      <c r="C220" s="64">
        <v>642</v>
      </c>
      <c r="D220" s="64">
        <v>541</v>
      </c>
      <c r="E220" s="64" t="s">
        <v>37</v>
      </c>
    </row>
    <row r="221" spans="1:5">
      <c r="A221" s="69">
        <v>1115</v>
      </c>
      <c r="B221" s="69">
        <v>63</v>
      </c>
      <c r="C221" s="64">
        <v>642</v>
      </c>
      <c r="D221" s="64">
        <v>541</v>
      </c>
      <c r="E221" s="64" t="s">
        <v>37</v>
      </c>
    </row>
    <row r="222" spans="1:5">
      <c r="A222" s="69">
        <v>1116</v>
      </c>
      <c r="B222" s="69">
        <v>63</v>
      </c>
      <c r="C222" s="64">
        <v>642</v>
      </c>
      <c r="D222" s="64">
        <v>541</v>
      </c>
      <c r="E222" s="64" t="s">
        <v>37</v>
      </c>
    </row>
    <row r="223" spans="1:5">
      <c r="A223" s="69">
        <v>1118</v>
      </c>
      <c r="B223" s="69">
        <v>63</v>
      </c>
      <c r="C223" s="64">
        <v>642</v>
      </c>
      <c r="D223" s="64">
        <v>541</v>
      </c>
      <c r="E223" s="64" t="s">
        <v>37</v>
      </c>
    </row>
    <row r="224" spans="1:5">
      <c r="A224" s="69">
        <v>1119</v>
      </c>
      <c r="B224" s="69">
        <v>63</v>
      </c>
      <c r="C224" s="64">
        <v>642</v>
      </c>
      <c r="D224" s="64">
        <v>541</v>
      </c>
      <c r="E224" s="64" t="s">
        <v>37</v>
      </c>
    </row>
    <row r="225" spans="1:5">
      <c r="A225" s="69">
        <v>1120</v>
      </c>
      <c r="B225" s="69">
        <v>63</v>
      </c>
      <c r="C225" s="64">
        <v>642</v>
      </c>
      <c r="D225" s="64">
        <v>541</v>
      </c>
      <c r="E225" s="64" t="s">
        <v>37</v>
      </c>
    </row>
    <row r="226" spans="1:5">
      <c r="A226" s="69">
        <v>1121</v>
      </c>
      <c r="B226" s="69">
        <v>63</v>
      </c>
      <c r="C226" s="64">
        <v>642</v>
      </c>
      <c r="D226" s="64">
        <v>541</v>
      </c>
      <c r="E226" s="64" t="s">
        <v>37</v>
      </c>
    </row>
    <row r="227" spans="1:5">
      <c r="A227" s="69">
        <v>1122</v>
      </c>
      <c r="B227" s="69">
        <v>63</v>
      </c>
      <c r="C227" s="64">
        <v>642</v>
      </c>
      <c r="D227" s="64">
        <v>541</v>
      </c>
      <c r="E227" s="64" t="s">
        <v>37</v>
      </c>
    </row>
    <row r="228" spans="1:5">
      <c r="A228" s="69">
        <v>1123</v>
      </c>
      <c r="B228" s="69">
        <v>63</v>
      </c>
      <c r="C228" s="64">
        <v>642</v>
      </c>
      <c r="D228" s="64">
        <v>541</v>
      </c>
      <c r="E228" s="64" t="s">
        <v>37</v>
      </c>
    </row>
    <row r="229" spans="1:5">
      <c r="A229" s="69">
        <v>1124</v>
      </c>
      <c r="B229" s="69">
        <v>63</v>
      </c>
      <c r="C229" s="64">
        <v>642</v>
      </c>
      <c r="D229" s="64">
        <v>541</v>
      </c>
      <c r="E229" s="64" t="s">
        <v>37</v>
      </c>
    </row>
    <row r="230" spans="1:5">
      <c r="A230" s="69">
        <v>1125</v>
      </c>
      <c r="B230" s="69">
        <v>63</v>
      </c>
      <c r="C230" s="64">
        <v>642</v>
      </c>
      <c r="D230" s="64">
        <v>541</v>
      </c>
      <c r="E230" s="64" t="s">
        <v>37</v>
      </c>
    </row>
    <row r="231" spans="1:5">
      <c r="A231" s="69">
        <v>1126</v>
      </c>
      <c r="B231" s="69">
        <v>63</v>
      </c>
      <c r="C231" s="64">
        <v>642</v>
      </c>
      <c r="D231" s="64">
        <v>541</v>
      </c>
      <c r="E231" s="64" t="s">
        <v>37</v>
      </c>
    </row>
    <row r="232" spans="1:5">
      <c r="A232" s="69">
        <v>1127</v>
      </c>
      <c r="B232" s="69">
        <v>63</v>
      </c>
      <c r="C232" s="64">
        <v>642</v>
      </c>
      <c r="D232" s="64">
        <v>541</v>
      </c>
      <c r="E232" s="64" t="s">
        <v>37</v>
      </c>
    </row>
    <row r="233" spans="1:5">
      <c r="A233" s="69">
        <v>1128</v>
      </c>
      <c r="B233" s="69">
        <v>63</v>
      </c>
      <c r="C233" s="64">
        <v>642</v>
      </c>
      <c r="D233" s="64">
        <v>541</v>
      </c>
      <c r="E233" s="64" t="s">
        <v>37</v>
      </c>
    </row>
    <row r="234" spans="1:5">
      <c r="A234" s="69">
        <v>1129</v>
      </c>
      <c r="B234" s="69">
        <v>63</v>
      </c>
      <c r="C234" s="64">
        <v>642</v>
      </c>
      <c r="D234" s="64">
        <v>541</v>
      </c>
      <c r="E234" s="64" t="s">
        <v>37</v>
      </c>
    </row>
    <row r="235" spans="1:5">
      <c r="A235" s="69">
        <v>1130</v>
      </c>
      <c r="B235" s="69">
        <v>63</v>
      </c>
      <c r="C235" s="64">
        <v>642</v>
      </c>
      <c r="D235" s="64">
        <v>541</v>
      </c>
      <c r="E235" s="64" t="s">
        <v>37</v>
      </c>
    </row>
    <row r="236" spans="1:5">
      <c r="A236" s="69">
        <v>1131</v>
      </c>
      <c r="B236" s="69">
        <v>63</v>
      </c>
      <c r="C236" s="64">
        <v>642</v>
      </c>
      <c r="D236" s="64">
        <v>541</v>
      </c>
      <c r="E236" s="64" t="s">
        <v>37</v>
      </c>
    </row>
    <row r="237" spans="1:5">
      <c r="A237" s="69">
        <v>1132</v>
      </c>
      <c r="B237" s="69">
        <v>63</v>
      </c>
      <c r="C237" s="64">
        <v>642</v>
      </c>
      <c r="D237" s="64">
        <v>541</v>
      </c>
      <c r="E237" s="64" t="s">
        <v>37</v>
      </c>
    </row>
    <row r="238" spans="1:5">
      <c r="A238" s="69">
        <v>1133</v>
      </c>
      <c r="B238" s="69">
        <v>63</v>
      </c>
      <c r="C238" s="64">
        <v>642</v>
      </c>
      <c r="D238" s="64">
        <v>541</v>
      </c>
      <c r="E238" s="64" t="s">
        <v>37</v>
      </c>
    </row>
    <row r="239" spans="1:5">
      <c r="A239" s="69">
        <v>1134</v>
      </c>
      <c r="B239" s="69">
        <v>63</v>
      </c>
      <c r="C239" s="64">
        <v>642</v>
      </c>
      <c r="D239" s="64">
        <v>541</v>
      </c>
      <c r="E239" s="64" t="s">
        <v>37</v>
      </c>
    </row>
    <row r="240" spans="1:5">
      <c r="A240" s="69">
        <v>1135</v>
      </c>
      <c r="B240" s="69">
        <v>63</v>
      </c>
      <c r="C240" s="64">
        <v>642</v>
      </c>
      <c r="D240" s="64">
        <v>541</v>
      </c>
      <c r="E240" s="64" t="s">
        <v>37</v>
      </c>
    </row>
    <row r="241" spans="1:5">
      <c r="A241" s="69">
        <v>1136</v>
      </c>
      <c r="B241" s="69">
        <v>63</v>
      </c>
      <c r="C241" s="64">
        <v>642</v>
      </c>
      <c r="D241" s="64">
        <v>541</v>
      </c>
      <c r="E241" s="64" t="s">
        <v>37</v>
      </c>
    </row>
    <row r="242" spans="1:5">
      <c r="A242" s="69">
        <v>1137</v>
      </c>
      <c r="B242" s="69">
        <v>63</v>
      </c>
      <c r="C242" s="64">
        <v>642</v>
      </c>
      <c r="D242" s="64">
        <v>541</v>
      </c>
      <c r="E242" s="64" t="s">
        <v>37</v>
      </c>
    </row>
    <row r="243" spans="1:5">
      <c r="A243" s="69">
        <v>1138</v>
      </c>
      <c r="B243" s="69">
        <v>63</v>
      </c>
      <c r="C243" s="64">
        <v>642</v>
      </c>
      <c r="D243" s="64">
        <v>541</v>
      </c>
      <c r="E243" s="64" t="s">
        <v>37</v>
      </c>
    </row>
    <row r="244" spans="1:5">
      <c r="A244" s="69">
        <v>1139</v>
      </c>
      <c r="B244" s="69">
        <v>63</v>
      </c>
      <c r="C244" s="64">
        <v>642</v>
      </c>
      <c r="D244" s="64">
        <v>541</v>
      </c>
      <c r="E244" s="64" t="s">
        <v>37</v>
      </c>
    </row>
    <row r="245" spans="1:5">
      <c r="A245" s="69">
        <v>1140</v>
      </c>
      <c r="B245" s="69">
        <v>63</v>
      </c>
      <c r="C245" s="64">
        <v>642</v>
      </c>
      <c r="D245" s="64">
        <v>541</v>
      </c>
      <c r="E245" s="64" t="s">
        <v>37</v>
      </c>
    </row>
    <row r="246" spans="1:5">
      <c r="A246" s="69">
        <v>1141</v>
      </c>
      <c r="B246" s="69">
        <v>63</v>
      </c>
      <c r="C246" s="64">
        <v>642</v>
      </c>
      <c r="D246" s="64">
        <v>541</v>
      </c>
      <c r="E246" s="64" t="s">
        <v>37</v>
      </c>
    </row>
    <row r="247" spans="1:5">
      <c r="A247" s="69">
        <v>1142</v>
      </c>
      <c r="B247" s="69">
        <v>63</v>
      </c>
      <c r="C247" s="64">
        <v>642</v>
      </c>
      <c r="D247" s="64">
        <v>541</v>
      </c>
      <c r="E247" s="64" t="s">
        <v>37</v>
      </c>
    </row>
    <row r="248" spans="1:5">
      <c r="A248" s="69">
        <v>1143</v>
      </c>
      <c r="B248" s="69">
        <v>63</v>
      </c>
      <c r="C248" s="64">
        <v>642</v>
      </c>
      <c r="D248" s="64">
        <v>541</v>
      </c>
      <c r="E248" s="64" t="s">
        <v>37</v>
      </c>
    </row>
    <row r="249" spans="1:5">
      <c r="A249" s="69">
        <v>1144</v>
      </c>
      <c r="B249" s="69">
        <v>63</v>
      </c>
      <c r="C249" s="64">
        <v>642</v>
      </c>
      <c r="D249" s="64">
        <v>541</v>
      </c>
      <c r="E249" s="64" t="s">
        <v>37</v>
      </c>
    </row>
    <row r="250" spans="1:5">
      <c r="A250" s="69">
        <v>1145</v>
      </c>
      <c r="B250" s="69">
        <v>63</v>
      </c>
      <c r="C250" s="64">
        <v>642</v>
      </c>
      <c r="D250" s="64">
        <v>541</v>
      </c>
      <c r="E250" s="64" t="s">
        <v>37</v>
      </c>
    </row>
    <row r="251" spans="1:5">
      <c r="A251" s="69">
        <v>1146</v>
      </c>
      <c r="B251" s="69">
        <v>63</v>
      </c>
      <c r="C251" s="64">
        <v>642</v>
      </c>
      <c r="D251" s="64">
        <v>541</v>
      </c>
      <c r="E251" s="64" t="s">
        <v>37</v>
      </c>
    </row>
    <row r="252" spans="1:5">
      <c r="A252" s="69">
        <v>1147</v>
      </c>
      <c r="B252" s="69">
        <v>63</v>
      </c>
      <c r="C252" s="64">
        <v>642</v>
      </c>
      <c r="D252" s="64">
        <v>541</v>
      </c>
      <c r="E252" s="64" t="s">
        <v>37</v>
      </c>
    </row>
    <row r="253" spans="1:5">
      <c r="A253" s="69">
        <v>1148</v>
      </c>
      <c r="B253" s="69">
        <v>63</v>
      </c>
      <c r="C253" s="64">
        <v>642</v>
      </c>
      <c r="D253" s="64">
        <v>541</v>
      </c>
      <c r="E253" s="64" t="s">
        <v>37</v>
      </c>
    </row>
    <row r="254" spans="1:5">
      <c r="A254" s="69">
        <v>1149</v>
      </c>
      <c r="B254" s="69">
        <v>63</v>
      </c>
      <c r="C254" s="64">
        <v>642</v>
      </c>
      <c r="D254" s="64">
        <v>541</v>
      </c>
      <c r="E254" s="64" t="s">
        <v>37</v>
      </c>
    </row>
    <row r="255" spans="1:5">
      <c r="A255" s="69">
        <v>1150</v>
      </c>
      <c r="B255" s="69">
        <v>63</v>
      </c>
      <c r="C255" s="64">
        <v>642</v>
      </c>
      <c r="D255" s="64">
        <v>541</v>
      </c>
      <c r="E255" s="64" t="s">
        <v>37</v>
      </c>
    </row>
    <row r="256" spans="1:5">
      <c r="A256" s="69">
        <v>1151</v>
      </c>
      <c r="B256" s="69">
        <v>63</v>
      </c>
      <c r="C256" s="64">
        <v>642</v>
      </c>
      <c r="D256" s="64">
        <v>541</v>
      </c>
      <c r="E256" s="64" t="s">
        <v>37</v>
      </c>
    </row>
    <row r="257" spans="1:5">
      <c r="A257" s="69">
        <v>1152</v>
      </c>
      <c r="B257" s="69">
        <v>63</v>
      </c>
      <c r="C257" s="64">
        <v>642</v>
      </c>
      <c r="D257" s="64">
        <v>541</v>
      </c>
      <c r="E257" s="64" t="s">
        <v>37</v>
      </c>
    </row>
    <row r="258" spans="1:5">
      <c r="A258" s="69">
        <v>1153</v>
      </c>
      <c r="B258" s="69">
        <v>63</v>
      </c>
      <c r="C258" s="64">
        <v>642</v>
      </c>
      <c r="D258" s="64">
        <v>541</v>
      </c>
      <c r="E258" s="64" t="s">
        <v>37</v>
      </c>
    </row>
    <row r="259" spans="1:5">
      <c r="A259" s="69">
        <v>1154</v>
      </c>
      <c r="B259" s="69">
        <v>63</v>
      </c>
      <c r="C259" s="64">
        <v>642</v>
      </c>
      <c r="D259" s="64">
        <v>541</v>
      </c>
      <c r="E259" s="64" t="s">
        <v>37</v>
      </c>
    </row>
    <row r="260" spans="1:5">
      <c r="A260" s="69">
        <v>1155</v>
      </c>
      <c r="B260" s="69">
        <v>63</v>
      </c>
      <c r="C260" s="64">
        <v>642</v>
      </c>
      <c r="D260" s="64">
        <v>541</v>
      </c>
      <c r="E260" s="64" t="s">
        <v>37</v>
      </c>
    </row>
    <row r="261" spans="1:5">
      <c r="A261" s="69">
        <v>1156</v>
      </c>
      <c r="B261" s="69">
        <v>63</v>
      </c>
      <c r="C261" s="64">
        <v>642</v>
      </c>
      <c r="D261" s="64">
        <v>541</v>
      </c>
      <c r="E261" s="64" t="s">
        <v>37</v>
      </c>
    </row>
    <row r="262" spans="1:5">
      <c r="A262" s="69">
        <v>1157</v>
      </c>
      <c r="B262" s="69">
        <v>63</v>
      </c>
      <c r="C262" s="64">
        <v>642</v>
      </c>
      <c r="D262" s="64">
        <v>541</v>
      </c>
      <c r="E262" s="64" t="s">
        <v>37</v>
      </c>
    </row>
    <row r="263" spans="1:5">
      <c r="A263" s="69">
        <v>1158</v>
      </c>
      <c r="B263" s="69">
        <v>63</v>
      </c>
      <c r="C263" s="64">
        <v>642</v>
      </c>
      <c r="D263" s="64">
        <v>541</v>
      </c>
      <c r="E263" s="64" t="s">
        <v>37</v>
      </c>
    </row>
    <row r="264" spans="1:5">
      <c r="A264" s="69">
        <v>1159</v>
      </c>
      <c r="B264" s="69">
        <v>63</v>
      </c>
      <c r="C264" s="64">
        <v>642</v>
      </c>
      <c r="D264" s="64">
        <v>541</v>
      </c>
      <c r="E264" s="64" t="s">
        <v>37</v>
      </c>
    </row>
    <row r="265" spans="1:5">
      <c r="A265" s="69">
        <v>1160</v>
      </c>
      <c r="B265" s="69">
        <v>63</v>
      </c>
      <c r="C265" s="64">
        <v>642</v>
      </c>
      <c r="D265" s="64">
        <v>541</v>
      </c>
      <c r="E265" s="64" t="s">
        <v>37</v>
      </c>
    </row>
    <row r="266" spans="1:5">
      <c r="A266" s="69">
        <v>1161</v>
      </c>
      <c r="B266" s="69">
        <v>63</v>
      </c>
      <c r="C266" s="64">
        <v>642</v>
      </c>
      <c r="D266" s="64">
        <v>541</v>
      </c>
      <c r="E266" s="64" t="s">
        <v>37</v>
      </c>
    </row>
    <row r="267" spans="1:5">
      <c r="A267" s="69">
        <v>1162</v>
      </c>
      <c r="B267" s="69">
        <v>63</v>
      </c>
      <c r="C267" s="64">
        <v>642</v>
      </c>
      <c r="D267" s="64">
        <v>541</v>
      </c>
      <c r="E267" s="64" t="s">
        <v>37</v>
      </c>
    </row>
    <row r="268" spans="1:5">
      <c r="A268" s="69">
        <v>1163</v>
      </c>
      <c r="B268" s="69">
        <v>63</v>
      </c>
      <c r="C268" s="64">
        <v>642</v>
      </c>
      <c r="D268" s="64">
        <v>541</v>
      </c>
      <c r="E268" s="64" t="s">
        <v>37</v>
      </c>
    </row>
    <row r="269" spans="1:5">
      <c r="A269" s="69">
        <v>1164</v>
      </c>
      <c r="B269" s="69">
        <v>63</v>
      </c>
      <c r="C269" s="64">
        <v>642</v>
      </c>
      <c r="D269" s="64">
        <v>541</v>
      </c>
      <c r="E269" s="64" t="s">
        <v>37</v>
      </c>
    </row>
    <row r="270" spans="1:5">
      <c r="A270" s="69">
        <v>1165</v>
      </c>
      <c r="B270" s="69">
        <v>63</v>
      </c>
      <c r="C270" s="64">
        <v>642</v>
      </c>
      <c r="D270" s="64">
        <v>541</v>
      </c>
      <c r="E270" s="64" t="s">
        <v>37</v>
      </c>
    </row>
    <row r="271" spans="1:5">
      <c r="A271" s="69">
        <v>1166</v>
      </c>
      <c r="B271" s="69">
        <v>63</v>
      </c>
      <c r="C271" s="64">
        <v>642</v>
      </c>
      <c r="D271" s="64">
        <v>541</v>
      </c>
      <c r="E271" s="64" t="s">
        <v>37</v>
      </c>
    </row>
    <row r="272" spans="1:5">
      <c r="A272" s="69">
        <v>1167</v>
      </c>
      <c r="B272" s="69">
        <v>63</v>
      </c>
      <c r="C272" s="64">
        <v>642</v>
      </c>
      <c r="D272" s="64">
        <v>541</v>
      </c>
      <c r="E272" s="64" t="s">
        <v>37</v>
      </c>
    </row>
    <row r="273" spans="1:5">
      <c r="A273" s="69">
        <v>1168</v>
      </c>
      <c r="B273" s="69">
        <v>63</v>
      </c>
      <c r="C273" s="64">
        <v>642</v>
      </c>
      <c r="D273" s="64">
        <v>541</v>
      </c>
      <c r="E273" s="64" t="s">
        <v>37</v>
      </c>
    </row>
    <row r="274" spans="1:5">
      <c r="A274" s="69">
        <v>1169</v>
      </c>
      <c r="B274" s="69">
        <v>63</v>
      </c>
      <c r="C274" s="64">
        <v>642</v>
      </c>
      <c r="D274" s="64">
        <v>541</v>
      </c>
      <c r="E274" s="64" t="s">
        <v>37</v>
      </c>
    </row>
    <row r="275" spans="1:5">
      <c r="A275" s="69">
        <v>1170</v>
      </c>
      <c r="B275" s="69">
        <v>63</v>
      </c>
      <c r="C275" s="64">
        <v>642</v>
      </c>
      <c r="D275" s="64">
        <v>541</v>
      </c>
      <c r="E275" s="64" t="s">
        <v>37</v>
      </c>
    </row>
    <row r="276" spans="1:5">
      <c r="A276" s="69">
        <v>1171</v>
      </c>
      <c r="B276" s="69">
        <v>63</v>
      </c>
      <c r="C276" s="64">
        <v>642</v>
      </c>
      <c r="D276" s="64">
        <v>541</v>
      </c>
      <c r="E276" s="64" t="s">
        <v>37</v>
      </c>
    </row>
    <row r="277" spans="1:5">
      <c r="A277" s="69">
        <v>1172</v>
      </c>
      <c r="B277" s="69">
        <v>63</v>
      </c>
      <c r="C277" s="64">
        <v>642</v>
      </c>
      <c r="D277" s="64">
        <v>541</v>
      </c>
      <c r="E277" s="64" t="s">
        <v>37</v>
      </c>
    </row>
    <row r="278" spans="1:5">
      <c r="A278" s="69">
        <v>1173</v>
      </c>
      <c r="B278" s="69">
        <v>63</v>
      </c>
      <c r="C278" s="64">
        <v>642</v>
      </c>
      <c r="D278" s="64">
        <v>541</v>
      </c>
      <c r="E278" s="64" t="s">
        <v>37</v>
      </c>
    </row>
    <row r="279" spans="1:5">
      <c r="A279" s="69">
        <v>1174</v>
      </c>
      <c r="B279" s="69">
        <v>63</v>
      </c>
      <c r="C279" s="64">
        <v>642</v>
      </c>
      <c r="D279" s="64">
        <v>541</v>
      </c>
      <c r="E279" s="64" t="s">
        <v>37</v>
      </c>
    </row>
    <row r="280" spans="1:5">
      <c r="A280" s="69">
        <v>1175</v>
      </c>
      <c r="B280" s="69">
        <v>63</v>
      </c>
      <c r="C280" s="64">
        <v>642</v>
      </c>
      <c r="D280" s="64">
        <v>541</v>
      </c>
      <c r="E280" s="64" t="s">
        <v>37</v>
      </c>
    </row>
    <row r="281" spans="1:5">
      <c r="A281" s="69">
        <v>1176</v>
      </c>
      <c r="B281" s="69">
        <v>63</v>
      </c>
      <c r="C281" s="64">
        <v>642</v>
      </c>
      <c r="D281" s="64">
        <v>541</v>
      </c>
      <c r="E281" s="64" t="s">
        <v>37</v>
      </c>
    </row>
    <row r="282" spans="1:5">
      <c r="A282" s="69">
        <v>1177</v>
      </c>
      <c r="B282" s="69">
        <v>63</v>
      </c>
      <c r="C282" s="64">
        <v>642</v>
      </c>
      <c r="D282" s="64">
        <v>541</v>
      </c>
      <c r="E282" s="64" t="s">
        <v>37</v>
      </c>
    </row>
    <row r="283" spans="1:5">
      <c r="A283" s="69">
        <v>1178</v>
      </c>
      <c r="B283" s="69">
        <v>63</v>
      </c>
      <c r="C283" s="64">
        <v>642</v>
      </c>
      <c r="D283" s="64">
        <v>541</v>
      </c>
      <c r="E283" s="64" t="s">
        <v>37</v>
      </c>
    </row>
    <row r="284" spans="1:5">
      <c r="A284" s="69">
        <v>1179</v>
      </c>
      <c r="B284" s="69">
        <v>63</v>
      </c>
      <c r="C284" s="64">
        <v>642</v>
      </c>
      <c r="D284" s="64">
        <v>541</v>
      </c>
      <c r="E284" s="64" t="s">
        <v>37</v>
      </c>
    </row>
    <row r="285" spans="1:5">
      <c r="A285" s="69">
        <v>1180</v>
      </c>
      <c r="B285" s="69">
        <v>63</v>
      </c>
      <c r="C285" s="64">
        <v>642</v>
      </c>
      <c r="D285" s="64">
        <v>541</v>
      </c>
      <c r="E285" s="64" t="s">
        <v>37</v>
      </c>
    </row>
    <row r="286" spans="1:5">
      <c r="A286" s="69">
        <v>1181</v>
      </c>
      <c r="B286" s="69">
        <v>63</v>
      </c>
      <c r="C286" s="64">
        <v>642</v>
      </c>
      <c r="D286" s="64">
        <v>541</v>
      </c>
      <c r="E286" s="64" t="s">
        <v>37</v>
      </c>
    </row>
    <row r="287" spans="1:5">
      <c r="A287" s="69">
        <v>1182</v>
      </c>
      <c r="B287" s="69">
        <v>63</v>
      </c>
      <c r="C287" s="64">
        <v>642</v>
      </c>
      <c r="D287" s="64">
        <v>541</v>
      </c>
      <c r="E287" s="64" t="s">
        <v>37</v>
      </c>
    </row>
    <row r="288" spans="1:5">
      <c r="A288" s="69">
        <v>1183</v>
      </c>
      <c r="B288" s="69">
        <v>63</v>
      </c>
      <c r="C288" s="64">
        <v>642</v>
      </c>
      <c r="D288" s="64">
        <v>541</v>
      </c>
      <c r="E288" s="64" t="s">
        <v>37</v>
      </c>
    </row>
    <row r="289" spans="1:5">
      <c r="A289" s="69">
        <v>1184</v>
      </c>
      <c r="B289" s="69">
        <v>63</v>
      </c>
      <c r="C289" s="64">
        <v>642</v>
      </c>
      <c r="D289" s="64">
        <v>541</v>
      </c>
      <c r="E289" s="64" t="s">
        <v>37</v>
      </c>
    </row>
    <row r="290" spans="1:5">
      <c r="A290" s="69">
        <v>1185</v>
      </c>
      <c r="B290" s="69">
        <v>63</v>
      </c>
      <c r="C290" s="64">
        <v>642</v>
      </c>
      <c r="D290" s="64">
        <v>541</v>
      </c>
      <c r="E290" s="64" t="s">
        <v>37</v>
      </c>
    </row>
    <row r="291" spans="1:5">
      <c r="A291" s="69">
        <v>1186</v>
      </c>
      <c r="B291" s="69">
        <v>63</v>
      </c>
      <c r="C291" s="64">
        <v>642</v>
      </c>
      <c r="D291" s="64">
        <v>541</v>
      </c>
      <c r="E291" s="64" t="s">
        <v>37</v>
      </c>
    </row>
    <row r="292" spans="1:5">
      <c r="A292" s="69">
        <v>1187</v>
      </c>
      <c r="B292" s="69">
        <v>63</v>
      </c>
      <c r="C292" s="64">
        <v>642</v>
      </c>
      <c r="D292" s="64">
        <v>541</v>
      </c>
      <c r="E292" s="64" t="s">
        <v>37</v>
      </c>
    </row>
    <row r="293" spans="1:5">
      <c r="A293" s="69">
        <v>1188</v>
      </c>
      <c r="B293" s="69">
        <v>63</v>
      </c>
      <c r="C293" s="64">
        <v>642</v>
      </c>
      <c r="D293" s="64">
        <v>541</v>
      </c>
      <c r="E293" s="64" t="s">
        <v>37</v>
      </c>
    </row>
    <row r="294" spans="1:5">
      <c r="A294" s="69">
        <v>1189</v>
      </c>
      <c r="B294" s="69">
        <v>63</v>
      </c>
      <c r="C294" s="64">
        <v>642</v>
      </c>
      <c r="D294" s="64">
        <v>541</v>
      </c>
      <c r="E294" s="64" t="s">
        <v>37</v>
      </c>
    </row>
    <row r="295" spans="1:5">
      <c r="A295" s="69">
        <v>1190</v>
      </c>
      <c r="B295" s="69">
        <v>63</v>
      </c>
      <c r="C295" s="64">
        <v>642</v>
      </c>
      <c r="D295" s="64">
        <v>541</v>
      </c>
      <c r="E295" s="64" t="s">
        <v>37</v>
      </c>
    </row>
    <row r="296" spans="1:5">
      <c r="A296" s="69">
        <v>1191</v>
      </c>
      <c r="B296" s="69">
        <v>63</v>
      </c>
      <c r="C296" s="64">
        <v>642</v>
      </c>
      <c r="D296" s="64">
        <v>541</v>
      </c>
      <c r="E296" s="64" t="s">
        <v>37</v>
      </c>
    </row>
    <row r="297" spans="1:5">
      <c r="A297" s="69">
        <v>1192</v>
      </c>
      <c r="B297" s="69">
        <v>63</v>
      </c>
      <c r="C297" s="64">
        <v>642</v>
      </c>
      <c r="D297" s="64">
        <v>541</v>
      </c>
      <c r="E297" s="64" t="s">
        <v>37</v>
      </c>
    </row>
    <row r="298" spans="1:5">
      <c r="A298" s="69">
        <v>1193</v>
      </c>
      <c r="B298" s="69">
        <v>63</v>
      </c>
      <c r="C298" s="64">
        <v>642</v>
      </c>
      <c r="D298" s="64">
        <v>541</v>
      </c>
      <c r="E298" s="64" t="s">
        <v>37</v>
      </c>
    </row>
    <row r="299" spans="1:5">
      <c r="A299" s="69">
        <v>1194</v>
      </c>
      <c r="B299" s="69">
        <v>63</v>
      </c>
      <c r="C299" s="64">
        <v>642</v>
      </c>
      <c r="D299" s="64">
        <v>541</v>
      </c>
      <c r="E299" s="64" t="s">
        <v>37</v>
      </c>
    </row>
    <row r="300" spans="1:5">
      <c r="A300" s="69">
        <v>1195</v>
      </c>
      <c r="B300" s="69">
        <v>63</v>
      </c>
      <c r="C300" s="64">
        <v>642</v>
      </c>
      <c r="D300" s="64">
        <v>541</v>
      </c>
      <c r="E300" s="64" t="s">
        <v>37</v>
      </c>
    </row>
    <row r="301" spans="1:5">
      <c r="A301" s="69">
        <v>1196</v>
      </c>
      <c r="B301" s="69">
        <v>63</v>
      </c>
      <c r="C301" s="64">
        <v>642</v>
      </c>
      <c r="D301" s="64">
        <v>541</v>
      </c>
      <c r="E301" s="64" t="s">
        <v>37</v>
      </c>
    </row>
    <row r="302" spans="1:5">
      <c r="A302" s="69">
        <v>1197</v>
      </c>
      <c r="B302" s="69">
        <v>63</v>
      </c>
      <c r="C302" s="64">
        <v>642</v>
      </c>
      <c r="D302" s="64">
        <v>541</v>
      </c>
      <c r="E302" s="64" t="s">
        <v>37</v>
      </c>
    </row>
    <row r="303" spans="1:5">
      <c r="A303" s="69">
        <v>1198</v>
      </c>
      <c r="B303" s="69">
        <v>63</v>
      </c>
      <c r="C303" s="64">
        <v>642</v>
      </c>
      <c r="D303" s="64">
        <v>541</v>
      </c>
      <c r="E303" s="64" t="s">
        <v>37</v>
      </c>
    </row>
    <row r="304" spans="1:5">
      <c r="A304" s="69">
        <v>1199</v>
      </c>
      <c r="B304" s="69">
        <v>63</v>
      </c>
      <c r="C304" s="64">
        <v>642</v>
      </c>
      <c r="D304" s="64">
        <v>541</v>
      </c>
      <c r="E304" s="64" t="s">
        <v>37</v>
      </c>
    </row>
    <row r="305" spans="1:5">
      <c r="A305" s="69">
        <v>1200</v>
      </c>
      <c r="B305" s="69">
        <v>63</v>
      </c>
      <c r="C305" s="64">
        <v>642</v>
      </c>
      <c r="D305" s="64">
        <v>541</v>
      </c>
      <c r="E305" s="64" t="s">
        <v>37</v>
      </c>
    </row>
    <row r="306" spans="1:5">
      <c r="A306" s="69">
        <v>1201</v>
      </c>
      <c r="B306" s="69">
        <v>63</v>
      </c>
      <c r="C306" s="64">
        <v>642</v>
      </c>
      <c r="D306" s="64">
        <v>541</v>
      </c>
      <c r="E306" s="64" t="s">
        <v>37</v>
      </c>
    </row>
    <row r="307" spans="1:5">
      <c r="A307" s="69">
        <v>1202</v>
      </c>
      <c r="B307" s="69">
        <v>63</v>
      </c>
      <c r="C307" s="64">
        <v>642</v>
      </c>
      <c r="D307" s="64">
        <v>541</v>
      </c>
      <c r="E307" s="64" t="s">
        <v>37</v>
      </c>
    </row>
    <row r="308" spans="1:5">
      <c r="A308" s="69">
        <v>1203</v>
      </c>
      <c r="B308" s="69">
        <v>63</v>
      </c>
      <c r="C308" s="64">
        <v>642</v>
      </c>
      <c r="D308" s="64">
        <v>541</v>
      </c>
      <c r="E308" s="64" t="s">
        <v>37</v>
      </c>
    </row>
    <row r="309" spans="1:5">
      <c r="A309" s="69">
        <v>1204</v>
      </c>
      <c r="B309" s="69">
        <v>63</v>
      </c>
      <c r="C309" s="64">
        <v>642</v>
      </c>
      <c r="D309" s="64">
        <v>541</v>
      </c>
      <c r="E309" s="64" t="s">
        <v>37</v>
      </c>
    </row>
    <row r="310" spans="1:5">
      <c r="A310" s="69">
        <v>1205</v>
      </c>
      <c r="B310" s="69">
        <v>63</v>
      </c>
      <c r="C310" s="64">
        <v>642</v>
      </c>
      <c r="D310" s="64">
        <v>541</v>
      </c>
      <c r="E310" s="64" t="s">
        <v>37</v>
      </c>
    </row>
    <row r="311" spans="1:5">
      <c r="A311" s="69">
        <v>1206</v>
      </c>
      <c r="B311" s="69">
        <v>63</v>
      </c>
      <c r="C311" s="64">
        <v>642</v>
      </c>
      <c r="D311" s="64">
        <v>541</v>
      </c>
      <c r="E311" s="64" t="s">
        <v>37</v>
      </c>
    </row>
    <row r="312" spans="1:5">
      <c r="A312" s="69">
        <v>1207</v>
      </c>
      <c r="B312" s="69">
        <v>63</v>
      </c>
      <c r="C312" s="64">
        <v>642</v>
      </c>
      <c r="D312" s="64">
        <v>541</v>
      </c>
      <c r="E312" s="64" t="s">
        <v>37</v>
      </c>
    </row>
    <row r="313" spans="1:5">
      <c r="A313" s="69">
        <v>1208</v>
      </c>
      <c r="B313" s="69">
        <v>63</v>
      </c>
      <c r="C313" s="64">
        <v>642</v>
      </c>
      <c r="D313" s="64">
        <v>541</v>
      </c>
      <c r="E313" s="64" t="s">
        <v>37</v>
      </c>
    </row>
    <row r="314" spans="1:5">
      <c r="A314" s="69">
        <v>1209</v>
      </c>
      <c r="B314" s="69">
        <v>63</v>
      </c>
      <c r="C314" s="64">
        <v>642</v>
      </c>
      <c r="D314" s="64">
        <v>541</v>
      </c>
      <c r="E314" s="64" t="s">
        <v>37</v>
      </c>
    </row>
    <row r="315" spans="1:5">
      <c r="A315" s="69">
        <v>1210</v>
      </c>
      <c r="B315" s="69">
        <v>63</v>
      </c>
      <c r="C315" s="64">
        <v>642</v>
      </c>
      <c r="D315" s="64">
        <v>541</v>
      </c>
      <c r="E315" s="64" t="s">
        <v>37</v>
      </c>
    </row>
    <row r="316" spans="1:5">
      <c r="A316" s="69">
        <v>1211</v>
      </c>
      <c r="B316" s="69">
        <v>63</v>
      </c>
      <c r="C316" s="64">
        <v>642</v>
      </c>
      <c r="D316" s="64">
        <v>541</v>
      </c>
      <c r="E316" s="64" t="s">
        <v>37</v>
      </c>
    </row>
    <row r="317" spans="1:5">
      <c r="A317" s="69">
        <v>1212</v>
      </c>
      <c r="B317" s="69">
        <v>63</v>
      </c>
      <c r="C317" s="64">
        <v>642</v>
      </c>
      <c r="D317" s="64">
        <v>541</v>
      </c>
      <c r="E317" s="64" t="s">
        <v>37</v>
      </c>
    </row>
    <row r="318" spans="1:5">
      <c r="A318" s="69">
        <v>1213</v>
      </c>
      <c r="B318" s="69">
        <v>63</v>
      </c>
      <c r="C318" s="64">
        <v>642</v>
      </c>
      <c r="D318" s="64">
        <v>541</v>
      </c>
      <c r="E318" s="64" t="s">
        <v>37</v>
      </c>
    </row>
    <row r="319" spans="1:5">
      <c r="A319" s="69">
        <v>1214</v>
      </c>
      <c r="B319" s="69">
        <v>63</v>
      </c>
      <c r="C319" s="64">
        <v>642</v>
      </c>
      <c r="D319" s="64">
        <v>541</v>
      </c>
      <c r="E319" s="64" t="s">
        <v>37</v>
      </c>
    </row>
    <row r="320" spans="1:5">
      <c r="A320" s="69">
        <v>1215</v>
      </c>
      <c r="B320" s="69">
        <v>63</v>
      </c>
      <c r="C320" s="64">
        <v>642</v>
      </c>
      <c r="D320" s="64">
        <v>541</v>
      </c>
      <c r="E320" s="64" t="s">
        <v>37</v>
      </c>
    </row>
    <row r="321" spans="1:5">
      <c r="A321" s="69">
        <v>1216</v>
      </c>
      <c r="B321" s="69">
        <v>63</v>
      </c>
      <c r="C321" s="64">
        <v>642</v>
      </c>
      <c r="D321" s="64">
        <v>541</v>
      </c>
      <c r="E321" s="64" t="s">
        <v>37</v>
      </c>
    </row>
    <row r="322" spans="1:5">
      <c r="A322" s="69">
        <v>1217</v>
      </c>
      <c r="B322" s="69">
        <v>63</v>
      </c>
      <c r="C322" s="64">
        <v>642</v>
      </c>
      <c r="D322" s="64">
        <v>541</v>
      </c>
      <c r="E322" s="64" t="s">
        <v>37</v>
      </c>
    </row>
    <row r="323" spans="1:5">
      <c r="A323" s="69">
        <v>1218</v>
      </c>
      <c r="B323" s="69">
        <v>63</v>
      </c>
      <c r="C323" s="64">
        <v>642</v>
      </c>
      <c r="D323" s="64">
        <v>541</v>
      </c>
      <c r="E323" s="64" t="s">
        <v>37</v>
      </c>
    </row>
    <row r="324" spans="1:5">
      <c r="A324" s="69">
        <v>1219</v>
      </c>
      <c r="B324" s="69">
        <v>63</v>
      </c>
      <c r="C324" s="64">
        <v>642</v>
      </c>
      <c r="D324" s="64">
        <v>541</v>
      </c>
      <c r="E324" s="64" t="s">
        <v>37</v>
      </c>
    </row>
    <row r="325" spans="1:5">
      <c r="A325" s="69">
        <v>1220</v>
      </c>
      <c r="B325" s="69">
        <v>63</v>
      </c>
      <c r="C325" s="64">
        <v>642</v>
      </c>
      <c r="D325" s="64">
        <v>541</v>
      </c>
      <c r="E325" s="64" t="s">
        <v>37</v>
      </c>
    </row>
    <row r="326" spans="1:5">
      <c r="A326" s="69">
        <v>1221</v>
      </c>
      <c r="B326" s="69">
        <v>63</v>
      </c>
      <c r="C326" s="64">
        <v>642</v>
      </c>
      <c r="D326" s="64">
        <v>541</v>
      </c>
      <c r="E326" s="64" t="s">
        <v>37</v>
      </c>
    </row>
    <row r="327" spans="1:5">
      <c r="A327" s="69">
        <v>1222</v>
      </c>
      <c r="B327" s="69">
        <v>63</v>
      </c>
      <c r="C327" s="64">
        <v>642</v>
      </c>
      <c r="D327" s="64">
        <v>541</v>
      </c>
      <c r="E327" s="64" t="s">
        <v>37</v>
      </c>
    </row>
    <row r="328" spans="1:5">
      <c r="A328" s="69">
        <v>1223</v>
      </c>
      <c r="B328" s="69">
        <v>63</v>
      </c>
      <c r="C328" s="64">
        <v>642</v>
      </c>
      <c r="D328" s="64">
        <v>541</v>
      </c>
      <c r="E328" s="64" t="s">
        <v>37</v>
      </c>
    </row>
    <row r="329" spans="1:5">
      <c r="A329" s="69">
        <v>1224</v>
      </c>
      <c r="B329" s="69">
        <v>63</v>
      </c>
      <c r="C329" s="64">
        <v>642</v>
      </c>
      <c r="D329" s="64">
        <v>541</v>
      </c>
      <c r="E329" s="64" t="s">
        <v>37</v>
      </c>
    </row>
    <row r="330" spans="1:5">
      <c r="A330" s="69">
        <v>1225</v>
      </c>
      <c r="B330" s="69">
        <v>63</v>
      </c>
      <c r="C330" s="64">
        <v>642</v>
      </c>
      <c r="D330" s="64">
        <v>541</v>
      </c>
      <c r="E330" s="64" t="s">
        <v>37</v>
      </c>
    </row>
    <row r="331" spans="1:5">
      <c r="A331" s="69">
        <v>1226</v>
      </c>
      <c r="B331" s="69">
        <v>63</v>
      </c>
      <c r="C331" s="64">
        <v>642</v>
      </c>
      <c r="D331" s="64">
        <v>541</v>
      </c>
      <c r="E331" s="64" t="s">
        <v>37</v>
      </c>
    </row>
    <row r="332" spans="1:5">
      <c r="A332" s="69">
        <v>1227</v>
      </c>
      <c r="B332" s="69">
        <v>63</v>
      </c>
      <c r="C332" s="64">
        <v>642</v>
      </c>
      <c r="D332" s="64">
        <v>541</v>
      </c>
      <c r="E332" s="64" t="s">
        <v>37</v>
      </c>
    </row>
    <row r="333" spans="1:5">
      <c r="A333" s="69">
        <v>1228</v>
      </c>
      <c r="B333" s="69">
        <v>63</v>
      </c>
      <c r="C333" s="64">
        <v>642</v>
      </c>
      <c r="D333" s="64">
        <v>541</v>
      </c>
      <c r="E333" s="64" t="s">
        <v>37</v>
      </c>
    </row>
    <row r="334" spans="1:5">
      <c r="A334" s="69">
        <v>1229</v>
      </c>
      <c r="B334" s="69">
        <v>63</v>
      </c>
      <c r="C334" s="64">
        <v>642</v>
      </c>
      <c r="D334" s="64">
        <v>541</v>
      </c>
      <c r="E334" s="64" t="s">
        <v>37</v>
      </c>
    </row>
    <row r="335" spans="1:5">
      <c r="A335" s="69">
        <v>1230</v>
      </c>
      <c r="B335" s="69">
        <v>63</v>
      </c>
      <c r="C335" s="64">
        <v>642</v>
      </c>
      <c r="D335" s="64">
        <v>541</v>
      </c>
      <c r="E335" s="64" t="s">
        <v>37</v>
      </c>
    </row>
    <row r="336" spans="1:5">
      <c r="A336" s="69">
        <v>1231</v>
      </c>
      <c r="B336" s="69">
        <v>63</v>
      </c>
      <c r="C336" s="64">
        <v>642</v>
      </c>
      <c r="D336" s="64">
        <v>541</v>
      </c>
      <c r="E336" s="64" t="s">
        <v>37</v>
      </c>
    </row>
    <row r="337" spans="1:5">
      <c r="A337" s="69">
        <v>1232</v>
      </c>
      <c r="B337" s="69">
        <v>63</v>
      </c>
      <c r="C337" s="64">
        <v>642</v>
      </c>
      <c r="D337" s="64">
        <v>541</v>
      </c>
      <c r="E337" s="64" t="s">
        <v>37</v>
      </c>
    </row>
    <row r="338" spans="1:5">
      <c r="A338" s="69">
        <v>1233</v>
      </c>
      <c r="B338" s="69">
        <v>63</v>
      </c>
      <c r="C338" s="64">
        <v>642</v>
      </c>
      <c r="D338" s="64">
        <v>541</v>
      </c>
      <c r="E338" s="64" t="s">
        <v>37</v>
      </c>
    </row>
    <row r="339" spans="1:5">
      <c r="A339" s="69">
        <v>1234</v>
      </c>
      <c r="B339" s="69">
        <v>63</v>
      </c>
      <c r="C339" s="64">
        <v>642</v>
      </c>
      <c r="D339" s="64">
        <v>541</v>
      </c>
      <c r="E339" s="64" t="s">
        <v>37</v>
      </c>
    </row>
    <row r="340" spans="1:5">
      <c r="A340" s="69">
        <v>1235</v>
      </c>
      <c r="B340" s="69">
        <v>63</v>
      </c>
      <c r="C340" s="64">
        <v>642</v>
      </c>
      <c r="D340" s="64">
        <v>541</v>
      </c>
      <c r="E340" s="64" t="s">
        <v>37</v>
      </c>
    </row>
    <row r="341" spans="1:5">
      <c r="A341" s="69">
        <v>1236</v>
      </c>
      <c r="B341" s="69">
        <v>63</v>
      </c>
      <c r="C341" s="64">
        <v>642</v>
      </c>
      <c r="D341" s="64">
        <v>541</v>
      </c>
      <c r="E341" s="64" t="s">
        <v>37</v>
      </c>
    </row>
    <row r="342" spans="1:5">
      <c r="A342" s="69">
        <v>1237</v>
      </c>
      <c r="B342" s="69">
        <v>63</v>
      </c>
      <c r="C342" s="64">
        <v>642</v>
      </c>
      <c r="D342" s="64">
        <v>541</v>
      </c>
      <c r="E342" s="64" t="s">
        <v>37</v>
      </c>
    </row>
    <row r="343" spans="1:5">
      <c r="A343" s="69">
        <v>1238</v>
      </c>
      <c r="B343" s="69">
        <v>63</v>
      </c>
      <c r="C343" s="64">
        <v>642</v>
      </c>
      <c r="D343" s="64">
        <v>541</v>
      </c>
      <c r="E343" s="64" t="s">
        <v>37</v>
      </c>
    </row>
    <row r="344" spans="1:5">
      <c r="A344" s="69">
        <v>1239</v>
      </c>
      <c r="B344" s="69">
        <v>63</v>
      </c>
      <c r="C344" s="64">
        <v>642</v>
      </c>
      <c r="D344" s="64">
        <v>541</v>
      </c>
      <c r="E344" s="64" t="s">
        <v>37</v>
      </c>
    </row>
    <row r="345" spans="1:5">
      <c r="A345" s="69">
        <v>1240</v>
      </c>
      <c r="B345" s="69">
        <v>63</v>
      </c>
      <c r="C345" s="64">
        <v>642</v>
      </c>
      <c r="D345" s="64">
        <v>541</v>
      </c>
      <c r="E345" s="64" t="s">
        <v>37</v>
      </c>
    </row>
    <row r="346" spans="1:5">
      <c r="A346" s="69">
        <v>1241</v>
      </c>
      <c r="B346" s="69">
        <v>63</v>
      </c>
      <c r="C346" s="64">
        <v>642</v>
      </c>
      <c r="D346" s="64">
        <v>541</v>
      </c>
      <c r="E346" s="64" t="s">
        <v>37</v>
      </c>
    </row>
    <row r="347" spans="1:5">
      <c r="A347" s="69">
        <v>1242</v>
      </c>
      <c r="B347" s="69">
        <v>63</v>
      </c>
      <c r="C347" s="64">
        <v>642</v>
      </c>
      <c r="D347" s="64">
        <v>541</v>
      </c>
      <c r="E347" s="64" t="s">
        <v>37</v>
      </c>
    </row>
    <row r="348" spans="1:5">
      <c r="A348" s="69">
        <v>1243</v>
      </c>
      <c r="B348" s="69">
        <v>63</v>
      </c>
      <c r="C348" s="64">
        <v>642</v>
      </c>
      <c r="D348" s="64">
        <v>541</v>
      </c>
      <c r="E348" s="64" t="s">
        <v>37</v>
      </c>
    </row>
    <row r="349" spans="1:5">
      <c r="A349" s="69">
        <v>1244</v>
      </c>
      <c r="B349" s="69">
        <v>63</v>
      </c>
      <c r="C349" s="64">
        <v>642</v>
      </c>
      <c r="D349" s="64">
        <v>541</v>
      </c>
      <c r="E349" s="64" t="s">
        <v>37</v>
      </c>
    </row>
    <row r="350" spans="1:5">
      <c r="A350" s="69">
        <v>1245</v>
      </c>
      <c r="B350" s="69">
        <v>63</v>
      </c>
      <c r="C350" s="64">
        <v>642</v>
      </c>
      <c r="D350" s="64">
        <v>541</v>
      </c>
      <c r="E350" s="64" t="s">
        <v>37</v>
      </c>
    </row>
    <row r="351" spans="1:5">
      <c r="A351" s="69">
        <v>1246</v>
      </c>
      <c r="B351" s="69">
        <v>63</v>
      </c>
      <c r="C351" s="64">
        <v>642</v>
      </c>
      <c r="D351" s="64">
        <v>541</v>
      </c>
      <c r="E351" s="64" t="s">
        <v>37</v>
      </c>
    </row>
    <row r="352" spans="1:5">
      <c r="A352" s="69">
        <v>1247</v>
      </c>
      <c r="B352" s="69">
        <v>63</v>
      </c>
      <c r="C352" s="64">
        <v>642</v>
      </c>
      <c r="D352" s="64">
        <v>541</v>
      </c>
      <c r="E352" s="64" t="s">
        <v>37</v>
      </c>
    </row>
    <row r="353" spans="1:5">
      <c r="A353" s="69">
        <v>1248</v>
      </c>
      <c r="B353" s="69">
        <v>63</v>
      </c>
      <c r="C353" s="64">
        <v>642</v>
      </c>
      <c r="D353" s="64">
        <v>541</v>
      </c>
      <c r="E353" s="64" t="s">
        <v>37</v>
      </c>
    </row>
    <row r="354" spans="1:5">
      <c r="A354" s="69">
        <v>1249</v>
      </c>
      <c r="B354" s="69">
        <v>63</v>
      </c>
      <c r="C354" s="64">
        <v>642</v>
      </c>
      <c r="D354" s="64">
        <v>541</v>
      </c>
      <c r="E354" s="64" t="s">
        <v>37</v>
      </c>
    </row>
    <row r="355" spans="1:5">
      <c r="A355" s="69">
        <v>1250</v>
      </c>
      <c r="B355" s="69">
        <v>63</v>
      </c>
      <c r="C355" s="64">
        <v>642</v>
      </c>
      <c r="D355" s="64">
        <v>541</v>
      </c>
      <c r="E355" s="64" t="s">
        <v>37</v>
      </c>
    </row>
    <row r="356" spans="1:5">
      <c r="A356" s="69">
        <v>1251</v>
      </c>
      <c r="B356" s="69">
        <v>63</v>
      </c>
      <c r="C356" s="64">
        <v>642</v>
      </c>
      <c r="D356" s="64">
        <v>541</v>
      </c>
      <c r="E356" s="64" t="s">
        <v>37</v>
      </c>
    </row>
    <row r="357" spans="1:5">
      <c r="A357" s="69">
        <v>1252</v>
      </c>
      <c r="B357" s="69">
        <v>63</v>
      </c>
      <c r="C357" s="64">
        <v>642</v>
      </c>
      <c r="D357" s="64">
        <v>541</v>
      </c>
      <c r="E357" s="64" t="s">
        <v>37</v>
      </c>
    </row>
    <row r="358" spans="1:5">
      <c r="A358" s="69">
        <v>1253</v>
      </c>
      <c r="B358" s="69">
        <v>63</v>
      </c>
      <c r="C358" s="64">
        <v>642</v>
      </c>
      <c r="D358" s="64">
        <v>541</v>
      </c>
      <c r="E358" s="64" t="s">
        <v>37</v>
      </c>
    </row>
    <row r="359" spans="1:5">
      <c r="A359" s="69">
        <v>1254</v>
      </c>
      <c r="B359" s="69">
        <v>63</v>
      </c>
      <c r="C359" s="64">
        <v>642</v>
      </c>
      <c r="D359" s="64">
        <v>541</v>
      </c>
      <c r="E359" s="64" t="s">
        <v>37</v>
      </c>
    </row>
    <row r="360" spans="1:5">
      <c r="A360" s="69">
        <v>1255</v>
      </c>
      <c r="B360" s="69">
        <v>63</v>
      </c>
      <c r="C360" s="64">
        <v>642</v>
      </c>
      <c r="D360" s="64">
        <v>541</v>
      </c>
      <c r="E360" s="64" t="s">
        <v>37</v>
      </c>
    </row>
    <row r="361" spans="1:5">
      <c r="A361" s="69">
        <v>1256</v>
      </c>
      <c r="B361" s="69">
        <v>63</v>
      </c>
      <c r="C361" s="64">
        <v>642</v>
      </c>
      <c r="D361" s="64">
        <v>541</v>
      </c>
      <c r="E361" s="64" t="s">
        <v>37</v>
      </c>
    </row>
    <row r="362" spans="1:5">
      <c r="A362" s="69">
        <v>1257</v>
      </c>
      <c r="B362" s="69">
        <v>63</v>
      </c>
      <c r="C362" s="64">
        <v>642</v>
      </c>
      <c r="D362" s="64">
        <v>541</v>
      </c>
      <c r="E362" s="64" t="s">
        <v>37</v>
      </c>
    </row>
    <row r="363" spans="1:5">
      <c r="A363" s="69">
        <v>1258</v>
      </c>
      <c r="B363" s="69">
        <v>63</v>
      </c>
      <c r="C363" s="64">
        <v>642</v>
      </c>
      <c r="D363" s="64">
        <v>541</v>
      </c>
      <c r="E363" s="64" t="s">
        <v>37</v>
      </c>
    </row>
    <row r="364" spans="1:5">
      <c r="A364" s="69">
        <v>1259</v>
      </c>
      <c r="B364" s="69">
        <v>63</v>
      </c>
      <c r="C364" s="64">
        <v>642</v>
      </c>
      <c r="D364" s="64">
        <v>541</v>
      </c>
      <c r="E364" s="64" t="s">
        <v>37</v>
      </c>
    </row>
    <row r="365" spans="1:5">
      <c r="A365" s="69">
        <v>1260</v>
      </c>
      <c r="B365" s="69">
        <v>63</v>
      </c>
      <c r="C365" s="64">
        <v>642</v>
      </c>
      <c r="D365" s="64">
        <v>541</v>
      </c>
      <c r="E365" s="64" t="s">
        <v>37</v>
      </c>
    </row>
    <row r="366" spans="1:5">
      <c r="A366" s="69">
        <v>1262</v>
      </c>
      <c r="B366" s="69">
        <v>63</v>
      </c>
      <c r="C366" s="64">
        <v>642</v>
      </c>
      <c r="D366" s="64">
        <v>541</v>
      </c>
      <c r="E366" s="64" t="s">
        <v>37</v>
      </c>
    </row>
    <row r="367" spans="1:5">
      <c r="A367" s="69">
        <v>1263</v>
      </c>
      <c r="B367" s="69">
        <v>63</v>
      </c>
      <c r="C367" s="64">
        <v>642</v>
      </c>
      <c r="D367" s="64">
        <v>541</v>
      </c>
      <c r="E367" s="64" t="s">
        <v>37</v>
      </c>
    </row>
    <row r="368" spans="1:5">
      <c r="A368" s="69">
        <v>1264</v>
      </c>
      <c r="B368" s="69">
        <v>63</v>
      </c>
      <c r="C368" s="64">
        <v>642</v>
      </c>
      <c r="D368" s="64">
        <v>541</v>
      </c>
      <c r="E368" s="64" t="s">
        <v>37</v>
      </c>
    </row>
    <row r="369" spans="1:5">
      <c r="A369" s="69">
        <v>1265</v>
      </c>
      <c r="B369" s="69">
        <v>63</v>
      </c>
      <c r="C369" s="64">
        <v>642</v>
      </c>
      <c r="D369" s="64">
        <v>541</v>
      </c>
      <c r="E369" s="64" t="s">
        <v>37</v>
      </c>
    </row>
    <row r="370" spans="1:5">
      <c r="A370" s="69">
        <v>1266</v>
      </c>
      <c r="B370" s="69">
        <v>63</v>
      </c>
      <c r="C370" s="64">
        <v>642</v>
      </c>
      <c r="D370" s="64">
        <v>541</v>
      </c>
      <c r="E370" s="64" t="s">
        <v>37</v>
      </c>
    </row>
    <row r="371" spans="1:5">
      <c r="A371" s="69">
        <v>1267</v>
      </c>
      <c r="B371" s="69">
        <v>63</v>
      </c>
      <c r="C371" s="64">
        <v>642</v>
      </c>
      <c r="D371" s="64">
        <v>541</v>
      </c>
      <c r="E371" s="64" t="s">
        <v>37</v>
      </c>
    </row>
    <row r="372" spans="1:5">
      <c r="A372" s="69">
        <v>1268</v>
      </c>
      <c r="B372" s="69">
        <v>63</v>
      </c>
      <c r="C372" s="64">
        <v>642</v>
      </c>
      <c r="D372" s="64">
        <v>541</v>
      </c>
      <c r="E372" s="64" t="s">
        <v>37</v>
      </c>
    </row>
    <row r="373" spans="1:5">
      <c r="A373" s="69">
        <v>1269</v>
      </c>
      <c r="B373" s="69">
        <v>63</v>
      </c>
      <c r="C373" s="64">
        <v>642</v>
      </c>
      <c r="D373" s="64">
        <v>541</v>
      </c>
      <c r="E373" s="64" t="s">
        <v>37</v>
      </c>
    </row>
    <row r="374" spans="1:5">
      <c r="A374" s="69">
        <v>1270</v>
      </c>
      <c r="B374" s="69">
        <v>63</v>
      </c>
      <c r="C374" s="64">
        <v>642</v>
      </c>
      <c r="D374" s="64">
        <v>541</v>
      </c>
      <c r="E374" s="64" t="s">
        <v>37</v>
      </c>
    </row>
    <row r="375" spans="1:5">
      <c r="A375" s="69">
        <v>1272</v>
      </c>
      <c r="B375" s="69">
        <v>63</v>
      </c>
      <c r="C375" s="64">
        <v>642</v>
      </c>
      <c r="D375" s="64">
        <v>541</v>
      </c>
      <c r="E375" s="64" t="s">
        <v>37</v>
      </c>
    </row>
    <row r="376" spans="1:5">
      <c r="A376" s="69">
        <v>1273</v>
      </c>
      <c r="B376" s="69">
        <v>63</v>
      </c>
      <c r="C376" s="64">
        <v>642</v>
      </c>
      <c r="D376" s="64">
        <v>541</v>
      </c>
      <c r="E376" s="64" t="s">
        <v>37</v>
      </c>
    </row>
    <row r="377" spans="1:5">
      <c r="A377" s="69">
        <v>1274</v>
      </c>
      <c r="B377" s="69">
        <v>63</v>
      </c>
      <c r="C377" s="64">
        <v>642</v>
      </c>
      <c r="D377" s="64">
        <v>541</v>
      </c>
      <c r="E377" s="64" t="s">
        <v>37</v>
      </c>
    </row>
    <row r="378" spans="1:5">
      <c r="A378" s="69">
        <v>1275</v>
      </c>
      <c r="B378" s="69">
        <v>63</v>
      </c>
      <c r="C378" s="64">
        <v>642</v>
      </c>
      <c r="D378" s="64">
        <v>541</v>
      </c>
      <c r="E378" s="64" t="s">
        <v>37</v>
      </c>
    </row>
    <row r="379" spans="1:5">
      <c r="A379" s="69">
        <v>1276</v>
      </c>
      <c r="B379" s="69">
        <v>63</v>
      </c>
      <c r="C379" s="64">
        <v>642</v>
      </c>
      <c r="D379" s="64">
        <v>541</v>
      </c>
      <c r="E379" s="64" t="s">
        <v>37</v>
      </c>
    </row>
    <row r="380" spans="1:5">
      <c r="A380" s="69">
        <v>1277</v>
      </c>
      <c r="B380" s="69">
        <v>63</v>
      </c>
      <c r="C380" s="64">
        <v>642</v>
      </c>
      <c r="D380" s="64">
        <v>541</v>
      </c>
      <c r="E380" s="64" t="s">
        <v>37</v>
      </c>
    </row>
    <row r="381" spans="1:5">
      <c r="A381" s="69">
        <v>1278</v>
      </c>
      <c r="B381" s="69">
        <v>63</v>
      </c>
      <c r="C381" s="64">
        <v>642</v>
      </c>
      <c r="D381" s="64">
        <v>541</v>
      </c>
      <c r="E381" s="64" t="s">
        <v>37</v>
      </c>
    </row>
    <row r="382" spans="1:5">
      <c r="A382" s="69">
        <v>1279</v>
      </c>
      <c r="B382" s="69">
        <v>63</v>
      </c>
      <c r="C382" s="64">
        <v>642</v>
      </c>
      <c r="D382" s="64">
        <v>541</v>
      </c>
      <c r="E382" s="64" t="s">
        <v>37</v>
      </c>
    </row>
    <row r="383" spans="1:5">
      <c r="A383" s="69">
        <v>1280</v>
      </c>
      <c r="B383" s="69">
        <v>63</v>
      </c>
      <c r="C383" s="64">
        <v>642</v>
      </c>
      <c r="D383" s="64">
        <v>541</v>
      </c>
      <c r="E383" s="64" t="s">
        <v>37</v>
      </c>
    </row>
    <row r="384" spans="1:5">
      <c r="A384" s="69">
        <v>1281</v>
      </c>
      <c r="B384" s="69">
        <v>63</v>
      </c>
      <c r="C384" s="64">
        <v>642</v>
      </c>
      <c r="D384" s="64">
        <v>541</v>
      </c>
      <c r="E384" s="64" t="s">
        <v>37</v>
      </c>
    </row>
    <row r="385" spans="1:5">
      <c r="A385" s="69">
        <v>1282</v>
      </c>
      <c r="B385" s="69">
        <v>63</v>
      </c>
      <c r="C385" s="64">
        <v>642</v>
      </c>
      <c r="D385" s="64">
        <v>541</v>
      </c>
      <c r="E385" s="64" t="s">
        <v>37</v>
      </c>
    </row>
    <row r="386" spans="1:5">
      <c r="A386" s="69">
        <v>1283</v>
      </c>
      <c r="B386" s="69">
        <v>63</v>
      </c>
      <c r="C386" s="64">
        <v>642</v>
      </c>
      <c r="D386" s="64">
        <v>541</v>
      </c>
      <c r="E386" s="64" t="s">
        <v>37</v>
      </c>
    </row>
    <row r="387" spans="1:5">
      <c r="A387" s="69">
        <v>1284</v>
      </c>
      <c r="B387" s="69">
        <v>63</v>
      </c>
      <c r="C387" s="64">
        <v>642</v>
      </c>
      <c r="D387" s="64">
        <v>541</v>
      </c>
      <c r="E387" s="64" t="s">
        <v>37</v>
      </c>
    </row>
    <row r="388" spans="1:5">
      <c r="A388" s="69">
        <v>1285</v>
      </c>
      <c r="B388" s="69">
        <v>63</v>
      </c>
      <c r="C388" s="64">
        <v>642</v>
      </c>
      <c r="D388" s="64">
        <v>541</v>
      </c>
      <c r="E388" s="64" t="s">
        <v>37</v>
      </c>
    </row>
    <row r="389" spans="1:5">
      <c r="A389" s="69">
        <v>1286</v>
      </c>
      <c r="B389" s="69">
        <v>63</v>
      </c>
      <c r="C389" s="64">
        <v>642</v>
      </c>
      <c r="D389" s="64">
        <v>541</v>
      </c>
      <c r="E389" s="64" t="s">
        <v>37</v>
      </c>
    </row>
    <row r="390" spans="1:5">
      <c r="A390" s="69">
        <v>1287</v>
      </c>
      <c r="B390" s="69">
        <v>63</v>
      </c>
      <c r="C390" s="64">
        <v>642</v>
      </c>
      <c r="D390" s="64">
        <v>541</v>
      </c>
      <c r="E390" s="64" t="s">
        <v>37</v>
      </c>
    </row>
    <row r="391" spans="1:5">
      <c r="A391" s="69">
        <v>1288</v>
      </c>
      <c r="B391" s="69">
        <v>63</v>
      </c>
      <c r="C391" s="64">
        <v>642</v>
      </c>
      <c r="D391" s="64">
        <v>541</v>
      </c>
      <c r="E391" s="64" t="s">
        <v>37</v>
      </c>
    </row>
    <row r="392" spans="1:5">
      <c r="A392" s="69">
        <v>1289</v>
      </c>
      <c r="B392" s="69">
        <v>63</v>
      </c>
      <c r="C392" s="64">
        <v>642</v>
      </c>
      <c r="D392" s="64">
        <v>541</v>
      </c>
      <c r="E392" s="64" t="s">
        <v>37</v>
      </c>
    </row>
    <row r="393" spans="1:5">
      <c r="A393" s="69">
        <v>1290</v>
      </c>
      <c r="B393" s="69">
        <v>63</v>
      </c>
      <c r="C393" s="64">
        <v>642</v>
      </c>
      <c r="D393" s="64">
        <v>541</v>
      </c>
      <c r="E393" s="64" t="s">
        <v>37</v>
      </c>
    </row>
    <row r="394" spans="1:5">
      <c r="A394" s="69">
        <v>1291</v>
      </c>
      <c r="B394" s="69">
        <v>63</v>
      </c>
      <c r="C394" s="64">
        <v>642</v>
      </c>
      <c r="D394" s="64">
        <v>541</v>
      </c>
      <c r="E394" s="64" t="s">
        <v>37</v>
      </c>
    </row>
    <row r="395" spans="1:5">
      <c r="A395" s="69">
        <v>1292</v>
      </c>
      <c r="B395" s="69">
        <v>63</v>
      </c>
      <c r="C395" s="64">
        <v>642</v>
      </c>
      <c r="D395" s="64">
        <v>541</v>
      </c>
      <c r="E395" s="64" t="s">
        <v>37</v>
      </c>
    </row>
    <row r="396" spans="1:5">
      <c r="A396" s="69">
        <v>1293</v>
      </c>
      <c r="B396" s="69">
        <v>63</v>
      </c>
      <c r="C396" s="64">
        <v>642</v>
      </c>
      <c r="D396" s="64">
        <v>541</v>
      </c>
      <c r="E396" s="64" t="s">
        <v>37</v>
      </c>
    </row>
    <row r="397" spans="1:5">
      <c r="A397" s="69">
        <v>1294</v>
      </c>
      <c r="B397" s="69">
        <v>63</v>
      </c>
      <c r="C397" s="64">
        <v>642</v>
      </c>
      <c r="D397" s="64">
        <v>541</v>
      </c>
      <c r="E397" s="64" t="s">
        <v>37</v>
      </c>
    </row>
    <row r="398" spans="1:5">
      <c r="A398" s="69">
        <v>1295</v>
      </c>
      <c r="B398" s="69">
        <v>63</v>
      </c>
      <c r="C398" s="64">
        <v>642</v>
      </c>
      <c r="D398" s="64">
        <v>541</v>
      </c>
      <c r="E398" s="64" t="s">
        <v>37</v>
      </c>
    </row>
    <row r="399" spans="1:5">
      <c r="A399" s="69">
        <v>1296</v>
      </c>
      <c r="B399" s="69">
        <v>63</v>
      </c>
      <c r="C399" s="64">
        <v>642</v>
      </c>
      <c r="D399" s="64">
        <v>541</v>
      </c>
      <c r="E399" s="64" t="s">
        <v>37</v>
      </c>
    </row>
    <row r="400" spans="1:5">
      <c r="A400" s="69">
        <v>1297</v>
      </c>
      <c r="B400" s="69">
        <v>63</v>
      </c>
      <c r="C400" s="64">
        <v>642</v>
      </c>
      <c r="D400" s="64">
        <v>541</v>
      </c>
      <c r="E400" s="64" t="s">
        <v>37</v>
      </c>
    </row>
    <row r="401" spans="1:5">
      <c r="A401" s="69">
        <v>1298</v>
      </c>
      <c r="B401" s="69">
        <v>63</v>
      </c>
      <c r="C401" s="64">
        <v>642</v>
      </c>
      <c r="D401" s="64">
        <v>541</v>
      </c>
      <c r="E401" s="64" t="s">
        <v>37</v>
      </c>
    </row>
    <row r="402" spans="1:5">
      <c r="A402" s="69">
        <v>1299</v>
      </c>
      <c r="B402" s="69">
        <v>63</v>
      </c>
      <c r="C402" s="64">
        <v>642</v>
      </c>
      <c r="D402" s="64">
        <v>541</v>
      </c>
      <c r="E402" s="64" t="s">
        <v>37</v>
      </c>
    </row>
    <row r="403" spans="1:5">
      <c r="A403" s="69">
        <v>1300</v>
      </c>
      <c r="B403" s="69">
        <v>63</v>
      </c>
      <c r="C403" s="64">
        <v>642</v>
      </c>
      <c r="D403" s="64">
        <v>541</v>
      </c>
      <c r="E403" s="64" t="s">
        <v>37</v>
      </c>
    </row>
    <row r="404" spans="1:5">
      <c r="A404" s="69">
        <v>1301</v>
      </c>
      <c r="B404" s="69">
        <v>63</v>
      </c>
      <c r="C404" s="64">
        <v>642</v>
      </c>
      <c r="D404" s="64">
        <v>541</v>
      </c>
      <c r="E404" s="64" t="s">
        <v>37</v>
      </c>
    </row>
    <row r="405" spans="1:5">
      <c r="A405" s="69">
        <v>1302</v>
      </c>
      <c r="B405" s="69">
        <v>63</v>
      </c>
      <c r="C405" s="64">
        <v>642</v>
      </c>
      <c r="D405" s="64">
        <v>541</v>
      </c>
      <c r="E405" s="64" t="s">
        <v>37</v>
      </c>
    </row>
    <row r="406" spans="1:5">
      <c r="A406" s="69">
        <v>1303</v>
      </c>
      <c r="B406" s="69">
        <v>63</v>
      </c>
      <c r="C406" s="64">
        <v>642</v>
      </c>
      <c r="D406" s="64">
        <v>541</v>
      </c>
      <c r="E406" s="64" t="s">
        <v>37</v>
      </c>
    </row>
    <row r="407" spans="1:5">
      <c r="A407" s="69">
        <v>1304</v>
      </c>
      <c r="B407" s="69">
        <v>63</v>
      </c>
      <c r="C407" s="64">
        <v>642</v>
      </c>
      <c r="D407" s="64">
        <v>541</v>
      </c>
      <c r="E407" s="64" t="s">
        <v>37</v>
      </c>
    </row>
    <row r="408" spans="1:5">
      <c r="A408" s="69">
        <v>1305</v>
      </c>
      <c r="B408" s="69">
        <v>63</v>
      </c>
      <c r="C408" s="64">
        <v>642</v>
      </c>
      <c r="D408" s="64">
        <v>541</v>
      </c>
      <c r="E408" s="64" t="s">
        <v>37</v>
      </c>
    </row>
    <row r="409" spans="1:5">
      <c r="A409" s="69">
        <v>1306</v>
      </c>
      <c r="B409" s="69">
        <v>63</v>
      </c>
      <c r="C409" s="64">
        <v>642</v>
      </c>
      <c r="D409" s="64">
        <v>541</v>
      </c>
      <c r="E409" s="64" t="s">
        <v>37</v>
      </c>
    </row>
    <row r="410" spans="1:5">
      <c r="A410" s="69">
        <v>1307</v>
      </c>
      <c r="B410" s="69">
        <v>63</v>
      </c>
      <c r="C410" s="64">
        <v>642</v>
      </c>
      <c r="D410" s="64">
        <v>541</v>
      </c>
      <c r="E410" s="64" t="s">
        <v>37</v>
      </c>
    </row>
    <row r="411" spans="1:5">
      <c r="A411" s="69">
        <v>1308</v>
      </c>
      <c r="B411" s="69">
        <v>63</v>
      </c>
      <c r="C411" s="64">
        <v>642</v>
      </c>
      <c r="D411" s="64">
        <v>541</v>
      </c>
      <c r="E411" s="64" t="s">
        <v>37</v>
      </c>
    </row>
    <row r="412" spans="1:5">
      <c r="A412" s="69">
        <v>1309</v>
      </c>
      <c r="B412" s="69">
        <v>63</v>
      </c>
      <c r="C412" s="64">
        <v>642</v>
      </c>
      <c r="D412" s="64">
        <v>541</v>
      </c>
      <c r="E412" s="64" t="s">
        <v>37</v>
      </c>
    </row>
    <row r="413" spans="1:5">
      <c r="A413" s="69">
        <v>1310</v>
      </c>
      <c r="B413" s="69">
        <v>63</v>
      </c>
      <c r="C413" s="64">
        <v>642</v>
      </c>
      <c r="D413" s="64">
        <v>541</v>
      </c>
      <c r="E413" s="64" t="s">
        <v>37</v>
      </c>
    </row>
    <row r="414" spans="1:5">
      <c r="A414" s="69">
        <v>1311</v>
      </c>
      <c r="B414" s="69">
        <v>63</v>
      </c>
      <c r="C414" s="64">
        <v>642</v>
      </c>
      <c r="D414" s="64">
        <v>541</v>
      </c>
      <c r="E414" s="64" t="s">
        <v>37</v>
      </c>
    </row>
    <row r="415" spans="1:5">
      <c r="A415" s="69">
        <v>1312</v>
      </c>
      <c r="B415" s="69">
        <v>63</v>
      </c>
      <c r="C415" s="64">
        <v>642</v>
      </c>
      <c r="D415" s="64">
        <v>541</v>
      </c>
      <c r="E415" s="64" t="s">
        <v>37</v>
      </c>
    </row>
    <row r="416" spans="1:5">
      <c r="A416" s="69">
        <v>1313</v>
      </c>
      <c r="B416" s="69">
        <v>63</v>
      </c>
      <c r="C416" s="64">
        <v>642</v>
      </c>
      <c r="D416" s="64">
        <v>541</v>
      </c>
      <c r="E416" s="64" t="s">
        <v>37</v>
      </c>
    </row>
    <row r="417" spans="1:5">
      <c r="A417" s="69">
        <v>1314</v>
      </c>
      <c r="B417" s="69">
        <v>63</v>
      </c>
      <c r="C417" s="64">
        <v>642</v>
      </c>
      <c r="D417" s="64">
        <v>541</v>
      </c>
      <c r="E417" s="64" t="s">
        <v>37</v>
      </c>
    </row>
    <row r="418" spans="1:5">
      <c r="A418" s="69">
        <v>1315</v>
      </c>
      <c r="B418" s="69">
        <v>63</v>
      </c>
      <c r="C418" s="64">
        <v>642</v>
      </c>
      <c r="D418" s="64">
        <v>541</v>
      </c>
      <c r="E418" s="64" t="s">
        <v>37</v>
      </c>
    </row>
    <row r="419" spans="1:5">
      <c r="A419" s="69">
        <v>1316</v>
      </c>
      <c r="B419" s="69">
        <v>63</v>
      </c>
      <c r="C419" s="64">
        <v>642</v>
      </c>
      <c r="D419" s="64">
        <v>541</v>
      </c>
      <c r="E419" s="64" t="s">
        <v>37</v>
      </c>
    </row>
    <row r="420" spans="1:5">
      <c r="A420" s="69">
        <v>1317</v>
      </c>
      <c r="B420" s="69">
        <v>63</v>
      </c>
      <c r="C420" s="64">
        <v>642</v>
      </c>
      <c r="D420" s="64">
        <v>541</v>
      </c>
      <c r="E420" s="64" t="s">
        <v>37</v>
      </c>
    </row>
    <row r="421" spans="1:5">
      <c r="A421" s="69">
        <v>1318</v>
      </c>
      <c r="B421" s="69">
        <v>63</v>
      </c>
      <c r="C421" s="64">
        <v>642</v>
      </c>
      <c r="D421" s="64">
        <v>541</v>
      </c>
      <c r="E421" s="64" t="s">
        <v>37</v>
      </c>
    </row>
    <row r="422" spans="1:5">
      <c r="A422" s="69">
        <v>1319</v>
      </c>
      <c r="B422" s="69">
        <v>63</v>
      </c>
      <c r="C422" s="64">
        <v>642</v>
      </c>
      <c r="D422" s="64">
        <v>541</v>
      </c>
      <c r="E422" s="64" t="s">
        <v>37</v>
      </c>
    </row>
    <row r="423" spans="1:5">
      <c r="A423" s="69">
        <v>1320</v>
      </c>
      <c r="B423" s="69">
        <v>63</v>
      </c>
      <c r="C423" s="64">
        <v>642</v>
      </c>
      <c r="D423" s="64">
        <v>541</v>
      </c>
      <c r="E423" s="64" t="s">
        <v>37</v>
      </c>
    </row>
    <row r="424" spans="1:5">
      <c r="A424" s="69">
        <v>1321</v>
      </c>
      <c r="B424" s="69">
        <v>63</v>
      </c>
      <c r="C424" s="64">
        <v>642</v>
      </c>
      <c r="D424" s="64">
        <v>541</v>
      </c>
      <c r="E424" s="64" t="s">
        <v>37</v>
      </c>
    </row>
    <row r="425" spans="1:5">
      <c r="A425" s="69">
        <v>1322</v>
      </c>
      <c r="B425" s="69">
        <v>63</v>
      </c>
      <c r="C425" s="64">
        <v>642</v>
      </c>
      <c r="D425" s="64">
        <v>541</v>
      </c>
      <c r="E425" s="64" t="s">
        <v>37</v>
      </c>
    </row>
    <row r="426" spans="1:5">
      <c r="A426" s="69">
        <v>1323</v>
      </c>
      <c r="B426" s="69">
        <v>63</v>
      </c>
      <c r="C426" s="64">
        <v>642</v>
      </c>
      <c r="D426" s="64">
        <v>541</v>
      </c>
      <c r="E426" s="64" t="s">
        <v>37</v>
      </c>
    </row>
    <row r="427" spans="1:5">
      <c r="A427" s="69">
        <v>1324</v>
      </c>
      <c r="B427" s="69">
        <v>63</v>
      </c>
      <c r="C427" s="64">
        <v>642</v>
      </c>
      <c r="D427" s="64">
        <v>541</v>
      </c>
      <c r="E427" s="64" t="s">
        <v>37</v>
      </c>
    </row>
    <row r="428" spans="1:5">
      <c r="A428" s="69">
        <v>1325</v>
      </c>
      <c r="B428" s="69">
        <v>63</v>
      </c>
      <c r="C428" s="64">
        <v>642</v>
      </c>
      <c r="D428" s="64">
        <v>541</v>
      </c>
      <c r="E428" s="64" t="s">
        <v>37</v>
      </c>
    </row>
    <row r="429" spans="1:5">
      <c r="A429" s="69">
        <v>1326</v>
      </c>
      <c r="B429" s="69">
        <v>63</v>
      </c>
      <c r="C429" s="64">
        <v>642</v>
      </c>
      <c r="D429" s="64">
        <v>541</v>
      </c>
      <c r="E429" s="64" t="s">
        <v>37</v>
      </c>
    </row>
    <row r="430" spans="1:5">
      <c r="A430" s="69">
        <v>1327</v>
      </c>
      <c r="B430" s="69">
        <v>63</v>
      </c>
      <c r="C430" s="64">
        <v>642</v>
      </c>
      <c r="D430" s="64">
        <v>541</v>
      </c>
      <c r="E430" s="64" t="s">
        <v>37</v>
      </c>
    </row>
    <row r="431" spans="1:5">
      <c r="A431" s="69">
        <v>1328</v>
      </c>
      <c r="B431" s="69">
        <v>63</v>
      </c>
      <c r="C431" s="64">
        <v>642</v>
      </c>
      <c r="D431" s="64">
        <v>541</v>
      </c>
      <c r="E431" s="64" t="s">
        <v>37</v>
      </c>
    </row>
    <row r="432" spans="1:5">
      <c r="A432" s="69">
        <v>1329</v>
      </c>
      <c r="B432" s="69">
        <v>63</v>
      </c>
      <c r="C432" s="64">
        <v>642</v>
      </c>
      <c r="D432" s="64">
        <v>541</v>
      </c>
      <c r="E432" s="64" t="s">
        <v>37</v>
      </c>
    </row>
    <row r="433" spans="1:5">
      <c r="A433" s="69">
        <v>1330</v>
      </c>
      <c r="B433" s="69">
        <v>63</v>
      </c>
      <c r="C433" s="64">
        <v>642</v>
      </c>
      <c r="D433" s="64">
        <v>541</v>
      </c>
      <c r="E433" s="64" t="s">
        <v>37</v>
      </c>
    </row>
    <row r="434" spans="1:5">
      <c r="A434" s="69">
        <v>1331</v>
      </c>
      <c r="B434" s="69">
        <v>63</v>
      </c>
      <c r="C434" s="64">
        <v>642</v>
      </c>
      <c r="D434" s="64">
        <v>541</v>
      </c>
      <c r="E434" s="64" t="s">
        <v>37</v>
      </c>
    </row>
    <row r="435" spans="1:5">
      <c r="A435" s="69">
        <v>1332</v>
      </c>
      <c r="B435" s="69">
        <v>63</v>
      </c>
      <c r="C435" s="64">
        <v>642</v>
      </c>
      <c r="D435" s="64">
        <v>541</v>
      </c>
      <c r="E435" s="64" t="s">
        <v>37</v>
      </c>
    </row>
    <row r="436" spans="1:5">
      <c r="A436" s="69">
        <v>1333</v>
      </c>
      <c r="B436" s="69">
        <v>63</v>
      </c>
      <c r="C436" s="64">
        <v>642</v>
      </c>
      <c r="D436" s="64">
        <v>541</v>
      </c>
      <c r="E436" s="64" t="s">
        <v>37</v>
      </c>
    </row>
    <row r="437" spans="1:5">
      <c r="A437" s="69">
        <v>1334</v>
      </c>
      <c r="B437" s="69">
        <v>63</v>
      </c>
      <c r="C437" s="64">
        <v>642</v>
      </c>
      <c r="D437" s="64">
        <v>541</v>
      </c>
      <c r="E437" s="64" t="s">
        <v>37</v>
      </c>
    </row>
    <row r="438" spans="1:5">
      <c r="A438" s="69">
        <v>1335</v>
      </c>
      <c r="B438" s="69">
        <v>63</v>
      </c>
      <c r="C438" s="64">
        <v>642</v>
      </c>
      <c r="D438" s="64">
        <v>541</v>
      </c>
      <c r="E438" s="64" t="s">
        <v>37</v>
      </c>
    </row>
    <row r="439" spans="1:5">
      <c r="A439" s="69">
        <v>1336</v>
      </c>
      <c r="B439" s="69">
        <v>63</v>
      </c>
      <c r="C439" s="64">
        <v>642</v>
      </c>
      <c r="D439" s="64">
        <v>541</v>
      </c>
      <c r="E439" s="64" t="s">
        <v>37</v>
      </c>
    </row>
    <row r="440" spans="1:5">
      <c r="A440" s="69">
        <v>1337</v>
      </c>
      <c r="B440" s="69">
        <v>63</v>
      </c>
      <c r="C440" s="64">
        <v>642</v>
      </c>
      <c r="D440" s="64">
        <v>541</v>
      </c>
      <c r="E440" s="64" t="s">
        <v>37</v>
      </c>
    </row>
    <row r="441" spans="1:5">
      <c r="A441" s="69">
        <v>1338</v>
      </c>
      <c r="B441" s="69">
        <v>63</v>
      </c>
      <c r="C441" s="64">
        <v>642</v>
      </c>
      <c r="D441" s="64">
        <v>541</v>
      </c>
      <c r="E441" s="64" t="s">
        <v>37</v>
      </c>
    </row>
    <row r="442" spans="1:5">
      <c r="A442" s="69">
        <v>1339</v>
      </c>
      <c r="B442" s="69">
        <v>63</v>
      </c>
      <c r="C442" s="64">
        <v>642</v>
      </c>
      <c r="D442" s="64">
        <v>541</v>
      </c>
      <c r="E442" s="64" t="s">
        <v>37</v>
      </c>
    </row>
    <row r="443" spans="1:5">
      <c r="A443" s="69">
        <v>1340</v>
      </c>
      <c r="B443" s="69">
        <v>63</v>
      </c>
      <c r="C443" s="64">
        <v>642</v>
      </c>
      <c r="D443" s="64">
        <v>541</v>
      </c>
      <c r="E443" s="64" t="s">
        <v>37</v>
      </c>
    </row>
    <row r="444" spans="1:5">
      <c r="A444" s="69">
        <v>1341</v>
      </c>
      <c r="B444" s="69">
        <v>63</v>
      </c>
      <c r="C444" s="64">
        <v>642</v>
      </c>
      <c r="D444" s="64">
        <v>541</v>
      </c>
      <c r="E444" s="64" t="s">
        <v>37</v>
      </c>
    </row>
    <row r="445" spans="1:5">
      <c r="A445" s="69">
        <v>1342</v>
      </c>
      <c r="B445" s="69">
        <v>63</v>
      </c>
      <c r="C445" s="64">
        <v>642</v>
      </c>
      <c r="D445" s="64">
        <v>541</v>
      </c>
      <c r="E445" s="64" t="s">
        <v>37</v>
      </c>
    </row>
    <row r="446" spans="1:5">
      <c r="A446" s="69">
        <v>1343</v>
      </c>
      <c r="B446" s="69">
        <v>63</v>
      </c>
      <c r="C446" s="64">
        <v>642</v>
      </c>
      <c r="D446" s="64">
        <v>541</v>
      </c>
      <c r="E446" s="64" t="s">
        <v>37</v>
      </c>
    </row>
    <row r="447" spans="1:5">
      <c r="A447" s="69">
        <v>1344</v>
      </c>
      <c r="B447" s="69">
        <v>63</v>
      </c>
      <c r="C447" s="64">
        <v>642</v>
      </c>
      <c r="D447" s="64">
        <v>541</v>
      </c>
      <c r="E447" s="64" t="s">
        <v>37</v>
      </c>
    </row>
    <row r="448" spans="1:5">
      <c r="A448" s="69">
        <v>1345</v>
      </c>
      <c r="B448" s="69">
        <v>63</v>
      </c>
      <c r="C448" s="64">
        <v>642</v>
      </c>
      <c r="D448" s="64">
        <v>541</v>
      </c>
      <c r="E448" s="64" t="s">
        <v>37</v>
      </c>
    </row>
    <row r="449" spans="1:5">
      <c r="A449" s="69">
        <v>1346</v>
      </c>
      <c r="B449" s="69">
        <v>63</v>
      </c>
      <c r="C449" s="64">
        <v>642</v>
      </c>
      <c r="D449" s="64">
        <v>541</v>
      </c>
      <c r="E449" s="64" t="s">
        <v>37</v>
      </c>
    </row>
    <row r="450" spans="1:5">
      <c r="A450" s="69">
        <v>1347</v>
      </c>
      <c r="B450" s="69">
        <v>63</v>
      </c>
      <c r="C450" s="64">
        <v>642</v>
      </c>
      <c r="D450" s="64">
        <v>541</v>
      </c>
      <c r="E450" s="64" t="s">
        <v>37</v>
      </c>
    </row>
    <row r="451" spans="1:5">
      <c r="A451" s="69">
        <v>1348</v>
      </c>
      <c r="B451" s="69">
        <v>63</v>
      </c>
      <c r="C451" s="64">
        <v>642</v>
      </c>
      <c r="D451" s="64">
        <v>541</v>
      </c>
      <c r="E451" s="64" t="s">
        <v>37</v>
      </c>
    </row>
    <row r="452" spans="1:5">
      <c r="A452" s="69">
        <v>1349</v>
      </c>
      <c r="B452" s="69">
        <v>63</v>
      </c>
      <c r="C452" s="64">
        <v>642</v>
      </c>
      <c r="D452" s="64">
        <v>541</v>
      </c>
      <c r="E452" s="64" t="s">
        <v>37</v>
      </c>
    </row>
    <row r="453" spans="1:5">
      <c r="A453" s="69">
        <v>1350</v>
      </c>
      <c r="B453" s="69">
        <v>63</v>
      </c>
      <c r="C453" s="64">
        <v>642</v>
      </c>
      <c r="D453" s="64">
        <v>541</v>
      </c>
      <c r="E453" s="64" t="s">
        <v>37</v>
      </c>
    </row>
    <row r="454" spans="1:5">
      <c r="A454" s="69">
        <v>1355</v>
      </c>
      <c r="B454" s="69">
        <v>63</v>
      </c>
      <c r="C454" s="64">
        <v>642</v>
      </c>
      <c r="D454" s="64">
        <v>541</v>
      </c>
      <c r="E454" s="64" t="s">
        <v>37</v>
      </c>
    </row>
    <row r="455" spans="1:5">
      <c r="A455" s="69">
        <v>1356</v>
      </c>
      <c r="B455" s="69">
        <v>63</v>
      </c>
      <c r="C455" s="64">
        <v>642</v>
      </c>
      <c r="D455" s="64">
        <v>541</v>
      </c>
      <c r="E455" s="64" t="s">
        <v>37</v>
      </c>
    </row>
    <row r="456" spans="1:5">
      <c r="A456" s="69">
        <v>1357</v>
      </c>
      <c r="B456" s="69">
        <v>63</v>
      </c>
      <c r="C456" s="64">
        <v>642</v>
      </c>
      <c r="D456" s="64">
        <v>541</v>
      </c>
      <c r="E456" s="64" t="s">
        <v>37</v>
      </c>
    </row>
    <row r="457" spans="1:5">
      <c r="A457" s="69">
        <v>1358</v>
      </c>
      <c r="B457" s="69">
        <v>63</v>
      </c>
      <c r="C457" s="64">
        <v>642</v>
      </c>
      <c r="D457" s="64">
        <v>541</v>
      </c>
      <c r="E457" s="64" t="s">
        <v>37</v>
      </c>
    </row>
    <row r="458" spans="1:5">
      <c r="A458" s="69">
        <v>1359</v>
      </c>
      <c r="B458" s="69">
        <v>63</v>
      </c>
      <c r="C458" s="64">
        <v>642</v>
      </c>
      <c r="D458" s="64">
        <v>541</v>
      </c>
      <c r="E458" s="64" t="s">
        <v>37</v>
      </c>
    </row>
    <row r="459" spans="1:5">
      <c r="A459" s="69">
        <v>1360</v>
      </c>
      <c r="B459" s="69">
        <v>63</v>
      </c>
      <c r="C459" s="64">
        <v>642</v>
      </c>
      <c r="D459" s="64">
        <v>541</v>
      </c>
      <c r="E459" s="64" t="s">
        <v>37</v>
      </c>
    </row>
    <row r="460" spans="1:5">
      <c r="A460" s="69">
        <v>1362</v>
      </c>
      <c r="B460" s="69">
        <v>63</v>
      </c>
      <c r="C460" s="64">
        <v>642</v>
      </c>
      <c r="D460" s="64">
        <v>541</v>
      </c>
      <c r="E460" s="64" t="s">
        <v>37</v>
      </c>
    </row>
    <row r="461" spans="1:5">
      <c r="A461" s="69">
        <v>1363</v>
      </c>
      <c r="B461" s="69">
        <v>63</v>
      </c>
      <c r="C461" s="64">
        <v>642</v>
      </c>
      <c r="D461" s="64">
        <v>541</v>
      </c>
      <c r="E461" s="64" t="s">
        <v>37</v>
      </c>
    </row>
    <row r="462" spans="1:5">
      <c r="A462" s="69">
        <v>1400</v>
      </c>
      <c r="B462" s="69">
        <v>63</v>
      </c>
      <c r="C462" s="64">
        <v>642</v>
      </c>
      <c r="D462" s="64">
        <v>541</v>
      </c>
      <c r="E462" s="64" t="s">
        <v>37</v>
      </c>
    </row>
    <row r="463" spans="1:5">
      <c r="A463" s="69">
        <v>1401</v>
      </c>
      <c r="B463" s="69">
        <v>63</v>
      </c>
      <c r="C463" s="64">
        <v>642</v>
      </c>
      <c r="D463" s="64">
        <v>541</v>
      </c>
      <c r="E463" s="64" t="s">
        <v>37</v>
      </c>
    </row>
    <row r="464" spans="1:5">
      <c r="A464" s="69">
        <v>1402</v>
      </c>
      <c r="B464" s="69">
        <v>63</v>
      </c>
      <c r="C464" s="64">
        <v>642</v>
      </c>
      <c r="D464" s="64">
        <v>541</v>
      </c>
      <c r="E464" s="64" t="s">
        <v>37</v>
      </c>
    </row>
    <row r="465" spans="1:5">
      <c r="A465" s="69">
        <v>1403</v>
      </c>
      <c r="B465" s="69">
        <v>63</v>
      </c>
      <c r="C465" s="64">
        <v>642</v>
      </c>
      <c r="D465" s="64">
        <v>541</v>
      </c>
      <c r="E465" s="64" t="s">
        <v>37</v>
      </c>
    </row>
    <row r="466" spans="1:5">
      <c r="A466" s="69">
        <v>1404</v>
      </c>
      <c r="B466" s="69">
        <v>63</v>
      </c>
      <c r="C466" s="64">
        <v>642</v>
      </c>
      <c r="D466" s="64">
        <v>541</v>
      </c>
      <c r="E466" s="64" t="s">
        <v>37</v>
      </c>
    </row>
    <row r="467" spans="1:5">
      <c r="A467" s="69">
        <v>1405</v>
      </c>
      <c r="B467" s="69">
        <v>63</v>
      </c>
      <c r="C467" s="64">
        <v>642</v>
      </c>
      <c r="D467" s="64">
        <v>541</v>
      </c>
      <c r="E467" s="64" t="s">
        <v>37</v>
      </c>
    </row>
    <row r="468" spans="1:5">
      <c r="A468" s="69">
        <v>1406</v>
      </c>
      <c r="B468" s="69">
        <v>63</v>
      </c>
      <c r="C468" s="64">
        <v>642</v>
      </c>
      <c r="D468" s="64">
        <v>541</v>
      </c>
      <c r="E468" s="64" t="s">
        <v>37</v>
      </c>
    </row>
    <row r="469" spans="1:5">
      <c r="A469" s="69">
        <v>1407</v>
      </c>
      <c r="B469" s="69">
        <v>63</v>
      </c>
      <c r="C469" s="64">
        <v>642</v>
      </c>
      <c r="D469" s="64">
        <v>541</v>
      </c>
      <c r="E469" s="64" t="s">
        <v>37</v>
      </c>
    </row>
    <row r="470" spans="1:5">
      <c r="A470" s="69">
        <v>1408</v>
      </c>
      <c r="B470" s="69">
        <v>63</v>
      </c>
      <c r="C470" s="64">
        <v>642</v>
      </c>
      <c r="D470" s="64">
        <v>541</v>
      </c>
      <c r="E470" s="64" t="s">
        <v>37</v>
      </c>
    </row>
    <row r="471" spans="1:5">
      <c r="A471" s="69">
        <v>1409</v>
      </c>
      <c r="B471" s="69">
        <v>63</v>
      </c>
      <c r="C471" s="64">
        <v>642</v>
      </c>
      <c r="D471" s="64">
        <v>541</v>
      </c>
      <c r="E471" s="64" t="s">
        <v>37</v>
      </c>
    </row>
    <row r="472" spans="1:5">
      <c r="A472" s="69">
        <v>1410</v>
      </c>
      <c r="B472" s="69">
        <v>63</v>
      </c>
      <c r="C472" s="64">
        <v>642</v>
      </c>
      <c r="D472" s="64">
        <v>541</v>
      </c>
      <c r="E472" s="64" t="s">
        <v>37</v>
      </c>
    </row>
    <row r="473" spans="1:5">
      <c r="A473" s="69">
        <v>1411</v>
      </c>
      <c r="B473" s="69">
        <v>63</v>
      </c>
      <c r="C473" s="64">
        <v>642</v>
      </c>
      <c r="D473" s="64">
        <v>541</v>
      </c>
      <c r="E473" s="64" t="s">
        <v>37</v>
      </c>
    </row>
    <row r="474" spans="1:5">
      <c r="A474" s="69">
        <v>1412</v>
      </c>
      <c r="B474" s="69">
        <v>63</v>
      </c>
      <c r="C474" s="64">
        <v>642</v>
      </c>
      <c r="D474" s="64">
        <v>541</v>
      </c>
      <c r="E474" s="64" t="s">
        <v>37</v>
      </c>
    </row>
    <row r="475" spans="1:5">
      <c r="A475" s="69">
        <v>1413</v>
      </c>
      <c r="B475" s="69">
        <v>63</v>
      </c>
      <c r="C475" s="64">
        <v>642</v>
      </c>
      <c r="D475" s="64">
        <v>541</v>
      </c>
      <c r="E475" s="64" t="s">
        <v>37</v>
      </c>
    </row>
    <row r="476" spans="1:5">
      <c r="A476" s="69">
        <v>1414</v>
      </c>
      <c r="B476" s="69">
        <v>63</v>
      </c>
      <c r="C476" s="64">
        <v>642</v>
      </c>
      <c r="D476" s="64">
        <v>541</v>
      </c>
      <c r="E476" s="64" t="s">
        <v>37</v>
      </c>
    </row>
    <row r="477" spans="1:5">
      <c r="A477" s="69">
        <v>1415</v>
      </c>
      <c r="B477" s="69">
        <v>63</v>
      </c>
      <c r="C477" s="64">
        <v>642</v>
      </c>
      <c r="D477" s="64">
        <v>541</v>
      </c>
      <c r="E477" s="64" t="s">
        <v>37</v>
      </c>
    </row>
    <row r="478" spans="1:5">
      <c r="A478" s="69">
        <v>1416</v>
      </c>
      <c r="B478" s="69">
        <v>63</v>
      </c>
      <c r="C478" s="64">
        <v>642</v>
      </c>
      <c r="D478" s="64">
        <v>541</v>
      </c>
      <c r="E478" s="64" t="s">
        <v>37</v>
      </c>
    </row>
    <row r="479" spans="1:5">
      <c r="A479" s="69">
        <v>1417</v>
      </c>
      <c r="B479" s="69">
        <v>63</v>
      </c>
      <c r="C479" s="64">
        <v>642</v>
      </c>
      <c r="D479" s="64">
        <v>541</v>
      </c>
      <c r="E479" s="64" t="s">
        <v>37</v>
      </c>
    </row>
    <row r="480" spans="1:5">
      <c r="A480" s="69">
        <v>1418</v>
      </c>
      <c r="B480" s="69">
        <v>63</v>
      </c>
      <c r="C480" s="64">
        <v>642</v>
      </c>
      <c r="D480" s="64">
        <v>541</v>
      </c>
      <c r="E480" s="64" t="s">
        <v>37</v>
      </c>
    </row>
    <row r="481" spans="1:5">
      <c r="A481" s="69">
        <v>1419</v>
      </c>
      <c r="B481" s="69">
        <v>63</v>
      </c>
      <c r="C481" s="64">
        <v>642</v>
      </c>
      <c r="D481" s="64">
        <v>541</v>
      </c>
      <c r="E481" s="64" t="s">
        <v>37</v>
      </c>
    </row>
    <row r="482" spans="1:5">
      <c r="A482" s="69">
        <v>1420</v>
      </c>
      <c r="B482" s="69">
        <v>63</v>
      </c>
      <c r="C482" s="64">
        <v>642</v>
      </c>
      <c r="D482" s="64">
        <v>541</v>
      </c>
      <c r="E482" s="64" t="s">
        <v>37</v>
      </c>
    </row>
    <row r="483" spans="1:5">
      <c r="A483" s="69">
        <v>1421</v>
      </c>
      <c r="B483" s="69">
        <v>63</v>
      </c>
      <c r="C483" s="64">
        <v>642</v>
      </c>
      <c r="D483" s="64">
        <v>541</v>
      </c>
      <c r="E483" s="64" t="s">
        <v>37</v>
      </c>
    </row>
    <row r="484" spans="1:5">
      <c r="A484" s="69">
        <v>1422</v>
      </c>
      <c r="B484" s="69">
        <v>63</v>
      </c>
      <c r="C484" s="64">
        <v>642</v>
      </c>
      <c r="D484" s="64">
        <v>541</v>
      </c>
      <c r="E484" s="64" t="s">
        <v>37</v>
      </c>
    </row>
    <row r="485" spans="1:5">
      <c r="A485" s="69">
        <v>1423</v>
      </c>
      <c r="B485" s="69">
        <v>63</v>
      </c>
      <c r="C485" s="64">
        <v>642</v>
      </c>
      <c r="D485" s="64">
        <v>541</v>
      </c>
      <c r="E485" s="64" t="s">
        <v>37</v>
      </c>
    </row>
    <row r="486" spans="1:5">
      <c r="A486" s="69">
        <v>1424</v>
      </c>
      <c r="B486" s="69">
        <v>63</v>
      </c>
      <c r="C486" s="64">
        <v>642</v>
      </c>
      <c r="D486" s="64">
        <v>541</v>
      </c>
      <c r="E486" s="64" t="s">
        <v>37</v>
      </c>
    </row>
    <row r="487" spans="1:5">
      <c r="A487" s="69">
        <v>1425</v>
      </c>
      <c r="B487" s="69">
        <v>63</v>
      </c>
      <c r="C487" s="64">
        <v>642</v>
      </c>
      <c r="D487" s="64">
        <v>541</v>
      </c>
      <c r="E487" s="64" t="s">
        <v>37</v>
      </c>
    </row>
    <row r="488" spans="1:5">
      <c r="A488" s="69">
        <v>1426</v>
      </c>
      <c r="B488" s="69">
        <v>63</v>
      </c>
      <c r="C488" s="64">
        <v>642</v>
      </c>
      <c r="D488" s="64">
        <v>541</v>
      </c>
      <c r="E488" s="64" t="s">
        <v>37</v>
      </c>
    </row>
    <row r="489" spans="1:5">
      <c r="A489" s="69">
        <v>1427</v>
      </c>
      <c r="B489" s="69">
        <v>63</v>
      </c>
      <c r="C489" s="64">
        <v>642</v>
      </c>
      <c r="D489" s="64">
        <v>541</v>
      </c>
      <c r="E489" s="64" t="s">
        <v>37</v>
      </c>
    </row>
    <row r="490" spans="1:5">
      <c r="A490" s="69">
        <v>1428</v>
      </c>
      <c r="B490" s="69">
        <v>63</v>
      </c>
      <c r="C490" s="64">
        <v>642</v>
      </c>
      <c r="D490" s="64">
        <v>541</v>
      </c>
      <c r="E490" s="64" t="s">
        <v>37</v>
      </c>
    </row>
    <row r="491" spans="1:5">
      <c r="A491" s="69">
        <v>1429</v>
      </c>
      <c r="B491" s="69">
        <v>63</v>
      </c>
      <c r="C491" s="64">
        <v>642</v>
      </c>
      <c r="D491" s="64">
        <v>541</v>
      </c>
      <c r="E491" s="64" t="s">
        <v>37</v>
      </c>
    </row>
    <row r="492" spans="1:5">
      <c r="A492" s="69">
        <v>1430</v>
      </c>
      <c r="B492" s="69">
        <v>63</v>
      </c>
      <c r="C492" s="64">
        <v>642</v>
      </c>
      <c r="D492" s="64">
        <v>541</v>
      </c>
      <c r="E492" s="64" t="s">
        <v>37</v>
      </c>
    </row>
    <row r="493" spans="1:5">
      <c r="A493" s="69">
        <v>1431</v>
      </c>
      <c r="B493" s="69">
        <v>63</v>
      </c>
      <c r="C493" s="64">
        <v>642</v>
      </c>
      <c r="D493" s="64">
        <v>541</v>
      </c>
      <c r="E493" s="64" t="s">
        <v>37</v>
      </c>
    </row>
    <row r="494" spans="1:5">
      <c r="A494" s="69">
        <v>1432</v>
      </c>
      <c r="B494" s="69">
        <v>63</v>
      </c>
      <c r="C494" s="64">
        <v>642</v>
      </c>
      <c r="D494" s="64">
        <v>541</v>
      </c>
      <c r="E494" s="64" t="s">
        <v>37</v>
      </c>
    </row>
    <row r="495" spans="1:5">
      <c r="A495" s="69">
        <v>1433</v>
      </c>
      <c r="B495" s="69">
        <v>63</v>
      </c>
      <c r="C495" s="64">
        <v>642</v>
      </c>
      <c r="D495" s="64">
        <v>541</v>
      </c>
      <c r="E495" s="64" t="s">
        <v>37</v>
      </c>
    </row>
    <row r="496" spans="1:5">
      <c r="A496" s="69">
        <v>1434</v>
      </c>
      <c r="B496" s="69">
        <v>63</v>
      </c>
      <c r="C496" s="64">
        <v>642</v>
      </c>
      <c r="D496" s="64">
        <v>541</v>
      </c>
      <c r="E496" s="64" t="s">
        <v>37</v>
      </c>
    </row>
    <row r="497" spans="1:5">
      <c r="A497" s="69">
        <v>1435</v>
      </c>
      <c r="B497" s="69">
        <v>63</v>
      </c>
      <c r="C497" s="64">
        <v>642</v>
      </c>
      <c r="D497" s="64">
        <v>541</v>
      </c>
      <c r="E497" s="64" t="s">
        <v>37</v>
      </c>
    </row>
    <row r="498" spans="1:5">
      <c r="A498" s="69">
        <v>1436</v>
      </c>
      <c r="B498" s="69">
        <v>63</v>
      </c>
      <c r="C498" s="64">
        <v>642</v>
      </c>
      <c r="D498" s="64">
        <v>541</v>
      </c>
      <c r="E498" s="64" t="s">
        <v>37</v>
      </c>
    </row>
    <row r="499" spans="1:5">
      <c r="A499" s="69">
        <v>1437</v>
      </c>
      <c r="B499" s="69">
        <v>63</v>
      </c>
      <c r="C499" s="64">
        <v>642</v>
      </c>
      <c r="D499" s="64">
        <v>541</v>
      </c>
      <c r="E499" s="64" t="s">
        <v>37</v>
      </c>
    </row>
    <row r="500" spans="1:5">
      <c r="A500" s="69">
        <v>1438</v>
      </c>
      <c r="B500" s="69">
        <v>63</v>
      </c>
      <c r="C500" s="64">
        <v>642</v>
      </c>
      <c r="D500" s="64">
        <v>541</v>
      </c>
      <c r="E500" s="64" t="s">
        <v>37</v>
      </c>
    </row>
    <row r="501" spans="1:5">
      <c r="A501" s="69">
        <v>1439</v>
      </c>
      <c r="B501" s="69">
        <v>63</v>
      </c>
      <c r="C501" s="64">
        <v>642</v>
      </c>
      <c r="D501" s="64">
        <v>541</v>
      </c>
      <c r="E501" s="64" t="s">
        <v>37</v>
      </c>
    </row>
    <row r="502" spans="1:5">
      <c r="A502" s="69">
        <v>1440</v>
      </c>
      <c r="B502" s="69">
        <v>63</v>
      </c>
      <c r="C502" s="64">
        <v>642</v>
      </c>
      <c r="D502" s="64">
        <v>541</v>
      </c>
      <c r="E502" s="64" t="s">
        <v>37</v>
      </c>
    </row>
    <row r="503" spans="1:5">
      <c r="A503" s="69">
        <v>1441</v>
      </c>
      <c r="B503" s="69">
        <v>63</v>
      </c>
      <c r="C503" s="64">
        <v>642</v>
      </c>
      <c r="D503" s="64">
        <v>541</v>
      </c>
      <c r="E503" s="64" t="s">
        <v>37</v>
      </c>
    </row>
    <row r="504" spans="1:5">
      <c r="A504" s="69">
        <v>1442</v>
      </c>
      <c r="B504" s="69">
        <v>63</v>
      </c>
      <c r="C504" s="64">
        <v>642</v>
      </c>
      <c r="D504" s="64">
        <v>541</v>
      </c>
      <c r="E504" s="64" t="s">
        <v>37</v>
      </c>
    </row>
    <row r="505" spans="1:5">
      <c r="A505" s="69">
        <v>1443</v>
      </c>
      <c r="B505" s="69">
        <v>63</v>
      </c>
      <c r="C505" s="64">
        <v>642</v>
      </c>
      <c r="D505" s="64">
        <v>541</v>
      </c>
      <c r="E505" s="64" t="s">
        <v>37</v>
      </c>
    </row>
    <row r="506" spans="1:5">
      <c r="A506" s="69">
        <v>1444</v>
      </c>
      <c r="B506" s="69">
        <v>63</v>
      </c>
      <c r="C506" s="64">
        <v>642</v>
      </c>
      <c r="D506" s="64">
        <v>541</v>
      </c>
      <c r="E506" s="64" t="s">
        <v>37</v>
      </c>
    </row>
    <row r="507" spans="1:5">
      <c r="A507" s="69">
        <v>1445</v>
      </c>
      <c r="B507" s="69">
        <v>63</v>
      </c>
      <c r="C507" s="64">
        <v>642</v>
      </c>
      <c r="D507" s="64">
        <v>541</v>
      </c>
      <c r="E507" s="64" t="s">
        <v>37</v>
      </c>
    </row>
    <row r="508" spans="1:5">
      <c r="A508" s="69">
        <v>1450</v>
      </c>
      <c r="B508" s="69">
        <v>63</v>
      </c>
      <c r="C508" s="64">
        <v>642</v>
      </c>
      <c r="D508" s="64">
        <v>541</v>
      </c>
      <c r="E508" s="64" t="s">
        <v>37</v>
      </c>
    </row>
    <row r="509" spans="1:5">
      <c r="A509" s="69">
        <v>1452</v>
      </c>
      <c r="B509" s="69">
        <v>63</v>
      </c>
      <c r="C509" s="64">
        <v>642</v>
      </c>
      <c r="D509" s="64">
        <v>541</v>
      </c>
      <c r="E509" s="64" t="s">
        <v>37</v>
      </c>
    </row>
    <row r="510" spans="1:5">
      <c r="A510" s="69">
        <v>1453</v>
      </c>
      <c r="B510" s="69">
        <v>63</v>
      </c>
      <c r="C510" s="64">
        <v>642</v>
      </c>
      <c r="D510" s="64">
        <v>541</v>
      </c>
      <c r="E510" s="64" t="s">
        <v>37</v>
      </c>
    </row>
    <row r="511" spans="1:5">
      <c r="A511" s="69">
        <v>1454</v>
      </c>
      <c r="B511" s="69">
        <v>63</v>
      </c>
      <c r="C511" s="64">
        <v>642</v>
      </c>
      <c r="D511" s="64">
        <v>541</v>
      </c>
      <c r="E511" s="64" t="s">
        <v>37</v>
      </c>
    </row>
    <row r="512" spans="1:5">
      <c r="A512" s="69">
        <v>1455</v>
      </c>
      <c r="B512" s="69">
        <v>63</v>
      </c>
      <c r="C512" s="64">
        <v>642</v>
      </c>
      <c r="D512" s="64">
        <v>541</v>
      </c>
      <c r="E512" s="64" t="s">
        <v>37</v>
      </c>
    </row>
    <row r="513" spans="1:5">
      <c r="A513" s="69">
        <v>1456</v>
      </c>
      <c r="B513" s="69">
        <v>63</v>
      </c>
      <c r="C513" s="64">
        <v>642</v>
      </c>
      <c r="D513" s="64">
        <v>541</v>
      </c>
      <c r="E513" s="64" t="s">
        <v>37</v>
      </c>
    </row>
    <row r="514" spans="1:5">
      <c r="A514" s="69">
        <v>1457</v>
      </c>
      <c r="B514" s="69">
        <v>63</v>
      </c>
      <c r="C514" s="64">
        <v>642</v>
      </c>
      <c r="D514" s="64">
        <v>541</v>
      </c>
      <c r="E514" s="64" t="s">
        <v>37</v>
      </c>
    </row>
    <row r="515" spans="1:5">
      <c r="A515" s="69">
        <v>1458</v>
      </c>
      <c r="B515" s="69">
        <v>63</v>
      </c>
      <c r="C515" s="64">
        <v>642</v>
      </c>
      <c r="D515" s="64">
        <v>541</v>
      </c>
      <c r="E515" s="64" t="s">
        <v>37</v>
      </c>
    </row>
    <row r="516" spans="1:5">
      <c r="A516" s="69">
        <v>1459</v>
      </c>
      <c r="B516" s="69">
        <v>63</v>
      </c>
      <c r="C516" s="64">
        <v>642</v>
      </c>
      <c r="D516" s="64">
        <v>541</v>
      </c>
      <c r="E516" s="64" t="s">
        <v>37</v>
      </c>
    </row>
    <row r="517" spans="1:5">
      <c r="A517" s="69">
        <v>1460</v>
      </c>
      <c r="B517" s="69">
        <v>63</v>
      </c>
      <c r="C517" s="64">
        <v>642</v>
      </c>
      <c r="D517" s="64">
        <v>541</v>
      </c>
      <c r="E517" s="64" t="s">
        <v>37</v>
      </c>
    </row>
    <row r="518" spans="1:5">
      <c r="A518" s="69">
        <v>1461</v>
      </c>
      <c r="B518" s="69">
        <v>63</v>
      </c>
      <c r="C518" s="64">
        <v>642</v>
      </c>
      <c r="D518" s="64">
        <v>541</v>
      </c>
      <c r="E518" s="64" t="s">
        <v>37</v>
      </c>
    </row>
    <row r="519" spans="1:5">
      <c r="A519" s="69">
        <v>1462</v>
      </c>
      <c r="B519" s="69">
        <v>63</v>
      </c>
      <c r="C519" s="64">
        <v>642</v>
      </c>
      <c r="D519" s="64">
        <v>541</v>
      </c>
      <c r="E519" s="64" t="s">
        <v>37</v>
      </c>
    </row>
    <row r="520" spans="1:5">
      <c r="A520" s="69">
        <v>1463</v>
      </c>
      <c r="B520" s="69">
        <v>63</v>
      </c>
      <c r="C520" s="64">
        <v>642</v>
      </c>
      <c r="D520" s="64">
        <v>541</v>
      </c>
      <c r="E520" s="64" t="s">
        <v>37</v>
      </c>
    </row>
    <row r="521" spans="1:5">
      <c r="A521" s="69">
        <v>1465</v>
      </c>
      <c r="B521" s="69">
        <v>63</v>
      </c>
      <c r="C521" s="64">
        <v>642</v>
      </c>
      <c r="D521" s="64">
        <v>541</v>
      </c>
      <c r="E521" s="64" t="s">
        <v>37</v>
      </c>
    </row>
    <row r="522" spans="1:5">
      <c r="A522" s="69">
        <v>1467</v>
      </c>
      <c r="B522" s="69">
        <v>63</v>
      </c>
      <c r="C522" s="64">
        <v>642</v>
      </c>
      <c r="D522" s="64">
        <v>541</v>
      </c>
      <c r="E522" s="64" t="s">
        <v>37</v>
      </c>
    </row>
    <row r="523" spans="1:5">
      <c r="A523" s="69">
        <v>1468</v>
      </c>
      <c r="B523" s="69">
        <v>63</v>
      </c>
      <c r="C523" s="64">
        <v>642</v>
      </c>
      <c r="D523" s="64">
        <v>541</v>
      </c>
      <c r="E523" s="64" t="s">
        <v>37</v>
      </c>
    </row>
    <row r="524" spans="1:5">
      <c r="A524" s="69">
        <v>1470</v>
      </c>
      <c r="B524" s="69">
        <v>63</v>
      </c>
      <c r="C524" s="64">
        <v>642</v>
      </c>
      <c r="D524" s="64">
        <v>541</v>
      </c>
      <c r="E524" s="64" t="s">
        <v>37</v>
      </c>
    </row>
    <row r="525" spans="1:5">
      <c r="A525" s="69">
        <v>1472</v>
      </c>
      <c r="B525" s="69">
        <v>63</v>
      </c>
      <c r="C525" s="64">
        <v>642</v>
      </c>
      <c r="D525" s="64">
        <v>541</v>
      </c>
      <c r="E525" s="64" t="s">
        <v>37</v>
      </c>
    </row>
    <row r="526" spans="1:5">
      <c r="A526" s="69">
        <v>1474</v>
      </c>
      <c r="B526" s="69">
        <v>63</v>
      </c>
      <c r="C526" s="64">
        <v>642</v>
      </c>
      <c r="D526" s="64">
        <v>541</v>
      </c>
      <c r="E526" s="64" t="s">
        <v>37</v>
      </c>
    </row>
    <row r="527" spans="1:5">
      <c r="A527" s="69">
        <v>1475</v>
      </c>
      <c r="B527" s="69">
        <v>63</v>
      </c>
      <c r="C527" s="64">
        <v>642</v>
      </c>
      <c r="D527" s="64">
        <v>541</v>
      </c>
      <c r="E527" s="64" t="s">
        <v>37</v>
      </c>
    </row>
    <row r="528" spans="1:5">
      <c r="A528" s="69">
        <v>1476</v>
      </c>
      <c r="B528" s="69">
        <v>63</v>
      </c>
      <c r="C528" s="64">
        <v>642</v>
      </c>
      <c r="D528" s="64">
        <v>541</v>
      </c>
      <c r="E528" s="64" t="s">
        <v>37</v>
      </c>
    </row>
    <row r="529" spans="1:5">
      <c r="A529" s="69">
        <v>1477</v>
      </c>
      <c r="B529" s="69">
        <v>63</v>
      </c>
      <c r="C529" s="64">
        <v>642</v>
      </c>
      <c r="D529" s="64">
        <v>541</v>
      </c>
      <c r="E529" s="64" t="s">
        <v>37</v>
      </c>
    </row>
    <row r="530" spans="1:5">
      <c r="A530" s="69">
        <v>1478</v>
      </c>
      <c r="B530" s="69">
        <v>63</v>
      </c>
      <c r="C530" s="64">
        <v>642</v>
      </c>
      <c r="D530" s="64">
        <v>541</v>
      </c>
      <c r="E530" s="64" t="s">
        <v>37</v>
      </c>
    </row>
    <row r="531" spans="1:5">
      <c r="A531" s="69">
        <v>1479</v>
      </c>
      <c r="B531" s="69">
        <v>63</v>
      </c>
      <c r="C531" s="64">
        <v>642</v>
      </c>
      <c r="D531" s="64">
        <v>541</v>
      </c>
      <c r="E531" s="64" t="s">
        <v>37</v>
      </c>
    </row>
    <row r="532" spans="1:5">
      <c r="A532" s="69">
        <v>1480</v>
      </c>
      <c r="B532" s="69">
        <v>63</v>
      </c>
      <c r="C532" s="64">
        <v>642</v>
      </c>
      <c r="D532" s="64">
        <v>541</v>
      </c>
      <c r="E532" s="64" t="s">
        <v>37</v>
      </c>
    </row>
    <row r="533" spans="1:5">
      <c r="A533" s="69">
        <v>1481</v>
      </c>
      <c r="B533" s="69">
        <v>63</v>
      </c>
      <c r="C533" s="64">
        <v>642</v>
      </c>
      <c r="D533" s="64">
        <v>541</v>
      </c>
      <c r="E533" s="64" t="s">
        <v>37</v>
      </c>
    </row>
    <row r="534" spans="1:5">
      <c r="A534" s="69">
        <v>1482</v>
      </c>
      <c r="B534" s="69">
        <v>63</v>
      </c>
      <c r="C534" s="64">
        <v>642</v>
      </c>
      <c r="D534" s="64">
        <v>541</v>
      </c>
      <c r="E534" s="64" t="s">
        <v>37</v>
      </c>
    </row>
    <row r="535" spans="1:5">
      <c r="A535" s="69">
        <v>1484</v>
      </c>
      <c r="B535" s="69">
        <v>63</v>
      </c>
      <c r="C535" s="64">
        <v>642</v>
      </c>
      <c r="D535" s="64">
        <v>541</v>
      </c>
      <c r="E535" s="64" t="s">
        <v>37</v>
      </c>
    </row>
    <row r="536" spans="1:5">
      <c r="A536" s="69">
        <v>1485</v>
      </c>
      <c r="B536" s="69">
        <v>63</v>
      </c>
      <c r="C536" s="64">
        <v>642</v>
      </c>
      <c r="D536" s="64">
        <v>541</v>
      </c>
      <c r="E536" s="64" t="s">
        <v>37</v>
      </c>
    </row>
    <row r="537" spans="1:5">
      <c r="A537" s="69">
        <v>1487</v>
      </c>
      <c r="B537" s="69">
        <v>63</v>
      </c>
      <c r="C537" s="64">
        <v>642</v>
      </c>
      <c r="D537" s="64">
        <v>541</v>
      </c>
      <c r="E537" s="64" t="s">
        <v>37</v>
      </c>
    </row>
    <row r="538" spans="1:5">
      <c r="A538" s="69">
        <v>1490</v>
      </c>
      <c r="B538" s="69">
        <v>63</v>
      </c>
      <c r="C538" s="64">
        <v>642</v>
      </c>
      <c r="D538" s="64">
        <v>541</v>
      </c>
      <c r="E538" s="64" t="s">
        <v>37</v>
      </c>
    </row>
    <row r="539" spans="1:5">
      <c r="A539" s="69">
        <v>1493</v>
      </c>
      <c r="B539" s="69">
        <v>63</v>
      </c>
      <c r="C539" s="64">
        <v>642</v>
      </c>
      <c r="D539" s="64">
        <v>541</v>
      </c>
      <c r="E539" s="64" t="s">
        <v>37</v>
      </c>
    </row>
    <row r="540" spans="1:5">
      <c r="A540" s="69">
        <v>1495</v>
      </c>
      <c r="B540" s="69">
        <v>63</v>
      </c>
      <c r="C540" s="64">
        <v>642</v>
      </c>
      <c r="D540" s="64">
        <v>541</v>
      </c>
      <c r="E540" s="64" t="s">
        <v>37</v>
      </c>
    </row>
    <row r="541" spans="1:5">
      <c r="A541" s="69">
        <v>1499</v>
      </c>
      <c r="B541" s="69">
        <v>63</v>
      </c>
      <c r="C541" s="64">
        <v>642</v>
      </c>
      <c r="D541" s="64">
        <v>541</v>
      </c>
      <c r="E541" s="64" t="s">
        <v>37</v>
      </c>
    </row>
    <row r="542" spans="1:5">
      <c r="A542" s="69">
        <v>1502</v>
      </c>
      <c r="B542" s="69">
        <v>63</v>
      </c>
      <c r="C542" s="64">
        <v>642</v>
      </c>
      <c r="D542" s="64">
        <v>541</v>
      </c>
      <c r="E542" s="64" t="s">
        <v>37</v>
      </c>
    </row>
    <row r="543" spans="1:5">
      <c r="A543" s="69">
        <v>1503</v>
      </c>
      <c r="B543" s="69">
        <v>63</v>
      </c>
      <c r="C543" s="64">
        <v>642</v>
      </c>
      <c r="D543" s="64">
        <v>541</v>
      </c>
      <c r="E543" s="64" t="s">
        <v>37</v>
      </c>
    </row>
    <row r="544" spans="1:5">
      <c r="A544" s="69">
        <v>1504</v>
      </c>
      <c r="B544" s="69">
        <v>63</v>
      </c>
      <c r="C544" s="64">
        <v>642</v>
      </c>
      <c r="D544" s="64">
        <v>541</v>
      </c>
      <c r="E544" s="64" t="s">
        <v>37</v>
      </c>
    </row>
    <row r="545" spans="1:5">
      <c r="A545" s="69">
        <v>1505</v>
      </c>
      <c r="B545" s="69">
        <v>63</v>
      </c>
      <c r="C545" s="64">
        <v>642</v>
      </c>
      <c r="D545" s="64">
        <v>541</v>
      </c>
      <c r="E545" s="64" t="s">
        <v>37</v>
      </c>
    </row>
    <row r="546" spans="1:5">
      <c r="A546" s="69">
        <v>1506</v>
      </c>
      <c r="B546" s="69">
        <v>63</v>
      </c>
      <c r="C546" s="64">
        <v>642</v>
      </c>
      <c r="D546" s="64">
        <v>541</v>
      </c>
      <c r="E546" s="64" t="s">
        <v>37</v>
      </c>
    </row>
    <row r="547" spans="1:5">
      <c r="A547" s="69">
        <v>1507</v>
      </c>
      <c r="B547" s="69">
        <v>63</v>
      </c>
      <c r="C547" s="64">
        <v>642</v>
      </c>
      <c r="D547" s="64">
        <v>541</v>
      </c>
      <c r="E547" s="64" t="s">
        <v>37</v>
      </c>
    </row>
    <row r="548" spans="1:5">
      <c r="A548" s="69">
        <v>1508</v>
      </c>
      <c r="B548" s="69">
        <v>63</v>
      </c>
      <c r="C548" s="64">
        <v>642</v>
      </c>
      <c r="D548" s="64">
        <v>541</v>
      </c>
      <c r="E548" s="64" t="s">
        <v>37</v>
      </c>
    </row>
    <row r="549" spans="1:5">
      <c r="A549" s="69">
        <v>1509</v>
      </c>
      <c r="B549" s="69">
        <v>63</v>
      </c>
      <c r="C549" s="64">
        <v>642</v>
      </c>
      <c r="D549" s="64">
        <v>541</v>
      </c>
      <c r="E549" s="64" t="s">
        <v>37</v>
      </c>
    </row>
    <row r="550" spans="1:5">
      <c r="A550" s="69">
        <v>1510</v>
      </c>
      <c r="B550" s="69">
        <v>63</v>
      </c>
      <c r="C550" s="64">
        <v>642</v>
      </c>
      <c r="D550" s="64">
        <v>541</v>
      </c>
      <c r="E550" s="64" t="s">
        <v>37</v>
      </c>
    </row>
    <row r="551" spans="1:5">
      <c r="A551" s="69">
        <v>1511</v>
      </c>
      <c r="B551" s="69">
        <v>63</v>
      </c>
      <c r="C551" s="64">
        <v>642</v>
      </c>
      <c r="D551" s="64">
        <v>541</v>
      </c>
      <c r="E551" s="64" t="s">
        <v>37</v>
      </c>
    </row>
    <row r="552" spans="1:5">
      <c r="A552" s="69">
        <v>1515</v>
      </c>
      <c r="B552" s="69">
        <v>63</v>
      </c>
      <c r="C552" s="64">
        <v>642</v>
      </c>
      <c r="D552" s="64">
        <v>541</v>
      </c>
      <c r="E552" s="64" t="s">
        <v>37</v>
      </c>
    </row>
    <row r="553" spans="1:5">
      <c r="A553" s="69">
        <v>1516</v>
      </c>
      <c r="B553" s="69">
        <v>63</v>
      </c>
      <c r="C553" s="64">
        <v>642</v>
      </c>
      <c r="D553" s="64">
        <v>541</v>
      </c>
      <c r="E553" s="64" t="s">
        <v>37</v>
      </c>
    </row>
    <row r="554" spans="1:5">
      <c r="A554" s="69">
        <v>1517</v>
      </c>
      <c r="B554" s="69">
        <v>63</v>
      </c>
      <c r="C554" s="64">
        <v>642</v>
      </c>
      <c r="D554" s="64">
        <v>541</v>
      </c>
      <c r="E554" s="64" t="s">
        <v>37</v>
      </c>
    </row>
    <row r="555" spans="1:5">
      <c r="A555" s="69">
        <v>1544</v>
      </c>
      <c r="B555" s="69">
        <v>63</v>
      </c>
      <c r="C555" s="64">
        <v>642</v>
      </c>
      <c r="D555" s="64">
        <v>541</v>
      </c>
      <c r="E555" s="64" t="s">
        <v>37</v>
      </c>
    </row>
    <row r="556" spans="1:5">
      <c r="A556" s="69">
        <v>1545</v>
      </c>
      <c r="B556" s="69">
        <v>63</v>
      </c>
      <c r="C556" s="64">
        <v>642</v>
      </c>
      <c r="D556" s="64">
        <v>541</v>
      </c>
      <c r="E556" s="64" t="s">
        <v>37</v>
      </c>
    </row>
    <row r="557" spans="1:5">
      <c r="A557" s="69">
        <v>1546</v>
      </c>
      <c r="B557" s="69">
        <v>63</v>
      </c>
      <c r="C557" s="64">
        <v>642</v>
      </c>
      <c r="D557" s="64">
        <v>541</v>
      </c>
      <c r="E557" s="64" t="s">
        <v>37</v>
      </c>
    </row>
    <row r="558" spans="1:5">
      <c r="A558" s="69">
        <v>1547</v>
      </c>
      <c r="B558" s="69">
        <v>63</v>
      </c>
      <c r="C558" s="64">
        <v>642</v>
      </c>
      <c r="D558" s="64">
        <v>541</v>
      </c>
      <c r="E558" s="64" t="s">
        <v>37</v>
      </c>
    </row>
    <row r="559" spans="1:5">
      <c r="A559" s="69">
        <v>1549</v>
      </c>
      <c r="B559" s="69">
        <v>63</v>
      </c>
      <c r="C559" s="64">
        <v>642</v>
      </c>
      <c r="D559" s="64">
        <v>541</v>
      </c>
      <c r="E559" s="64" t="s">
        <v>37</v>
      </c>
    </row>
    <row r="560" spans="1:5">
      <c r="A560" s="69">
        <v>1550</v>
      </c>
      <c r="B560" s="69">
        <v>63</v>
      </c>
      <c r="C560" s="64">
        <v>642</v>
      </c>
      <c r="D560" s="64">
        <v>541</v>
      </c>
      <c r="E560" s="64" t="s">
        <v>37</v>
      </c>
    </row>
    <row r="561" spans="1:5">
      <c r="A561" s="69">
        <v>1551</v>
      </c>
      <c r="B561" s="69">
        <v>63</v>
      </c>
      <c r="C561" s="64">
        <v>642</v>
      </c>
      <c r="D561" s="64">
        <v>541</v>
      </c>
      <c r="E561" s="64" t="s">
        <v>37</v>
      </c>
    </row>
    <row r="562" spans="1:5">
      <c r="A562" s="69">
        <v>1552</v>
      </c>
      <c r="B562" s="69">
        <v>63</v>
      </c>
      <c r="C562" s="64">
        <v>642</v>
      </c>
      <c r="D562" s="64">
        <v>541</v>
      </c>
      <c r="E562" s="64" t="s">
        <v>37</v>
      </c>
    </row>
    <row r="563" spans="1:5">
      <c r="A563" s="69">
        <v>1553</v>
      </c>
      <c r="B563" s="69">
        <v>63</v>
      </c>
      <c r="C563" s="64">
        <v>642</v>
      </c>
      <c r="D563" s="64">
        <v>541</v>
      </c>
      <c r="E563" s="64" t="s">
        <v>37</v>
      </c>
    </row>
    <row r="564" spans="1:5">
      <c r="A564" s="69">
        <v>1554</v>
      </c>
      <c r="B564" s="69">
        <v>63</v>
      </c>
      <c r="C564" s="64">
        <v>642</v>
      </c>
      <c r="D564" s="64">
        <v>541</v>
      </c>
      <c r="E564" s="64" t="s">
        <v>37</v>
      </c>
    </row>
    <row r="565" spans="1:5">
      <c r="A565" s="69">
        <v>1555</v>
      </c>
      <c r="B565" s="69">
        <v>63</v>
      </c>
      <c r="C565" s="64">
        <v>642</v>
      </c>
      <c r="D565" s="64">
        <v>541</v>
      </c>
      <c r="E565" s="64" t="s">
        <v>37</v>
      </c>
    </row>
    <row r="566" spans="1:5">
      <c r="A566" s="69">
        <v>1556</v>
      </c>
      <c r="B566" s="69">
        <v>63</v>
      </c>
      <c r="C566" s="64">
        <v>642</v>
      </c>
      <c r="D566" s="64">
        <v>541</v>
      </c>
      <c r="E566" s="64" t="s">
        <v>37</v>
      </c>
    </row>
    <row r="567" spans="1:5">
      <c r="A567" s="69">
        <v>1557</v>
      </c>
      <c r="B567" s="69">
        <v>63</v>
      </c>
      <c r="C567" s="64">
        <v>642</v>
      </c>
      <c r="D567" s="64">
        <v>541</v>
      </c>
      <c r="E567" s="64" t="s">
        <v>37</v>
      </c>
    </row>
    <row r="568" spans="1:5">
      <c r="A568" s="69">
        <v>1558</v>
      </c>
      <c r="B568" s="69">
        <v>63</v>
      </c>
      <c r="C568" s="64">
        <v>642</v>
      </c>
      <c r="D568" s="64">
        <v>541</v>
      </c>
      <c r="E568" s="64" t="s">
        <v>37</v>
      </c>
    </row>
    <row r="569" spans="1:5">
      <c r="A569" s="69">
        <v>1559</v>
      </c>
      <c r="B569" s="69">
        <v>63</v>
      </c>
      <c r="C569" s="64">
        <v>642</v>
      </c>
      <c r="D569" s="64">
        <v>541</v>
      </c>
      <c r="E569" s="64" t="s">
        <v>37</v>
      </c>
    </row>
    <row r="570" spans="1:5">
      <c r="A570" s="69">
        <v>1560</v>
      </c>
      <c r="B570" s="69">
        <v>63</v>
      </c>
      <c r="C570" s="64">
        <v>642</v>
      </c>
      <c r="D570" s="64">
        <v>541</v>
      </c>
      <c r="E570" s="64" t="s">
        <v>37</v>
      </c>
    </row>
    <row r="571" spans="1:5">
      <c r="A571" s="69">
        <v>1565</v>
      </c>
      <c r="B571" s="69">
        <v>63</v>
      </c>
      <c r="C571" s="64">
        <v>642</v>
      </c>
      <c r="D571" s="64">
        <v>541</v>
      </c>
      <c r="E571" s="64" t="s">
        <v>37</v>
      </c>
    </row>
    <row r="572" spans="1:5">
      <c r="A572" s="69">
        <v>1570</v>
      </c>
      <c r="B572" s="69">
        <v>63</v>
      </c>
      <c r="C572" s="64">
        <v>642</v>
      </c>
      <c r="D572" s="64">
        <v>541</v>
      </c>
      <c r="E572" s="64" t="s">
        <v>37</v>
      </c>
    </row>
    <row r="573" spans="1:5">
      <c r="A573" s="69">
        <v>1571</v>
      </c>
      <c r="B573" s="69">
        <v>63</v>
      </c>
      <c r="C573" s="64">
        <v>642</v>
      </c>
      <c r="D573" s="64">
        <v>541</v>
      </c>
      <c r="E573" s="64" t="s">
        <v>37</v>
      </c>
    </row>
    <row r="574" spans="1:5">
      <c r="A574" s="69">
        <v>1581</v>
      </c>
      <c r="B574" s="69">
        <v>63</v>
      </c>
      <c r="C574" s="64">
        <v>642</v>
      </c>
      <c r="D574" s="64">
        <v>541</v>
      </c>
      <c r="E574" s="64" t="s">
        <v>37</v>
      </c>
    </row>
    <row r="575" spans="1:5">
      <c r="A575" s="69">
        <v>1582</v>
      </c>
      <c r="B575" s="69">
        <v>63</v>
      </c>
      <c r="C575" s="64">
        <v>642</v>
      </c>
      <c r="D575" s="64">
        <v>541</v>
      </c>
      <c r="E575" s="64" t="s">
        <v>37</v>
      </c>
    </row>
    <row r="576" spans="1:5">
      <c r="A576" s="69">
        <v>1583</v>
      </c>
      <c r="B576" s="69">
        <v>63</v>
      </c>
      <c r="C576" s="64">
        <v>642</v>
      </c>
      <c r="D576" s="64">
        <v>541</v>
      </c>
      <c r="E576" s="64" t="s">
        <v>37</v>
      </c>
    </row>
    <row r="577" spans="1:5">
      <c r="A577" s="69">
        <v>1584</v>
      </c>
      <c r="B577" s="69">
        <v>63</v>
      </c>
      <c r="C577" s="64">
        <v>642</v>
      </c>
      <c r="D577" s="64">
        <v>541</v>
      </c>
      <c r="E577" s="64" t="s">
        <v>37</v>
      </c>
    </row>
    <row r="578" spans="1:5">
      <c r="A578" s="69">
        <v>1585</v>
      </c>
      <c r="B578" s="69">
        <v>63</v>
      </c>
      <c r="C578" s="64">
        <v>642</v>
      </c>
      <c r="D578" s="64">
        <v>541</v>
      </c>
      <c r="E578" s="64" t="s">
        <v>37</v>
      </c>
    </row>
    <row r="579" spans="1:5">
      <c r="A579" s="69">
        <v>1586</v>
      </c>
      <c r="B579" s="69">
        <v>63</v>
      </c>
      <c r="C579" s="64">
        <v>642</v>
      </c>
      <c r="D579" s="64">
        <v>541</v>
      </c>
      <c r="E579" s="64" t="s">
        <v>37</v>
      </c>
    </row>
    <row r="580" spans="1:5">
      <c r="A580" s="69">
        <v>1587</v>
      </c>
      <c r="B580" s="69">
        <v>63</v>
      </c>
      <c r="C580" s="64">
        <v>642</v>
      </c>
      <c r="D580" s="64">
        <v>541</v>
      </c>
      <c r="E580" s="64" t="s">
        <v>37</v>
      </c>
    </row>
    <row r="581" spans="1:5">
      <c r="A581" s="69">
        <v>1588</v>
      </c>
      <c r="B581" s="69">
        <v>63</v>
      </c>
      <c r="C581" s="64">
        <v>642</v>
      </c>
      <c r="D581" s="64">
        <v>541</v>
      </c>
      <c r="E581" s="64" t="s">
        <v>37</v>
      </c>
    </row>
    <row r="582" spans="1:5">
      <c r="A582" s="69">
        <v>1589</v>
      </c>
      <c r="B582" s="69">
        <v>63</v>
      </c>
      <c r="C582" s="64">
        <v>642</v>
      </c>
      <c r="D582" s="64">
        <v>541</v>
      </c>
      <c r="E582" s="64" t="s">
        <v>37</v>
      </c>
    </row>
    <row r="583" spans="1:5">
      <c r="A583" s="69">
        <v>1590</v>
      </c>
      <c r="B583" s="69">
        <v>63</v>
      </c>
      <c r="C583" s="64">
        <v>642</v>
      </c>
      <c r="D583" s="64">
        <v>541</v>
      </c>
      <c r="E583" s="64" t="s">
        <v>37</v>
      </c>
    </row>
    <row r="584" spans="1:5">
      <c r="A584" s="69">
        <v>1595</v>
      </c>
      <c r="B584" s="69">
        <v>63</v>
      </c>
      <c r="C584" s="64">
        <v>642</v>
      </c>
      <c r="D584" s="64">
        <v>541</v>
      </c>
      <c r="E584" s="64" t="s">
        <v>37</v>
      </c>
    </row>
    <row r="585" spans="1:5">
      <c r="A585" s="69">
        <v>1596</v>
      </c>
      <c r="B585" s="69">
        <v>63</v>
      </c>
      <c r="C585" s="64">
        <v>642</v>
      </c>
      <c r="D585" s="64">
        <v>541</v>
      </c>
      <c r="E585" s="64" t="s">
        <v>37</v>
      </c>
    </row>
    <row r="586" spans="1:5">
      <c r="A586" s="69">
        <v>1597</v>
      </c>
      <c r="B586" s="69">
        <v>63</v>
      </c>
      <c r="C586" s="64">
        <v>642</v>
      </c>
      <c r="D586" s="64">
        <v>541</v>
      </c>
      <c r="E586" s="64" t="s">
        <v>37</v>
      </c>
    </row>
    <row r="587" spans="1:5">
      <c r="A587" s="69">
        <v>1598</v>
      </c>
      <c r="B587" s="69">
        <v>63</v>
      </c>
      <c r="C587" s="64">
        <v>642</v>
      </c>
      <c r="D587" s="64">
        <v>541</v>
      </c>
      <c r="E587" s="64" t="s">
        <v>37</v>
      </c>
    </row>
    <row r="588" spans="1:5">
      <c r="A588" s="69">
        <v>1599</v>
      </c>
      <c r="B588" s="69">
        <v>63</v>
      </c>
      <c r="C588" s="64">
        <v>642</v>
      </c>
      <c r="D588" s="64">
        <v>541</v>
      </c>
      <c r="E588" s="64" t="s">
        <v>37</v>
      </c>
    </row>
    <row r="589" spans="1:5">
      <c r="A589" s="69">
        <v>1600</v>
      </c>
      <c r="B589" s="69">
        <v>63</v>
      </c>
      <c r="C589" s="64">
        <v>642</v>
      </c>
      <c r="D589" s="64">
        <v>541</v>
      </c>
      <c r="E589" s="64" t="s">
        <v>37</v>
      </c>
    </row>
    <row r="590" spans="1:5">
      <c r="A590" s="69">
        <v>1601</v>
      </c>
      <c r="B590" s="69">
        <v>63</v>
      </c>
      <c r="C590" s="64">
        <v>642</v>
      </c>
      <c r="D590" s="64">
        <v>541</v>
      </c>
      <c r="E590" s="64" t="s">
        <v>37</v>
      </c>
    </row>
    <row r="591" spans="1:5">
      <c r="A591" s="69">
        <v>1602</v>
      </c>
      <c r="B591" s="69">
        <v>63</v>
      </c>
      <c r="C591" s="64">
        <v>642</v>
      </c>
      <c r="D591" s="64">
        <v>541</v>
      </c>
      <c r="E591" s="64" t="s">
        <v>37</v>
      </c>
    </row>
    <row r="592" spans="1:5">
      <c r="A592" s="69">
        <v>1603</v>
      </c>
      <c r="B592" s="69">
        <v>63</v>
      </c>
      <c r="C592" s="64">
        <v>642</v>
      </c>
      <c r="D592" s="64">
        <v>541</v>
      </c>
      <c r="E592" s="64" t="s">
        <v>37</v>
      </c>
    </row>
    <row r="593" spans="1:5">
      <c r="A593" s="69">
        <v>1604</v>
      </c>
      <c r="B593" s="69">
        <v>63</v>
      </c>
      <c r="C593" s="64">
        <v>642</v>
      </c>
      <c r="D593" s="64">
        <v>541</v>
      </c>
      <c r="E593" s="64" t="s">
        <v>37</v>
      </c>
    </row>
    <row r="594" spans="1:5">
      <c r="A594" s="69">
        <v>1605</v>
      </c>
      <c r="B594" s="69">
        <v>63</v>
      </c>
      <c r="C594" s="64">
        <v>642</v>
      </c>
      <c r="D594" s="64">
        <v>541</v>
      </c>
      <c r="E594" s="64" t="s">
        <v>37</v>
      </c>
    </row>
    <row r="595" spans="1:5">
      <c r="A595" s="69">
        <v>1606</v>
      </c>
      <c r="B595" s="69">
        <v>63</v>
      </c>
      <c r="C595" s="64">
        <v>642</v>
      </c>
      <c r="D595" s="64">
        <v>541</v>
      </c>
      <c r="E595" s="64" t="s">
        <v>37</v>
      </c>
    </row>
    <row r="596" spans="1:5">
      <c r="A596" s="69">
        <v>1607</v>
      </c>
      <c r="B596" s="69">
        <v>63</v>
      </c>
      <c r="C596" s="64">
        <v>642</v>
      </c>
      <c r="D596" s="64">
        <v>541</v>
      </c>
      <c r="E596" s="64" t="s">
        <v>37</v>
      </c>
    </row>
    <row r="597" spans="1:5">
      <c r="A597" s="69">
        <v>1608</v>
      </c>
      <c r="B597" s="69">
        <v>63</v>
      </c>
      <c r="C597" s="64">
        <v>642</v>
      </c>
      <c r="D597" s="64">
        <v>541</v>
      </c>
      <c r="E597" s="64" t="s">
        <v>37</v>
      </c>
    </row>
    <row r="598" spans="1:5">
      <c r="A598" s="69">
        <v>1609</v>
      </c>
      <c r="B598" s="69">
        <v>63</v>
      </c>
      <c r="C598" s="64">
        <v>642</v>
      </c>
      <c r="D598" s="64">
        <v>541</v>
      </c>
      <c r="E598" s="64" t="s">
        <v>37</v>
      </c>
    </row>
    <row r="599" spans="1:5">
      <c r="A599" s="69">
        <v>1610</v>
      </c>
      <c r="B599" s="69">
        <v>63</v>
      </c>
      <c r="C599" s="64">
        <v>642</v>
      </c>
      <c r="D599" s="64">
        <v>541</v>
      </c>
      <c r="E599" s="64" t="s">
        <v>37</v>
      </c>
    </row>
    <row r="600" spans="1:5">
      <c r="A600" s="69">
        <v>1611</v>
      </c>
      <c r="B600" s="69">
        <v>63</v>
      </c>
      <c r="C600" s="64">
        <v>642</v>
      </c>
      <c r="D600" s="64">
        <v>541</v>
      </c>
      <c r="E600" s="64" t="s">
        <v>37</v>
      </c>
    </row>
    <row r="601" spans="1:5">
      <c r="A601" s="69">
        <v>1627</v>
      </c>
      <c r="B601" s="69">
        <v>63</v>
      </c>
      <c r="C601" s="64">
        <v>642</v>
      </c>
      <c r="D601" s="64">
        <v>541</v>
      </c>
      <c r="E601" s="64" t="s">
        <v>37</v>
      </c>
    </row>
    <row r="602" spans="1:5">
      <c r="A602" s="69">
        <v>1628</v>
      </c>
      <c r="B602" s="69">
        <v>63</v>
      </c>
      <c r="C602" s="64">
        <v>642</v>
      </c>
      <c r="D602" s="64">
        <v>541</v>
      </c>
      <c r="E602" s="64" t="s">
        <v>37</v>
      </c>
    </row>
    <row r="603" spans="1:5">
      <c r="A603" s="69">
        <v>1629</v>
      </c>
      <c r="B603" s="69">
        <v>63</v>
      </c>
      <c r="C603" s="64">
        <v>642</v>
      </c>
      <c r="D603" s="64">
        <v>541</v>
      </c>
      <c r="E603" s="64" t="s">
        <v>37</v>
      </c>
    </row>
    <row r="604" spans="1:5">
      <c r="A604" s="69">
        <v>1630</v>
      </c>
      <c r="B604" s="69">
        <v>63</v>
      </c>
      <c r="C604" s="64">
        <v>642</v>
      </c>
      <c r="D604" s="64">
        <v>541</v>
      </c>
      <c r="E604" s="64" t="s">
        <v>37</v>
      </c>
    </row>
    <row r="605" spans="1:5">
      <c r="A605" s="69">
        <v>1631</v>
      </c>
      <c r="B605" s="69">
        <v>63</v>
      </c>
      <c r="C605" s="64">
        <v>642</v>
      </c>
      <c r="D605" s="64">
        <v>541</v>
      </c>
      <c r="E605" s="64" t="s">
        <v>37</v>
      </c>
    </row>
    <row r="606" spans="1:5">
      <c r="A606" s="69">
        <v>1632</v>
      </c>
      <c r="B606" s="69">
        <v>63</v>
      </c>
      <c r="C606" s="64">
        <v>642</v>
      </c>
      <c r="D606" s="64">
        <v>541</v>
      </c>
      <c r="E606" s="64" t="s">
        <v>37</v>
      </c>
    </row>
    <row r="607" spans="1:5">
      <c r="A607" s="69">
        <v>1633</v>
      </c>
      <c r="B607" s="69">
        <v>63</v>
      </c>
      <c r="C607" s="64">
        <v>642</v>
      </c>
      <c r="D607" s="64">
        <v>541</v>
      </c>
      <c r="E607" s="64" t="s">
        <v>37</v>
      </c>
    </row>
    <row r="608" spans="1:5">
      <c r="A608" s="69">
        <v>1635</v>
      </c>
      <c r="B608" s="69">
        <v>63</v>
      </c>
      <c r="C608" s="64">
        <v>642</v>
      </c>
      <c r="D608" s="64">
        <v>541</v>
      </c>
      <c r="E608" s="64" t="s">
        <v>37</v>
      </c>
    </row>
    <row r="609" spans="1:5">
      <c r="A609" s="69">
        <v>1636</v>
      </c>
      <c r="B609" s="69">
        <v>63</v>
      </c>
      <c r="C609" s="64">
        <v>642</v>
      </c>
      <c r="D609" s="64">
        <v>541</v>
      </c>
      <c r="E609" s="64" t="s">
        <v>37</v>
      </c>
    </row>
    <row r="610" spans="1:5">
      <c r="A610" s="69">
        <v>1639</v>
      </c>
      <c r="B610" s="69">
        <v>63</v>
      </c>
      <c r="C610" s="64">
        <v>642</v>
      </c>
      <c r="D610" s="64">
        <v>541</v>
      </c>
      <c r="E610" s="64" t="s">
        <v>37</v>
      </c>
    </row>
    <row r="611" spans="1:5">
      <c r="A611" s="69">
        <v>1640</v>
      </c>
      <c r="B611" s="69">
        <v>63</v>
      </c>
      <c r="C611" s="64">
        <v>642</v>
      </c>
      <c r="D611" s="64">
        <v>541</v>
      </c>
      <c r="E611" s="64" t="s">
        <v>37</v>
      </c>
    </row>
    <row r="612" spans="1:5">
      <c r="A612" s="69">
        <v>1646</v>
      </c>
      <c r="B612" s="69">
        <v>63</v>
      </c>
      <c r="C612" s="64">
        <v>642</v>
      </c>
      <c r="D612" s="64">
        <v>541</v>
      </c>
      <c r="E612" s="64" t="s">
        <v>37</v>
      </c>
    </row>
    <row r="613" spans="1:5">
      <c r="A613" s="69">
        <v>1648</v>
      </c>
      <c r="B613" s="69">
        <v>63</v>
      </c>
      <c r="C613" s="64">
        <v>642</v>
      </c>
      <c r="D613" s="64">
        <v>541</v>
      </c>
      <c r="E613" s="64" t="s">
        <v>37</v>
      </c>
    </row>
    <row r="614" spans="1:5">
      <c r="A614" s="69">
        <v>1650</v>
      </c>
      <c r="B614" s="69">
        <v>63</v>
      </c>
      <c r="C614" s="64">
        <v>642</v>
      </c>
      <c r="D614" s="64">
        <v>541</v>
      </c>
      <c r="E614" s="64" t="s">
        <v>37</v>
      </c>
    </row>
    <row r="615" spans="1:5">
      <c r="A615" s="69">
        <v>1651</v>
      </c>
      <c r="B615" s="69">
        <v>63</v>
      </c>
      <c r="C615" s="64">
        <v>642</v>
      </c>
      <c r="D615" s="64">
        <v>541</v>
      </c>
      <c r="E615" s="64" t="s">
        <v>37</v>
      </c>
    </row>
    <row r="616" spans="1:5">
      <c r="A616" s="69">
        <v>1652</v>
      </c>
      <c r="B616" s="69">
        <v>63</v>
      </c>
      <c r="C616" s="64">
        <v>642</v>
      </c>
      <c r="D616" s="64">
        <v>541</v>
      </c>
      <c r="E616" s="64" t="s">
        <v>37</v>
      </c>
    </row>
    <row r="617" spans="1:5">
      <c r="A617" s="69">
        <v>1653</v>
      </c>
      <c r="B617" s="69">
        <v>63</v>
      </c>
      <c r="C617" s="64">
        <v>642</v>
      </c>
      <c r="D617" s="64">
        <v>541</v>
      </c>
      <c r="E617" s="64" t="s">
        <v>37</v>
      </c>
    </row>
    <row r="618" spans="1:5">
      <c r="A618" s="69">
        <v>1654</v>
      </c>
      <c r="B618" s="69">
        <v>63</v>
      </c>
      <c r="C618" s="64">
        <v>642</v>
      </c>
      <c r="D618" s="64">
        <v>541</v>
      </c>
      <c r="E618" s="64" t="s">
        <v>37</v>
      </c>
    </row>
    <row r="619" spans="1:5">
      <c r="A619" s="69">
        <v>1655</v>
      </c>
      <c r="B619" s="69">
        <v>63</v>
      </c>
      <c r="C619" s="64">
        <v>642</v>
      </c>
      <c r="D619" s="64">
        <v>541</v>
      </c>
      <c r="E619" s="64" t="s">
        <v>37</v>
      </c>
    </row>
    <row r="620" spans="1:5">
      <c r="A620" s="69">
        <v>1656</v>
      </c>
      <c r="B620" s="69">
        <v>63</v>
      </c>
      <c r="C620" s="64">
        <v>642</v>
      </c>
      <c r="D620" s="64">
        <v>541</v>
      </c>
      <c r="E620" s="64" t="s">
        <v>37</v>
      </c>
    </row>
    <row r="621" spans="1:5">
      <c r="A621" s="69">
        <v>1657</v>
      </c>
      <c r="B621" s="69">
        <v>63</v>
      </c>
      <c r="C621" s="64">
        <v>642</v>
      </c>
      <c r="D621" s="64">
        <v>541</v>
      </c>
      <c r="E621" s="64" t="s">
        <v>37</v>
      </c>
    </row>
    <row r="622" spans="1:5">
      <c r="A622" s="69">
        <v>1658</v>
      </c>
      <c r="B622" s="69">
        <v>63</v>
      </c>
      <c r="C622" s="64">
        <v>642</v>
      </c>
      <c r="D622" s="64">
        <v>541</v>
      </c>
      <c r="E622" s="64" t="s">
        <v>37</v>
      </c>
    </row>
    <row r="623" spans="1:5">
      <c r="A623" s="69">
        <v>1659</v>
      </c>
      <c r="B623" s="69">
        <v>63</v>
      </c>
      <c r="C623" s="64">
        <v>642</v>
      </c>
      <c r="D623" s="64">
        <v>541</v>
      </c>
      <c r="E623" s="64" t="s">
        <v>37</v>
      </c>
    </row>
    <row r="624" spans="1:5">
      <c r="A624" s="69">
        <v>1660</v>
      </c>
      <c r="B624" s="69">
        <v>63</v>
      </c>
      <c r="C624" s="64">
        <v>642</v>
      </c>
      <c r="D624" s="64">
        <v>541</v>
      </c>
      <c r="E624" s="64" t="s">
        <v>37</v>
      </c>
    </row>
    <row r="625" spans="1:5">
      <c r="A625" s="69">
        <v>1670</v>
      </c>
      <c r="B625" s="69">
        <v>63</v>
      </c>
      <c r="C625" s="64">
        <v>642</v>
      </c>
      <c r="D625" s="64">
        <v>541</v>
      </c>
      <c r="E625" s="64" t="s">
        <v>37</v>
      </c>
    </row>
    <row r="626" spans="1:5">
      <c r="A626" s="69">
        <v>1671</v>
      </c>
      <c r="B626" s="69">
        <v>63</v>
      </c>
      <c r="C626" s="64">
        <v>642</v>
      </c>
      <c r="D626" s="64">
        <v>541</v>
      </c>
      <c r="E626" s="64" t="s">
        <v>37</v>
      </c>
    </row>
    <row r="627" spans="1:5">
      <c r="A627" s="69">
        <v>1672</v>
      </c>
      <c r="B627" s="69">
        <v>63</v>
      </c>
      <c r="C627" s="64">
        <v>642</v>
      </c>
      <c r="D627" s="64">
        <v>541</v>
      </c>
      <c r="E627" s="64" t="s">
        <v>37</v>
      </c>
    </row>
    <row r="628" spans="1:5">
      <c r="A628" s="69">
        <v>1673</v>
      </c>
      <c r="B628" s="69">
        <v>63</v>
      </c>
      <c r="C628" s="64">
        <v>642</v>
      </c>
      <c r="D628" s="64">
        <v>541</v>
      </c>
      <c r="E628" s="64" t="s">
        <v>37</v>
      </c>
    </row>
    <row r="629" spans="1:5">
      <c r="A629" s="69">
        <v>1674</v>
      </c>
      <c r="B629" s="69">
        <v>63</v>
      </c>
      <c r="C629" s="64">
        <v>642</v>
      </c>
      <c r="D629" s="64">
        <v>541</v>
      </c>
      <c r="E629" s="64" t="s">
        <v>37</v>
      </c>
    </row>
    <row r="630" spans="1:5">
      <c r="A630" s="69">
        <v>1675</v>
      </c>
      <c r="B630" s="69">
        <v>63</v>
      </c>
      <c r="C630" s="64">
        <v>642</v>
      </c>
      <c r="D630" s="64">
        <v>541</v>
      </c>
      <c r="E630" s="64" t="s">
        <v>37</v>
      </c>
    </row>
    <row r="631" spans="1:5">
      <c r="A631" s="69">
        <v>1676</v>
      </c>
      <c r="B631" s="69">
        <v>63</v>
      </c>
      <c r="C631" s="64">
        <v>642</v>
      </c>
      <c r="D631" s="64">
        <v>541</v>
      </c>
      <c r="E631" s="64" t="s">
        <v>37</v>
      </c>
    </row>
    <row r="632" spans="1:5">
      <c r="A632" s="69">
        <v>1677</v>
      </c>
      <c r="B632" s="69">
        <v>63</v>
      </c>
      <c r="C632" s="64">
        <v>642</v>
      </c>
      <c r="D632" s="64">
        <v>541</v>
      </c>
      <c r="E632" s="64" t="s">
        <v>37</v>
      </c>
    </row>
    <row r="633" spans="1:5">
      <c r="A633" s="69">
        <v>1678</v>
      </c>
      <c r="B633" s="69">
        <v>63</v>
      </c>
      <c r="C633" s="64">
        <v>642</v>
      </c>
      <c r="D633" s="64">
        <v>541</v>
      </c>
      <c r="E633" s="64" t="s">
        <v>37</v>
      </c>
    </row>
    <row r="634" spans="1:5">
      <c r="A634" s="69">
        <v>1679</v>
      </c>
      <c r="B634" s="69">
        <v>63</v>
      </c>
      <c r="C634" s="64">
        <v>642</v>
      </c>
      <c r="D634" s="64">
        <v>541</v>
      </c>
      <c r="E634" s="64" t="s">
        <v>37</v>
      </c>
    </row>
    <row r="635" spans="1:5">
      <c r="A635" s="69">
        <v>1680</v>
      </c>
      <c r="B635" s="69">
        <v>63</v>
      </c>
      <c r="C635" s="64">
        <v>642</v>
      </c>
      <c r="D635" s="64">
        <v>541</v>
      </c>
      <c r="E635" s="64" t="s">
        <v>37</v>
      </c>
    </row>
    <row r="636" spans="1:5">
      <c r="A636" s="69">
        <v>1681</v>
      </c>
      <c r="B636" s="69">
        <v>63</v>
      </c>
      <c r="C636" s="64">
        <v>642</v>
      </c>
      <c r="D636" s="64">
        <v>541</v>
      </c>
      <c r="E636" s="64" t="s">
        <v>37</v>
      </c>
    </row>
    <row r="637" spans="1:5">
      <c r="A637" s="69">
        <v>1682</v>
      </c>
      <c r="B637" s="69">
        <v>63</v>
      </c>
      <c r="C637" s="64">
        <v>642</v>
      </c>
      <c r="D637" s="64">
        <v>541</v>
      </c>
      <c r="E637" s="64" t="s">
        <v>37</v>
      </c>
    </row>
    <row r="638" spans="1:5">
      <c r="A638" s="69">
        <v>1683</v>
      </c>
      <c r="B638" s="69">
        <v>63</v>
      </c>
      <c r="C638" s="64">
        <v>642</v>
      </c>
      <c r="D638" s="64">
        <v>541</v>
      </c>
      <c r="E638" s="64" t="s">
        <v>37</v>
      </c>
    </row>
    <row r="639" spans="1:5">
      <c r="A639" s="69">
        <v>1684</v>
      </c>
      <c r="B639" s="69">
        <v>63</v>
      </c>
      <c r="C639" s="64">
        <v>642</v>
      </c>
      <c r="D639" s="64">
        <v>541</v>
      </c>
      <c r="E639" s="64" t="s">
        <v>37</v>
      </c>
    </row>
    <row r="640" spans="1:5">
      <c r="A640" s="69">
        <v>1685</v>
      </c>
      <c r="B640" s="69">
        <v>63</v>
      </c>
      <c r="C640" s="64">
        <v>642</v>
      </c>
      <c r="D640" s="64">
        <v>541</v>
      </c>
      <c r="E640" s="64" t="s">
        <v>37</v>
      </c>
    </row>
    <row r="641" spans="1:5">
      <c r="A641" s="69">
        <v>1686</v>
      </c>
      <c r="B641" s="69">
        <v>63</v>
      </c>
      <c r="C641" s="64">
        <v>642</v>
      </c>
      <c r="D641" s="64">
        <v>541</v>
      </c>
      <c r="E641" s="64" t="s">
        <v>37</v>
      </c>
    </row>
    <row r="642" spans="1:5">
      <c r="A642" s="69">
        <v>1687</v>
      </c>
      <c r="B642" s="69">
        <v>63</v>
      </c>
      <c r="C642" s="64">
        <v>642</v>
      </c>
      <c r="D642" s="64">
        <v>541</v>
      </c>
      <c r="E642" s="64" t="s">
        <v>37</v>
      </c>
    </row>
    <row r="643" spans="1:5">
      <c r="A643" s="69">
        <v>1688</v>
      </c>
      <c r="B643" s="69">
        <v>63</v>
      </c>
      <c r="C643" s="64">
        <v>642</v>
      </c>
      <c r="D643" s="64">
        <v>541</v>
      </c>
      <c r="E643" s="64" t="s">
        <v>37</v>
      </c>
    </row>
    <row r="644" spans="1:5">
      <c r="A644" s="69">
        <v>1689</v>
      </c>
      <c r="B644" s="69">
        <v>63</v>
      </c>
      <c r="C644" s="64">
        <v>642</v>
      </c>
      <c r="D644" s="64">
        <v>541</v>
      </c>
      <c r="E644" s="64" t="s">
        <v>37</v>
      </c>
    </row>
    <row r="645" spans="1:5">
      <c r="A645" s="69">
        <v>1690</v>
      </c>
      <c r="B645" s="69">
        <v>63</v>
      </c>
      <c r="C645" s="64">
        <v>642</v>
      </c>
      <c r="D645" s="64">
        <v>541</v>
      </c>
      <c r="E645" s="64" t="s">
        <v>37</v>
      </c>
    </row>
    <row r="646" spans="1:5">
      <c r="A646" s="69">
        <v>1691</v>
      </c>
      <c r="B646" s="69">
        <v>63</v>
      </c>
      <c r="C646" s="64">
        <v>642</v>
      </c>
      <c r="D646" s="64">
        <v>541</v>
      </c>
      <c r="E646" s="64" t="s">
        <v>37</v>
      </c>
    </row>
    <row r="647" spans="1:5">
      <c r="A647" s="69">
        <v>1692</v>
      </c>
      <c r="B647" s="69">
        <v>63</v>
      </c>
      <c r="C647" s="64">
        <v>642</v>
      </c>
      <c r="D647" s="64">
        <v>541</v>
      </c>
      <c r="E647" s="64" t="s">
        <v>37</v>
      </c>
    </row>
    <row r="648" spans="1:5">
      <c r="A648" s="69">
        <v>1693</v>
      </c>
      <c r="B648" s="69">
        <v>63</v>
      </c>
      <c r="C648" s="64">
        <v>642</v>
      </c>
      <c r="D648" s="64">
        <v>541</v>
      </c>
      <c r="E648" s="64" t="s">
        <v>37</v>
      </c>
    </row>
    <row r="649" spans="1:5">
      <c r="A649" s="69">
        <v>1694</v>
      </c>
      <c r="B649" s="69">
        <v>63</v>
      </c>
      <c r="C649" s="64">
        <v>642</v>
      </c>
      <c r="D649" s="64">
        <v>541</v>
      </c>
      <c r="E649" s="64" t="s">
        <v>37</v>
      </c>
    </row>
    <row r="650" spans="1:5">
      <c r="A650" s="69">
        <v>1695</v>
      </c>
      <c r="B650" s="69">
        <v>63</v>
      </c>
      <c r="C650" s="64">
        <v>642</v>
      </c>
      <c r="D650" s="64">
        <v>541</v>
      </c>
      <c r="E650" s="64" t="s">
        <v>37</v>
      </c>
    </row>
    <row r="651" spans="1:5">
      <c r="A651" s="69">
        <v>1696</v>
      </c>
      <c r="B651" s="69">
        <v>63</v>
      </c>
      <c r="C651" s="64">
        <v>642</v>
      </c>
      <c r="D651" s="64">
        <v>541</v>
      </c>
      <c r="E651" s="64" t="s">
        <v>37</v>
      </c>
    </row>
    <row r="652" spans="1:5">
      <c r="A652" s="69">
        <v>1697</v>
      </c>
      <c r="B652" s="69">
        <v>63</v>
      </c>
      <c r="C652" s="64">
        <v>642</v>
      </c>
      <c r="D652" s="64">
        <v>541</v>
      </c>
      <c r="E652" s="64" t="s">
        <v>37</v>
      </c>
    </row>
    <row r="653" spans="1:5">
      <c r="A653" s="69">
        <v>1698</v>
      </c>
      <c r="B653" s="69">
        <v>63</v>
      </c>
      <c r="C653" s="64">
        <v>642</v>
      </c>
      <c r="D653" s="64">
        <v>541</v>
      </c>
      <c r="E653" s="64" t="s">
        <v>37</v>
      </c>
    </row>
    <row r="654" spans="1:5">
      <c r="A654" s="69">
        <v>1699</v>
      </c>
      <c r="B654" s="69">
        <v>63</v>
      </c>
      <c r="C654" s="64">
        <v>642</v>
      </c>
      <c r="D654" s="64">
        <v>541</v>
      </c>
      <c r="E654" s="64" t="s">
        <v>37</v>
      </c>
    </row>
    <row r="655" spans="1:5">
      <c r="A655" s="69">
        <v>1700</v>
      </c>
      <c r="B655" s="69">
        <v>63</v>
      </c>
      <c r="C655" s="64">
        <v>642</v>
      </c>
      <c r="D655" s="64">
        <v>541</v>
      </c>
      <c r="E655" s="64" t="s">
        <v>37</v>
      </c>
    </row>
    <row r="656" spans="1:5">
      <c r="A656" s="69">
        <v>1701</v>
      </c>
      <c r="B656" s="69">
        <v>63</v>
      </c>
      <c r="C656" s="64">
        <v>642</v>
      </c>
      <c r="D656" s="64">
        <v>541</v>
      </c>
      <c r="E656" s="64" t="s">
        <v>37</v>
      </c>
    </row>
    <row r="657" spans="1:5">
      <c r="A657" s="69">
        <v>1707</v>
      </c>
      <c r="B657" s="69">
        <v>63</v>
      </c>
      <c r="C657" s="64">
        <v>642</v>
      </c>
      <c r="D657" s="64">
        <v>541</v>
      </c>
      <c r="E657" s="64" t="s">
        <v>37</v>
      </c>
    </row>
    <row r="658" spans="1:5">
      <c r="A658" s="69">
        <v>1708</v>
      </c>
      <c r="B658" s="69">
        <v>63</v>
      </c>
      <c r="C658" s="64">
        <v>642</v>
      </c>
      <c r="D658" s="64">
        <v>541</v>
      </c>
      <c r="E658" s="64" t="s">
        <v>37</v>
      </c>
    </row>
    <row r="659" spans="1:5">
      <c r="A659" s="69">
        <v>1709</v>
      </c>
      <c r="B659" s="69">
        <v>63</v>
      </c>
      <c r="C659" s="64">
        <v>642</v>
      </c>
      <c r="D659" s="64">
        <v>541</v>
      </c>
      <c r="E659" s="64" t="s">
        <v>37</v>
      </c>
    </row>
    <row r="660" spans="1:5">
      <c r="A660" s="69">
        <v>1710</v>
      </c>
      <c r="B660" s="69">
        <v>63</v>
      </c>
      <c r="C660" s="64">
        <v>642</v>
      </c>
      <c r="D660" s="64">
        <v>541</v>
      </c>
      <c r="E660" s="64" t="s">
        <v>37</v>
      </c>
    </row>
    <row r="661" spans="1:5">
      <c r="A661" s="69">
        <v>1711</v>
      </c>
      <c r="B661" s="69">
        <v>63</v>
      </c>
      <c r="C661" s="64">
        <v>642</v>
      </c>
      <c r="D661" s="64">
        <v>541</v>
      </c>
      <c r="E661" s="64" t="s">
        <v>37</v>
      </c>
    </row>
    <row r="662" spans="1:5">
      <c r="A662" s="69">
        <v>1712</v>
      </c>
      <c r="B662" s="69">
        <v>63</v>
      </c>
      <c r="C662" s="64">
        <v>642</v>
      </c>
      <c r="D662" s="64">
        <v>541</v>
      </c>
      <c r="E662" s="64" t="s">
        <v>37</v>
      </c>
    </row>
    <row r="663" spans="1:5">
      <c r="A663" s="69">
        <v>1713</v>
      </c>
      <c r="B663" s="69">
        <v>63</v>
      </c>
      <c r="C663" s="64">
        <v>642</v>
      </c>
      <c r="D663" s="64">
        <v>541</v>
      </c>
      <c r="E663" s="64" t="s">
        <v>37</v>
      </c>
    </row>
    <row r="664" spans="1:5">
      <c r="A664" s="69">
        <v>1714</v>
      </c>
      <c r="B664" s="69">
        <v>63</v>
      </c>
      <c r="C664" s="64">
        <v>642</v>
      </c>
      <c r="D664" s="64">
        <v>541</v>
      </c>
      <c r="E664" s="64" t="s">
        <v>37</v>
      </c>
    </row>
    <row r="665" spans="1:5">
      <c r="A665" s="69">
        <v>1715</v>
      </c>
      <c r="B665" s="69">
        <v>63</v>
      </c>
      <c r="C665" s="64">
        <v>642</v>
      </c>
      <c r="D665" s="64">
        <v>541</v>
      </c>
      <c r="E665" s="64" t="s">
        <v>37</v>
      </c>
    </row>
    <row r="666" spans="1:5">
      <c r="A666" s="69">
        <v>1725</v>
      </c>
      <c r="B666" s="69">
        <v>63</v>
      </c>
      <c r="C666" s="64">
        <v>642</v>
      </c>
      <c r="D666" s="64">
        <v>541</v>
      </c>
      <c r="E666" s="64" t="s">
        <v>37</v>
      </c>
    </row>
    <row r="667" spans="1:5">
      <c r="A667" s="69">
        <v>1726</v>
      </c>
      <c r="B667" s="69">
        <v>63</v>
      </c>
      <c r="C667" s="64">
        <v>642</v>
      </c>
      <c r="D667" s="64">
        <v>541</v>
      </c>
      <c r="E667" s="64" t="s">
        <v>37</v>
      </c>
    </row>
    <row r="668" spans="1:5">
      <c r="A668" s="69">
        <v>1727</v>
      </c>
      <c r="B668" s="69">
        <v>63</v>
      </c>
      <c r="C668" s="64">
        <v>642</v>
      </c>
      <c r="D668" s="64">
        <v>541</v>
      </c>
      <c r="E668" s="64" t="s">
        <v>37</v>
      </c>
    </row>
    <row r="669" spans="1:5">
      <c r="A669" s="69">
        <v>1728</v>
      </c>
      <c r="B669" s="69">
        <v>63</v>
      </c>
      <c r="C669" s="64">
        <v>642</v>
      </c>
      <c r="D669" s="64">
        <v>541</v>
      </c>
      <c r="E669" s="64" t="s">
        <v>37</v>
      </c>
    </row>
    <row r="670" spans="1:5">
      <c r="A670" s="69">
        <v>1730</v>
      </c>
      <c r="B670" s="69">
        <v>63</v>
      </c>
      <c r="C670" s="64">
        <v>642</v>
      </c>
      <c r="D670" s="64">
        <v>541</v>
      </c>
      <c r="E670" s="64" t="s">
        <v>37</v>
      </c>
    </row>
    <row r="671" spans="1:5">
      <c r="A671" s="69">
        <v>1738</v>
      </c>
      <c r="B671" s="69">
        <v>63</v>
      </c>
      <c r="C671" s="64">
        <v>642</v>
      </c>
      <c r="D671" s="64">
        <v>541</v>
      </c>
      <c r="E671" s="64" t="s">
        <v>37</v>
      </c>
    </row>
    <row r="672" spans="1:5">
      <c r="A672" s="69">
        <v>1739</v>
      </c>
      <c r="B672" s="69">
        <v>63</v>
      </c>
      <c r="C672" s="64">
        <v>642</v>
      </c>
      <c r="D672" s="64">
        <v>541</v>
      </c>
      <c r="E672" s="64" t="s">
        <v>37</v>
      </c>
    </row>
    <row r="673" spans="1:5">
      <c r="A673" s="69">
        <v>1740</v>
      </c>
      <c r="B673" s="69">
        <v>63</v>
      </c>
      <c r="C673" s="64">
        <v>642</v>
      </c>
      <c r="D673" s="64">
        <v>541</v>
      </c>
      <c r="E673" s="64" t="s">
        <v>37</v>
      </c>
    </row>
    <row r="674" spans="1:5">
      <c r="A674" s="69">
        <v>1741</v>
      </c>
      <c r="B674" s="69">
        <v>63</v>
      </c>
      <c r="C674" s="64">
        <v>642</v>
      </c>
      <c r="D674" s="64">
        <v>541</v>
      </c>
      <c r="E674" s="64" t="s">
        <v>37</v>
      </c>
    </row>
    <row r="675" spans="1:5">
      <c r="A675" s="69">
        <v>1742</v>
      </c>
      <c r="B675" s="69">
        <v>63</v>
      </c>
      <c r="C675" s="64">
        <v>642</v>
      </c>
      <c r="D675" s="64">
        <v>541</v>
      </c>
      <c r="E675" s="64" t="s">
        <v>37</v>
      </c>
    </row>
    <row r="676" spans="1:5">
      <c r="A676" s="69">
        <v>1743</v>
      </c>
      <c r="B676" s="69">
        <v>63</v>
      </c>
      <c r="C676" s="64">
        <v>642</v>
      </c>
      <c r="D676" s="64">
        <v>541</v>
      </c>
      <c r="E676" s="64" t="s">
        <v>37</v>
      </c>
    </row>
    <row r="677" spans="1:5">
      <c r="A677" s="69">
        <v>1744</v>
      </c>
      <c r="B677" s="69">
        <v>63</v>
      </c>
      <c r="C677" s="64">
        <v>642</v>
      </c>
      <c r="D677" s="64">
        <v>541</v>
      </c>
      <c r="E677" s="64" t="s">
        <v>37</v>
      </c>
    </row>
    <row r="678" spans="1:5">
      <c r="A678" s="69">
        <v>1745</v>
      </c>
      <c r="B678" s="69">
        <v>63</v>
      </c>
      <c r="C678" s="64">
        <v>642</v>
      </c>
      <c r="D678" s="64">
        <v>541</v>
      </c>
      <c r="E678" s="64" t="s">
        <v>37</v>
      </c>
    </row>
    <row r="679" spans="1:5">
      <c r="A679" s="69">
        <v>1746</v>
      </c>
      <c r="B679" s="69">
        <v>63</v>
      </c>
      <c r="C679" s="64">
        <v>642</v>
      </c>
      <c r="D679" s="64">
        <v>541</v>
      </c>
      <c r="E679" s="64" t="s">
        <v>37</v>
      </c>
    </row>
    <row r="680" spans="1:5">
      <c r="A680" s="69">
        <v>1747</v>
      </c>
      <c r="B680" s="69">
        <v>63</v>
      </c>
      <c r="C680" s="64">
        <v>642</v>
      </c>
      <c r="D680" s="64">
        <v>541</v>
      </c>
      <c r="E680" s="64" t="s">
        <v>37</v>
      </c>
    </row>
    <row r="681" spans="1:5">
      <c r="A681" s="69">
        <v>1748</v>
      </c>
      <c r="B681" s="69">
        <v>63</v>
      </c>
      <c r="C681" s="64">
        <v>642</v>
      </c>
      <c r="D681" s="64">
        <v>541</v>
      </c>
      <c r="E681" s="64" t="s">
        <v>37</v>
      </c>
    </row>
    <row r="682" spans="1:5">
      <c r="A682" s="69">
        <v>1749</v>
      </c>
      <c r="B682" s="69">
        <v>63</v>
      </c>
      <c r="C682" s="64">
        <v>642</v>
      </c>
      <c r="D682" s="64">
        <v>541</v>
      </c>
      <c r="E682" s="64" t="s">
        <v>37</v>
      </c>
    </row>
    <row r="683" spans="1:5">
      <c r="A683" s="69">
        <v>1750</v>
      </c>
      <c r="B683" s="69">
        <v>63</v>
      </c>
      <c r="C683" s="64">
        <v>642</v>
      </c>
      <c r="D683" s="64">
        <v>541</v>
      </c>
      <c r="E683" s="64" t="s">
        <v>37</v>
      </c>
    </row>
    <row r="684" spans="1:5">
      <c r="A684" s="69">
        <v>1755</v>
      </c>
      <c r="B684" s="69">
        <v>63</v>
      </c>
      <c r="C684" s="64">
        <v>642</v>
      </c>
      <c r="D684" s="64">
        <v>541</v>
      </c>
      <c r="E684" s="64" t="s">
        <v>37</v>
      </c>
    </row>
    <row r="685" spans="1:5">
      <c r="A685" s="69">
        <v>1764</v>
      </c>
      <c r="B685" s="69">
        <v>63</v>
      </c>
      <c r="C685" s="64">
        <v>642</v>
      </c>
      <c r="D685" s="64">
        <v>541</v>
      </c>
      <c r="E685" s="64" t="s">
        <v>37</v>
      </c>
    </row>
    <row r="686" spans="1:5">
      <c r="A686" s="69">
        <v>1765</v>
      </c>
      <c r="B686" s="69">
        <v>63</v>
      </c>
      <c r="C686" s="64">
        <v>642</v>
      </c>
      <c r="D686" s="64">
        <v>541</v>
      </c>
      <c r="E686" s="64" t="s">
        <v>37</v>
      </c>
    </row>
    <row r="687" spans="1:5">
      <c r="A687" s="69">
        <v>1771</v>
      </c>
      <c r="B687" s="69">
        <v>63</v>
      </c>
      <c r="C687" s="64">
        <v>642</v>
      </c>
      <c r="D687" s="64">
        <v>541</v>
      </c>
      <c r="E687" s="64" t="s">
        <v>37</v>
      </c>
    </row>
    <row r="688" spans="1:5">
      <c r="A688" s="69">
        <v>1772</v>
      </c>
      <c r="B688" s="69">
        <v>63</v>
      </c>
      <c r="C688" s="64">
        <v>642</v>
      </c>
      <c r="D688" s="64">
        <v>541</v>
      </c>
      <c r="E688" s="64" t="s">
        <v>37</v>
      </c>
    </row>
    <row r="689" spans="1:5">
      <c r="A689" s="69">
        <v>1773</v>
      </c>
      <c r="B689" s="69">
        <v>63</v>
      </c>
      <c r="C689" s="64">
        <v>642</v>
      </c>
      <c r="D689" s="64">
        <v>541</v>
      </c>
      <c r="E689" s="64" t="s">
        <v>37</v>
      </c>
    </row>
    <row r="690" spans="1:5">
      <c r="A690" s="69">
        <v>1774</v>
      </c>
      <c r="B690" s="69">
        <v>63</v>
      </c>
      <c r="C690" s="64">
        <v>642</v>
      </c>
      <c r="D690" s="64">
        <v>541</v>
      </c>
      <c r="E690" s="64" t="s">
        <v>37</v>
      </c>
    </row>
    <row r="691" spans="1:5">
      <c r="A691" s="69">
        <v>1775</v>
      </c>
      <c r="B691" s="69">
        <v>63</v>
      </c>
      <c r="C691" s="64">
        <v>642</v>
      </c>
      <c r="D691" s="64">
        <v>541</v>
      </c>
      <c r="E691" s="64" t="s">
        <v>37</v>
      </c>
    </row>
    <row r="692" spans="1:5">
      <c r="A692" s="69">
        <v>1776</v>
      </c>
      <c r="B692" s="69">
        <v>63</v>
      </c>
      <c r="C692" s="64">
        <v>642</v>
      </c>
      <c r="D692" s="64">
        <v>541</v>
      </c>
      <c r="E692" s="64" t="s">
        <v>37</v>
      </c>
    </row>
    <row r="693" spans="1:5">
      <c r="A693" s="69">
        <v>1777</v>
      </c>
      <c r="B693" s="69">
        <v>63</v>
      </c>
      <c r="C693" s="64">
        <v>642</v>
      </c>
      <c r="D693" s="64">
        <v>541</v>
      </c>
      <c r="E693" s="64" t="s">
        <v>37</v>
      </c>
    </row>
    <row r="694" spans="1:5">
      <c r="A694" s="69">
        <v>1778</v>
      </c>
      <c r="B694" s="69">
        <v>63</v>
      </c>
      <c r="C694" s="64">
        <v>642</v>
      </c>
      <c r="D694" s="64">
        <v>541</v>
      </c>
      <c r="E694" s="64" t="s">
        <v>37</v>
      </c>
    </row>
    <row r="695" spans="1:5">
      <c r="A695" s="69">
        <v>1779</v>
      </c>
      <c r="B695" s="69">
        <v>63</v>
      </c>
      <c r="C695" s="64">
        <v>642</v>
      </c>
      <c r="D695" s="64">
        <v>541</v>
      </c>
      <c r="E695" s="64" t="s">
        <v>37</v>
      </c>
    </row>
    <row r="696" spans="1:5">
      <c r="A696" s="69">
        <v>1780</v>
      </c>
      <c r="B696" s="69">
        <v>63</v>
      </c>
      <c r="C696" s="64">
        <v>642</v>
      </c>
      <c r="D696" s="64">
        <v>541</v>
      </c>
      <c r="E696" s="64" t="s">
        <v>37</v>
      </c>
    </row>
    <row r="697" spans="1:5">
      <c r="A697" s="69">
        <v>1781</v>
      </c>
      <c r="B697" s="69">
        <v>63</v>
      </c>
      <c r="C697" s="64">
        <v>642</v>
      </c>
      <c r="D697" s="64">
        <v>541</v>
      </c>
      <c r="E697" s="64" t="s">
        <v>37</v>
      </c>
    </row>
    <row r="698" spans="1:5">
      <c r="A698" s="69">
        <v>1783</v>
      </c>
      <c r="B698" s="69">
        <v>63</v>
      </c>
      <c r="C698" s="64">
        <v>642</v>
      </c>
      <c r="D698" s="64">
        <v>541</v>
      </c>
      <c r="E698" s="64" t="s">
        <v>37</v>
      </c>
    </row>
    <row r="699" spans="1:5">
      <c r="A699" s="69">
        <v>1784</v>
      </c>
      <c r="B699" s="69">
        <v>63</v>
      </c>
      <c r="C699" s="64">
        <v>642</v>
      </c>
      <c r="D699" s="64">
        <v>541</v>
      </c>
      <c r="E699" s="64" t="s">
        <v>37</v>
      </c>
    </row>
    <row r="700" spans="1:5">
      <c r="A700" s="69">
        <v>1785</v>
      </c>
      <c r="B700" s="69">
        <v>63</v>
      </c>
      <c r="C700" s="64">
        <v>642</v>
      </c>
      <c r="D700" s="64">
        <v>541</v>
      </c>
      <c r="E700" s="64" t="s">
        <v>37</v>
      </c>
    </row>
    <row r="701" spans="1:5">
      <c r="A701" s="69">
        <v>1786</v>
      </c>
      <c r="B701" s="69">
        <v>63</v>
      </c>
      <c r="C701" s="64">
        <v>642</v>
      </c>
      <c r="D701" s="64">
        <v>541</v>
      </c>
      <c r="E701" s="64" t="s">
        <v>37</v>
      </c>
    </row>
    <row r="702" spans="1:5">
      <c r="A702" s="69">
        <v>1787</v>
      </c>
      <c r="B702" s="69">
        <v>63</v>
      </c>
      <c r="C702" s="64">
        <v>642</v>
      </c>
      <c r="D702" s="64">
        <v>541</v>
      </c>
      <c r="E702" s="64" t="s">
        <v>37</v>
      </c>
    </row>
    <row r="703" spans="1:5">
      <c r="A703" s="69">
        <v>1788</v>
      </c>
      <c r="B703" s="69">
        <v>63</v>
      </c>
      <c r="C703" s="64">
        <v>642</v>
      </c>
      <c r="D703" s="64">
        <v>541</v>
      </c>
      <c r="E703" s="64" t="s">
        <v>37</v>
      </c>
    </row>
    <row r="704" spans="1:5">
      <c r="A704" s="69">
        <v>1789</v>
      </c>
      <c r="B704" s="69">
        <v>63</v>
      </c>
      <c r="C704" s="64">
        <v>642</v>
      </c>
      <c r="D704" s="64">
        <v>541</v>
      </c>
      <c r="E704" s="64" t="s">
        <v>37</v>
      </c>
    </row>
    <row r="705" spans="1:5">
      <c r="A705" s="69">
        <v>1790</v>
      </c>
      <c r="B705" s="69">
        <v>63</v>
      </c>
      <c r="C705" s="64">
        <v>642</v>
      </c>
      <c r="D705" s="64">
        <v>541</v>
      </c>
      <c r="E705" s="64" t="s">
        <v>37</v>
      </c>
    </row>
    <row r="706" spans="1:5">
      <c r="A706" s="69">
        <v>1795</v>
      </c>
      <c r="B706" s="69">
        <v>63</v>
      </c>
      <c r="C706" s="64">
        <v>642</v>
      </c>
      <c r="D706" s="64">
        <v>541</v>
      </c>
      <c r="E706" s="64" t="s">
        <v>37</v>
      </c>
    </row>
    <row r="707" spans="1:5">
      <c r="A707" s="69">
        <v>1796</v>
      </c>
      <c r="B707" s="69">
        <v>63</v>
      </c>
      <c r="C707" s="64">
        <v>642</v>
      </c>
      <c r="D707" s="64">
        <v>541</v>
      </c>
      <c r="E707" s="64" t="s">
        <v>37</v>
      </c>
    </row>
    <row r="708" spans="1:5">
      <c r="A708" s="69">
        <v>1797</v>
      </c>
      <c r="B708" s="69">
        <v>63</v>
      </c>
      <c r="C708" s="64">
        <v>642</v>
      </c>
      <c r="D708" s="64">
        <v>541</v>
      </c>
      <c r="E708" s="64" t="s">
        <v>37</v>
      </c>
    </row>
    <row r="709" spans="1:5">
      <c r="A709" s="69">
        <v>1798</v>
      </c>
      <c r="B709" s="69">
        <v>63</v>
      </c>
      <c r="C709" s="64">
        <v>642</v>
      </c>
      <c r="D709" s="64">
        <v>541</v>
      </c>
      <c r="E709" s="64" t="s">
        <v>37</v>
      </c>
    </row>
    <row r="710" spans="1:5">
      <c r="A710" s="69">
        <v>1800</v>
      </c>
      <c r="B710" s="69">
        <v>63</v>
      </c>
      <c r="C710" s="64">
        <v>642</v>
      </c>
      <c r="D710" s="64">
        <v>541</v>
      </c>
      <c r="E710" s="64" t="s">
        <v>37</v>
      </c>
    </row>
    <row r="711" spans="1:5">
      <c r="A711" s="69">
        <v>1801</v>
      </c>
      <c r="B711" s="69">
        <v>63</v>
      </c>
      <c r="C711" s="64">
        <v>642</v>
      </c>
      <c r="D711" s="64">
        <v>541</v>
      </c>
      <c r="E711" s="64" t="s">
        <v>37</v>
      </c>
    </row>
    <row r="712" spans="1:5">
      <c r="A712" s="69">
        <v>1802</v>
      </c>
      <c r="B712" s="69">
        <v>63</v>
      </c>
      <c r="C712" s="64">
        <v>642</v>
      </c>
      <c r="D712" s="64">
        <v>541</v>
      </c>
      <c r="E712" s="64" t="s">
        <v>37</v>
      </c>
    </row>
    <row r="713" spans="1:5">
      <c r="A713" s="69">
        <v>1803</v>
      </c>
      <c r="B713" s="69">
        <v>63</v>
      </c>
      <c r="C713" s="64">
        <v>642</v>
      </c>
      <c r="D713" s="64">
        <v>541</v>
      </c>
      <c r="E713" s="64" t="s">
        <v>37</v>
      </c>
    </row>
    <row r="714" spans="1:5">
      <c r="A714" s="69">
        <v>1804</v>
      </c>
      <c r="B714" s="69">
        <v>63</v>
      </c>
      <c r="C714" s="64">
        <v>642</v>
      </c>
      <c r="D714" s="64">
        <v>541</v>
      </c>
      <c r="E714" s="64" t="s">
        <v>37</v>
      </c>
    </row>
    <row r="715" spans="1:5">
      <c r="A715" s="69">
        <v>1805</v>
      </c>
      <c r="B715" s="69">
        <v>63</v>
      </c>
      <c r="C715" s="64">
        <v>642</v>
      </c>
      <c r="D715" s="64">
        <v>541</v>
      </c>
      <c r="E715" s="64" t="s">
        <v>37</v>
      </c>
    </row>
    <row r="716" spans="1:5">
      <c r="A716" s="69">
        <v>1806</v>
      </c>
      <c r="B716" s="69">
        <v>63</v>
      </c>
      <c r="C716" s="64">
        <v>642</v>
      </c>
      <c r="D716" s="64">
        <v>541</v>
      </c>
      <c r="E716" s="64" t="s">
        <v>37</v>
      </c>
    </row>
    <row r="717" spans="1:5">
      <c r="A717" s="69">
        <v>1807</v>
      </c>
      <c r="B717" s="69">
        <v>63</v>
      </c>
      <c r="C717" s="64">
        <v>642</v>
      </c>
      <c r="D717" s="64">
        <v>541</v>
      </c>
      <c r="E717" s="64" t="s">
        <v>37</v>
      </c>
    </row>
    <row r="718" spans="1:5">
      <c r="A718" s="69">
        <v>1808</v>
      </c>
      <c r="B718" s="69">
        <v>63</v>
      </c>
      <c r="C718" s="64">
        <v>642</v>
      </c>
      <c r="D718" s="64">
        <v>541</v>
      </c>
      <c r="E718" s="64" t="s">
        <v>37</v>
      </c>
    </row>
    <row r="719" spans="1:5">
      <c r="A719" s="69">
        <v>1809</v>
      </c>
      <c r="B719" s="69">
        <v>63</v>
      </c>
      <c r="C719" s="64">
        <v>642</v>
      </c>
      <c r="D719" s="64">
        <v>541</v>
      </c>
      <c r="E719" s="64" t="s">
        <v>37</v>
      </c>
    </row>
    <row r="720" spans="1:5">
      <c r="A720" s="69">
        <v>1811</v>
      </c>
      <c r="B720" s="69">
        <v>63</v>
      </c>
      <c r="C720" s="64">
        <v>642</v>
      </c>
      <c r="D720" s="64">
        <v>541</v>
      </c>
      <c r="E720" s="64" t="s">
        <v>37</v>
      </c>
    </row>
    <row r="721" spans="1:5">
      <c r="A721" s="69">
        <v>1812</v>
      </c>
      <c r="B721" s="69">
        <v>63</v>
      </c>
      <c r="C721" s="64">
        <v>642</v>
      </c>
      <c r="D721" s="64">
        <v>541</v>
      </c>
      <c r="E721" s="64" t="s">
        <v>37</v>
      </c>
    </row>
    <row r="722" spans="1:5">
      <c r="A722" s="69">
        <v>1813</v>
      </c>
      <c r="B722" s="69">
        <v>63</v>
      </c>
      <c r="C722" s="64">
        <v>642</v>
      </c>
      <c r="D722" s="64">
        <v>541</v>
      </c>
      <c r="E722" s="64" t="s">
        <v>37</v>
      </c>
    </row>
    <row r="723" spans="1:5">
      <c r="A723" s="69">
        <v>1814</v>
      </c>
      <c r="B723" s="69">
        <v>63</v>
      </c>
      <c r="C723" s="64">
        <v>642</v>
      </c>
      <c r="D723" s="64">
        <v>541</v>
      </c>
      <c r="E723" s="64" t="s">
        <v>37</v>
      </c>
    </row>
    <row r="724" spans="1:5">
      <c r="A724" s="69">
        <v>1815</v>
      </c>
      <c r="B724" s="69">
        <v>63</v>
      </c>
      <c r="C724" s="64">
        <v>642</v>
      </c>
      <c r="D724" s="64">
        <v>541</v>
      </c>
      <c r="E724" s="64" t="s">
        <v>37</v>
      </c>
    </row>
    <row r="725" spans="1:5">
      <c r="A725" s="69">
        <v>1816</v>
      </c>
      <c r="B725" s="69">
        <v>63</v>
      </c>
      <c r="C725" s="64">
        <v>642</v>
      </c>
      <c r="D725" s="64">
        <v>541</v>
      </c>
      <c r="E725" s="64" t="s">
        <v>37</v>
      </c>
    </row>
    <row r="726" spans="1:5">
      <c r="A726" s="69">
        <v>1817</v>
      </c>
      <c r="B726" s="69">
        <v>63</v>
      </c>
      <c r="C726" s="64">
        <v>642</v>
      </c>
      <c r="D726" s="64">
        <v>541</v>
      </c>
      <c r="E726" s="64" t="s">
        <v>37</v>
      </c>
    </row>
    <row r="727" spans="1:5">
      <c r="A727" s="69">
        <v>1818</v>
      </c>
      <c r="B727" s="69">
        <v>63</v>
      </c>
      <c r="C727" s="64">
        <v>642</v>
      </c>
      <c r="D727" s="64">
        <v>541</v>
      </c>
      <c r="E727" s="64" t="s">
        <v>37</v>
      </c>
    </row>
    <row r="728" spans="1:5">
      <c r="A728" s="69">
        <v>1819</v>
      </c>
      <c r="B728" s="69">
        <v>63</v>
      </c>
      <c r="C728" s="64">
        <v>642</v>
      </c>
      <c r="D728" s="64">
        <v>541</v>
      </c>
      <c r="E728" s="64" t="s">
        <v>37</v>
      </c>
    </row>
    <row r="729" spans="1:5">
      <c r="A729" s="69">
        <v>1820</v>
      </c>
      <c r="B729" s="69">
        <v>63</v>
      </c>
      <c r="C729" s="64">
        <v>642</v>
      </c>
      <c r="D729" s="64">
        <v>541</v>
      </c>
      <c r="E729" s="64" t="s">
        <v>37</v>
      </c>
    </row>
    <row r="730" spans="1:5">
      <c r="A730" s="69">
        <v>1821</v>
      </c>
      <c r="B730" s="69">
        <v>63</v>
      </c>
      <c r="C730" s="64">
        <v>642</v>
      </c>
      <c r="D730" s="64">
        <v>541</v>
      </c>
      <c r="E730" s="64" t="s">
        <v>37</v>
      </c>
    </row>
    <row r="731" spans="1:5">
      <c r="A731" s="69">
        <v>1822</v>
      </c>
      <c r="B731" s="69">
        <v>63</v>
      </c>
      <c r="C731" s="64">
        <v>642</v>
      </c>
      <c r="D731" s="64">
        <v>541</v>
      </c>
      <c r="E731" s="64" t="s">
        <v>37</v>
      </c>
    </row>
    <row r="732" spans="1:5">
      <c r="A732" s="69">
        <v>1823</v>
      </c>
      <c r="B732" s="69">
        <v>63</v>
      </c>
      <c r="C732" s="64">
        <v>642</v>
      </c>
      <c r="D732" s="64">
        <v>541</v>
      </c>
      <c r="E732" s="64" t="s">
        <v>37</v>
      </c>
    </row>
    <row r="733" spans="1:5">
      <c r="A733" s="69">
        <v>1824</v>
      </c>
      <c r="B733" s="69">
        <v>63</v>
      </c>
      <c r="C733" s="64">
        <v>642</v>
      </c>
      <c r="D733" s="64">
        <v>541</v>
      </c>
      <c r="E733" s="64" t="s">
        <v>37</v>
      </c>
    </row>
    <row r="734" spans="1:5">
      <c r="A734" s="69">
        <v>1825</v>
      </c>
      <c r="B734" s="69">
        <v>63</v>
      </c>
      <c r="C734" s="64">
        <v>642</v>
      </c>
      <c r="D734" s="64">
        <v>541</v>
      </c>
      <c r="E734" s="64" t="s">
        <v>37</v>
      </c>
    </row>
    <row r="735" spans="1:5">
      <c r="A735" s="69">
        <v>1826</v>
      </c>
      <c r="B735" s="69">
        <v>63</v>
      </c>
      <c r="C735" s="64">
        <v>642</v>
      </c>
      <c r="D735" s="64">
        <v>541</v>
      </c>
      <c r="E735" s="64" t="s">
        <v>37</v>
      </c>
    </row>
    <row r="736" spans="1:5">
      <c r="A736" s="69">
        <v>1827</v>
      </c>
      <c r="B736" s="69">
        <v>63</v>
      </c>
      <c r="C736" s="64">
        <v>642</v>
      </c>
      <c r="D736" s="64">
        <v>541</v>
      </c>
      <c r="E736" s="64" t="s">
        <v>37</v>
      </c>
    </row>
    <row r="737" spans="1:5">
      <c r="A737" s="69">
        <v>1828</v>
      </c>
      <c r="B737" s="69">
        <v>63</v>
      </c>
      <c r="C737" s="64">
        <v>642</v>
      </c>
      <c r="D737" s="64">
        <v>541</v>
      </c>
      <c r="E737" s="64" t="s">
        <v>37</v>
      </c>
    </row>
    <row r="738" spans="1:5">
      <c r="A738" s="69">
        <v>1829</v>
      </c>
      <c r="B738" s="69">
        <v>63</v>
      </c>
      <c r="C738" s="64">
        <v>642</v>
      </c>
      <c r="D738" s="64">
        <v>541</v>
      </c>
      <c r="E738" s="64" t="s">
        <v>37</v>
      </c>
    </row>
    <row r="739" spans="1:5">
      <c r="A739" s="69">
        <v>1830</v>
      </c>
      <c r="B739" s="69">
        <v>63</v>
      </c>
      <c r="C739" s="64">
        <v>642</v>
      </c>
      <c r="D739" s="64">
        <v>541</v>
      </c>
      <c r="E739" s="64" t="s">
        <v>37</v>
      </c>
    </row>
    <row r="740" spans="1:5">
      <c r="A740" s="69">
        <v>1831</v>
      </c>
      <c r="B740" s="69">
        <v>63</v>
      </c>
      <c r="C740" s="64">
        <v>642</v>
      </c>
      <c r="D740" s="64">
        <v>541</v>
      </c>
      <c r="E740" s="64" t="s">
        <v>37</v>
      </c>
    </row>
    <row r="741" spans="1:5">
      <c r="A741" s="69">
        <v>1832</v>
      </c>
      <c r="B741" s="69">
        <v>63</v>
      </c>
      <c r="C741" s="64">
        <v>642</v>
      </c>
      <c r="D741" s="64">
        <v>541</v>
      </c>
      <c r="E741" s="64" t="s">
        <v>37</v>
      </c>
    </row>
    <row r="742" spans="1:5">
      <c r="A742" s="69">
        <v>1833</v>
      </c>
      <c r="B742" s="69">
        <v>63</v>
      </c>
      <c r="C742" s="64">
        <v>642</v>
      </c>
      <c r="D742" s="64">
        <v>541</v>
      </c>
      <c r="E742" s="64" t="s">
        <v>37</v>
      </c>
    </row>
    <row r="743" spans="1:5">
      <c r="A743" s="69">
        <v>1834</v>
      </c>
      <c r="B743" s="69">
        <v>63</v>
      </c>
      <c r="C743" s="64">
        <v>642</v>
      </c>
      <c r="D743" s="64">
        <v>541</v>
      </c>
      <c r="E743" s="64" t="s">
        <v>37</v>
      </c>
    </row>
    <row r="744" spans="1:5">
      <c r="A744" s="69">
        <v>1835</v>
      </c>
      <c r="B744" s="69">
        <v>63</v>
      </c>
      <c r="C744" s="64">
        <v>642</v>
      </c>
      <c r="D744" s="64">
        <v>541</v>
      </c>
      <c r="E744" s="64" t="s">
        <v>37</v>
      </c>
    </row>
    <row r="745" spans="1:5">
      <c r="A745" s="69">
        <v>1836</v>
      </c>
      <c r="B745" s="69">
        <v>63</v>
      </c>
      <c r="C745" s="64">
        <v>642</v>
      </c>
      <c r="D745" s="64">
        <v>541</v>
      </c>
      <c r="E745" s="64" t="s">
        <v>37</v>
      </c>
    </row>
    <row r="746" spans="1:5">
      <c r="A746" s="69">
        <v>1837</v>
      </c>
      <c r="B746" s="69">
        <v>63</v>
      </c>
      <c r="C746" s="64">
        <v>642</v>
      </c>
      <c r="D746" s="64">
        <v>541</v>
      </c>
      <c r="E746" s="64" t="s">
        <v>37</v>
      </c>
    </row>
    <row r="747" spans="1:5">
      <c r="A747" s="69">
        <v>1838</v>
      </c>
      <c r="B747" s="69">
        <v>63</v>
      </c>
      <c r="C747" s="64">
        <v>642</v>
      </c>
      <c r="D747" s="64">
        <v>541</v>
      </c>
      <c r="E747" s="64" t="s">
        <v>37</v>
      </c>
    </row>
    <row r="748" spans="1:5">
      <c r="A748" s="69">
        <v>1839</v>
      </c>
      <c r="B748" s="69">
        <v>63</v>
      </c>
      <c r="C748" s="64">
        <v>642</v>
      </c>
      <c r="D748" s="64">
        <v>541</v>
      </c>
      <c r="E748" s="64" t="s">
        <v>37</v>
      </c>
    </row>
    <row r="749" spans="1:5">
      <c r="A749" s="69">
        <v>1842</v>
      </c>
      <c r="B749" s="69">
        <v>63</v>
      </c>
      <c r="C749" s="64">
        <v>642</v>
      </c>
      <c r="D749" s="64">
        <v>541</v>
      </c>
      <c r="E749" s="64" t="s">
        <v>37</v>
      </c>
    </row>
    <row r="750" spans="1:5">
      <c r="A750" s="69">
        <v>1843</v>
      </c>
      <c r="B750" s="69">
        <v>63</v>
      </c>
      <c r="C750" s="64">
        <v>642</v>
      </c>
      <c r="D750" s="64">
        <v>541</v>
      </c>
      <c r="E750" s="64" t="s">
        <v>37</v>
      </c>
    </row>
    <row r="751" spans="1:5">
      <c r="A751" s="69">
        <v>1844</v>
      </c>
      <c r="B751" s="69">
        <v>63</v>
      </c>
      <c r="C751" s="64">
        <v>642</v>
      </c>
      <c r="D751" s="64">
        <v>541</v>
      </c>
      <c r="E751" s="64" t="s">
        <v>37</v>
      </c>
    </row>
    <row r="752" spans="1:5">
      <c r="A752" s="69">
        <v>1845</v>
      </c>
      <c r="B752" s="69">
        <v>63</v>
      </c>
      <c r="C752" s="64">
        <v>642</v>
      </c>
      <c r="D752" s="64">
        <v>541</v>
      </c>
      <c r="E752" s="64" t="s">
        <v>37</v>
      </c>
    </row>
    <row r="753" spans="1:5">
      <c r="A753" s="69">
        <v>1846</v>
      </c>
      <c r="B753" s="69">
        <v>63</v>
      </c>
      <c r="C753" s="64">
        <v>642</v>
      </c>
      <c r="D753" s="64">
        <v>541</v>
      </c>
      <c r="E753" s="64" t="s">
        <v>37</v>
      </c>
    </row>
    <row r="754" spans="1:5">
      <c r="A754" s="69">
        <v>1847</v>
      </c>
      <c r="B754" s="69">
        <v>63</v>
      </c>
      <c r="C754" s="64">
        <v>642</v>
      </c>
      <c r="D754" s="64">
        <v>541</v>
      </c>
      <c r="E754" s="64" t="s">
        <v>37</v>
      </c>
    </row>
    <row r="755" spans="1:5">
      <c r="A755" s="69">
        <v>1848</v>
      </c>
      <c r="B755" s="69">
        <v>63</v>
      </c>
      <c r="C755" s="64">
        <v>642</v>
      </c>
      <c r="D755" s="64">
        <v>541</v>
      </c>
      <c r="E755" s="64" t="s">
        <v>37</v>
      </c>
    </row>
    <row r="756" spans="1:5">
      <c r="A756" s="69">
        <v>1849</v>
      </c>
      <c r="B756" s="69">
        <v>63</v>
      </c>
      <c r="C756" s="64">
        <v>642</v>
      </c>
      <c r="D756" s="64">
        <v>541</v>
      </c>
      <c r="E756" s="64" t="s">
        <v>37</v>
      </c>
    </row>
    <row r="757" spans="1:5">
      <c r="A757" s="69">
        <v>1850</v>
      </c>
      <c r="B757" s="69">
        <v>63</v>
      </c>
      <c r="C757" s="64">
        <v>642</v>
      </c>
      <c r="D757" s="64">
        <v>541</v>
      </c>
      <c r="E757" s="64" t="s">
        <v>37</v>
      </c>
    </row>
    <row r="758" spans="1:5">
      <c r="A758" s="69">
        <v>1851</v>
      </c>
      <c r="B758" s="69">
        <v>63</v>
      </c>
      <c r="C758" s="64">
        <v>642</v>
      </c>
      <c r="D758" s="64">
        <v>541</v>
      </c>
      <c r="E758" s="64" t="s">
        <v>37</v>
      </c>
    </row>
    <row r="759" spans="1:5">
      <c r="A759" s="69">
        <v>1852</v>
      </c>
      <c r="B759" s="69">
        <v>63</v>
      </c>
      <c r="C759" s="64">
        <v>642</v>
      </c>
      <c r="D759" s="64">
        <v>541</v>
      </c>
      <c r="E759" s="64" t="s">
        <v>37</v>
      </c>
    </row>
    <row r="760" spans="1:5">
      <c r="A760" s="69">
        <v>1853</v>
      </c>
      <c r="B760" s="69">
        <v>63</v>
      </c>
      <c r="C760" s="64">
        <v>642</v>
      </c>
      <c r="D760" s="64">
        <v>541</v>
      </c>
      <c r="E760" s="64" t="s">
        <v>37</v>
      </c>
    </row>
    <row r="761" spans="1:5">
      <c r="A761" s="69">
        <v>1854</v>
      </c>
      <c r="B761" s="69">
        <v>63</v>
      </c>
      <c r="C761" s="64">
        <v>642</v>
      </c>
      <c r="D761" s="64">
        <v>541</v>
      </c>
      <c r="E761" s="64" t="s">
        <v>37</v>
      </c>
    </row>
    <row r="762" spans="1:5">
      <c r="A762" s="69">
        <v>1855</v>
      </c>
      <c r="B762" s="69">
        <v>63</v>
      </c>
      <c r="C762" s="64">
        <v>642</v>
      </c>
      <c r="D762" s="64">
        <v>541</v>
      </c>
      <c r="E762" s="64" t="s">
        <v>37</v>
      </c>
    </row>
    <row r="763" spans="1:5">
      <c r="A763" s="69">
        <v>1856</v>
      </c>
      <c r="B763" s="69">
        <v>63</v>
      </c>
      <c r="C763" s="64">
        <v>642</v>
      </c>
      <c r="D763" s="64">
        <v>541</v>
      </c>
      <c r="E763" s="64" t="s">
        <v>37</v>
      </c>
    </row>
    <row r="764" spans="1:5">
      <c r="A764" s="69">
        <v>1857</v>
      </c>
      <c r="B764" s="69">
        <v>63</v>
      </c>
      <c r="C764" s="64">
        <v>642</v>
      </c>
      <c r="D764" s="64">
        <v>541</v>
      </c>
      <c r="E764" s="64" t="s">
        <v>37</v>
      </c>
    </row>
    <row r="765" spans="1:5">
      <c r="A765" s="69">
        <v>1858</v>
      </c>
      <c r="B765" s="69">
        <v>63</v>
      </c>
      <c r="C765" s="64">
        <v>642</v>
      </c>
      <c r="D765" s="64">
        <v>541</v>
      </c>
      <c r="E765" s="64" t="s">
        <v>37</v>
      </c>
    </row>
    <row r="766" spans="1:5">
      <c r="A766" s="69">
        <v>1859</v>
      </c>
      <c r="B766" s="69">
        <v>63</v>
      </c>
      <c r="C766" s="64">
        <v>642</v>
      </c>
      <c r="D766" s="64">
        <v>541</v>
      </c>
      <c r="E766" s="64" t="s">
        <v>37</v>
      </c>
    </row>
    <row r="767" spans="1:5">
      <c r="A767" s="69">
        <v>1860</v>
      </c>
      <c r="B767" s="69">
        <v>63</v>
      </c>
      <c r="C767" s="64">
        <v>642</v>
      </c>
      <c r="D767" s="64">
        <v>541</v>
      </c>
      <c r="E767" s="64" t="s">
        <v>37</v>
      </c>
    </row>
    <row r="768" spans="1:5">
      <c r="A768" s="69">
        <v>1861</v>
      </c>
      <c r="B768" s="69">
        <v>63</v>
      </c>
      <c r="C768" s="64">
        <v>642</v>
      </c>
      <c r="D768" s="64">
        <v>541</v>
      </c>
      <c r="E768" s="64" t="s">
        <v>37</v>
      </c>
    </row>
    <row r="769" spans="1:5">
      <c r="A769" s="69">
        <v>1862</v>
      </c>
      <c r="B769" s="69">
        <v>63</v>
      </c>
      <c r="C769" s="64">
        <v>642</v>
      </c>
      <c r="D769" s="64">
        <v>541</v>
      </c>
      <c r="E769" s="64" t="s">
        <v>37</v>
      </c>
    </row>
    <row r="770" spans="1:5">
      <c r="A770" s="69">
        <v>1863</v>
      </c>
      <c r="B770" s="69">
        <v>63</v>
      </c>
      <c r="C770" s="64">
        <v>642</v>
      </c>
      <c r="D770" s="64">
        <v>541</v>
      </c>
      <c r="E770" s="64" t="s">
        <v>37</v>
      </c>
    </row>
    <row r="771" spans="1:5">
      <c r="A771" s="69">
        <v>1864</v>
      </c>
      <c r="B771" s="69">
        <v>63</v>
      </c>
      <c r="C771" s="64">
        <v>642</v>
      </c>
      <c r="D771" s="64">
        <v>541</v>
      </c>
      <c r="E771" s="64" t="s">
        <v>37</v>
      </c>
    </row>
    <row r="772" spans="1:5">
      <c r="A772" s="69">
        <v>1867</v>
      </c>
      <c r="B772" s="69">
        <v>63</v>
      </c>
      <c r="C772" s="64">
        <v>642</v>
      </c>
      <c r="D772" s="64">
        <v>541</v>
      </c>
      <c r="E772" s="64" t="s">
        <v>37</v>
      </c>
    </row>
    <row r="773" spans="1:5">
      <c r="A773" s="69">
        <v>1868</v>
      </c>
      <c r="B773" s="69">
        <v>63</v>
      </c>
      <c r="C773" s="64">
        <v>642</v>
      </c>
      <c r="D773" s="64">
        <v>541</v>
      </c>
      <c r="E773" s="64" t="s">
        <v>37</v>
      </c>
    </row>
    <row r="774" spans="1:5">
      <c r="A774" s="69">
        <v>1869</v>
      </c>
      <c r="B774" s="69">
        <v>63</v>
      </c>
      <c r="C774" s="64">
        <v>642</v>
      </c>
      <c r="D774" s="64">
        <v>541</v>
      </c>
      <c r="E774" s="64" t="s">
        <v>37</v>
      </c>
    </row>
    <row r="775" spans="1:5">
      <c r="A775" s="69">
        <v>1870</v>
      </c>
      <c r="B775" s="69">
        <v>63</v>
      </c>
      <c r="C775" s="64">
        <v>642</v>
      </c>
      <c r="D775" s="64">
        <v>541</v>
      </c>
      <c r="E775" s="64" t="s">
        <v>37</v>
      </c>
    </row>
    <row r="776" spans="1:5">
      <c r="A776" s="69">
        <v>1871</v>
      </c>
      <c r="B776" s="69">
        <v>63</v>
      </c>
      <c r="C776" s="64">
        <v>642</v>
      </c>
      <c r="D776" s="64">
        <v>541</v>
      </c>
      <c r="E776" s="64" t="s">
        <v>37</v>
      </c>
    </row>
    <row r="777" spans="1:5">
      <c r="A777" s="69">
        <v>1872</v>
      </c>
      <c r="B777" s="69">
        <v>63</v>
      </c>
      <c r="C777" s="64">
        <v>642</v>
      </c>
      <c r="D777" s="64">
        <v>541</v>
      </c>
      <c r="E777" s="64" t="s">
        <v>37</v>
      </c>
    </row>
    <row r="778" spans="1:5">
      <c r="A778" s="69">
        <v>1873</v>
      </c>
      <c r="B778" s="69">
        <v>63</v>
      </c>
      <c r="C778" s="64">
        <v>642</v>
      </c>
      <c r="D778" s="64">
        <v>541</v>
      </c>
      <c r="E778" s="64" t="s">
        <v>37</v>
      </c>
    </row>
    <row r="779" spans="1:5">
      <c r="A779" s="69">
        <v>1874</v>
      </c>
      <c r="B779" s="69">
        <v>63</v>
      </c>
      <c r="C779" s="64">
        <v>642</v>
      </c>
      <c r="D779" s="64">
        <v>541</v>
      </c>
      <c r="E779" s="64" t="s">
        <v>37</v>
      </c>
    </row>
    <row r="780" spans="1:5">
      <c r="A780" s="69">
        <v>1875</v>
      </c>
      <c r="B780" s="69">
        <v>63</v>
      </c>
      <c r="C780" s="64">
        <v>642</v>
      </c>
      <c r="D780" s="64">
        <v>541</v>
      </c>
      <c r="E780" s="64" t="s">
        <v>37</v>
      </c>
    </row>
    <row r="781" spans="1:5">
      <c r="A781" s="69">
        <v>1876</v>
      </c>
      <c r="B781" s="69">
        <v>63</v>
      </c>
      <c r="C781" s="64">
        <v>642</v>
      </c>
      <c r="D781" s="64">
        <v>541</v>
      </c>
      <c r="E781" s="64" t="s">
        <v>37</v>
      </c>
    </row>
    <row r="782" spans="1:5">
      <c r="A782" s="69">
        <v>1877</v>
      </c>
      <c r="B782" s="69">
        <v>63</v>
      </c>
      <c r="C782" s="64">
        <v>642</v>
      </c>
      <c r="D782" s="64">
        <v>541</v>
      </c>
      <c r="E782" s="64" t="s">
        <v>37</v>
      </c>
    </row>
    <row r="783" spans="1:5">
      <c r="A783" s="69">
        <v>1878</v>
      </c>
      <c r="B783" s="69">
        <v>63</v>
      </c>
      <c r="C783" s="64">
        <v>642</v>
      </c>
      <c r="D783" s="64">
        <v>541</v>
      </c>
      <c r="E783" s="64" t="s">
        <v>37</v>
      </c>
    </row>
    <row r="784" spans="1:5">
      <c r="A784" s="69">
        <v>1879</v>
      </c>
      <c r="B784" s="69">
        <v>63</v>
      </c>
      <c r="C784" s="64">
        <v>642</v>
      </c>
      <c r="D784" s="64">
        <v>541</v>
      </c>
      <c r="E784" s="64" t="s">
        <v>37</v>
      </c>
    </row>
    <row r="785" spans="1:5">
      <c r="A785" s="69">
        <v>1880</v>
      </c>
      <c r="B785" s="69">
        <v>63</v>
      </c>
      <c r="C785" s="64">
        <v>642</v>
      </c>
      <c r="D785" s="64">
        <v>541</v>
      </c>
      <c r="E785" s="64" t="s">
        <v>37</v>
      </c>
    </row>
    <row r="786" spans="1:5">
      <c r="A786" s="69">
        <v>1881</v>
      </c>
      <c r="B786" s="69">
        <v>63</v>
      </c>
      <c r="C786" s="64">
        <v>642</v>
      </c>
      <c r="D786" s="64">
        <v>541</v>
      </c>
      <c r="E786" s="64" t="s">
        <v>37</v>
      </c>
    </row>
    <row r="787" spans="1:5">
      <c r="A787" s="69">
        <v>1882</v>
      </c>
      <c r="B787" s="69">
        <v>63</v>
      </c>
      <c r="C787" s="64">
        <v>642</v>
      </c>
      <c r="D787" s="64">
        <v>541</v>
      </c>
      <c r="E787" s="64" t="s">
        <v>37</v>
      </c>
    </row>
    <row r="788" spans="1:5">
      <c r="A788" s="69">
        <v>1883</v>
      </c>
      <c r="B788" s="69">
        <v>63</v>
      </c>
      <c r="C788" s="64">
        <v>642</v>
      </c>
      <c r="D788" s="64">
        <v>541</v>
      </c>
      <c r="E788" s="64" t="s">
        <v>37</v>
      </c>
    </row>
    <row r="789" spans="1:5">
      <c r="A789" s="69">
        <v>1884</v>
      </c>
      <c r="B789" s="69">
        <v>63</v>
      </c>
      <c r="C789" s="64">
        <v>642</v>
      </c>
      <c r="D789" s="64">
        <v>541</v>
      </c>
      <c r="E789" s="64" t="s">
        <v>37</v>
      </c>
    </row>
    <row r="790" spans="1:5">
      <c r="A790" s="69">
        <v>1885</v>
      </c>
      <c r="B790" s="69">
        <v>63</v>
      </c>
      <c r="C790" s="64">
        <v>642</v>
      </c>
      <c r="D790" s="64">
        <v>541</v>
      </c>
      <c r="E790" s="64" t="s">
        <v>37</v>
      </c>
    </row>
    <row r="791" spans="1:5">
      <c r="A791" s="69">
        <v>1886</v>
      </c>
      <c r="B791" s="69">
        <v>63</v>
      </c>
      <c r="C791" s="64">
        <v>642</v>
      </c>
      <c r="D791" s="64">
        <v>541</v>
      </c>
      <c r="E791" s="64" t="s">
        <v>37</v>
      </c>
    </row>
    <row r="792" spans="1:5">
      <c r="A792" s="69">
        <v>1887</v>
      </c>
      <c r="B792" s="69">
        <v>63</v>
      </c>
      <c r="C792" s="64">
        <v>642</v>
      </c>
      <c r="D792" s="64">
        <v>541</v>
      </c>
      <c r="E792" s="64" t="s">
        <v>37</v>
      </c>
    </row>
    <row r="793" spans="1:5">
      <c r="A793" s="69">
        <v>1888</v>
      </c>
      <c r="B793" s="69">
        <v>63</v>
      </c>
      <c r="C793" s="64">
        <v>642</v>
      </c>
      <c r="D793" s="64">
        <v>541</v>
      </c>
      <c r="E793" s="64" t="s">
        <v>37</v>
      </c>
    </row>
    <row r="794" spans="1:5">
      <c r="A794" s="69">
        <v>1890</v>
      </c>
      <c r="B794" s="69">
        <v>63</v>
      </c>
      <c r="C794" s="64">
        <v>642</v>
      </c>
      <c r="D794" s="64">
        <v>541</v>
      </c>
      <c r="E794" s="64" t="s">
        <v>37</v>
      </c>
    </row>
    <row r="795" spans="1:5">
      <c r="A795" s="69">
        <v>1891</v>
      </c>
      <c r="B795" s="69">
        <v>63</v>
      </c>
      <c r="C795" s="64">
        <v>642</v>
      </c>
      <c r="D795" s="64">
        <v>541</v>
      </c>
      <c r="E795" s="64" t="s">
        <v>37</v>
      </c>
    </row>
    <row r="796" spans="1:5">
      <c r="A796" s="69">
        <v>1894</v>
      </c>
      <c r="B796" s="69">
        <v>63</v>
      </c>
      <c r="C796" s="64">
        <v>642</v>
      </c>
      <c r="D796" s="64">
        <v>541</v>
      </c>
      <c r="E796" s="64" t="s">
        <v>37</v>
      </c>
    </row>
    <row r="797" spans="1:5">
      <c r="A797" s="69">
        <v>1895</v>
      </c>
      <c r="B797" s="69">
        <v>63</v>
      </c>
      <c r="C797" s="64">
        <v>642</v>
      </c>
      <c r="D797" s="64">
        <v>541</v>
      </c>
      <c r="E797" s="64" t="s">
        <v>37</v>
      </c>
    </row>
    <row r="798" spans="1:5">
      <c r="A798" s="69">
        <v>1896</v>
      </c>
      <c r="B798" s="69">
        <v>63</v>
      </c>
      <c r="C798" s="64">
        <v>642</v>
      </c>
      <c r="D798" s="64">
        <v>541</v>
      </c>
      <c r="E798" s="64" t="s">
        <v>37</v>
      </c>
    </row>
    <row r="799" spans="1:5">
      <c r="A799" s="69">
        <v>1897</v>
      </c>
      <c r="B799" s="69">
        <v>63</v>
      </c>
      <c r="C799" s="64">
        <v>642</v>
      </c>
      <c r="D799" s="64">
        <v>541</v>
      </c>
      <c r="E799" s="64" t="s">
        <v>37</v>
      </c>
    </row>
    <row r="800" spans="1:5">
      <c r="A800" s="69">
        <v>1898</v>
      </c>
      <c r="B800" s="69">
        <v>63</v>
      </c>
      <c r="C800" s="64">
        <v>642</v>
      </c>
      <c r="D800" s="64">
        <v>541</v>
      </c>
      <c r="E800" s="64" t="s">
        <v>37</v>
      </c>
    </row>
    <row r="801" spans="1:5">
      <c r="A801" s="69">
        <v>1900</v>
      </c>
      <c r="B801" s="69">
        <v>63</v>
      </c>
      <c r="C801" s="64">
        <v>642</v>
      </c>
      <c r="D801" s="64">
        <v>541</v>
      </c>
      <c r="E801" s="64" t="s">
        <v>37</v>
      </c>
    </row>
    <row r="802" spans="1:5">
      <c r="A802" s="69">
        <v>1902</v>
      </c>
      <c r="B802" s="69">
        <v>63</v>
      </c>
      <c r="C802" s="64">
        <v>642</v>
      </c>
      <c r="D802" s="64">
        <v>541</v>
      </c>
      <c r="E802" s="64" t="s">
        <v>37</v>
      </c>
    </row>
    <row r="803" spans="1:5">
      <c r="A803" s="69">
        <v>1903</v>
      </c>
      <c r="B803" s="69">
        <v>63</v>
      </c>
      <c r="C803" s="64">
        <v>642</v>
      </c>
      <c r="D803" s="64">
        <v>541</v>
      </c>
      <c r="E803" s="64" t="s">
        <v>37</v>
      </c>
    </row>
    <row r="804" spans="1:5">
      <c r="A804" s="69">
        <v>1920</v>
      </c>
      <c r="B804" s="69">
        <v>63</v>
      </c>
      <c r="C804" s="64">
        <v>642</v>
      </c>
      <c r="D804" s="64">
        <v>541</v>
      </c>
      <c r="E804" s="64" t="s">
        <v>37</v>
      </c>
    </row>
    <row r="805" spans="1:5">
      <c r="A805" s="69">
        <v>2000</v>
      </c>
      <c r="B805" s="69">
        <v>63</v>
      </c>
      <c r="C805" s="64">
        <v>642</v>
      </c>
      <c r="D805" s="64">
        <v>541</v>
      </c>
      <c r="E805" s="64" t="s">
        <v>37</v>
      </c>
    </row>
    <row r="806" spans="1:5">
      <c r="A806" s="69">
        <v>2001</v>
      </c>
      <c r="B806" s="69">
        <v>63</v>
      </c>
      <c r="C806" s="64">
        <v>642</v>
      </c>
      <c r="D806" s="64">
        <v>541</v>
      </c>
      <c r="E806" s="64" t="s">
        <v>37</v>
      </c>
    </row>
    <row r="807" spans="1:5">
      <c r="A807" s="69">
        <v>2004</v>
      </c>
      <c r="B807" s="69">
        <v>63</v>
      </c>
      <c r="C807" s="64">
        <v>642</v>
      </c>
      <c r="D807" s="64">
        <v>541</v>
      </c>
      <c r="E807" s="64" t="s">
        <v>37</v>
      </c>
    </row>
    <row r="808" spans="1:5">
      <c r="A808" s="69">
        <v>2005</v>
      </c>
      <c r="B808" s="69">
        <v>63</v>
      </c>
      <c r="C808" s="64">
        <v>642</v>
      </c>
      <c r="D808" s="64">
        <v>541</v>
      </c>
      <c r="E808" s="64" t="s">
        <v>37</v>
      </c>
    </row>
    <row r="809" spans="1:5">
      <c r="A809" s="69">
        <v>2006</v>
      </c>
      <c r="B809" s="69">
        <v>63</v>
      </c>
      <c r="C809" s="64">
        <v>642</v>
      </c>
      <c r="D809" s="64">
        <v>541</v>
      </c>
      <c r="E809" s="64" t="s">
        <v>37</v>
      </c>
    </row>
    <row r="810" spans="1:5">
      <c r="A810" s="69">
        <v>2007</v>
      </c>
      <c r="B810" s="69">
        <v>63</v>
      </c>
      <c r="C810" s="64">
        <v>642</v>
      </c>
      <c r="D810" s="64">
        <v>541</v>
      </c>
      <c r="E810" s="64" t="s">
        <v>37</v>
      </c>
    </row>
    <row r="811" spans="1:5">
      <c r="A811" s="69">
        <v>2008</v>
      </c>
      <c r="B811" s="69">
        <v>63</v>
      </c>
      <c r="C811" s="64">
        <v>642</v>
      </c>
      <c r="D811" s="64">
        <v>541</v>
      </c>
      <c r="E811" s="64" t="s">
        <v>37</v>
      </c>
    </row>
    <row r="812" spans="1:5">
      <c r="A812" s="69">
        <v>2009</v>
      </c>
      <c r="B812" s="69">
        <v>63</v>
      </c>
      <c r="C812" s="64">
        <v>642</v>
      </c>
      <c r="D812" s="64">
        <v>541</v>
      </c>
      <c r="E812" s="64" t="s">
        <v>37</v>
      </c>
    </row>
    <row r="813" spans="1:5">
      <c r="A813" s="69">
        <v>2010</v>
      </c>
      <c r="B813" s="69">
        <v>63</v>
      </c>
      <c r="C813" s="64">
        <v>642</v>
      </c>
      <c r="D813" s="64">
        <v>541</v>
      </c>
      <c r="E813" s="64" t="s">
        <v>37</v>
      </c>
    </row>
    <row r="814" spans="1:5">
      <c r="A814" s="69">
        <v>2011</v>
      </c>
      <c r="B814" s="69">
        <v>63</v>
      </c>
      <c r="C814" s="64">
        <v>642</v>
      </c>
      <c r="D814" s="64">
        <v>541</v>
      </c>
      <c r="E814" s="64" t="s">
        <v>37</v>
      </c>
    </row>
    <row r="815" spans="1:5">
      <c r="A815" s="69">
        <v>2012</v>
      </c>
      <c r="B815" s="69">
        <v>63</v>
      </c>
      <c r="C815" s="64">
        <v>642</v>
      </c>
      <c r="D815" s="64">
        <v>541</v>
      </c>
      <c r="E815" s="64" t="s">
        <v>37</v>
      </c>
    </row>
    <row r="816" spans="1:5">
      <c r="A816" s="69">
        <v>2013</v>
      </c>
      <c r="B816" s="69">
        <v>63</v>
      </c>
      <c r="C816" s="64">
        <v>642</v>
      </c>
      <c r="D816" s="64">
        <v>541</v>
      </c>
      <c r="E816" s="64" t="s">
        <v>37</v>
      </c>
    </row>
    <row r="817" spans="1:5">
      <c r="A817" s="69">
        <v>2014</v>
      </c>
      <c r="B817" s="69">
        <v>63</v>
      </c>
      <c r="C817" s="64">
        <v>642</v>
      </c>
      <c r="D817" s="64">
        <v>541</v>
      </c>
      <c r="E817" s="64" t="s">
        <v>37</v>
      </c>
    </row>
    <row r="818" spans="1:5">
      <c r="A818" s="69">
        <v>2015</v>
      </c>
      <c r="B818" s="69">
        <v>63</v>
      </c>
      <c r="C818" s="64">
        <v>642</v>
      </c>
      <c r="D818" s="64">
        <v>541</v>
      </c>
      <c r="E818" s="64" t="s">
        <v>37</v>
      </c>
    </row>
    <row r="819" spans="1:5">
      <c r="A819" s="69">
        <v>2016</v>
      </c>
      <c r="B819" s="69">
        <v>63</v>
      </c>
      <c r="C819" s="64">
        <v>642</v>
      </c>
      <c r="D819" s="64">
        <v>541</v>
      </c>
      <c r="E819" s="64" t="s">
        <v>37</v>
      </c>
    </row>
    <row r="820" spans="1:5">
      <c r="A820" s="69">
        <v>2017</v>
      </c>
      <c r="B820" s="69">
        <v>63</v>
      </c>
      <c r="C820" s="64">
        <v>642</v>
      </c>
      <c r="D820" s="64">
        <v>541</v>
      </c>
      <c r="E820" s="64" t="s">
        <v>37</v>
      </c>
    </row>
    <row r="821" spans="1:5">
      <c r="A821" s="69">
        <v>2018</v>
      </c>
      <c r="B821" s="69">
        <v>63</v>
      </c>
      <c r="C821" s="64">
        <v>642</v>
      </c>
      <c r="D821" s="64">
        <v>541</v>
      </c>
      <c r="E821" s="64" t="s">
        <v>37</v>
      </c>
    </row>
    <row r="822" spans="1:5">
      <c r="A822" s="69">
        <v>2019</v>
      </c>
      <c r="B822" s="69">
        <v>63</v>
      </c>
      <c r="C822" s="64">
        <v>642</v>
      </c>
      <c r="D822" s="64">
        <v>541</v>
      </c>
      <c r="E822" s="64" t="s">
        <v>37</v>
      </c>
    </row>
    <row r="823" spans="1:5">
      <c r="A823" s="69">
        <v>2020</v>
      </c>
      <c r="B823" s="69">
        <v>63</v>
      </c>
      <c r="C823" s="64">
        <v>642</v>
      </c>
      <c r="D823" s="64">
        <v>541</v>
      </c>
      <c r="E823" s="64" t="s">
        <v>37</v>
      </c>
    </row>
    <row r="824" spans="1:5">
      <c r="A824" s="69">
        <v>2021</v>
      </c>
      <c r="B824" s="69">
        <v>63</v>
      </c>
      <c r="C824" s="64">
        <v>642</v>
      </c>
      <c r="D824" s="64">
        <v>541</v>
      </c>
      <c r="E824" s="64" t="s">
        <v>37</v>
      </c>
    </row>
    <row r="825" spans="1:5">
      <c r="A825" s="69">
        <v>2022</v>
      </c>
      <c r="B825" s="69">
        <v>63</v>
      </c>
      <c r="C825" s="64">
        <v>642</v>
      </c>
      <c r="D825" s="64">
        <v>541</v>
      </c>
      <c r="E825" s="64" t="s">
        <v>37</v>
      </c>
    </row>
    <row r="826" spans="1:5">
      <c r="A826" s="69">
        <v>2023</v>
      </c>
      <c r="B826" s="69">
        <v>63</v>
      </c>
      <c r="C826" s="64">
        <v>642</v>
      </c>
      <c r="D826" s="64">
        <v>541</v>
      </c>
      <c r="E826" s="64" t="s">
        <v>37</v>
      </c>
    </row>
    <row r="827" spans="1:5">
      <c r="A827" s="69">
        <v>2024</v>
      </c>
      <c r="B827" s="69">
        <v>63</v>
      </c>
      <c r="C827" s="64">
        <v>642</v>
      </c>
      <c r="D827" s="64">
        <v>541</v>
      </c>
      <c r="E827" s="64" t="s">
        <v>37</v>
      </c>
    </row>
    <row r="828" spans="1:5">
      <c r="A828" s="69">
        <v>2025</v>
      </c>
      <c r="B828" s="69">
        <v>63</v>
      </c>
      <c r="C828" s="64">
        <v>642</v>
      </c>
      <c r="D828" s="64">
        <v>541</v>
      </c>
      <c r="E828" s="64" t="s">
        <v>37</v>
      </c>
    </row>
    <row r="829" spans="1:5">
      <c r="A829" s="69">
        <v>2026</v>
      </c>
      <c r="B829" s="69">
        <v>63</v>
      </c>
      <c r="C829" s="64">
        <v>642</v>
      </c>
      <c r="D829" s="64">
        <v>541</v>
      </c>
      <c r="E829" s="64" t="s">
        <v>37</v>
      </c>
    </row>
    <row r="830" spans="1:5">
      <c r="A830" s="69">
        <v>2027</v>
      </c>
      <c r="B830" s="69">
        <v>63</v>
      </c>
      <c r="C830" s="64">
        <v>642</v>
      </c>
      <c r="D830" s="64">
        <v>541</v>
      </c>
      <c r="E830" s="64" t="s">
        <v>37</v>
      </c>
    </row>
    <row r="831" spans="1:5">
      <c r="A831" s="69">
        <v>2028</v>
      </c>
      <c r="B831" s="69">
        <v>63</v>
      </c>
      <c r="C831" s="64">
        <v>642</v>
      </c>
      <c r="D831" s="64">
        <v>541</v>
      </c>
      <c r="E831" s="64" t="s">
        <v>37</v>
      </c>
    </row>
    <row r="832" spans="1:5">
      <c r="A832" s="69">
        <v>2029</v>
      </c>
      <c r="B832" s="69">
        <v>63</v>
      </c>
      <c r="C832" s="64">
        <v>642</v>
      </c>
      <c r="D832" s="64">
        <v>541</v>
      </c>
      <c r="E832" s="64" t="s">
        <v>37</v>
      </c>
    </row>
    <row r="833" spans="1:5">
      <c r="A833" s="69">
        <v>2030</v>
      </c>
      <c r="B833" s="69">
        <v>63</v>
      </c>
      <c r="C833" s="64">
        <v>642</v>
      </c>
      <c r="D833" s="64">
        <v>541</v>
      </c>
      <c r="E833" s="64" t="s">
        <v>37</v>
      </c>
    </row>
    <row r="834" spans="1:5">
      <c r="A834" s="69">
        <v>2031</v>
      </c>
      <c r="B834" s="69">
        <v>63</v>
      </c>
      <c r="C834" s="64">
        <v>642</v>
      </c>
      <c r="D834" s="64">
        <v>541</v>
      </c>
      <c r="E834" s="64" t="s">
        <v>37</v>
      </c>
    </row>
    <row r="835" spans="1:5">
      <c r="A835" s="69">
        <v>2032</v>
      </c>
      <c r="B835" s="69">
        <v>63</v>
      </c>
      <c r="C835" s="64">
        <v>642</v>
      </c>
      <c r="D835" s="64">
        <v>541</v>
      </c>
      <c r="E835" s="64" t="s">
        <v>37</v>
      </c>
    </row>
    <row r="836" spans="1:5">
      <c r="A836" s="69">
        <v>2033</v>
      </c>
      <c r="B836" s="69">
        <v>63</v>
      </c>
      <c r="C836" s="64">
        <v>642</v>
      </c>
      <c r="D836" s="64">
        <v>541</v>
      </c>
      <c r="E836" s="64" t="s">
        <v>37</v>
      </c>
    </row>
    <row r="837" spans="1:5">
      <c r="A837" s="69">
        <v>2034</v>
      </c>
      <c r="B837" s="69">
        <v>63</v>
      </c>
      <c r="C837" s="64">
        <v>642</v>
      </c>
      <c r="D837" s="64">
        <v>541</v>
      </c>
      <c r="E837" s="64" t="s">
        <v>37</v>
      </c>
    </row>
    <row r="838" spans="1:5">
      <c r="A838" s="69">
        <v>2035</v>
      </c>
      <c r="B838" s="69">
        <v>63</v>
      </c>
      <c r="C838" s="64">
        <v>642</v>
      </c>
      <c r="D838" s="64">
        <v>541</v>
      </c>
      <c r="E838" s="64" t="s">
        <v>37</v>
      </c>
    </row>
    <row r="839" spans="1:5">
      <c r="A839" s="69">
        <v>2036</v>
      </c>
      <c r="B839" s="69">
        <v>63</v>
      </c>
      <c r="C839" s="64">
        <v>642</v>
      </c>
      <c r="D839" s="64">
        <v>541</v>
      </c>
      <c r="E839" s="64" t="s">
        <v>37</v>
      </c>
    </row>
    <row r="840" spans="1:5">
      <c r="A840" s="69">
        <v>2037</v>
      </c>
      <c r="B840" s="69">
        <v>63</v>
      </c>
      <c r="C840" s="64">
        <v>642</v>
      </c>
      <c r="D840" s="64">
        <v>541</v>
      </c>
      <c r="E840" s="64" t="s">
        <v>37</v>
      </c>
    </row>
    <row r="841" spans="1:5">
      <c r="A841" s="69">
        <v>2038</v>
      </c>
      <c r="B841" s="69">
        <v>63</v>
      </c>
      <c r="C841" s="64">
        <v>642</v>
      </c>
      <c r="D841" s="64">
        <v>541</v>
      </c>
      <c r="E841" s="64" t="s">
        <v>37</v>
      </c>
    </row>
    <row r="842" spans="1:5">
      <c r="A842" s="69">
        <v>2039</v>
      </c>
      <c r="B842" s="69">
        <v>63</v>
      </c>
      <c r="C842" s="64">
        <v>642</v>
      </c>
      <c r="D842" s="64">
        <v>541</v>
      </c>
      <c r="E842" s="64" t="s">
        <v>37</v>
      </c>
    </row>
    <row r="843" spans="1:5">
      <c r="A843" s="69">
        <v>2040</v>
      </c>
      <c r="B843" s="69">
        <v>63</v>
      </c>
      <c r="C843" s="64">
        <v>642</v>
      </c>
      <c r="D843" s="64">
        <v>541</v>
      </c>
      <c r="E843" s="64" t="s">
        <v>37</v>
      </c>
    </row>
    <row r="844" spans="1:5">
      <c r="A844" s="69">
        <v>2041</v>
      </c>
      <c r="B844" s="69">
        <v>63</v>
      </c>
      <c r="C844" s="64">
        <v>642</v>
      </c>
      <c r="D844" s="64">
        <v>541</v>
      </c>
      <c r="E844" s="64" t="s">
        <v>37</v>
      </c>
    </row>
    <row r="845" spans="1:5">
      <c r="A845" s="69">
        <v>2042</v>
      </c>
      <c r="B845" s="69">
        <v>63</v>
      </c>
      <c r="C845" s="64">
        <v>642</v>
      </c>
      <c r="D845" s="64">
        <v>541</v>
      </c>
      <c r="E845" s="64" t="s">
        <v>37</v>
      </c>
    </row>
    <row r="846" spans="1:5">
      <c r="A846" s="69">
        <v>2043</v>
      </c>
      <c r="B846" s="69">
        <v>63</v>
      </c>
      <c r="C846" s="64">
        <v>642</v>
      </c>
      <c r="D846" s="64">
        <v>541</v>
      </c>
      <c r="E846" s="64" t="s">
        <v>37</v>
      </c>
    </row>
    <row r="847" spans="1:5">
      <c r="A847" s="69">
        <v>2044</v>
      </c>
      <c r="B847" s="69">
        <v>63</v>
      </c>
      <c r="C847" s="64">
        <v>642</v>
      </c>
      <c r="D847" s="64">
        <v>541</v>
      </c>
      <c r="E847" s="64" t="s">
        <v>37</v>
      </c>
    </row>
    <row r="848" spans="1:5">
      <c r="A848" s="69">
        <v>2045</v>
      </c>
      <c r="B848" s="69">
        <v>63</v>
      </c>
      <c r="C848" s="64">
        <v>642</v>
      </c>
      <c r="D848" s="64">
        <v>541</v>
      </c>
      <c r="E848" s="64" t="s">
        <v>37</v>
      </c>
    </row>
    <row r="849" spans="1:5">
      <c r="A849" s="69">
        <v>2046</v>
      </c>
      <c r="B849" s="69">
        <v>63</v>
      </c>
      <c r="C849" s="64">
        <v>642</v>
      </c>
      <c r="D849" s="64">
        <v>541</v>
      </c>
      <c r="E849" s="64" t="s">
        <v>37</v>
      </c>
    </row>
    <row r="850" spans="1:5">
      <c r="A850" s="69">
        <v>2047</v>
      </c>
      <c r="B850" s="69">
        <v>63</v>
      </c>
      <c r="C850" s="64">
        <v>642</v>
      </c>
      <c r="D850" s="64">
        <v>541</v>
      </c>
      <c r="E850" s="64" t="s">
        <v>37</v>
      </c>
    </row>
    <row r="851" spans="1:5">
      <c r="A851" s="69">
        <v>2048</v>
      </c>
      <c r="B851" s="69">
        <v>63</v>
      </c>
      <c r="C851" s="64">
        <v>642</v>
      </c>
      <c r="D851" s="64">
        <v>541</v>
      </c>
      <c r="E851" s="64" t="s">
        <v>37</v>
      </c>
    </row>
    <row r="852" spans="1:5">
      <c r="A852" s="69">
        <v>2049</v>
      </c>
      <c r="B852" s="69">
        <v>63</v>
      </c>
      <c r="C852" s="64">
        <v>642</v>
      </c>
      <c r="D852" s="64">
        <v>541</v>
      </c>
      <c r="E852" s="64" t="s">
        <v>37</v>
      </c>
    </row>
    <row r="853" spans="1:5">
      <c r="A853" s="69">
        <v>2050</v>
      </c>
      <c r="B853" s="69">
        <v>63</v>
      </c>
      <c r="C853" s="64">
        <v>642</v>
      </c>
      <c r="D853" s="64">
        <v>541</v>
      </c>
      <c r="E853" s="64" t="s">
        <v>37</v>
      </c>
    </row>
    <row r="854" spans="1:5">
      <c r="A854" s="69">
        <v>2051</v>
      </c>
      <c r="B854" s="69">
        <v>63</v>
      </c>
      <c r="C854" s="64">
        <v>642</v>
      </c>
      <c r="D854" s="64">
        <v>541</v>
      </c>
      <c r="E854" s="64" t="s">
        <v>37</v>
      </c>
    </row>
    <row r="855" spans="1:5">
      <c r="A855" s="69">
        <v>2052</v>
      </c>
      <c r="B855" s="69">
        <v>63</v>
      </c>
      <c r="C855" s="64">
        <v>642</v>
      </c>
      <c r="D855" s="64">
        <v>541</v>
      </c>
      <c r="E855" s="64" t="s">
        <v>37</v>
      </c>
    </row>
    <row r="856" spans="1:5">
      <c r="A856" s="69">
        <v>2055</v>
      </c>
      <c r="B856" s="69">
        <v>63</v>
      </c>
      <c r="C856" s="64">
        <v>642</v>
      </c>
      <c r="D856" s="64">
        <v>541</v>
      </c>
      <c r="E856" s="64" t="s">
        <v>37</v>
      </c>
    </row>
    <row r="857" spans="1:5">
      <c r="A857" s="69">
        <v>2056</v>
      </c>
      <c r="B857" s="69">
        <v>63</v>
      </c>
      <c r="C857" s="64">
        <v>642</v>
      </c>
      <c r="D857" s="64">
        <v>541</v>
      </c>
      <c r="E857" s="64" t="s">
        <v>37</v>
      </c>
    </row>
    <row r="858" spans="1:5">
      <c r="A858" s="69">
        <v>2057</v>
      </c>
      <c r="B858" s="69">
        <v>63</v>
      </c>
      <c r="C858" s="64">
        <v>642</v>
      </c>
      <c r="D858" s="64">
        <v>541</v>
      </c>
      <c r="E858" s="64" t="s">
        <v>37</v>
      </c>
    </row>
    <row r="859" spans="1:5">
      <c r="A859" s="69">
        <v>2058</v>
      </c>
      <c r="B859" s="69">
        <v>63</v>
      </c>
      <c r="C859" s="64">
        <v>642</v>
      </c>
      <c r="D859" s="64">
        <v>541</v>
      </c>
      <c r="E859" s="64" t="s">
        <v>37</v>
      </c>
    </row>
    <row r="860" spans="1:5">
      <c r="A860" s="69">
        <v>2059</v>
      </c>
      <c r="B860" s="69">
        <v>63</v>
      </c>
      <c r="C860" s="64">
        <v>642</v>
      </c>
      <c r="D860" s="64">
        <v>541</v>
      </c>
      <c r="E860" s="64" t="s">
        <v>37</v>
      </c>
    </row>
    <row r="861" spans="1:5">
      <c r="A861" s="69">
        <v>2060</v>
      </c>
      <c r="B861" s="69">
        <v>63</v>
      </c>
      <c r="C861" s="64">
        <v>642</v>
      </c>
      <c r="D861" s="64">
        <v>541</v>
      </c>
      <c r="E861" s="64" t="s">
        <v>37</v>
      </c>
    </row>
    <row r="862" spans="1:5">
      <c r="A862" s="69">
        <v>2061</v>
      </c>
      <c r="B862" s="69">
        <v>63</v>
      </c>
      <c r="C862" s="64">
        <v>642</v>
      </c>
      <c r="D862" s="64">
        <v>541</v>
      </c>
      <c r="E862" s="64" t="s">
        <v>37</v>
      </c>
    </row>
    <row r="863" spans="1:5">
      <c r="A863" s="69">
        <v>2062</v>
      </c>
      <c r="B863" s="69">
        <v>63</v>
      </c>
      <c r="C863" s="64">
        <v>642</v>
      </c>
      <c r="D863" s="64">
        <v>541</v>
      </c>
      <c r="E863" s="64" t="s">
        <v>37</v>
      </c>
    </row>
    <row r="864" spans="1:5">
      <c r="A864" s="69">
        <v>2063</v>
      </c>
      <c r="B864" s="69">
        <v>63</v>
      </c>
      <c r="C864" s="64">
        <v>642</v>
      </c>
      <c r="D864" s="64">
        <v>541</v>
      </c>
      <c r="E864" s="64" t="s">
        <v>37</v>
      </c>
    </row>
    <row r="865" spans="1:5">
      <c r="A865" s="69">
        <v>2064</v>
      </c>
      <c r="B865" s="69">
        <v>63</v>
      </c>
      <c r="C865" s="64">
        <v>642</v>
      </c>
      <c r="D865" s="64">
        <v>541</v>
      </c>
      <c r="E865" s="64" t="s">
        <v>37</v>
      </c>
    </row>
    <row r="866" spans="1:5">
      <c r="A866" s="69">
        <v>2065</v>
      </c>
      <c r="B866" s="69">
        <v>63</v>
      </c>
      <c r="C866" s="64">
        <v>642</v>
      </c>
      <c r="D866" s="64">
        <v>541</v>
      </c>
      <c r="E866" s="64" t="s">
        <v>37</v>
      </c>
    </row>
    <row r="867" spans="1:5">
      <c r="A867" s="69">
        <v>2066</v>
      </c>
      <c r="B867" s="69">
        <v>63</v>
      </c>
      <c r="C867" s="64">
        <v>642</v>
      </c>
      <c r="D867" s="64">
        <v>541</v>
      </c>
      <c r="E867" s="64" t="s">
        <v>37</v>
      </c>
    </row>
    <row r="868" spans="1:5">
      <c r="A868" s="69">
        <v>2067</v>
      </c>
      <c r="B868" s="69">
        <v>63</v>
      </c>
      <c r="C868" s="64">
        <v>642</v>
      </c>
      <c r="D868" s="64">
        <v>541</v>
      </c>
      <c r="E868" s="64" t="s">
        <v>37</v>
      </c>
    </row>
    <row r="869" spans="1:5">
      <c r="A869" s="69">
        <v>2068</v>
      </c>
      <c r="B869" s="69">
        <v>63</v>
      </c>
      <c r="C869" s="64">
        <v>642</v>
      </c>
      <c r="D869" s="64">
        <v>541</v>
      </c>
      <c r="E869" s="64" t="s">
        <v>37</v>
      </c>
    </row>
    <row r="870" spans="1:5">
      <c r="A870" s="69">
        <v>2069</v>
      </c>
      <c r="B870" s="69">
        <v>63</v>
      </c>
      <c r="C870" s="64">
        <v>642</v>
      </c>
      <c r="D870" s="64">
        <v>541</v>
      </c>
      <c r="E870" s="64" t="s">
        <v>37</v>
      </c>
    </row>
    <row r="871" spans="1:5">
      <c r="A871" s="69">
        <v>2070</v>
      </c>
      <c r="B871" s="69">
        <v>63</v>
      </c>
      <c r="C871" s="64">
        <v>642</v>
      </c>
      <c r="D871" s="64">
        <v>541</v>
      </c>
      <c r="E871" s="64" t="s">
        <v>37</v>
      </c>
    </row>
    <row r="872" spans="1:5">
      <c r="A872" s="69">
        <v>2071</v>
      </c>
      <c r="B872" s="69">
        <v>63</v>
      </c>
      <c r="C872" s="64">
        <v>642</v>
      </c>
      <c r="D872" s="64">
        <v>541</v>
      </c>
      <c r="E872" s="64" t="s">
        <v>37</v>
      </c>
    </row>
    <row r="873" spans="1:5">
      <c r="A873" s="69">
        <v>2072</v>
      </c>
      <c r="B873" s="69">
        <v>63</v>
      </c>
      <c r="C873" s="64">
        <v>642</v>
      </c>
      <c r="D873" s="64">
        <v>541</v>
      </c>
      <c r="E873" s="64" t="s">
        <v>37</v>
      </c>
    </row>
    <row r="874" spans="1:5">
      <c r="A874" s="69">
        <v>2073</v>
      </c>
      <c r="B874" s="69">
        <v>63</v>
      </c>
      <c r="C874" s="64">
        <v>642</v>
      </c>
      <c r="D874" s="64">
        <v>541</v>
      </c>
      <c r="E874" s="64" t="s">
        <v>37</v>
      </c>
    </row>
    <row r="875" spans="1:5">
      <c r="A875" s="69">
        <v>2074</v>
      </c>
      <c r="B875" s="69">
        <v>63</v>
      </c>
      <c r="C875" s="64">
        <v>642</v>
      </c>
      <c r="D875" s="64">
        <v>541</v>
      </c>
      <c r="E875" s="64" t="s">
        <v>37</v>
      </c>
    </row>
    <row r="876" spans="1:5">
      <c r="A876" s="69">
        <v>2075</v>
      </c>
      <c r="B876" s="69">
        <v>63</v>
      </c>
      <c r="C876" s="64">
        <v>642</v>
      </c>
      <c r="D876" s="64">
        <v>541</v>
      </c>
      <c r="E876" s="64" t="s">
        <v>37</v>
      </c>
    </row>
    <row r="877" spans="1:5">
      <c r="A877" s="69">
        <v>2076</v>
      </c>
      <c r="B877" s="69">
        <v>63</v>
      </c>
      <c r="C877" s="64">
        <v>642</v>
      </c>
      <c r="D877" s="64">
        <v>541</v>
      </c>
      <c r="E877" s="64" t="s">
        <v>37</v>
      </c>
    </row>
    <row r="878" spans="1:5">
      <c r="A878" s="69">
        <v>2077</v>
      </c>
      <c r="B878" s="69">
        <v>63</v>
      </c>
      <c r="C878" s="64">
        <v>642</v>
      </c>
      <c r="D878" s="64">
        <v>541</v>
      </c>
      <c r="E878" s="64" t="s">
        <v>37</v>
      </c>
    </row>
    <row r="879" spans="1:5">
      <c r="A879" s="69">
        <v>2079</v>
      </c>
      <c r="B879" s="69">
        <v>63</v>
      </c>
      <c r="C879" s="64">
        <v>642</v>
      </c>
      <c r="D879" s="64">
        <v>541</v>
      </c>
      <c r="E879" s="64" t="s">
        <v>37</v>
      </c>
    </row>
    <row r="880" spans="1:5">
      <c r="A880" s="69">
        <v>2080</v>
      </c>
      <c r="B880" s="69">
        <v>63</v>
      </c>
      <c r="C880" s="64">
        <v>642</v>
      </c>
      <c r="D880" s="64">
        <v>541</v>
      </c>
      <c r="E880" s="64" t="s">
        <v>37</v>
      </c>
    </row>
    <row r="881" spans="1:5">
      <c r="A881" s="69">
        <v>2081</v>
      </c>
      <c r="B881" s="69">
        <v>63</v>
      </c>
      <c r="C881" s="64">
        <v>642</v>
      </c>
      <c r="D881" s="64">
        <v>541</v>
      </c>
      <c r="E881" s="64" t="s">
        <v>37</v>
      </c>
    </row>
    <row r="882" spans="1:5">
      <c r="A882" s="69">
        <v>2082</v>
      </c>
      <c r="B882" s="69">
        <v>63</v>
      </c>
      <c r="C882" s="64">
        <v>642</v>
      </c>
      <c r="D882" s="64">
        <v>541</v>
      </c>
      <c r="E882" s="64" t="s">
        <v>37</v>
      </c>
    </row>
    <row r="883" spans="1:5">
      <c r="A883" s="69">
        <v>2083</v>
      </c>
      <c r="B883" s="69">
        <v>63</v>
      </c>
      <c r="C883" s="64">
        <v>642</v>
      </c>
      <c r="D883" s="64">
        <v>541</v>
      </c>
      <c r="E883" s="64" t="s">
        <v>37</v>
      </c>
    </row>
    <row r="884" spans="1:5">
      <c r="A884" s="69">
        <v>2084</v>
      </c>
      <c r="B884" s="69">
        <v>63</v>
      </c>
      <c r="C884" s="64">
        <v>642</v>
      </c>
      <c r="D884" s="64">
        <v>541</v>
      </c>
      <c r="E884" s="64" t="s">
        <v>37</v>
      </c>
    </row>
    <row r="885" spans="1:5">
      <c r="A885" s="69">
        <v>2085</v>
      </c>
      <c r="B885" s="69">
        <v>63</v>
      </c>
      <c r="C885" s="64">
        <v>642</v>
      </c>
      <c r="D885" s="64">
        <v>541</v>
      </c>
      <c r="E885" s="64" t="s">
        <v>37</v>
      </c>
    </row>
    <row r="886" spans="1:5">
      <c r="A886" s="69">
        <v>2086</v>
      </c>
      <c r="B886" s="69">
        <v>63</v>
      </c>
      <c r="C886" s="64">
        <v>642</v>
      </c>
      <c r="D886" s="64">
        <v>541</v>
      </c>
      <c r="E886" s="64" t="s">
        <v>37</v>
      </c>
    </row>
    <row r="887" spans="1:5">
      <c r="A887" s="69">
        <v>2087</v>
      </c>
      <c r="B887" s="69">
        <v>63</v>
      </c>
      <c r="C887" s="64">
        <v>642</v>
      </c>
      <c r="D887" s="64">
        <v>541</v>
      </c>
      <c r="E887" s="64" t="s">
        <v>37</v>
      </c>
    </row>
    <row r="888" spans="1:5">
      <c r="A888" s="69">
        <v>2088</v>
      </c>
      <c r="B888" s="69">
        <v>63</v>
      </c>
      <c r="C888" s="64">
        <v>642</v>
      </c>
      <c r="D888" s="64">
        <v>541</v>
      </c>
      <c r="E888" s="64" t="s">
        <v>37</v>
      </c>
    </row>
    <row r="889" spans="1:5">
      <c r="A889" s="69">
        <v>2089</v>
      </c>
      <c r="B889" s="69">
        <v>63</v>
      </c>
      <c r="C889" s="64">
        <v>642</v>
      </c>
      <c r="D889" s="64">
        <v>541</v>
      </c>
      <c r="E889" s="64" t="s">
        <v>37</v>
      </c>
    </row>
    <row r="890" spans="1:5">
      <c r="A890" s="69">
        <v>2090</v>
      </c>
      <c r="B890" s="69">
        <v>63</v>
      </c>
      <c r="C890" s="64">
        <v>642</v>
      </c>
      <c r="D890" s="64">
        <v>541</v>
      </c>
      <c r="E890" s="64" t="s">
        <v>37</v>
      </c>
    </row>
    <row r="891" spans="1:5">
      <c r="A891" s="69">
        <v>2091</v>
      </c>
      <c r="B891" s="69">
        <v>63</v>
      </c>
      <c r="C891" s="64">
        <v>642</v>
      </c>
      <c r="D891" s="64">
        <v>541</v>
      </c>
      <c r="E891" s="64" t="s">
        <v>37</v>
      </c>
    </row>
    <row r="892" spans="1:5">
      <c r="A892" s="69">
        <v>2092</v>
      </c>
      <c r="B892" s="69">
        <v>63</v>
      </c>
      <c r="C892" s="64">
        <v>642</v>
      </c>
      <c r="D892" s="64">
        <v>541</v>
      </c>
      <c r="E892" s="64" t="s">
        <v>37</v>
      </c>
    </row>
    <row r="893" spans="1:5">
      <c r="A893" s="69">
        <v>2093</v>
      </c>
      <c r="B893" s="69">
        <v>63</v>
      </c>
      <c r="C893" s="64">
        <v>642</v>
      </c>
      <c r="D893" s="64">
        <v>541</v>
      </c>
      <c r="E893" s="64" t="s">
        <v>37</v>
      </c>
    </row>
    <row r="894" spans="1:5">
      <c r="A894" s="69">
        <v>2094</v>
      </c>
      <c r="B894" s="69">
        <v>63</v>
      </c>
      <c r="C894" s="64">
        <v>642</v>
      </c>
      <c r="D894" s="64">
        <v>541</v>
      </c>
      <c r="E894" s="64" t="s">
        <v>37</v>
      </c>
    </row>
    <row r="895" spans="1:5">
      <c r="A895" s="69">
        <v>2095</v>
      </c>
      <c r="B895" s="69">
        <v>63</v>
      </c>
      <c r="C895" s="64">
        <v>642</v>
      </c>
      <c r="D895" s="64">
        <v>541</v>
      </c>
      <c r="E895" s="64" t="s">
        <v>37</v>
      </c>
    </row>
    <row r="896" spans="1:5">
      <c r="A896" s="69">
        <v>2096</v>
      </c>
      <c r="B896" s="69">
        <v>63</v>
      </c>
      <c r="C896" s="64">
        <v>642</v>
      </c>
      <c r="D896" s="64">
        <v>541</v>
      </c>
      <c r="E896" s="64" t="s">
        <v>37</v>
      </c>
    </row>
    <row r="897" spans="1:5">
      <c r="A897" s="69">
        <v>2097</v>
      </c>
      <c r="B897" s="69">
        <v>63</v>
      </c>
      <c r="C897" s="64">
        <v>642</v>
      </c>
      <c r="D897" s="64">
        <v>541</v>
      </c>
      <c r="E897" s="64" t="s">
        <v>37</v>
      </c>
    </row>
    <row r="898" spans="1:5">
      <c r="A898" s="69">
        <v>2099</v>
      </c>
      <c r="B898" s="69">
        <v>63</v>
      </c>
      <c r="C898" s="64">
        <v>642</v>
      </c>
      <c r="D898" s="64">
        <v>541</v>
      </c>
      <c r="E898" s="64" t="s">
        <v>37</v>
      </c>
    </row>
    <row r="899" spans="1:5">
      <c r="A899" s="69">
        <v>2100</v>
      </c>
      <c r="B899" s="69">
        <v>63</v>
      </c>
      <c r="C899" s="64">
        <v>642</v>
      </c>
      <c r="D899" s="64">
        <v>541</v>
      </c>
      <c r="E899" s="64" t="s">
        <v>37</v>
      </c>
    </row>
    <row r="900" spans="1:5">
      <c r="A900" s="69">
        <v>2101</v>
      </c>
      <c r="B900" s="69">
        <v>63</v>
      </c>
      <c r="C900" s="64">
        <v>642</v>
      </c>
      <c r="D900" s="64">
        <v>541</v>
      </c>
      <c r="E900" s="64" t="s">
        <v>37</v>
      </c>
    </row>
    <row r="901" spans="1:5">
      <c r="A901" s="69">
        <v>2102</v>
      </c>
      <c r="B901" s="69">
        <v>63</v>
      </c>
      <c r="C901" s="64">
        <v>642</v>
      </c>
      <c r="D901" s="64">
        <v>541</v>
      </c>
      <c r="E901" s="64" t="s">
        <v>37</v>
      </c>
    </row>
    <row r="902" spans="1:5">
      <c r="A902" s="69">
        <v>2103</v>
      </c>
      <c r="B902" s="69">
        <v>63</v>
      </c>
      <c r="C902" s="64">
        <v>642</v>
      </c>
      <c r="D902" s="64">
        <v>541</v>
      </c>
      <c r="E902" s="64" t="s">
        <v>37</v>
      </c>
    </row>
    <row r="903" spans="1:5">
      <c r="A903" s="69">
        <v>2104</v>
      </c>
      <c r="B903" s="69">
        <v>63</v>
      </c>
      <c r="C903" s="64">
        <v>642</v>
      </c>
      <c r="D903" s="64">
        <v>541</v>
      </c>
      <c r="E903" s="64" t="s">
        <v>37</v>
      </c>
    </row>
    <row r="904" spans="1:5">
      <c r="A904" s="69">
        <v>2105</v>
      </c>
      <c r="B904" s="69">
        <v>63</v>
      </c>
      <c r="C904" s="64">
        <v>642</v>
      </c>
      <c r="D904" s="64">
        <v>541</v>
      </c>
      <c r="E904" s="64" t="s">
        <v>37</v>
      </c>
    </row>
    <row r="905" spans="1:5">
      <c r="A905" s="69">
        <v>2106</v>
      </c>
      <c r="B905" s="69">
        <v>63</v>
      </c>
      <c r="C905" s="64">
        <v>642</v>
      </c>
      <c r="D905" s="64">
        <v>541</v>
      </c>
      <c r="E905" s="64" t="s">
        <v>37</v>
      </c>
    </row>
    <row r="906" spans="1:5">
      <c r="A906" s="69">
        <v>2107</v>
      </c>
      <c r="B906" s="69">
        <v>63</v>
      </c>
      <c r="C906" s="64">
        <v>642</v>
      </c>
      <c r="D906" s="64">
        <v>541</v>
      </c>
      <c r="E906" s="64" t="s">
        <v>37</v>
      </c>
    </row>
    <row r="907" spans="1:5">
      <c r="A907" s="69">
        <v>2108</v>
      </c>
      <c r="B907" s="69">
        <v>63</v>
      </c>
      <c r="C907" s="64">
        <v>642</v>
      </c>
      <c r="D907" s="64">
        <v>541</v>
      </c>
      <c r="E907" s="64" t="s">
        <v>37</v>
      </c>
    </row>
    <row r="908" spans="1:5">
      <c r="A908" s="69">
        <v>2109</v>
      </c>
      <c r="B908" s="69">
        <v>63</v>
      </c>
      <c r="C908" s="64">
        <v>642</v>
      </c>
      <c r="D908" s="64">
        <v>541</v>
      </c>
      <c r="E908" s="64" t="s">
        <v>37</v>
      </c>
    </row>
    <row r="909" spans="1:5">
      <c r="A909" s="69">
        <v>2110</v>
      </c>
      <c r="B909" s="69">
        <v>63</v>
      </c>
      <c r="C909" s="64">
        <v>642</v>
      </c>
      <c r="D909" s="64">
        <v>541</v>
      </c>
      <c r="E909" s="64" t="s">
        <v>37</v>
      </c>
    </row>
    <row r="910" spans="1:5">
      <c r="A910" s="69">
        <v>2111</v>
      </c>
      <c r="B910" s="69">
        <v>63</v>
      </c>
      <c r="C910" s="64">
        <v>642</v>
      </c>
      <c r="D910" s="64">
        <v>541</v>
      </c>
      <c r="E910" s="64" t="s">
        <v>37</v>
      </c>
    </row>
    <row r="911" spans="1:5">
      <c r="A911" s="69">
        <v>2112</v>
      </c>
      <c r="B911" s="69">
        <v>63</v>
      </c>
      <c r="C911" s="64">
        <v>642</v>
      </c>
      <c r="D911" s="64">
        <v>541</v>
      </c>
      <c r="E911" s="64" t="s">
        <v>37</v>
      </c>
    </row>
    <row r="912" spans="1:5">
      <c r="A912" s="69">
        <v>2113</v>
      </c>
      <c r="B912" s="69">
        <v>63</v>
      </c>
      <c r="C912" s="64">
        <v>642</v>
      </c>
      <c r="D912" s="64">
        <v>541</v>
      </c>
      <c r="E912" s="64" t="s">
        <v>37</v>
      </c>
    </row>
    <row r="913" spans="1:5">
      <c r="A913" s="69">
        <v>2114</v>
      </c>
      <c r="B913" s="69">
        <v>63</v>
      </c>
      <c r="C913" s="64">
        <v>642</v>
      </c>
      <c r="D913" s="64">
        <v>541</v>
      </c>
      <c r="E913" s="64" t="s">
        <v>37</v>
      </c>
    </row>
    <row r="914" spans="1:5">
      <c r="A914" s="69">
        <v>2115</v>
      </c>
      <c r="B914" s="69">
        <v>63</v>
      </c>
      <c r="C914" s="64">
        <v>642</v>
      </c>
      <c r="D914" s="64">
        <v>541</v>
      </c>
      <c r="E914" s="64" t="s">
        <v>37</v>
      </c>
    </row>
    <row r="915" spans="1:5">
      <c r="A915" s="69">
        <v>2116</v>
      </c>
      <c r="B915" s="69">
        <v>63</v>
      </c>
      <c r="C915" s="64">
        <v>642</v>
      </c>
      <c r="D915" s="64">
        <v>541</v>
      </c>
      <c r="E915" s="64" t="s">
        <v>37</v>
      </c>
    </row>
    <row r="916" spans="1:5">
      <c r="A916" s="69">
        <v>2117</v>
      </c>
      <c r="B916" s="69">
        <v>63</v>
      </c>
      <c r="C916" s="64">
        <v>642</v>
      </c>
      <c r="D916" s="64">
        <v>541</v>
      </c>
      <c r="E916" s="64" t="s">
        <v>37</v>
      </c>
    </row>
    <row r="917" spans="1:5">
      <c r="A917" s="69">
        <v>2118</v>
      </c>
      <c r="B917" s="69">
        <v>63</v>
      </c>
      <c r="C917" s="64">
        <v>642</v>
      </c>
      <c r="D917" s="64">
        <v>541</v>
      </c>
      <c r="E917" s="64" t="s">
        <v>37</v>
      </c>
    </row>
    <row r="918" spans="1:5">
      <c r="A918" s="69">
        <v>2119</v>
      </c>
      <c r="B918" s="69">
        <v>63</v>
      </c>
      <c r="C918" s="64">
        <v>642</v>
      </c>
      <c r="D918" s="64">
        <v>541</v>
      </c>
      <c r="E918" s="64" t="s">
        <v>37</v>
      </c>
    </row>
    <row r="919" spans="1:5">
      <c r="A919" s="69">
        <v>2120</v>
      </c>
      <c r="B919" s="69">
        <v>63</v>
      </c>
      <c r="C919" s="64">
        <v>642</v>
      </c>
      <c r="D919" s="64">
        <v>541</v>
      </c>
      <c r="E919" s="64" t="s">
        <v>37</v>
      </c>
    </row>
    <row r="920" spans="1:5">
      <c r="A920" s="69">
        <v>2121</v>
      </c>
      <c r="B920" s="69">
        <v>63</v>
      </c>
      <c r="C920" s="64">
        <v>642</v>
      </c>
      <c r="D920" s="64">
        <v>541</v>
      </c>
      <c r="E920" s="64" t="s">
        <v>37</v>
      </c>
    </row>
    <row r="921" spans="1:5">
      <c r="A921" s="69">
        <v>2122</v>
      </c>
      <c r="B921" s="69">
        <v>63</v>
      </c>
      <c r="C921" s="64">
        <v>642</v>
      </c>
      <c r="D921" s="64">
        <v>541</v>
      </c>
      <c r="E921" s="64" t="s">
        <v>37</v>
      </c>
    </row>
    <row r="922" spans="1:5">
      <c r="A922" s="69">
        <v>2123</v>
      </c>
      <c r="B922" s="69">
        <v>63</v>
      </c>
      <c r="C922" s="64">
        <v>642</v>
      </c>
      <c r="D922" s="64">
        <v>541</v>
      </c>
      <c r="E922" s="64" t="s">
        <v>37</v>
      </c>
    </row>
    <row r="923" spans="1:5">
      <c r="A923" s="69">
        <v>2124</v>
      </c>
      <c r="B923" s="69">
        <v>63</v>
      </c>
      <c r="C923" s="64">
        <v>642</v>
      </c>
      <c r="D923" s="64">
        <v>541</v>
      </c>
      <c r="E923" s="64" t="s">
        <v>37</v>
      </c>
    </row>
    <row r="924" spans="1:5">
      <c r="A924" s="69">
        <v>2125</v>
      </c>
      <c r="B924" s="69">
        <v>63</v>
      </c>
      <c r="C924" s="64">
        <v>642</v>
      </c>
      <c r="D924" s="64">
        <v>541</v>
      </c>
      <c r="E924" s="64" t="s">
        <v>37</v>
      </c>
    </row>
    <row r="925" spans="1:5">
      <c r="A925" s="69">
        <v>2126</v>
      </c>
      <c r="B925" s="69">
        <v>63</v>
      </c>
      <c r="C925" s="64">
        <v>642</v>
      </c>
      <c r="D925" s="64">
        <v>541</v>
      </c>
      <c r="E925" s="64" t="s">
        <v>37</v>
      </c>
    </row>
    <row r="926" spans="1:5">
      <c r="A926" s="69">
        <v>2127</v>
      </c>
      <c r="B926" s="69">
        <v>63</v>
      </c>
      <c r="C926" s="64">
        <v>642</v>
      </c>
      <c r="D926" s="64">
        <v>541</v>
      </c>
      <c r="E926" s="64" t="s">
        <v>37</v>
      </c>
    </row>
    <row r="927" spans="1:5">
      <c r="A927" s="69">
        <v>2128</v>
      </c>
      <c r="B927" s="69">
        <v>63</v>
      </c>
      <c r="C927" s="64">
        <v>642</v>
      </c>
      <c r="D927" s="64">
        <v>541</v>
      </c>
      <c r="E927" s="64" t="s">
        <v>37</v>
      </c>
    </row>
    <row r="928" spans="1:5">
      <c r="A928" s="69">
        <v>2129</v>
      </c>
      <c r="B928" s="69">
        <v>63</v>
      </c>
      <c r="C928" s="64">
        <v>642</v>
      </c>
      <c r="D928" s="64">
        <v>541</v>
      </c>
      <c r="E928" s="64" t="s">
        <v>37</v>
      </c>
    </row>
    <row r="929" spans="1:5">
      <c r="A929" s="69">
        <v>2130</v>
      </c>
      <c r="B929" s="69">
        <v>63</v>
      </c>
      <c r="C929" s="64">
        <v>642</v>
      </c>
      <c r="D929" s="64">
        <v>541</v>
      </c>
      <c r="E929" s="64" t="s">
        <v>37</v>
      </c>
    </row>
    <row r="930" spans="1:5">
      <c r="A930" s="69">
        <v>2131</v>
      </c>
      <c r="B930" s="69">
        <v>63</v>
      </c>
      <c r="C930" s="64">
        <v>642</v>
      </c>
      <c r="D930" s="64">
        <v>541</v>
      </c>
      <c r="E930" s="64" t="s">
        <v>37</v>
      </c>
    </row>
    <row r="931" spans="1:5">
      <c r="A931" s="69">
        <v>2132</v>
      </c>
      <c r="B931" s="69">
        <v>63</v>
      </c>
      <c r="C931" s="64">
        <v>642</v>
      </c>
      <c r="D931" s="64">
        <v>541</v>
      </c>
      <c r="E931" s="64" t="s">
        <v>37</v>
      </c>
    </row>
    <row r="932" spans="1:5">
      <c r="A932" s="69">
        <v>2133</v>
      </c>
      <c r="B932" s="69">
        <v>63</v>
      </c>
      <c r="C932" s="64">
        <v>642</v>
      </c>
      <c r="D932" s="64">
        <v>541</v>
      </c>
      <c r="E932" s="64" t="s">
        <v>37</v>
      </c>
    </row>
    <row r="933" spans="1:5">
      <c r="A933" s="69">
        <v>2134</v>
      </c>
      <c r="B933" s="69">
        <v>63</v>
      </c>
      <c r="C933" s="64">
        <v>642</v>
      </c>
      <c r="D933" s="64">
        <v>541</v>
      </c>
      <c r="E933" s="64" t="s">
        <v>37</v>
      </c>
    </row>
    <row r="934" spans="1:5">
      <c r="A934" s="69">
        <v>2135</v>
      </c>
      <c r="B934" s="69">
        <v>63</v>
      </c>
      <c r="C934" s="64">
        <v>642</v>
      </c>
      <c r="D934" s="64">
        <v>541</v>
      </c>
      <c r="E934" s="64" t="s">
        <v>37</v>
      </c>
    </row>
    <row r="935" spans="1:5">
      <c r="A935" s="69">
        <v>2136</v>
      </c>
      <c r="B935" s="69">
        <v>63</v>
      </c>
      <c r="C935" s="64">
        <v>642</v>
      </c>
      <c r="D935" s="64">
        <v>541</v>
      </c>
      <c r="E935" s="64" t="s">
        <v>37</v>
      </c>
    </row>
    <row r="936" spans="1:5">
      <c r="A936" s="69">
        <v>2137</v>
      </c>
      <c r="B936" s="69">
        <v>63</v>
      </c>
      <c r="C936" s="64">
        <v>642</v>
      </c>
      <c r="D936" s="64">
        <v>541</v>
      </c>
      <c r="E936" s="64" t="s">
        <v>37</v>
      </c>
    </row>
    <row r="937" spans="1:5">
      <c r="A937" s="69">
        <v>2138</v>
      </c>
      <c r="B937" s="69">
        <v>63</v>
      </c>
      <c r="C937" s="64">
        <v>642</v>
      </c>
      <c r="D937" s="64">
        <v>541</v>
      </c>
      <c r="E937" s="64" t="s">
        <v>37</v>
      </c>
    </row>
    <row r="938" spans="1:5">
      <c r="A938" s="69">
        <v>2139</v>
      </c>
      <c r="B938" s="69">
        <v>63</v>
      </c>
      <c r="C938" s="64">
        <v>642</v>
      </c>
      <c r="D938" s="64">
        <v>541</v>
      </c>
      <c r="E938" s="64" t="s">
        <v>37</v>
      </c>
    </row>
    <row r="939" spans="1:5">
      <c r="A939" s="69">
        <v>2140</v>
      </c>
      <c r="B939" s="69">
        <v>63</v>
      </c>
      <c r="C939" s="64">
        <v>642</v>
      </c>
      <c r="D939" s="64">
        <v>541</v>
      </c>
      <c r="E939" s="64" t="s">
        <v>37</v>
      </c>
    </row>
    <row r="940" spans="1:5">
      <c r="A940" s="69">
        <v>2141</v>
      </c>
      <c r="B940" s="69">
        <v>63</v>
      </c>
      <c r="C940" s="64">
        <v>642</v>
      </c>
      <c r="D940" s="64">
        <v>541</v>
      </c>
      <c r="E940" s="64" t="s">
        <v>37</v>
      </c>
    </row>
    <row r="941" spans="1:5">
      <c r="A941" s="69">
        <v>2142</v>
      </c>
      <c r="B941" s="69">
        <v>63</v>
      </c>
      <c r="C941" s="64">
        <v>642</v>
      </c>
      <c r="D941" s="64">
        <v>541</v>
      </c>
      <c r="E941" s="64" t="s">
        <v>37</v>
      </c>
    </row>
    <row r="942" spans="1:5">
      <c r="A942" s="69">
        <v>2143</v>
      </c>
      <c r="B942" s="69">
        <v>63</v>
      </c>
      <c r="C942" s="64">
        <v>642</v>
      </c>
      <c r="D942" s="64">
        <v>541</v>
      </c>
      <c r="E942" s="64" t="s">
        <v>37</v>
      </c>
    </row>
    <row r="943" spans="1:5">
      <c r="A943" s="69">
        <v>2144</v>
      </c>
      <c r="B943" s="69">
        <v>63</v>
      </c>
      <c r="C943" s="64">
        <v>642</v>
      </c>
      <c r="D943" s="64">
        <v>541</v>
      </c>
      <c r="E943" s="64" t="s">
        <v>37</v>
      </c>
    </row>
    <row r="944" spans="1:5">
      <c r="A944" s="69">
        <v>2145</v>
      </c>
      <c r="B944" s="69">
        <v>63</v>
      </c>
      <c r="C944" s="64">
        <v>642</v>
      </c>
      <c r="D944" s="64">
        <v>541</v>
      </c>
      <c r="E944" s="64" t="s">
        <v>37</v>
      </c>
    </row>
    <row r="945" spans="1:5">
      <c r="A945" s="69">
        <v>2146</v>
      </c>
      <c r="B945" s="69">
        <v>63</v>
      </c>
      <c r="C945" s="64">
        <v>642</v>
      </c>
      <c r="D945" s="64">
        <v>541</v>
      </c>
      <c r="E945" s="64" t="s">
        <v>37</v>
      </c>
    </row>
    <row r="946" spans="1:5">
      <c r="A946" s="69">
        <v>2147</v>
      </c>
      <c r="B946" s="69">
        <v>63</v>
      </c>
      <c r="C946" s="64">
        <v>642</v>
      </c>
      <c r="D946" s="64">
        <v>541</v>
      </c>
      <c r="E946" s="64" t="s">
        <v>37</v>
      </c>
    </row>
    <row r="947" spans="1:5">
      <c r="A947" s="69">
        <v>2148</v>
      </c>
      <c r="B947" s="69">
        <v>63</v>
      </c>
      <c r="C947" s="64">
        <v>642</v>
      </c>
      <c r="D947" s="64">
        <v>541</v>
      </c>
      <c r="E947" s="64" t="s">
        <v>37</v>
      </c>
    </row>
    <row r="948" spans="1:5">
      <c r="A948" s="69">
        <v>2150</v>
      </c>
      <c r="B948" s="69">
        <v>63</v>
      </c>
      <c r="C948" s="64">
        <v>642</v>
      </c>
      <c r="D948" s="64">
        <v>541</v>
      </c>
      <c r="E948" s="64" t="s">
        <v>37</v>
      </c>
    </row>
    <row r="949" spans="1:5">
      <c r="A949" s="69">
        <v>2151</v>
      </c>
      <c r="B949" s="69">
        <v>63</v>
      </c>
      <c r="C949" s="64">
        <v>642</v>
      </c>
      <c r="D949" s="64">
        <v>541</v>
      </c>
      <c r="E949" s="64" t="s">
        <v>37</v>
      </c>
    </row>
    <row r="950" spans="1:5">
      <c r="A950" s="69">
        <v>2152</v>
      </c>
      <c r="B950" s="69">
        <v>63</v>
      </c>
      <c r="C950" s="64">
        <v>642</v>
      </c>
      <c r="D950" s="64">
        <v>541</v>
      </c>
      <c r="E950" s="64" t="s">
        <v>37</v>
      </c>
    </row>
    <row r="951" spans="1:5">
      <c r="A951" s="69">
        <v>2153</v>
      </c>
      <c r="B951" s="69">
        <v>63</v>
      </c>
      <c r="C951" s="64">
        <v>642</v>
      </c>
      <c r="D951" s="64">
        <v>541</v>
      </c>
      <c r="E951" s="64" t="s">
        <v>37</v>
      </c>
    </row>
    <row r="952" spans="1:5">
      <c r="A952" s="69">
        <v>2154</v>
      </c>
      <c r="B952" s="69">
        <v>63</v>
      </c>
      <c r="C952" s="64">
        <v>642</v>
      </c>
      <c r="D952" s="64">
        <v>541</v>
      </c>
      <c r="E952" s="64" t="s">
        <v>37</v>
      </c>
    </row>
    <row r="953" spans="1:5">
      <c r="A953" s="69">
        <v>2155</v>
      </c>
      <c r="B953" s="69">
        <v>63</v>
      </c>
      <c r="C953" s="64">
        <v>642</v>
      </c>
      <c r="D953" s="64">
        <v>541</v>
      </c>
      <c r="E953" s="64" t="s">
        <v>37</v>
      </c>
    </row>
    <row r="954" spans="1:5">
      <c r="A954" s="69">
        <v>2156</v>
      </c>
      <c r="B954" s="69">
        <v>63</v>
      </c>
      <c r="C954" s="64">
        <v>642</v>
      </c>
      <c r="D954" s="64">
        <v>541</v>
      </c>
      <c r="E954" s="64" t="s">
        <v>37</v>
      </c>
    </row>
    <row r="955" spans="1:5">
      <c r="A955" s="69">
        <v>2157</v>
      </c>
      <c r="B955" s="69">
        <v>63</v>
      </c>
      <c r="C955" s="64">
        <v>642</v>
      </c>
      <c r="D955" s="64">
        <v>541</v>
      </c>
      <c r="E955" s="64" t="s">
        <v>37</v>
      </c>
    </row>
    <row r="956" spans="1:5">
      <c r="A956" s="69">
        <v>2158</v>
      </c>
      <c r="B956" s="69">
        <v>63</v>
      </c>
      <c r="C956" s="64">
        <v>642</v>
      </c>
      <c r="D956" s="64">
        <v>541</v>
      </c>
      <c r="E956" s="64" t="s">
        <v>37</v>
      </c>
    </row>
    <row r="957" spans="1:5">
      <c r="A957" s="69">
        <v>2159</v>
      </c>
      <c r="B957" s="69">
        <v>63</v>
      </c>
      <c r="C957" s="64">
        <v>642</v>
      </c>
      <c r="D957" s="64">
        <v>541</v>
      </c>
      <c r="E957" s="64" t="s">
        <v>37</v>
      </c>
    </row>
    <row r="958" spans="1:5">
      <c r="A958" s="69">
        <v>2160</v>
      </c>
      <c r="B958" s="69">
        <v>63</v>
      </c>
      <c r="C958" s="64">
        <v>642</v>
      </c>
      <c r="D958" s="64">
        <v>541</v>
      </c>
      <c r="E958" s="64" t="s">
        <v>37</v>
      </c>
    </row>
    <row r="959" spans="1:5">
      <c r="A959" s="69">
        <v>2161</v>
      </c>
      <c r="B959" s="69">
        <v>63</v>
      </c>
      <c r="C959" s="64">
        <v>642</v>
      </c>
      <c r="D959" s="64">
        <v>541</v>
      </c>
      <c r="E959" s="64" t="s">
        <v>37</v>
      </c>
    </row>
    <row r="960" spans="1:5">
      <c r="A960" s="69">
        <v>2162</v>
      </c>
      <c r="B960" s="69">
        <v>63</v>
      </c>
      <c r="C960" s="64">
        <v>642</v>
      </c>
      <c r="D960" s="64">
        <v>541</v>
      </c>
      <c r="E960" s="64" t="s">
        <v>37</v>
      </c>
    </row>
    <row r="961" spans="1:5">
      <c r="A961" s="69">
        <v>2163</v>
      </c>
      <c r="B961" s="69">
        <v>63</v>
      </c>
      <c r="C961" s="64">
        <v>642</v>
      </c>
      <c r="D961" s="64">
        <v>541</v>
      </c>
      <c r="E961" s="64" t="s">
        <v>37</v>
      </c>
    </row>
    <row r="962" spans="1:5">
      <c r="A962" s="69">
        <v>2164</v>
      </c>
      <c r="B962" s="69">
        <v>63</v>
      </c>
      <c r="C962" s="64">
        <v>642</v>
      </c>
      <c r="D962" s="64">
        <v>541</v>
      </c>
      <c r="E962" s="64" t="s">
        <v>37</v>
      </c>
    </row>
    <row r="963" spans="1:5">
      <c r="A963" s="69">
        <v>2165</v>
      </c>
      <c r="B963" s="69">
        <v>63</v>
      </c>
      <c r="C963" s="64">
        <v>642</v>
      </c>
      <c r="D963" s="64">
        <v>541</v>
      </c>
      <c r="E963" s="64" t="s">
        <v>37</v>
      </c>
    </row>
    <row r="964" spans="1:5">
      <c r="A964" s="69">
        <v>2166</v>
      </c>
      <c r="B964" s="69">
        <v>63</v>
      </c>
      <c r="C964" s="64">
        <v>642</v>
      </c>
      <c r="D964" s="64">
        <v>541</v>
      </c>
      <c r="E964" s="64" t="s">
        <v>37</v>
      </c>
    </row>
    <row r="965" spans="1:5">
      <c r="A965" s="69">
        <v>2167</v>
      </c>
      <c r="B965" s="69">
        <v>63</v>
      </c>
      <c r="C965" s="64">
        <v>642</v>
      </c>
      <c r="D965" s="64">
        <v>541</v>
      </c>
      <c r="E965" s="64" t="s">
        <v>37</v>
      </c>
    </row>
    <row r="966" spans="1:5">
      <c r="A966" s="69">
        <v>2168</v>
      </c>
      <c r="B966" s="69">
        <v>63</v>
      </c>
      <c r="C966" s="64">
        <v>642</v>
      </c>
      <c r="D966" s="64">
        <v>541</v>
      </c>
      <c r="E966" s="64" t="s">
        <v>37</v>
      </c>
    </row>
    <row r="967" spans="1:5">
      <c r="A967" s="69">
        <v>2169</v>
      </c>
      <c r="B967" s="69">
        <v>63</v>
      </c>
      <c r="C967" s="64">
        <v>642</v>
      </c>
      <c r="D967" s="64">
        <v>541</v>
      </c>
      <c r="E967" s="64" t="s">
        <v>37</v>
      </c>
    </row>
    <row r="968" spans="1:5">
      <c r="A968" s="69">
        <v>2170</v>
      </c>
      <c r="B968" s="69">
        <v>63</v>
      </c>
      <c r="C968" s="64">
        <v>642</v>
      </c>
      <c r="D968" s="64">
        <v>541</v>
      </c>
      <c r="E968" s="64" t="s">
        <v>37</v>
      </c>
    </row>
    <row r="969" spans="1:5">
      <c r="A969" s="69">
        <v>2171</v>
      </c>
      <c r="B969" s="69">
        <v>63</v>
      </c>
      <c r="C969" s="64">
        <v>642</v>
      </c>
      <c r="D969" s="64">
        <v>541</v>
      </c>
      <c r="E969" s="64" t="s">
        <v>37</v>
      </c>
    </row>
    <row r="970" spans="1:5">
      <c r="A970" s="69">
        <v>2173</v>
      </c>
      <c r="B970" s="69">
        <v>63</v>
      </c>
      <c r="C970" s="64">
        <v>642</v>
      </c>
      <c r="D970" s="64">
        <v>541</v>
      </c>
      <c r="E970" s="64" t="s">
        <v>37</v>
      </c>
    </row>
    <row r="971" spans="1:5">
      <c r="A971" s="69">
        <v>2174</v>
      </c>
      <c r="B971" s="69">
        <v>63</v>
      </c>
      <c r="C971" s="64">
        <v>642</v>
      </c>
      <c r="D971" s="64">
        <v>541</v>
      </c>
      <c r="E971" s="64" t="s">
        <v>37</v>
      </c>
    </row>
    <row r="972" spans="1:5">
      <c r="A972" s="69">
        <v>2176</v>
      </c>
      <c r="B972" s="69">
        <v>63</v>
      </c>
      <c r="C972" s="64">
        <v>642</v>
      </c>
      <c r="D972" s="64">
        <v>541</v>
      </c>
      <c r="E972" s="64" t="s">
        <v>37</v>
      </c>
    </row>
    <row r="973" spans="1:5">
      <c r="A973" s="69">
        <v>2177</v>
      </c>
      <c r="B973" s="69">
        <v>63</v>
      </c>
      <c r="C973" s="64">
        <v>642</v>
      </c>
      <c r="D973" s="64">
        <v>541</v>
      </c>
      <c r="E973" s="64" t="s">
        <v>37</v>
      </c>
    </row>
    <row r="974" spans="1:5">
      <c r="A974" s="69">
        <v>2190</v>
      </c>
      <c r="B974" s="69">
        <v>63</v>
      </c>
      <c r="C974" s="64">
        <v>642</v>
      </c>
      <c r="D974" s="64">
        <v>541</v>
      </c>
      <c r="E974" s="64" t="s">
        <v>37</v>
      </c>
    </row>
    <row r="975" spans="1:5">
      <c r="A975" s="69">
        <v>2191</v>
      </c>
      <c r="B975" s="69">
        <v>63</v>
      </c>
      <c r="C975" s="64">
        <v>642</v>
      </c>
      <c r="D975" s="64">
        <v>541</v>
      </c>
      <c r="E975" s="64" t="s">
        <v>37</v>
      </c>
    </row>
    <row r="976" spans="1:5">
      <c r="A976" s="69">
        <v>2192</v>
      </c>
      <c r="B976" s="69">
        <v>63</v>
      </c>
      <c r="C976" s="64">
        <v>642</v>
      </c>
      <c r="D976" s="64">
        <v>541</v>
      </c>
      <c r="E976" s="64" t="s">
        <v>37</v>
      </c>
    </row>
    <row r="977" spans="1:5">
      <c r="A977" s="69">
        <v>2193</v>
      </c>
      <c r="B977" s="69">
        <v>63</v>
      </c>
      <c r="C977" s="64">
        <v>642</v>
      </c>
      <c r="D977" s="64">
        <v>541</v>
      </c>
      <c r="E977" s="64" t="s">
        <v>37</v>
      </c>
    </row>
    <row r="978" spans="1:5">
      <c r="A978" s="69">
        <v>2194</v>
      </c>
      <c r="B978" s="69">
        <v>63</v>
      </c>
      <c r="C978" s="64">
        <v>642</v>
      </c>
      <c r="D978" s="64">
        <v>541</v>
      </c>
      <c r="E978" s="64" t="s">
        <v>37</v>
      </c>
    </row>
    <row r="979" spans="1:5">
      <c r="A979" s="69">
        <v>2195</v>
      </c>
      <c r="B979" s="69">
        <v>63</v>
      </c>
      <c r="C979" s="64">
        <v>642</v>
      </c>
      <c r="D979" s="64">
        <v>541</v>
      </c>
      <c r="E979" s="64" t="s">
        <v>37</v>
      </c>
    </row>
    <row r="980" spans="1:5">
      <c r="A980" s="69">
        <v>2196</v>
      </c>
      <c r="B980" s="69">
        <v>63</v>
      </c>
      <c r="C980" s="64">
        <v>642</v>
      </c>
      <c r="D980" s="64">
        <v>541</v>
      </c>
      <c r="E980" s="64" t="s">
        <v>37</v>
      </c>
    </row>
    <row r="981" spans="1:5">
      <c r="A981" s="69">
        <v>2197</v>
      </c>
      <c r="B981" s="69">
        <v>63</v>
      </c>
      <c r="C981" s="64">
        <v>642</v>
      </c>
      <c r="D981" s="64">
        <v>541</v>
      </c>
      <c r="E981" s="64" t="s">
        <v>37</v>
      </c>
    </row>
    <row r="982" spans="1:5">
      <c r="A982" s="69">
        <v>2198</v>
      </c>
      <c r="B982" s="69">
        <v>63</v>
      </c>
      <c r="C982" s="64">
        <v>642</v>
      </c>
      <c r="D982" s="64">
        <v>541</v>
      </c>
      <c r="E982" s="64" t="s">
        <v>37</v>
      </c>
    </row>
    <row r="983" spans="1:5">
      <c r="A983" s="69">
        <v>2199</v>
      </c>
      <c r="B983" s="69">
        <v>63</v>
      </c>
      <c r="C983" s="64">
        <v>642</v>
      </c>
      <c r="D983" s="64">
        <v>541</v>
      </c>
      <c r="E983" s="64" t="s">
        <v>37</v>
      </c>
    </row>
    <row r="984" spans="1:5">
      <c r="A984" s="69">
        <v>2200</v>
      </c>
      <c r="B984" s="69">
        <v>63</v>
      </c>
      <c r="C984" s="64">
        <v>642</v>
      </c>
      <c r="D984" s="64">
        <v>541</v>
      </c>
      <c r="E984" s="64" t="s">
        <v>37</v>
      </c>
    </row>
    <row r="985" spans="1:5">
      <c r="A985" s="69">
        <v>2201</v>
      </c>
      <c r="B985" s="69">
        <v>63</v>
      </c>
      <c r="C985" s="64">
        <v>642</v>
      </c>
      <c r="D985" s="64">
        <v>541</v>
      </c>
      <c r="E985" s="64" t="s">
        <v>37</v>
      </c>
    </row>
    <row r="986" spans="1:5">
      <c r="A986" s="69">
        <v>2202</v>
      </c>
      <c r="B986" s="69">
        <v>63</v>
      </c>
      <c r="C986" s="64">
        <v>642</v>
      </c>
      <c r="D986" s="64">
        <v>541</v>
      </c>
      <c r="E986" s="64" t="s">
        <v>37</v>
      </c>
    </row>
    <row r="987" spans="1:5">
      <c r="A987" s="69">
        <v>2203</v>
      </c>
      <c r="B987" s="69">
        <v>63</v>
      </c>
      <c r="C987" s="64">
        <v>642</v>
      </c>
      <c r="D987" s="64">
        <v>541</v>
      </c>
      <c r="E987" s="64" t="s">
        <v>37</v>
      </c>
    </row>
    <row r="988" spans="1:5">
      <c r="A988" s="69">
        <v>2204</v>
      </c>
      <c r="B988" s="69">
        <v>63</v>
      </c>
      <c r="C988" s="64">
        <v>642</v>
      </c>
      <c r="D988" s="64">
        <v>541</v>
      </c>
      <c r="E988" s="64" t="s">
        <v>37</v>
      </c>
    </row>
    <row r="989" spans="1:5">
      <c r="A989" s="69">
        <v>2205</v>
      </c>
      <c r="B989" s="69">
        <v>63</v>
      </c>
      <c r="C989" s="64">
        <v>642</v>
      </c>
      <c r="D989" s="64">
        <v>541</v>
      </c>
      <c r="E989" s="64" t="s">
        <v>37</v>
      </c>
    </row>
    <row r="990" spans="1:5">
      <c r="A990" s="69">
        <v>2206</v>
      </c>
      <c r="B990" s="69">
        <v>63</v>
      </c>
      <c r="C990" s="64">
        <v>642</v>
      </c>
      <c r="D990" s="64">
        <v>541</v>
      </c>
      <c r="E990" s="64" t="s">
        <v>37</v>
      </c>
    </row>
    <row r="991" spans="1:5">
      <c r="A991" s="69">
        <v>2207</v>
      </c>
      <c r="B991" s="69">
        <v>63</v>
      </c>
      <c r="C991" s="64">
        <v>642</v>
      </c>
      <c r="D991" s="64">
        <v>541</v>
      </c>
      <c r="E991" s="64" t="s">
        <v>37</v>
      </c>
    </row>
    <row r="992" spans="1:5">
      <c r="A992" s="69">
        <v>2208</v>
      </c>
      <c r="B992" s="69">
        <v>63</v>
      </c>
      <c r="C992" s="64">
        <v>642</v>
      </c>
      <c r="D992" s="64">
        <v>541</v>
      </c>
      <c r="E992" s="64" t="s">
        <v>37</v>
      </c>
    </row>
    <row r="993" spans="1:5">
      <c r="A993" s="69">
        <v>2209</v>
      </c>
      <c r="B993" s="69">
        <v>63</v>
      </c>
      <c r="C993" s="64">
        <v>642</v>
      </c>
      <c r="D993" s="64">
        <v>541</v>
      </c>
      <c r="E993" s="64" t="s">
        <v>37</v>
      </c>
    </row>
    <row r="994" spans="1:5">
      <c r="A994" s="69">
        <v>2210</v>
      </c>
      <c r="B994" s="69">
        <v>63</v>
      </c>
      <c r="C994" s="64">
        <v>642</v>
      </c>
      <c r="D994" s="64">
        <v>541</v>
      </c>
      <c r="E994" s="64" t="s">
        <v>37</v>
      </c>
    </row>
    <row r="995" spans="1:5">
      <c r="A995" s="69">
        <v>2211</v>
      </c>
      <c r="B995" s="69">
        <v>63</v>
      </c>
      <c r="C995" s="64">
        <v>642</v>
      </c>
      <c r="D995" s="64">
        <v>541</v>
      </c>
      <c r="E995" s="64" t="s">
        <v>37</v>
      </c>
    </row>
    <row r="996" spans="1:5">
      <c r="A996" s="69">
        <v>2212</v>
      </c>
      <c r="B996" s="69">
        <v>63</v>
      </c>
      <c r="C996" s="64">
        <v>642</v>
      </c>
      <c r="D996" s="64">
        <v>541</v>
      </c>
      <c r="E996" s="64" t="s">
        <v>37</v>
      </c>
    </row>
    <row r="997" spans="1:5">
      <c r="A997" s="69">
        <v>2213</v>
      </c>
      <c r="B997" s="69">
        <v>63</v>
      </c>
      <c r="C997" s="64">
        <v>642</v>
      </c>
      <c r="D997" s="64">
        <v>541</v>
      </c>
      <c r="E997" s="64" t="s">
        <v>37</v>
      </c>
    </row>
    <row r="998" spans="1:5">
      <c r="A998" s="69">
        <v>2214</v>
      </c>
      <c r="B998" s="69">
        <v>63</v>
      </c>
      <c r="C998" s="64">
        <v>642</v>
      </c>
      <c r="D998" s="64">
        <v>541</v>
      </c>
      <c r="E998" s="64" t="s">
        <v>37</v>
      </c>
    </row>
    <row r="999" spans="1:5">
      <c r="A999" s="69">
        <v>2215</v>
      </c>
      <c r="B999" s="69">
        <v>63</v>
      </c>
      <c r="C999" s="64">
        <v>642</v>
      </c>
      <c r="D999" s="64">
        <v>541</v>
      </c>
      <c r="E999" s="64" t="s">
        <v>37</v>
      </c>
    </row>
    <row r="1000" spans="1:5">
      <c r="A1000" s="69">
        <v>2216</v>
      </c>
      <c r="B1000" s="69">
        <v>63</v>
      </c>
      <c r="C1000" s="64">
        <v>642</v>
      </c>
      <c r="D1000" s="64">
        <v>541</v>
      </c>
      <c r="E1000" s="64" t="s">
        <v>37</v>
      </c>
    </row>
    <row r="1001" spans="1:5">
      <c r="A1001" s="69">
        <v>2217</v>
      </c>
      <c r="B1001" s="69">
        <v>63</v>
      </c>
      <c r="C1001" s="64">
        <v>642</v>
      </c>
      <c r="D1001" s="64">
        <v>541</v>
      </c>
      <c r="E1001" s="64" t="s">
        <v>37</v>
      </c>
    </row>
    <row r="1002" spans="1:5">
      <c r="A1002" s="69">
        <v>2218</v>
      </c>
      <c r="B1002" s="69">
        <v>63</v>
      </c>
      <c r="C1002" s="64">
        <v>642</v>
      </c>
      <c r="D1002" s="64">
        <v>541</v>
      </c>
      <c r="E1002" s="64" t="s">
        <v>37</v>
      </c>
    </row>
    <row r="1003" spans="1:5">
      <c r="A1003" s="69">
        <v>2219</v>
      </c>
      <c r="B1003" s="69">
        <v>63</v>
      </c>
      <c r="C1003" s="64">
        <v>642</v>
      </c>
      <c r="D1003" s="64">
        <v>541</v>
      </c>
      <c r="E1003" s="64" t="s">
        <v>37</v>
      </c>
    </row>
    <row r="1004" spans="1:5">
      <c r="A1004" s="69">
        <v>2220</v>
      </c>
      <c r="B1004" s="69">
        <v>63</v>
      </c>
      <c r="C1004" s="64">
        <v>642</v>
      </c>
      <c r="D1004" s="64">
        <v>541</v>
      </c>
      <c r="E1004" s="64" t="s">
        <v>37</v>
      </c>
    </row>
    <row r="1005" spans="1:5">
      <c r="A1005" s="69">
        <v>2221</v>
      </c>
      <c r="B1005" s="69">
        <v>63</v>
      </c>
      <c r="C1005" s="64">
        <v>642</v>
      </c>
      <c r="D1005" s="64">
        <v>541</v>
      </c>
      <c r="E1005" s="64" t="s">
        <v>37</v>
      </c>
    </row>
    <row r="1006" spans="1:5">
      <c r="A1006" s="69">
        <v>2222</v>
      </c>
      <c r="B1006" s="69">
        <v>63</v>
      </c>
      <c r="C1006" s="64">
        <v>642</v>
      </c>
      <c r="D1006" s="64">
        <v>541</v>
      </c>
      <c r="E1006" s="64" t="s">
        <v>37</v>
      </c>
    </row>
    <row r="1007" spans="1:5">
      <c r="A1007" s="69">
        <v>2223</v>
      </c>
      <c r="B1007" s="69">
        <v>63</v>
      </c>
      <c r="C1007" s="64">
        <v>642</v>
      </c>
      <c r="D1007" s="64">
        <v>541</v>
      </c>
      <c r="E1007" s="64" t="s">
        <v>37</v>
      </c>
    </row>
    <row r="1008" spans="1:5">
      <c r="A1008" s="69">
        <v>2224</v>
      </c>
      <c r="B1008" s="69">
        <v>63</v>
      </c>
      <c r="C1008" s="64">
        <v>642</v>
      </c>
      <c r="D1008" s="64">
        <v>541</v>
      </c>
      <c r="E1008" s="64" t="s">
        <v>37</v>
      </c>
    </row>
    <row r="1009" spans="1:5">
      <c r="A1009" s="69">
        <v>2225</v>
      </c>
      <c r="B1009" s="69">
        <v>63</v>
      </c>
      <c r="C1009" s="64">
        <v>642</v>
      </c>
      <c r="D1009" s="64">
        <v>541</v>
      </c>
      <c r="E1009" s="64" t="s">
        <v>37</v>
      </c>
    </row>
    <row r="1010" spans="1:5">
      <c r="A1010" s="69">
        <v>2226</v>
      </c>
      <c r="B1010" s="69">
        <v>63</v>
      </c>
      <c r="C1010" s="64">
        <v>642</v>
      </c>
      <c r="D1010" s="64">
        <v>541</v>
      </c>
      <c r="E1010" s="64" t="s">
        <v>37</v>
      </c>
    </row>
    <row r="1011" spans="1:5">
      <c r="A1011" s="69">
        <v>2227</v>
      </c>
      <c r="B1011" s="69">
        <v>63</v>
      </c>
      <c r="C1011" s="64">
        <v>642</v>
      </c>
      <c r="D1011" s="64">
        <v>541</v>
      </c>
      <c r="E1011" s="64" t="s">
        <v>37</v>
      </c>
    </row>
    <row r="1012" spans="1:5">
      <c r="A1012" s="69">
        <v>2228</v>
      </c>
      <c r="B1012" s="69">
        <v>63</v>
      </c>
      <c r="C1012" s="64">
        <v>642</v>
      </c>
      <c r="D1012" s="64">
        <v>541</v>
      </c>
      <c r="E1012" s="64" t="s">
        <v>37</v>
      </c>
    </row>
    <row r="1013" spans="1:5">
      <c r="A1013" s="69">
        <v>2229</v>
      </c>
      <c r="B1013" s="69">
        <v>63</v>
      </c>
      <c r="C1013" s="64">
        <v>642</v>
      </c>
      <c r="D1013" s="64">
        <v>541</v>
      </c>
      <c r="E1013" s="64" t="s">
        <v>37</v>
      </c>
    </row>
    <row r="1014" spans="1:5">
      <c r="A1014" s="69">
        <v>2230</v>
      </c>
      <c r="B1014" s="69">
        <v>63</v>
      </c>
      <c r="C1014" s="64">
        <v>642</v>
      </c>
      <c r="D1014" s="64">
        <v>541</v>
      </c>
      <c r="E1014" s="64" t="s">
        <v>37</v>
      </c>
    </row>
    <row r="1015" spans="1:5">
      <c r="A1015" s="69">
        <v>2231</v>
      </c>
      <c r="B1015" s="69">
        <v>63</v>
      </c>
      <c r="C1015" s="64">
        <v>642</v>
      </c>
      <c r="D1015" s="64">
        <v>541</v>
      </c>
      <c r="E1015" s="64" t="s">
        <v>37</v>
      </c>
    </row>
    <row r="1016" spans="1:5">
      <c r="A1016" s="69">
        <v>2232</v>
      </c>
      <c r="B1016" s="69">
        <v>63</v>
      </c>
      <c r="C1016" s="64">
        <v>642</v>
      </c>
      <c r="D1016" s="64">
        <v>541</v>
      </c>
      <c r="E1016" s="64" t="s">
        <v>37</v>
      </c>
    </row>
    <row r="1017" spans="1:5">
      <c r="A1017" s="69">
        <v>2233</v>
      </c>
      <c r="B1017" s="69">
        <v>63</v>
      </c>
      <c r="C1017" s="64">
        <v>642</v>
      </c>
      <c r="D1017" s="64">
        <v>541</v>
      </c>
      <c r="E1017" s="64" t="s">
        <v>37</v>
      </c>
    </row>
    <row r="1018" spans="1:5">
      <c r="A1018" s="69">
        <v>2234</v>
      </c>
      <c r="B1018" s="69">
        <v>63</v>
      </c>
      <c r="C1018" s="64">
        <v>642</v>
      </c>
      <c r="D1018" s="64">
        <v>541</v>
      </c>
      <c r="E1018" s="64" t="s">
        <v>37</v>
      </c>
    </row>
    <row r="1019" spans="1:5">
      <c r="A1019" s="69">
        <v>2250</v>
      </c>
      <c r="B1019" s="69">
        <v>61</v>
      </c>
      <c r="C1019" s="64">
        <v>616</v>
      </c>
      <c r="D1019" s="64">
        <v>653</v>
      </c>
      <c r="E1019" s="64" t="s">
        <v>37</v>
      </c>
    </row>
    <row r="1020" spans="1:5">
      <c r="A1020" s="69">
        <v>2251</v>
      </c>
      <c r="B1020" s="69">
        <v>61</v>
      </c>
      <c r="C1020" s="64">
        <v>616</v>
      </c>
      <c r="D1020" s="64">
        <v>653</v>
      </c>
      <c r="E1020" s="64" t="s">
        <v>37</v>
      </c>
    </row>
    <row r="1021" spans="1:5">
      <c r="A1021" s="69">
        <v>2252</v>
      </c>
      <c r="B1021" s="69">
        <v>61</v>
      </c>
      <c r="C1021" s="64">
        <v>616</v>
      </c>
      <c r="D1021" s="64">
        <v>653</v>
      </c>
      <c r="E1021" s="64" t="s">
        <v>37</v>
      </c>
    </row>
    <row r="1022" spans="1:5">
      <c r="A1022" s="69">
        <v>2256</v>
      </c>
      <c r="B1022" s="69">
        <v>61</v>
      </c>
      <c r="C1022" s="64">
        <v>616</v>
      </c>
      <c r="D1022" s="64">
        <v>653</v>
      </c>
      <c r="E1022" s="64" t="s">
        <v>37</v>
      </c>
    </row>
    <row r="1023" spans="1:5">
      <c r="A1023" s="69">
        <v>2257</v>
      </c>
      <c r="B1023" s="69">
        <v>61</v>
      </c>
      <c r="C1023" s="64">
        <v>616</v>
      </c>
      <c r="D1023" s="64">
        <v>653</v>
      </c>
      <c r="E1023" s="64" t="s">
        <v>37</v>
      </c>
    </row>
    <row r="1024" spans="1:5">
      <c r="A1024" s="69">
        <v>2258</v>
      </c>
      <c r="B1024" s="69">
        <v>61</v>
      </c>
      <c r="C1024" s="64">
        <v>616</v>
      </c>
      <c r="D1024" s="64">
        <v>653</v>
      </c>
      <c r="E1024" s="64" t="s">
        <v>37</v>
      </c>
    </row>
    <row r="1025" spans="1:5">
      <c r="A1025" s="69">
        <v>2259</v>
      </c>
      <c r="B1025" s="69">
        <v>61</v>
      </c>
      <c r="C1025" s="64">
        <v>616</v>
      </c>
      <c r="D1025" s="64">
        <v>653</v>
      </c>
      <c r="E1025" s="64" t="s">
        <v>37</v>
      </c>
    </row>
    <row r="1026" spans="1:5">
      <c r="A1026" s="69">
        <v>2260</v>
      </c>
      <c r="B1026" s="69">
        <v>61</v>
      </c>
      <c r="C1026" s="64">
        <v>616</v>
      </c>
      <c r="D1026" s="64">
        <v>653</v>
      </c>
      <c r="E1026" s="64" t="s">
        <v>37</v>
      </c>
    </row>
    <row r="1027" spans="1:5">
      <c r="A1027" s="69">
        <v>2261</v>
      </c>
      <c r="B1027" s="69">
        <v>61</v>
      </c>
      <c r="C1027" s="64">
        <v>616</v>
      </c>
      <c r="D1027" s="64">
        <v>653</v>
      </c>
      <c r="E1027" s="64" t="s">
        <v>37</v>
      </c>
    </row>
    <row r="1028" spans="1:5">
      <c r="A1028" s="69">
        <v>2262</v>
      </c>
      <c r="B1028" s="69">
        <v>61</v>
      </c>
      <c r="C1028" s="64">
        <v>616</v>
      </c>
      <c r="D1028" s="64">
        <v>653</v>
      </c>
      <c r="E1028" s="64" t="s">
        <v>37</v>
      </c>
    </row>
    <row r="1029" spans="1:5">
      <c r="A1029" s="69">
        <v>2263</v>
      </c>
      <c r="B1029" s="69">
        <v>61</v>
      </c>
      <c r="C1029" s="64">
        <v>616</v>
      </c>
      <c r="D1029" s="64">
        <v>653</v>
      </c>
      <c r="E1029" s="64" t="s">
        <v>37</v>
      </c>
    </row>
    <row r="1030" spans="1:5">
      <c r="A1030" s="69">
        <v>2264</v>
      </c>
      <c r="B1030" s="69">
        <v>61</v>
      </c>
      <c r="C1030" s="64">
        <v>616</v>
      </c>
      <c r="D1030" s="64">
        <v>653</v>
      </c>
      <c r="E1030" s="64" t="s">
        <v>37</v>
      </c>
    </row>
    <row r="1031" spans="1:5">
      <c r="A1031" s="69">
        <v>2265</v>
      </c>
      <c r="B1031" s="69">
        <v>61</v>
      </c>
      <c r="C1031" s="64">
        <v>616</v>
      </c>
      <c r="D1031" s="64">
        <v>653</v>
      </c>
      <c r="E1031" s="64" t="s">
        <v>37</v>
      </c>
    </row>
    <row r="1032" spans="1:5">
      <c r="A1032" s="69">
        <v>2267</v>
      </c>
      <c r="B1032" s="69">
        <v>61</v>
      </c>
      <c r="C1032" s="64">
        <v>616</v>
      </c>
      <c r="D1032" s="64">
        <v>653</v>
      </c>
      <c r="E1032" s="64" t="s">
        <v>37</v>
      </c>
    </row>
    <row r="1033" spans="1:5">
      <c r="A1033" s="69">
        <v>2278</v>
      </c>
      <c r="B1033" s="69">
        <v>61</v>
      </c>
      <c r="C1033" s="64">
        <v>616</v>
      </c>
      <c r="D1033" s="64">
        <v>653</v>
      </c>
      <c r="E1033" s="64" t="s">
        <v>37</v>
      </c>
    </row>
    <row r="1034" spans="1:5">
      <c r="A1034" s="69">
        <v>2280</v>
      </c>
      <c r="B1034" s="69">
        <v>61</v>
      </c>
      <c r="C1034" s="64">
        <v>616</v>
      </c>
      <c r="D1034" s="64">
        <v>653</v>
      </c>
      <c r="E1034" s="64" t="s">
        <v>37</v>
      </c>
    </row>
    <row r="1035" spans="1:5">
      <c r="A1035" s="69">
        <v>2281</v>
      </c>
      <c r="B1035" s="69">
        <v>61</v>
      </c>
      <c r="C1035" s="64">
        <v>616</v>
      </c>
      <c r="D1035" s="64">
        <v>653</v>
      </c>
      <c r="E1035" s="64" t="s">
        <v>37</v>
      </c>
    </row>
    <row r="1036" spans="1:5">
      <c r="A1036" s="69">
        <v>2282</v>
      </c>
      <c r="B1036" s="69">
        <v>61</v>
      </c>
      <c r="C1036" s="64">
        <v>616</v>
      </c>
      <c r="D1036" s="64">
        <v>653</v>
      </c>
      <c r="E1036" s="64" t="s">
        <v>37</v>
      </c>
    </row>
    <row r="1037" spans="1:5">
      <c r="A1037" s="69">
        <v>2283</v>
      </c>
      <c r="B1037" s="69">
        <v>61</v>
      </c>
      <c r="C1037" s="64">
        <v>616</v>
      </c>
      <c r="D1037" s="64">
        <v>653</v>
      </c>
      <c r="E1037" s="64" t="s">
        <v>37</v>
      </c>
    </row>
    <row r="1038" spans="1:5">
      <c r="A1038" s="69">
        <v>2284</v>
      </c>
      <c r="B1038" s="69">
        <v>61</v>
      </c>
      <c r="C1038" s="64">
        <v>616</v>
      </c>
      <c r="D1038" s="64">
        <v>653</v>
      </c>
      <c r="E1038" s="64" t="s">
        <v>37</v>
      </c>
    </row>
    <row r="1039" spans="1:5">
      <c r="A1039" s="69">
        <v>2285</v>
      </c>
      <c r="B1039" s="69">
        <v>61</v>
      </c>
      <c r="C1039" s="64">
        <v>616</v>
      </c>
      <c r="D1039" s="64">
        <v>653</v>
      </c>
      <c r="E1039" s="64" t="s">
        <v>37</v>
      </c>
    </row>
    <row r="1040" spans="1:5">
      <c r="A1040" s="69">
        <v>2286</v>
      </c>
      <c r="B1040" s="69">
        <v>61</v>
      </c>
      <c r="C1040" s="64">
        <v>616</v>
      </c>
      <c r="D1040" s="64">
        <v>653</v>
      </c>
      <c r="E1040" s="64" t="s">
        <v>37</v>
      </c>
    </row>
    <row r="1041" spans="1:5">
      <c r="A1041" s="69">
        <v>2287</v>
      </c>
      <c r="B1041" s="69">
        <v>61</v>
      </c>
      <c r="C1041" s="64">
        <v>616</v>
      </c>
      <c r="D1041" s="64">
        <v>653</v>
      </c>
      <c r="E1041" s="64" t="s">
        <v>37</v>
      </c>
    </row>
    <row r="1042" spans="1:5">
      <c r="A1042" s="69">
        <v>2289</v>
      </c>
      <c r="B1042" s="69">
        <v>61</v>
      </c>
      <c r="C1042" s="64">
        <v>616</v>
      </c>
      <c r="D1042" s="64">
        <v>653</v>
      </c>
      <c r="E1042" s="64" t="s">
        <v>37</v>
      </c>
    </row>
    <row r="1043" spans="1:5">
      <c r="A1043" s="69">
        <v>2290</v>
      </c>
      <c r="B1043" s="69">
        <v>61</v>
      </c>
      <c r="C1043" s="64">
        <v>616</v>
      </c>
      <c r="D1043" s="64">
        <v>653</v>
      </c>
      <c r="E1043" s="64" t="s">
        <v>37</v>
      </c>
    </row>
    <row r="1044" spans="1:5">
      <c r="A1044" s="69">
        <v>2291</v>
      </c>
      <c r="B1044" s="69">
        <v>61</v>
      </c>
      <c r="C1044" s="64">
        <v>616</v>
      </c>
      <c r="D1044" s="64">
        <v>653</v>
      </c>
      <c r="E1044" s="64" t="s">
        <v>37</v>
      </c>
    </row>
    <row r="1045" spans="1:5">
      <c r="A1045" s="69">
        <v>2292</v>
      </c>
      <c r="B1045" s="69">
        <v>61</v>
      </c>
      <c r="C1045" s="64">
        <v>616</v>
      </c>
      <c r="D1045" s="64">
        <v>653</v>
      </c>
      <c r="E1045" s="64" t="s">
        <v>37</v>
      </c>
    </row>
    <row r="1046" spans="1:5">
      <c r="A1046" s="69">
        <v>2293</v>
      </c>
      <c r="B1046" s="69">
        <v>61</v>
      </c>
      <c r="C1046" s="64">
        <v>616</v>
      </c>
      <c r="D1046" s="64">
        <v>653</v>
      </c>
      <c r="E1046" s="64" t="s">
        <v>37</v>
      </c>
    </row>
    <row r="1047" spans="1:5">
      <c r="A1047" s="69">
        <v>2294</v>
      </c>
      <c r="B1047" s="69">
        <v>61</v>
      </c>
      <c r="C1047" s="64">
        <v>616</v>
      </c>
      <c r="D1047" s="64">
        <v>653</v>
      </c>
      <c r="E1047" s="64" t="s">
        <v>37</v>
      </c>
    </row>
    <row r="1048" spans="1:5">
      <c r="A1048" s="69">
        <v>2295</v>
      </c>
      <c r="B1048" s="69">
        <v>61</v>
      </c>
      <c r="C1048" s="64">
        <v>616</v>
      </c>
      <c r="D1048" s="64">
        <v>653</v>
      </c>
      <c r="E1048" s="64" t="s">
        <v>37</v>
      </c>
    </row>
    <row r="1049" spans="1:5">
      <c r="A1049" s="69">
        <v>2296</v>
      </c>
      <c r="B1049" s="69">
        <v>61</v>
      </c>
      <c r="C1049" s="64">
        <v>616</v>
      </c>
      <c r="D1049" s="64">
        <v>653</v>
      </c>
      <c r="E1049" s="64" t="s">
        <v>37</v>
      </c>
    </row>
    <row r="1050" spans="1:5">
      <c r="A1050" s="69">
        <v>2297</v>
      </c>
      <c r="B1050" s="69">
        <v>61</v>
      </c>
      <c r="C1050" s="64">
        <v>616</v>
      </c>
      <c r="D1050" s="64">
        <v>653</v>
      </c>
      <c r="E1050" s="64" t="s">
        <v>37</v>
      </c>
    </row>
    <row r="1051" spans="1:5">
      <c r="A1051" s="69">
        <v>2298</v>
      </c>
      <c r="B1051" s="69">
        <v>61</v>
      </c>
      <c r="C1051" s="64">
        <v>616</v>
      </c>
      <c r="D1051" s="64">
        <v>653</v>
      </c>
      <c r="E1051" s="64" t="s">
        <v>37</v>
      </c>
    </row>
    <row r="1052" spans="1:5">
      <c r="A1052" s="69">
        <v>2299</v>
      </c>
      <c r="B1052" s="69">
        <v>61</v>
      </c>
      <c r="C1052" s="64">
        <v>616</v>
      </c>
      <c r="D1052" s="64">
        <v>653</v>
      </c>
      <c r="E1052" s="64" t="s">
        <v>37</v>
      </c>
    </row>
    <row r="1053" spans="1:5">
      <c r="A1053" s="69">
        <v>2300</v>
      </c>
      <c r="B1053" s="69">
        <v>61</v>
      </c>
      <c r="C1053" s="64">
        <v>616</v>
      </c>
      <c r="D1053" s="64">
        <v>653</v>
      </c>
      <c r="E1053" s="64" t="s">
        <v>37</v>
      </c>
    </row>
    <row r="1054" spans="1:5">
      <c r="A1054" s="69">
        <v>2302</v>
      </c>
      <c r="B1054" s="69">
        <v>61</v>
      </c>
      <c r="C1054" s="64">
        <v>616</v>
      </c>
      <c r="D1054" s="64">
        <v>653</v>
      </c>
      <c r="E1054" s="64" t="s">
        <v>37</v>
      </c>
    </row>
    <row r="1055" spans="1:5">
      <c r="A1055" s="69">
        <v>2303</v>
      </c>
      <c r="B1055" s="69">
        <v>61</v>
      </c>
      <c r="C1055" s="64">
        <v>616</v>
      </c>
      <c r="D1055" s="64">
        <v>653</v>
      </c>
      <c r="E1055" s="64" t="s">
        <v>37</v>
      </c>
    </row>
    <row r="1056" spans="1:5">
      <c r="A1056" s="69">
        <v>2304</v>
      </c>
      <c r="B1056" s="69">
        <v>61</v>
      </c>
      <c r="C1056" s="64">
        <v>616</v>
      </c>
      <c r="D1056" s="64">
        <v>653</v>
      </c>
      <c r="E1056" s="64" t="s">
        <v>37</v>
      </c>
    </row>
    <row r="1057" spans="1:5">
      <c r="A1057" s="69">
        <v>2305</v>
      </c>
      <c r="B1057" s="69">
        <v>61</v>
      </c>
      <c r="C1057" s="64">
        <v>616</v>
      </c>
      <c r="D1057" s="64">
        <v>653</v>
      </c>
      <c r="E1057" s="64" t="s">
        <v>37</v>
      </c>
    </row>
    <row r="1058" spans="1:5">
      <c r="A1058" s="69">
        <v>2306</v>
      </c>
      <c r="B1058" s="69">
        <v>61</v>
      </c>
      <c r="C1058" s="64">
        <v>616</v>
      </c>
      <c r="D1058" s="64">
        <v>653</v>
      </c>
      <c r="E1058" s="64" t="s">
        <v>37</v>
      </c>
    </row>
    <row r="1059" spans="1:5">
      <c r="A1059" s="69">
        <v>2307</v>
      </c>
      <c r="B1059" s="69">
        <v>61</v>
      </c>
      <c r="C1059" s="64">
        <v>616</v>
      </c>
      <c r="D1059" s="64">
        <v>653</v>
      </c>
      <c r="E1059" s="64" t="s">
        <v>37</v>
      </c>
    </row>
    <row r="1060" spans="1:5">
      <c r="A1060" s="69">
        <v>2308</v>
      </c>
      <c r="B1060" s="69">
        <v>61</v>
      </c>
      <c r="C1060" s="64">
        <v>616</v>
      </c>
      <c r="D1060" s="64">
        <v>653</v>
      </c>
      <c r="E1060" s="64" t="s">
        <v>37</v>
      </c>
    </row>
    <row r="1061" spans="1:5">
      <c r="A1061" s="69">
        <v>2309</v>
      </c>
      <c r="B1061" s="69">
        <v>61</v>
      </c>
      <c r="C1061" s="64">
        <v>616</v>
      </c>
      <c r="D1061" s="64">
        <v>653</v>
      </c>
      <c r="E1061" s="64" t="s">
        <v>37</v>
      </c>
    </row>
    <row r="1062" spans="1:5">
      <c r="A1062" s="69">
        <v>2310</v>
      </c>
      <c r="B1062" s="69">
        <v>61</v>
      </c>
      <c r="C1062" s="64">
        <v>616</v>
      </c>
      <c r="D1062" s="64">
        <v>653</v>
      </c>
      <c r="E1062" s="64" t="s">
        <v>37</v>
      </c>
    </row>
    <row r="1063" spans="1:5">
      <c r="A1063" s="69">
        <v>2311</v>
      </c>
      <c r="B1063" s="69">
        <v>61</v>
      </c>
      <c r="C1063" s="64">
        <v>616</v>
      </c>
      <c r="D1063" s="64">
        <v>653</v>
      </c>
      <c r="E1063" s="64" t="s">
        <v>37</v>
      </c>
    </row>
    <row r="1064" spans="1:5">
      <c r="A1064" s="69">
        <v>2312</v>
      </c>
      <c r="B1064" s="69">
        <v>61</v>
      </c>
      <c r="C1064" s="64">
        <v>616</v>
      </c>
      <c r="D1064" s="64">
        <v>653</v>
      </c>
      <c r="E1064" s="64" t="s">
        <v>37</v>
      </c>
    </row>
    <row r="1065" spans="1:5">
      <c r="A1065" s="69">
        <v>2314</v>
      </c>
      <c r="B1065" s="69">
        <v>61</v>
      </c>
      <c r="C1065" s="64">
        <v>616</v>
      </c>
      <c r="D1065" s="64">
        <v>653</v>
      </c>
      <c r="E1065" s="64" t="s">
        <v>37</v>
      </c>
    </row>
    <row r="1066" spans="1:5">
      <c r="A1066" s="69">
        <v>2315</v>
      </c>
      <c r="B1066" s="69">
        <v>61</v>
      </c>
      <c r="C1066" s="64">
        <v>616</v>
      </c>
      <c r="D1066" s="64">
        <v>653</v>
      </c>
      <c r="E1066" s="64" t="s">
        <v>37</v>
      </c>
    </row>
    <row r="1067" spans="1:5">
      <c r="A1067" s="69">
        <v>2316</v>
      </c>
      <c r="B1067" s="69">
        <v>61</v>
      </c>
      <c r="C1067" s="64">
        <v>616</v>
      </c>
      <c r="D1067" s="64">
        <v>653</v>
      </c>
      <c r="E1067" s="64" t="s">
        <v>37</v>
      </c>
    </row>
    <row r="1068" spans="1:5">
      <c r="A1068" s="69">
        <v>2317</v>
      </c>
      <c r="B1068" s="69">
        <v>61</v>
      </c>
      <c r="C1068" s="64">
        <v>616</v>
      </c>
      <c r="D1068" s="64">
        <v>653</v>
      </c>
      <c r="E1068" s="64" t="s">
        <v>37</v>
      </c>
    </row>
    <row r="1069" spans="1:5">
      <c r="A1069" s="69">
        <v>2318</v>
      </c>
      <c r="B1069" s="69">
        <v>61</v>
      </c>
      <c r="C1069" s="64">
        <v>616</v>
      </c>
      <c r="D1069" s="64">
        <v>653</v>
      </c>
      <c r="E1069" s="64" t="s">
        <v>37</v>
      </c>
    </row>
    <row r="1070" spans="1:5">
      <c r="A1070" s="69">
        <v>2319</v>
      </c>
      <c r="B1070" s="69">
        <v>61</v>
      </c>
      <c r="C1070" s="64">
        <v>616</v>
      </c>
      <c r="D1070" s="64">
        <v>653</v>
      </c>
      <c r="E1070" s="64" t="s">
        <v>37</v>
      </c>
    </row>
    <row r="1071" spans="1:5">
      <c r="A1071" s="69">
        <v>2320</v>
      </c>
      <c r="B1071" s="69">
        <v>61</v>
      </c>
      <c r="C1071" s="64">
        <v>616</v>
      </c>
      <c r="D1071" s="64">
        <v>653</v>
      </c>
      <c r="E1071" s="64" t="s">
        <v>37</v>
      </c>
    </row>
    <row r="1072" spans="1:5">
      <c r="A1072" s="69">
        <v>2321</v>
      </c>
      <c r="B1072" s="69">
        <v>61</v>
      </c>
      <c r="C1072" s="64">
        <v>616</v>
      </c>
      <c r="D1072" s="64">
        <v>653</v>
      </c>
      <c r="E1072" s="64" t="s">
        <v>37</v>
      </c>
    </row>
    <row r="1073" spans="1:5">
      <c r="A1073" s="69">
        <v>2322</v>
      </c>
      <c r="B1073" s="69">
        <v>61</v>
      </c>
      <c r="C1073" s="64">
        <v>616</v>
      </c>
      <c r="D1073" s="64">
        <v>653</v>
      </c>
      <c r="E1073" s="64" t="s">
        <v>37</v>
      </c>
    </row>
    <row r="1074" spans="1:5">
      <c r="A1074" s="69">
        <v>2323</v>
      </c>
      <c r="B1074" s="69">
        <v>61</v>
      </c>
      <c r="C1074" s="64">
        <v>616</v>
      </c>
      <c r="D1074" s="64">
        <v>653</v>
      </c>
      <c r="E1074" s="64" t="s">
        <v>37</v>
      </c>
    </row>
    <row r="1075" spans="1:5">
      <c r="A1075" s="69">
        <v>2324</v>
      </c>
      <c r="B1075" s="69">
        <v>61</v>
      </c>
      <c r="C1075" s="64">
        <v>616</v>
      </c>
      <c r="D1075" s="64">
        <v>653</v>
      </c>
      <c r="E1075" s="64" t="s">
        <v>37</v>
      </c>
    </row>
    <row r="1076" spans="1:5">
      <c r="A1076" s="69">
        <v>2325</v>
      </c>
      <c r="B1076" s="69">
        <v>61</v>
      </c>
      <c r="C1076" s="64">
        <v>616</v>
      </c>
      <c r="D1076" s="64">
        <v>653</v>
      </c>
      <c r="E1076" s="64" t="s">
        <v>37</v>
      </c>
    </row>
    <row r="1077" spans="1:5">
      <c r="A1077" s="69">
        <v>2326</v>
      </c>
      <c r="B1077" s="69">
        <v>61</v>
      </c>
      <c r="C1077" s="64">
        <v>616</v>
      </c>
      <c r="D1077" s="64">
        <v>653</v>
      </c>
      <c r="E1077" s="64" t="s">
        <v>37</v>
      </c>
    </row>
    <row r="1078" spans="1:5">
      <c r="A1078" s="69">
        <v>2327</v>
      </c>
      <c r="B1078" s="69">
        <v>61</v>
      </c>
      <c r="C1078" s="64">
        <v>616</v>
      </c>
      <c r="D1078" s="64">
        <v>653</v>
      </c>
      <c r="E1078" s="64" t="s">
        <v>37</v>
      </c>
    </row>
    <row r="1079" spans="1:5">
      <c r="A1079" s="69">
        <v>2328</v>
      </c>
      <c r="B1079" s="69">
        <v>61</v>
      </c>
      <c r="C1079" s="64">
        <v>616</v>
      </c>
      <c r="D1079" s="64">
        <v>653</v>
      </c>
      <c r="E1079" s="64" t="s">
        <v>37</v>
      </c>
    </row>
    <row r="1080" spans="1:5">
      <c r="A1080" s="69">
        <v>2329</v>
      </c>
      <c r="B1080" s="69">
        <v>61</v>
      </c>
      <c r="C1080" s="64">
        <v>616</v>
      </c>
      <c r="D1080" s="64">
        <v>653</v>
      </c>
      <c r="E1080" s="64" t="s">
        <v>37</v>
      </c>
    </row>
    <row r="1081" spans="1:5">
      <c r="A1081" s="69">
        <v>2330</v>
      </c>
      <c r="B1081" s="69">
        <v>61</v>
      </c>
      <c r="C1081" s="64">
        <v>616</v>
      </c>
      <c r="D1081" s="64">
        <v>653</v>
      </c>
      <c r="E1081" s="64" t="s">
        <v>37</v>
      </c>
    </row>
    <row r="1082" spans="1:5">
      <c r="A1082" s="69">
        <v>2331</v>
      </c>
      <c r="B1082" s="69">
        <v>61</v>
      </c>
      <c r="C1082" s="64">
        <v>616</v>
      </c>
      <c r="D1082" s="64">
        <v>653</v>
      </c>
      <c r="E1082" s="64" t="s">
        <v>37</v>
      </c>
    </row>
    <row r="1083" spans="1:5">
      <c r="A1083" s="69">
        <v>2333</v>
      </c>
      <c r="B1083" s="69">
        <v>61</v>
      </c>
      <c r="C1083" s="64">
        <v>616</v>
      </c>
      <c r="D1083" s="64">
        <v>653</v>
      </c>
      <c r="E1083" s="64" t="s">
        <v>37</v>
      </c>
    </row>
    <row r="1084" spans="1:5">
      <c r="A1084" s="69">
        <v>2334</v>
      </c>
      <c r="B1084" s="69">
        <v>61</v>
      </c>
      <c r="C1084" s="64">
        <v>616</v>
      </c>
      <c r="D1084" s="64">
        <v>653</v>
      </c>
      <c r="E1084" s="64" t="s">
        <v>37</v>
      </c>
    </row>
    <row r="1085" spans="1:5">
      <c r="A1085" s="69">
        <v>2335</v>
      </c>
      <c r="B1085" s="69">
        <v>61</v>
      </c>
      <c r="C1085" s="64">
        <v>616</v>
      </c>
      <c r="D1085" s="64">
        <v>653</v>
      </c>
      <c r="E1085" s="64" t="s">
        <v>37</v>
      </c>
    </row>
    <row r="1086" spans="1:5">
      <c r="A1086" s="69">
        <v>2336</v>
      </c>
      <c r="B1086" s="69">
        <v>61</v>
      </c>
      <c r="C1086" s="64">
        <v>616</v>
      </c>
      <c r="D1086" s="64">
        <v>653</v>
      </c>
      <c r="E1086" s="64" t="s">
        <v>37</v>
      </c>
    </row>
    <row r="1087" spans="1:5">
      <c r="A1087" s="69">
        <v>2337</v>
      </c>
      <c r="B1087" s="69">
        <v>61</v>
      </c>
      <c r="C1087" s="64">
        <v>616</v>
      </c>
      <c r="D1087" s="64">
        <v>653</v>
      </c>
      <c r="E1087" s="64" t="s">
        <v>37</v>
      </c>
    </row>
    <row r="1088" spans="1:5">
      <c r="A1088" s="69">
        <v>2338</v>
      </c>
      <c r="B1088" s="69">
        <v>61</v>
      </c>
      <c r="C1088" s="64">
        <v>616</v>
      </c>
      <c r="D1088" s="64">
        <v>653</v>
      </c>
      <c r="E1088" s="64" t="s">
        <v>37</v>
      </c>
    </row>
    <row r="1089" spans="1:5">
      <c r="A1089" s="69">
        <v>2339</v>
      </c>
      <c r="B1089" s="69">
        <v>61</v>
      </c>
      <c r="C1089" s="64">
        <v>616</v>
      </c>
      <c r="D1089" s="64">
        <v>653</v>
      </c>
      <c r="E1089" s="64" t="s">
        <v>37</v>
      </c>
    </row>
    <row r="1090" spans="1:5">
      <c r="A1090" s="69">
        <v>2340</v>
      </c>
      <c r="B1090" s="69">
        <v>55</v>
      </c>
      <c r="C1090" s="64">
        <v>944</v>
      </c>
      <c r="D1090" s="64">
        <v>470</v>
      </c>
      <c r="E1090" s="64" t="s">
        <v>37</v>
      </c>
    </row>
    <row r="1091" spans="1:5">
      <c r="A1091" s="69">
        <v>2341</v>
      </c>
      <c r="B1091" s="69">
        <v>55</v>
      </c>
      <c r="C1091" s="64">
        <v>944</v>
      </c>
      <c r="D1091" s="64">
        <v>470</v>
      </c>
      <c r="E1091" s="64" t="s">
        <v>37</v>
      </c>
    </row>
    <row r="1092" spans="1:5">
      <c r="A1092" s="69">
        <v>2342</v>
      </c>
      <c r="B1092" s="69">
        <v>55</v>
      </c>
      <c r="C1092" s="64">
        <v>944</v>
      </c>
      <c r="D1092" s="64">
        <v>470</v>
      </c>
      <c r="E1092" s="64" t="s">
        <v>37</v>
      </c>
    </row>
    <row r="1093" spans="1:5">
      <c r="A1093" s="69">
        <v>2343</v>
      </c>
      <c r="B1093" s="69">
        <v>55</v>
      </c>
      <c r="C1093" s="64">
        <v>944</v>
      </c>
      <c r="D1093" s="64">
        <v>470</v>
      </c>
      <c r="E1093" s="64" t="s">
        <v>37</v>
      </c>
    </row>
    <row r="1094" spans="1:5">
      <c r="A1094" s="69">
        <v>2344</v>
      </c>
      <c r="B1094" s="69">
        <v>55</v>
      </c>
      <c r="C1094" s="64">
        <v>944</v>
      </c>
      <c r="D1094" s="64">
        <v>470</v>
      </c>
      <c r="E1094" s="64" t="s">
        <v>37</v>
      </c>
    </row>
    <row r="1095" spans="1:5">
      <c r="A1095" s="69">
        <v>2345</v>
      </c>
      <c r="B1095" s="69">
        <v>55</v>
      </c>
      <c r="C1095" s="64">
        <v>944</v>
      </c>
      <c r="D1095" s="64">
        <v>470</v>
      </c>
      <c r="E1095" s="64" t="s">
        <v>37</v>
      </c>
    </row>
    <row r="1096" spans="1:5">
      <c r="A1096" s="69">
        <v>2346</v>
      </c>
      <c r="B1096" s="69">
        <v>55</v>
      </c>
      <c r="C1096" s="64">
        <v>944</v>
      </c>
      <c r="D1096" s="64">
        <v>470</v>
      </c>
      <c r="E1096" s="64" t="s">
        <v>37</v>
      </c>
    </row>
    <row r="1097" spans="1:5">
      <c r="A1097" s="69">
        <v>2347</v>
      </c>
      <c r="B1097" s="69">
        <v>55</v>
      </c>
      <c r="C1097" s="64">
        <v>944</v>
      </c>
      <c r="D1097" s="64">
        <v>470</v>
      </c>
      <c r="E1097" s="64" t="s">
        <v>37</v>
      </c>
    </row>
    <row r="1098" spans="1:5">
      <c r="A1098" s="69">
        <v>2348</v>
      </c>
      <c r="B1098" s="69">
        <v>55</v>
      </c>
      <c r="C1098" s="64">
        <v>944</v>
      </c>
      <c r="D1098" s="64">
        <v>470</v>
      </c>
      <c r="E1098" s="64" t="s">
        <v>37</v>
      </c>
    </row>
    <row r="1099" spans="1:5">
      <c r="A1099" s="69">
        <v>2350</v>
      </c>
      <c r="B1099" s="69">
        <v>59</v>
      </c>
      <c r="C1099" s="64">
        <v>1769</v>
      </c>
      <c r="D1099" s="64">
        <v>206</v>
      </c>
      <c r="E1099" s="64" t="s">
        <v>37</v>
      </c>
    </row>
    <row r="1100" spans="1:5">
      <c r="A1100" s="69">
        <v>2351</v>
      </c>
      <c r="B1100" s="69">
        <v>59</v>
      </c>
      <c r="C1100" s="64">
        <v>1769</v>
      </c>
      <c r="D1100" s="64">
        <v>206</v>
      </c>
      <c r="E1100" s="64" t="s">
        <v>37</v>
      </c>
    </row>
    <row r="1101" spans="1:5">
      <c r="A1101" s="69">
        <v>2352</v>
      </c>
      <c r="B1101" s="69">
        <v>55</v>
      </c>
      <c r="C1101" s="64">
        <v>944</v>
      </c>
      <c r="D1101" s="64">
        <v>470</v>
      </c>
      <c r="E1101" s="64" t="s">
        <v>37</v>
      </c>
    </row>
    <row r="1102" spans="1:5">
      <c r="A1102" s="69">
        <v>2353</v>
      </c>
      <c r="B1102" s="69">
        <v>55</v>
      </c>
      <c r="C1102" s="64">
        <v>944</v>
      </c>
      <c r="D1102" s="64">
        <v>470</v>
      </c>
      <c r="E1102" s="64" t="s">
        <v>37</v>
      </c>
    </row>
    <row r="1103" spans="1:5">
      <c r="A1103" s="69">
        <v>2354</v>
      </c>
      <c r="B1103" s="69">
        <v>59</v>
      </c>
      <c r="C1103" s="64">
        <v>1769</v>
      </c>
      <c r="D1103" s="64">
        <v>206</v>
      </c>
      <c r="E1103" s="64" t="s">
        <v>37</v>
      </c>
    </row>
    <row r="1104" spans="1:5">
      <c r="A1104" s="69">
        <v>2355</v>
      </c>
      <c r="B1104" s="69">
        <v>55</v>
      </c>
      <c r="C1104" s="64">
        <v>944</v>
      </c>
      <c r="D1104" s="64">
        <v>470</v>
      </c>
      <c r="E1104" s="64" t="s">
        <v>37</v>
      </c>
    </row>
    <row r="1105" spans="1:5">
      <c r="A1105" s="69">
        <v>2356</v>
      </c>
      <c r="B1105" s="69">
        <v>56</v>
      </c>
      <c r="C1105" s="64">
        <v>1164</v>
      </c>
      <c r="D1105" s="64">
        <v>283</v>
      </c>
      <c r="E1105" s="64" t="s">
        <v>37</v>
      </c>
    </row>
    <row r="1106" spans="1:5">
      <c r="A1106" s="69">
        <v>2357</v>
      </c>
      <c r="B1106" s="69">
        <v>56</v>
      </c>
      <c r="C1106" s="64">
        <v>1164</v>
      </c>
      <c r="D1106" s="64">
        <v>283</v>
      </c>
      <c r="E1106" s="64" t="s">
        <v>37</v>
      </c>
    </row>
    <row r="1107" spans="1:5">
      <c r="A1107" s="69">
        <v>2358</v>
      </c>
      <c r="B1107" s="69">
        <v>59</v>
      </c>
      <c r="C1107" s="64">
        <v>1769</v>
      </c>
      <c r="D1107" s="64">
        <v>206</v>
      </c>
      <c r="E1107" s="64" t="s">
        <v>37</v>
      </c>
    </row>
    <row r="1108" spans="1:5">
      <c r="A1108" s="69">
        <v>2359</v>
      </c>
      <c r="B1108" s="69">
        <v>59</v>
      </c>
      <c r="C1108" s="64">
        <v>1769</v>
      </c>
      <c r="D1108" s="64">
        <v>206</v>
      </c>
      <c r="E1108" s="64" t="s">
        <v>37</v>
      </c>
    </row>
    <row r="1109" spans="1:5">
      <c r="A1109" s="69">
        <v>2360</v>
      </c>
      <c r="B1109" s="69">
        <v>59</v>
      </c>
      <c r="C1109" s="64">
        <v>1769</v>
      </c>
      <c r="D1109" s="64">
        <v>206</v>
      </c>
      <c r="E1109" s="64" t="s">
        <v>37</v>
      </c>
    </row>
    <row r="1110" spans="1:5">
      <c r="A1110" s="69">
        <v>2361</v>
      </c>
      <c r="B1110" s="69">
        <v>55</v>
      </c>
      <c r="C1110" s="64">
        <v>944</v>
      </c>
      <c r="D1110" s="64">
        <v>470</v>
      </c>
      <c r="E1110" s="64" t="s">
        <v>37</v>
      </c>
    </row>
    <row r="1111" spans="1:5">
      <c r="A1111" s="69">
        <v>2365</v>
      </c>
      <c r="B1111" s="69">
        <v>59</v>
      </c>
      <c r="C1111" s="64">
        <v>1769</v>
      </c>
      <c r="D1111" s="64">
        <v>206</v>
      </c>
      <c r="E1111" s="64" t="s">
        <v>37</v>
      </c>
    </row>
    <row r="1112" spans="1:5">
      <c r="A1112" s="69">
        <v>2369</v>
      </c>
      <c r="B1112" s="69">
        <v>59</v>
      </c>
      <c r="C1112" s="64">
        <v>1769</v>
      </c>
      <c r="D1112" s="64">
        <v>206</v>
      </c>
      <c r="E1112" s="64" t="s">
        <v>37</v>
      </c>
    </row>
    <row r="1113" spans="1:5">
      <c r="A1113" s="69">
        <v>2370</v>
      </c>
      <c r="B1113" s="69">
        <v>59</v>
      </c>
      <c r="C1113" s="64">
        <v>1769</v>
      </c>
      <c r="D1113" s="64">
        <v>206</v>
      </c>
      <c r="E1113" s="64" t="s">
        <v>37</v>
      </c>
    </row>
    <row r="1114" spans="1:5">
      <c r="A1114" s="69">
        <v>2371</v>
      </c>
      <c r="B1114" s="69">
        <v>59</v>
      </c>
      <c r="C1114" s="64">
        <v>1769</v>
      </c>
      <c r="D1114" s="64">
        <v>206</v>
      </c>
      <c r="E1114" s="64" t="s">
        <v>37</v>
      </c>
    </row>
    <row r="1115" spans="1:5">
      <c r="A1115" s="69">
        <v>2372</v>
      </c>
      <c r="B1115" s="69">
        <v>59</v>
      </c>
      <c r="C1115" s="64">
        <v>1769</v>
      </c>
      <c r="D1115" s="64">
        <v>206</v>
      </c>
      <c r="E1115" s="64" t="s">
        <v>37</v>
      </c>
    </row>
    <row r="1116" spans="1:5">
      <c r="A1116" s="69">
        <v>2379</v>
      </c>
      <c r="B1116" s="69">
        <v>55</v>
      </c>
      <c r="C1116" s="64">
        <v>944</v>
      </c>
      <c r="D1116" s="64">
        <v>470</v>
      </c>
      <c r="E1116" s="64" t="s">
        <v>37</v>
      </c>
    </row>
    <row r="1117" spans="1:5">
      <c r="A1117" s="69">
        <v>2380</v>
      </c>
      <c r="B1117" s="69">
        <v>55</v>
      </c>
      <c r="C1117" s="64">
        <v>944</v>
      </c>
      <c r="D1117" s="64">
        <v>470</v>
      </c>
      <c r="E1117" s="64" t="s">
        <v>37</v>
      </c>
    </row>
    <row r="1118" spans="1:5">
      <c r="A1118" s="69">
        <v>2381</v>
      </c>
      <c r="B1118" s="69">
        <v>55</v>
      </c>
      <c r="C1118" s="64">
        <v>944</v>
      </c>
      <c r="D1118" s="64">
        <v>470</v>
      </c>
      <c r="E1118" s="64" t="s">
        <v>37</v>
      </c>
    </row>
    <row r="1119" spans="1:5">
      <c r="A1119" s="69">
        <v>2382</v>
      </c>
      <c r="B1119" s="69">
        <v>55</v>
      </c>
      <c r="C1119" s="64">
        <v>944</v>
      </c>
      <c r="D1119" s="64">
        <v>470</v>
      </c>
      <c r="E1119" s="64" t="s">
        <v>37</v>
      </c>
    </row>
    <row r="1120" spans="1:5">
      <c r="A1120" s="69">
        <v>2386</v>
      </c>
      <c r="B1120" s="69">
        <v>55</v>
      </c>
      <c r="C1120" s="64">
        <v>944</v>
      </c>
      <c r="D1120" s="64">
        <v>470</v>
      </c>
      <c r="E1120" s="64" t="s">
        <v>37</v>
      </c>
    </row>
    <row r="1121" spans="1:5">
      <c r="A1121" s="69">
        <v>2387</v>
      </c>
      <c r="B1121" s="69">
        <v>55</v>
      </c>
      <c r="C1121" s="64">
        <v>944</v>
      </c>
      <c r="D1121" s="64">
        <v>470</v>
      </c>
      <c r="E1121" s="64" t="s">
        <v>37</v>
      </c>
    </row>
    <row r="1122" spans="1:5">
      <c r="A1122" s="69">
        <v>2388</v>
      </c>
      <c r="B1122" s="69">
        <v>55</v>
      </c>
      <c r="C1122" s="64">
        <v>944</v>
      </c>
      <c r="D1122" s="64">
        <v>470</v>
      </c>
      <c r="E1122" s="64" t="s">
        <v>37</v>
      </c>
    </row>
    <row r="1123" spans="1:5">
      <c r="A1123" s="69">
        <v>2390</v>
      </c>
      <c r="B1123" s="69">
        <v>55</v>
      </c>
      <c r="C1123" s="64">
        <v>944</v>
      </c>
      <c r="D1123" s="64">
        <v>470</v>
      </c>
      <c r="E1123" s="64" t="s">
        <v>37</v>
      </c>
    </row>
    <row r="1124" spans="1:5">
      <c r="A1124" s="69">
        <v>2395</v>
      </c>
      <c r="B1124" s="69">
        <v>56</v>
      </c>
      <c r="C1124" s="64">
        <v>1164</v>
      </c>
      <c r="D1124" s="64">
        <v>283</v>
      </c>
      <c r="E1124" s="64" t="s">
        <v>37</v>
      </c>
    </row>
    <row r="1125" spans="1:5">
      <c r="A1125" s="69">
        <v>2396</v>
      </c>
      <c r="B1125" s="69">
        <v>55</v>
      </c>
      <c r="C1125" s="64">
        <v>944</v>
      </c>
      <c r="D1125" s="64">
        <v>470</v>
      </c>
      <c r="E1125" s="64" t="s">
        <v>37</v>
      </c>
    </row>
    <row r="1126" spans="1:5">
      <c r="A1126" s="69">
        <v>2397</v>
      </c>
      <c r="B1126" s="69">
        <v>55</v>
      </c>
      <c r="C1126" s="64">
        <v>944</v>
      </c>
      <c r="D1126" s="64">
        <v>470</v>
      </c>
      <c r="E1126" s="64" t="s">
        <v>37</v>
      </c>
    </row>
    <row r="1127" spans="1:5">
      <c r="A1127" s="69">
        <v>2398</v>
      </c>
      <c r="B1127" s="69">
        <v>55</v>
      </c>
      <c r="C1127" s="64">
        <v>944</v>
      </c>
      <c r="D1127" s="64">
        <v>470</v>
      </c>
      <c r="E1127" s="64" t="s">
        <v>37</v>
      </c>
    </row>
    <row r="1128" spans="1:5">
      <c r="A1128" s="69">
        <v>2399</v>
      </c>
      <c r="B1128" s="69">
        <v>55</v>
      </c>
      <c r="C1128" s="64">
        <v>944</v>
      </c>
      <c r="D1128" s="64">
        <v>470</v>
      </c>
      <c r="E1128" s="64" t="s">
        <v>37</v>
      </c>
    </row>
    <row r="1129" spans="1:5">
      <c r="A1129" s="69">
        <v>2400</v>
      </c>
      <c r="B1129" s="69">
        <v>55</v>
      </c>
      <c r="C1129" s="64">
        <v>944</v>
      </c>
      <c r="D1129" s="64">
        <v>470</v>
      </c>
      <c r="E1129" s="64" t="s">
        <v>37</v>
      </c>
    </row>
    <row r="1130" spans="1:5">
      <c r="A1130" s="69">
        <v>2401</v>
      </c>
      <c r="B1130" s="69">
        <v>55</v>
      </c>
      <c r="C1130" s="64">
        <v>944</v>
      </c>
      <c r="D1130" s="64">
        <v>470</v>
      </c>
      <c r="E1130" s="64" t="s">
        <v>37</v>
      </c>
    </row>
    <row r="1131" spans="1:5">
      <c r="A1131" s="69">
        <v>2402</v>
      </c>
      <c r="B1131" s="69">
        <v>55</v>
      </c>
      <c r="C1131" s="64">
        <v>944</v>
      </c>
      <c r="D1131" s="64">
        <v>470</v>
      </c>
      <c r="E1131" s="64" t="s">
        <v>37</v>
      </c>
    </row>
    <row r="1132" spans="1:5">
      <c r="A1132" s="69">
        <v>2403</v>
      </c>
      <c r="B1132" s="69">
        <v>55</v>
      </c>
      <c r="C1132" s="64">
        <v>944</v>
      </c>
      <c r="D1132" s="64">
        <v>470</v>
      </c>
      <c r="E1132" s="64" t="s">
        <v>37</v>
      </c>
    </row>
    <row r="1133" spans="1:5">
      <c r="A1133" s="69">
        <v>2404</v>
      </c>
      <c r="B1133" s="69">
        <v>55</v>
      </c>
      <c r="C1133" s="64">
        <v>944</v>
      </c>
      <c r="D1133" s="64">
        <v>470</v>
      </c>
      <c r="E1133" s="64" t="s">
        <v>37</v>
      </c>
    </row>
    <row r="1134" spans="1:5">
      <c r="A1134" s="69">
        <v>2405</v>
      </c>
      <c r="B1134" s="69">
        <v>55</v>
      </c>
      <c r="C1134" s="64">
        <v>944</v>
      </c>
      <c r="D1134" s="64">
        <v>470</v>
      </c>
      <c r="E1134" s="64" t="s">
        <v>37</v>
      </c>
    </row>
    <row r="1135" spans="1:5">
      <c r="A1135" s="69">
        <v>2406</v>
      </c>
      <c r="B1135" s="69">
        <v>55</v>
      </c>
      <c r="C1135" s="64">
        <v>944</v>
      </c>
      <c r="D1135" s="64">
        <v>470</v>
      </c>
      <c r="E1135" s="64" t="s">
        <v>37</v>
      </c>
    </row>
    <row r="1136" spans="1:5">
      <c r="A1136" s="69">
        <v>2408</v>
      </c>
      <c r="B1136" s="69">
        <v>55</v>
      </c>
      <c r="C1136" s="64">
        <v>944</v>
      </c>
      <c r="D1136" s="64">
        <v>470</v>
      </c>
      <c r="E1136" s="64" t="s">
        <v>37</v>
      </c>
    </row>
    <row r="1137" spans="1:5">
      <c r="A1137" s="69">
        <v>2409</v>
      </c>
      <c r="B1137" s="69">
        <v>55</v>
      </c>
      <c r="C1137" s="64">
        <v>944</v>
      </c>
      <c r="D1137" s="64">
        <v>470</v>
      </c>
      <c r="E1137" s="64" t="s">
        <v>37</v>
      </c>
    </row>
    <row r="1138" spans="1:5">
      <c r="A1138" s="69">
        <v>2410</v>
      </c>
      <c r="B1138" s="69">
        <v>55</v>
      </c>
      <c r="C1138" s="64">
        <v>944</v>
      </c>
      <c r="D1138" s="64">
        <v>470</v>
      </c>
      <c r="E1138" s="64" t="s">
        <v>37</v>
      </c>
    </row>
    <row r="1139" spans="1:5">
      <c r="A1139" s="69">
        <v>2411</v>
      </c>
      <c r="B1139" s="69">
        <v>55</v>
      </c>
      <c r="C1139" s="64">
        <v>944</v>
      </c>
      <c r="D1139" s="64">
        <v>470</v>
      </c>
      <c r="E1139" s="64" t="s">
        <v>37</v>
      </c>
    </row>
    <row r="1140" spans="1:5">
      <c r="A1140" s="69">
        <v>2415</v>
      </c>
      <c r="B1140" s="69">
        <v>61</v>
      </c>
      <c r="C1140" s="64">
        <v>616</v>
      </c>
      <c r="D1140" s="64">
        <v>653</v>
      </c>
      <c r="E1140" s="64" t="s">
        <v>37</v>
      </c>
    </row>
    <row r="1141" spans="1:5">
      <c r="A1141" s="69">
        <v>2420</v>
      </c>
      <c r="B1141" s="69">
        <v>61</v>
      </c>
      <c r="C1141" s="64">
        <v>616</v>
      </c>
      <c r="D1141" s="64">
        <v>653</v>
      </c>
      <c r="E1141" s="64" t="s">
        <v>37</v>
      </c>
    </row>
    <row r="1142" spans="1:5">
      <c r="A1142" s="69">
        <v>2421</v>
      </c>
      <c r="B1142" s="69">
        <v>61</v>
      </c>
      <c r="C1142" s="64">
        <v>616</v>
      </c>
      <c r="D1142" s="64">
        <v>653</v>
      </c>
      <c r="E1142" s="64" t="s">
        <v>37</v>
      </c>
    </row>
    <row r="1143" spans="1:5">
      <c r="A1143" s="69">
        <v>2422</v>
      </c>
      <c r="B1143" s="69">
        <v>60</v>
      </c>
      <c r="C1143" s="64">
        <v>596</v>
      </c>
      <c r="D1143" s="64">
        <v>853</v>
      </c>
      <c r="E1143" s="64" t="s">
        <v>37</v>
      </c>
    </row>
    <row r="1144" spans="1:5">
      <c r="A1144" s="69">
        <v>2423</v>
      </c>
      <c r="B1144" s="69">
        <v>60</v>
      </c>
      <c r="C1144" s="64">
        <v>596</v>
      </c>
      <c r="D1144" s="64">
        <v>853</v>
      </c>
      <c r="E1144" s="64" t="s">
        <v>37</v>
      </c>
    </row>
    <row r="1145" spans="1:5">
      <c r="A1145" s="69">
        <v>2424</v>
      </c>
      <c r="B1145" s="69">
        <v>60</v>
      </c>
      <c r="C1145" s="64">
        <v>596</v>
      </c>
      <c r="D1145" s="64">
        <v>853</v>
      </c>
      <c r="E1145" s="64" t="s">
        <v>37</v>
      </c>
    </row>
    <row r="1146" spans="1:5">
      <c r="A1146" s="69">
        <v>2425</v>
      </c>
      <c r="B1146" s="69">
        <v>61</v>
      </c>
      <c r="C1146" s="64">
        <v>616</v>
      </c>
      <c r="D1146" s="64">
        <v>653</v>
      </c>
      <c r="E1146" s="64" t="s">
        <v>37</v>
      </c>
    </row>
    <row r="1147" spans="1:5">
      <c r="A1147" s="69">
        <v>2426</v>
      </c>
      <c r="B1147" s="69">
        <v>60</v>
      </c>
      <c r="C1147" s="64">
        <v>596</v>
      </c>
      <c r="D1147" s="64">
        <v>853</v>
      </c>
      <c r="E1147" s="64" t="s">
        <v>37</v>
      </c>
    </row>
    <row r="1148" spans="1:5">
      <c r="A1148" s="69">
        <v>2427</v>
      </c>
      <c r="B1148" s="69">
        <v>60</v>
      </c>
      <c r="C1148" s="64">
        <v>596</v>
      </c>
      <c r="D1148" s="64">
        <v>853</v>
      </c>
      <c r="E1148" s="64" t="s">
        <v>37</v>
      </c>
    </row>
    <row r="1149" spans="1:5">
      <c r="A1149" s="69">
        <v>2428</v>
      </c>
      <c r="B1149" s="69">
        <v>60</v>
      </c>
      <c r="C1149" s="64">
        <v>596</v>
      </c>
      <c r="D1149" s="64">
        <v>853</v>
      </c>
      <c r="E1149" s="64" t="s">
        <v>37</v>
      </c>
    </row>
    <row r="1150" spans="1:5">
      <c r="A1150" s="69">
        <v>2429</v>
      </c>
      <c r="B1150" s="69">
        <v>60</v>
      </c>
      <c r="C1150" s="64">
        <v>596</v>
      </c>
      <c r="D1150" s="64">
        <v>853</v>
      </c>
      <c r="E1150" s="64" t="s">
        <v>37</v>
      </c>
    </row>
    <row r="1151" spans="1:5">
      <c r="A1151" s="69">
        <v>2430</v>
      </c>
      <c r="B1151" s="69">
        <v>60</v>
      </c>
      <c r="C1151" s="64">
        <v>596</v>
      </c>
      <c r="D1151" s="64">
        <v>853</v>
      </c>
      <c r="E1151" s="64" t="s">
        <v>37</v>
      </c>
    </row>
    <row r="1152" spans="1:5">
      <c r="A1152" s="69">
        <v>2431</v>
      </c>
      <c r="B1152" s="69">
        <v>60</v>
      </c>
      <c r="C1152" s="64">
        <v>596</v>
      </c>
      <c r="D1152" s="64">
        <v>853</v>
      </c>
      <c r="E1152" s="64" t="s">
        <v>37</v>
      </c>
    </row>
    <row r="1153" spans="1:5">
      <c r="A1153" s="69">
        <v>2439</v>
      </c>
      <c r="B1153" s="69">
        <v>60</v>
      </c>
      <c r="C1153" s="64">
        <v>596</v>
      </c>
      <c r="D1153" s="64">
        <v>853</v>
      </c>
      <c r="E1153" s="64" t="s">
        <v>37</v>
      </c>
    </row>
    <row r="1154" spans="1:5">
      <c r="A1154" s="69">
        <v>2440</v>
      </c>
      <c r="B1154" s="69">
        <v>60</v>
      </c>
      <c r="C1154" s="64">
        <v>596</v>
      </c>
      <c r="D1154" s="64">
        <v>853</v>
      </c>
      <c r="E1154" s="64" t="s">
        <v>37</v>
      </c>
    </row>
    <row r="1155" spans="1:5">
      <c r="A1155" s="69">
        <v>2441</v>
      </c>
      <c r="B1155" s="69">
        <v>60</v>
      </c>
      <c r="C1155" s="64">
        <v>596</v>
      </c>
      <c r="D1155" s="64">
        <v>853</v>
      </c>
      <c r="E1155" s="64" t="s">
        <v>37</v>
      </c>
    </row>
    <row r="1156" spans="1:5">
      <c r="A1156" s="69">
        <v>2442</v>
      </c>
      <c r="B1156" s="69">
        <v>60</v>
      </c>
      <c r="C1156" s="64">
        <v>596</v>
      </c>
      <c r="D1156" s="64">
        <v>853</v>
      </c>
      <c r="E1156" s="64" t="s">
        <v>37</v>
      </c>
    </row>
    <row r="1157" spans="1:5">
      <c r="A1157" s="69">
        <v>2443</v>
      </c>
      <c r="B1157" s="69">
        <v>60</v>
      </c>
      <c r="C1157" s="64">
        <v>596</v>
      </c>
      <c r="D1157" s="64">
        <v>853</v>
      </c>
      <c r="E1157" s="64" t="s">
        <v>37</v>
      </c>
    </row>
    <row r="1158" spans="1:5">
      <c r="A1158" s="69">
        <v>2444</v>
      </c>
      <c r="B1158" s="69">
        <v>60</v>
      </c>
      <c r="C1158" s="64">
        <v>596</v>
      </c>
      <c r="D1158" s="64">
        <v>853</v>
      </c>
      <c r="E1158" s="64" t="s">
        <v>37</v>
      </c>
    </row>
    <row r="1159" spans="1:5">
      <c r="A1159" s="69">
        <v>2445</v>
      </c>
      <c r="B1159" s="69">
        <v>60</v>
      </c>
      <c r="C1159" s="64">
        <v>596</v>
      </c>
      <c r="D1159" s="64">
        <v>853</v>
      </c>
      <c r="E1159" s="64" t="s">
        <v>37</v>
      </c>
    </row>
    <row r="1160" spans="1:5">
      <c r="A1160" s="69">
        <v>2446</v>
      </c>
      <c r="B1160" s="69">
        <v>60</v>
      </c>
      <c r="C1160" s="64">
        <v>596</v>
      </c>
      <c r="D1160" s="64">
        <v>853</v>
      </c>
      <c r="E1160" s="64" t="s">
        <v>37</v>
      </c>
    </row>
    <row r="1161" spans="1:5">
      <c r="A1161" s="69">
        <v>2447</v>
      </c>
      <c r="B1161" s="69">
        <v>60</v>
      </c>
      <c r="C1161" s="64">
        <v>596</v>
      </c>
      <c r="D1161" s="64">
        <v>853</v>
      </c>
      <c r="E1161" s="64" t="s">
        <v>37</v>
      </c>
    </row>
    <row r="1162" spans="1:5">
      <c r="A1162" s="69">
        <v>2448</v>
      </c>
      <c r="B1162" s="69">
        <v>60</v>
      </c>
      <c r="C1162" s="64">
        <v>596</v>
      </c>
      <c r="D1162" s="64">
        <v>853</v>
      </c>
      <c r="E1162" s="64" t="s">
        <v>37</v>
      </c>
    </row>
    <row r="1163" spans="1:5">
      <c r="A1163" s="69">
        <v>2449</v>
      </c>
      <c r="B1163" s="69">
        <v>60</v>
      </c>
      <c r="C1163" s="64">
        <v>596</v>
      </c>
      <c r="D1163" s="64">
        <v>853</v>
      </c>
      <c r="E1163" s="64" t="s">
        <v>37</v>
      </c>
    </row>
    <row r="1164" spans="1:5">
      <c r="A1164" s="69">
        <v>2450</v>
      </c>
      <c r="B1164" s="69">
        <v>60</v>
      </c>
      <c r="C1164" s="64">
        <v>596</v>
      </c>
      <c r="D1164" s="64">
        <v>853</v>
      </c>
      <c r="E1164" s="64" t="s">
        <v>37</v>
      </c>
    </row>
    <row r="1165" spans="1:5">
      <c r="A1165" s="69">
        <v>2452</v>
      </c>
      <c r="B1165" s="69">
        <v>60</v>
      </c>
      <c r="C1165" s="64">
        <v>596</v>
      </c>
      <c r="D1165" s="64">
        <v>853</v>
      </c>
      <c r="E1165" s="64" t="s">
        <v>37</v>
      </c>
    </row>
    <row r="1166" spans="1:5">
      <c r="A1166" s="69">
        <v>2453</v>
      </c>
      <c r="B1166" s="69">
        <v>60</v>
      </c>
      <c r="C1166" s="64">
        <v>596</v>
      </c>
      <c r="D1166" s="64">
        <v>853</v>
      </c>
      <c r="E1166" s="64" t="s">
        <v>37</v>
      </c>
    </row>
    <row r="1167" spans="1:5">
      <c r="A1167" s="69">
        <v>2454</v>
      </c>
      <c r="B1167" s="69">
        <v>60</v>
      </c>
      <c r="C1167" s="64">
        <v>596</v>
      </c>
      <c r="D1167" s="64">
        <v>853</v>
      </c>
      <c r="E1167" s="64" t="s">
        <v>37</v>
      </c>
    </row>
    <row r="1168" spans="1:5">
      <c r="A1168" s="69">
        <v>2455</v>
      </c>
      <c r="B1168" s="69">
        <v>60</v>
      </c>
      <c r="C1168" s="64">
        <v>596</v>
      </c>
      <c r="D1168" s="64">
        <v>853</v>
      </c>
      <c r="E1168" s="64" t="s">
        <v>37</v>
      </c>
    </row>
    <row r="1169" spans="1:5">
      <c r="A1169" s="69">
        <v>2456</v>
      </c>
      <c r="B1169" s="69">
        <v>60</v>
      </c>
      <c r="C1169" s="64">
        <v>596</v>
      </c>
      <c r="D1169" s="64">
        <v>853</v>
      </c>
      <c r="E1169" s="64" t="s">
        <v>37</v>
      </c>
    </row>
    <row r="1170" spans="1:5">
      <c r="A1170" s="69">
        <v>2460</v>
      </c>
      <c r="B1170" s="69">
        <v>58</v>
      </c>
      <c r="C1170" s="64">
        <v>401</v>
      </c>
      <c r="D1170" s="64">
        <v>1122</v>
      </c>
      <c r="E1170" s="64" t="s">
        <v>37</v>
      </c>
    </row>
    <row r="1171" spans="1:5">
      <c r="A1171" s="69">
        <v>2462</v>
      </c>
      <c r="B1171" s="69">
        <v>58</v>
      </c>
      <c r="C1171" s="64">
        <v>401</v>
      </c>
      <c r="D1171" s="64">
        <v>1122</v>
      </c>
      <c r="E1171" s="64" t="s">
        <v>37</v>
      </c>
    </row>
    <row r="1172" spans="1:5">
      <c r="A1172" s="69">
        <v>2463</v>
      </c>
      <c r="B1172" s="69">
        <v>58</v>
      </c>
      <c r="C1172" s="64">
        <v>401</v>
      </c>
      <c r="D1172" s="64">
        <v>1122</v>
      </c>
      <c r="E1172" s="64" t="s">
        <v>37</v>
      </c>
    </row>
    <row r="1173" spans="1:5">
      <c r="A1173" s="69">
        <v>2464</v>
      </c>
      <c r="B1173" s="69">
        <v>58</v>
      </c>
      <c r="C1173" s="64">
        <v>401</v>
      </c>
      <c r="D1173" s="64">
        <v>1122</v>
      </c>
      <c r="E1173" s="64" t="s">
        <v>37</v>
      </c>
    </row>
    <row r="1174" spans="1:5">
      <c r="A1174" s="69">
        <v>2465</v>
      </c>
      <c r="B1174" s="69">
        <v>58</v>
      </c>
      <c r="C1174" s="64">
        <v>401</v>
      </c>
      <c r="D1174" s="64">
        <v>1122</v>
      </c>
      <c r="E1174" s="64" t="s">
        <v>37</v>
      </c>
    </row>
    <row r="1175" spans="1:5">
      <c r="A1175" s="69">
        <v>2466</v>
      </c>
      <c r="B1175" s="69">
        <v>58</v>
      </c>
      <c r="C1175" s="64">
        <v>401</v>
      </c>
      <c r="D1175" s="64">
        <v>1122</v>
      </c>
      <c r="E1175" s="64" t="s">
        <v>37</v>
      </c>
    </row>
    <row r="1176" spans="1:5">
      <c r="A1176" s="69">
        <v>2468</v>
      </c>
      <c r="B1176" s="69">
        <v>58</v>
      </c>
      <c r="C1176" s="64">
        <v>401</v>
      </c>
      <c r="D1176" s="64">
        <v>1122</v>
      </c>
      <c r="E1176" s="64" t="s">
        <v>37</v>
      </c>
    </row>
    <row r="1177" spans="1:5">
      <c r="A1177" s="69">
        <v>2469</v>
      </c>
      <c r="B1177" s="69">
        <v>58</v>
      </c>
      <c r="C1177" s="64">
        <v>401</v>
      </c>
      <c r="D1177" s="64">
        <v>1122</v>
      </c>
      <c r="E1177" s="64" t="s">
        <v>37</v>
      </c>
    </row>
    <row r="1178" spans="1:5">
      <c r="A1178" s="69">
        <v>2470</v>
      </c>
      <c r="B1178" s="69">
        <v>58</v>
      </c>
      <c r="C1178" s="64">
        <v>401</v>
      </c>
      <c r="D1178" s="64">
        <v>1122</v>
      </c>
      <c r="E1178" s="64" t="s">
        <v>37</v>
      </c>
    </row>
    <row r="1179" spans="1:5">
      <c r="A1179" s="69">
        <v>2471</v>
      </c>
      <c r="B1179" s="69">
        <v>58</v>
      </c>
      <c r="C1179" s="64">
        <v>401</v>
      </c>
      <c r="D1179" s="64">
        <v>1122</v>
      </c>
      <c r="E1179" s="64" t="s">
        <v>37</v>
      </c>
    </row>
    <row r="1180" spans="1:5">
      <c r="A1180" s="69">
        <v>2472</v>
      </c>
      <c r="B1180" s="69">
        <v>58</v>
      </c>
      <c r="C1180" s="64">
        <v>401</v>
      </c>
      <c r="D1180" s="64">
        <v>1122</v>
      </c>
      <c r="E1180" s="64" t="s">
        <v>37</v>
      </c>
    </row>
    <row r="1181" spans="1:5">
      <c r="A1181" s="69">
        <v>2473</v>
      </c>
      <c r="B1181" s="69">
        <v>58</v>
      </c>
      <c r="C1181" s="64">
        <v>401</v>
      </c>
      <c r="D1181" s="64">
        <v>1122</v>
      </c>
      <c r="E1181" s="64" t="s">
        <v>37</v>
      </c>
    </row>
    <row r="1182" spans="1:5">
      <c r="A1182" s="69">
        <v>2474</v>
      </c>
      <c r="B1182" s="69">
        <v>58</v>
      </c>
      <c r="C1182" s="64">
        <v>401</v>
      </c>
      <c r="D1182" s="64">
        <v>1122</v>
      </c>
      <c r="E1182" s="64" t="s">
        <v>37</v>
      </c>
    </row>
    <row r="1183" spans="1:5">
      <c r="A1183" s="69">
        <v>2475</v>
      </c>
      <c r="B1183" s="69">
        <v>59</v>
      </c>
      <c r="C1183" s="64">
        <v>1769</v>
      </c>
      <c r="D1183" s="64">
        <v>206</v>
      </c>
      <c r="E1183" s="64" t="s">
        <v>37</v>
      </c>
    </row>
    <row r="1184" spans="1:5">
      <c r="A1184" s="69">
        <v>2476</v>
      </c>
      <c r="B1184" s="69">
        <v>59</v>
      </c>
      <c r="C1184" s="64">
        <v>1769</v>
      </c>
      <c r="D1184" s="64">
        <v>206</v>
      </c>
      <c r="E1184" s="64" t="s">
        <v>37</v>
      </c>
    </row>
    <row r="1185" spans="1:5">
      <c r="A1185" s="69">
        <v>2477</v>
      </c>
      <c r="B1185" s="69">
        <v>58</v>
      </c>
      <c r="C1185" s="64">
        <v>401</v>
      </c>
      <c r="D1185" s="64">
        <v>1122</v>
      </c>
      <c r="E1185" s="64" t="s">
        <v>37</v>
      </c>
    </row>
    <row r="1186" spans="1:5">
      <c r="A1186" s="69">
        <v>2478</v>
      </c>
      <c r="B1186" s="69">
        <v>58</v>
      </c>
      <c r="C1186" s="64">
        <v>401</v>
      </c>
      <c r="D1186" s="64">
        <v>1122</v>
      </c>
      <c r="E1186" s="64" t="s">
        <v>37</v>
      </c>
    </row>
    <row r="1187" spans="1:5">
      <c r="A1187" s="69">
        <v>2479</v>
      </c>
      <c r="B1187" s="69">
        <v>58</v>
      </c>
      <c r="C1187" s="64">
        <v>401</v>
      </c>
      <c r="D1187" s="64">
        <v>1122</v>
      </c>
      <c r="E1187" s="64" t="s">
        <v>37</v>
      </c>
    </row>
    <row r="1188" spans="1:5">
      <c r="A1188" s="69">
        <v>2480</v>
      </c>
      <c r="B1188" s="69">
        <v>58</v>
      </c>
      <c r="C1188" s="64">
        <v>401</v>
      </c>
      <c r="D1188" s="64">
        <v>1122</v>
      </c>
      <c r="E1188" s="64" t="s">
        <v>37</v>
      </c>
    </row>
    <row r="1189" spans="1:5">
      <c r="A1189" s="69">
        <v>2481</v>
      </c>
      <c r="B1189" s="69">
        <v>58</v>
      </c>
      <c r="C1189" s="64">
        <v>401</v>
      </c>
      <c r="D1189" s="64">
        <v>1122</v>
      </c>
      <c r="E1189" s="64" t="s">
        <v>37</v>
      </c>
    </row>
    <row r="1190" spans="1:5">
      <c r="A1190" s="69">
        <v>2482</v>
      </c>
      <c r="B1190" s="69">
        <v>58</v>
      </c>
      <c r="C1190" s="64">
        <v>401</v>
      </c>
      <c r="D1190" s="64">
        <v>1122</v>
      </c>
      <c r="E1190" s="64" t="s">
        <v>37</v>
      </c>
    </row>
    <row r="1191" spans="1:5">
      <c r="A1191" s="69">
        <v>2483</v>
      </c>
      <c r="B1191" s="69">
        <v>58</v>
      </c>
      <c r="C1191" s="64">
        <v>401</v>
      </c>
      <c r="D1191" s="64">
        <v>1122</v>
      </c>
      <c r="E1191" s="64" t="s">
        <v>37</v>
      </c>
    </row>
    <row r="1192" spans="1:5">
      <c r="A1192" s="69">
        <v>2484</v>
      </c>
      <c r="B1192" s="69">
        <v>58</v>
      </c>
      <c r="C1192" s="64">
        <v>401</v>
      </c>
      <c r="D1192" s="64">
        <v>1122</v>
      </c>
      <c r="E1192" s="64" t="s">
        <v>37</v>
      </c>
    </row>
    <row r="1193" spans="1:5">
      <c r="A1193" s="69">
        <v>2485</v>
      </c>
      <c r="B1193" s="69">
        <v>58</v>
      </c>
      <c r="C1193" s="64">
        <v>401</v>
      </c>
      <c r="D1193" s="64">
        <v>1122</v>
      </c>
      <c r="E1193" s="64" t="s">
        <v>37</v>
      </c>
    </row>
    <row r="1194" spans="1:5">
      <c r="A1194" s="69">
        <v>2486</v>
      </c>
      <c r="B1194" s="69">
        <v>58</v>
      </c>
      <c r="C1194" s="64">
        <v>401</v>
      </c>
      <c r="D1194" s="64">
        <v>1122</v>
      </c>
      <c r="E1194" s="64" t="s">
        <v>37</v>
      </c>
    </row>
    <row r="1195" spans="1:5">
      <c r="A1195" s="69">
        <v>2487</v>
      </c>
      <c r="B1195" s="69">
        <v>58</v>
      </c>
      <c r="C1195" s="64">
        <v>401</v>
      </c>
      <c r="D1195" s="64">
        <v>1122</v>
      </c>
      <c r="E1195" s="64" t="s">
        <v>37</v>
      </c>
    </row>
    <row r="1196" spans="1:5">
      <c r="A1196" s="69">
        <v>2488</v>
      </c>
      <c r="B1196" s="69">
        <v>58</v>
      </c>
      <c r="C1196" s="64">
        <v>401</v>
      </c>
      <c r="D1196" s="64">
        <v>1122</v>
      </c>
      <c r="E1196" s="64" t="s">
        <v>37</v>
      </c>
    </row>
    <row r="1197" spans="1:5">
      <c r="A1197" s="69">
        <v>2489</v>
      </c>
      <c r="B1197" s="69">
        <v>58</v>
      </c>
      <c r="C1197" s="64">
        <v>401</v>
      </c>
      <c r="D1197" s="64">
        <v>1122</v>
      </c>
      <c r="E1197" s="64" t="s">
        <v>37</v>
      </c>
    </row>
    <row r="1198" spans="1:5">
      <c r="A1198" s="69">
        <v>2490</v>
      </c>
      <c r="B1198" s="69">
        <v>58</v>
      </c>
      <c r="C1198" s="64">
        <v>401</v>
      </c>
      <c r="D1198" s="64">
        <v>1122</v>
      </c>
      <c r="E1198" s="64" t="s">
        <v>37</v>
      </c>
    </row>
    <row r="1199" spans="1:5">
      <c r="A1199" s="69">
        <v>2500</v>
      </c>
      <c r="B1199" s="69">
        <v>65</v>
      </c>
      <c r="C1199" s="64">
        <v>690</v>
      </c>
      <c r="D1199" s="64">
        <v>577</v>
      </c>
      <c r="E1199" s="64" t="s">
        <v>37</v>
      </c>
    </row>
    <row r="1200" spans="1:5">
      <c r="A1200" s="69">
        <v>2502</v>
      </c>
      <c r="B1200" s="69">
        <v>65</v>
      </c>
      <c r="C1200" s="64">
        <v>690</v>
      </c>
      <c r="D1200" s="64">
        <v>577</v>
      </c>
      <c r="E1200" s="64" t="s">
        <v>37</v>
      </c>
    </row>
    <row r="1201" spans="1:5">
      <c r="A1201" s="69">
        <v>2505</v>
      </c>
      <c r="B1201" s="69">
        <v>65</v>
      </c>
      <c r="C1201" s="64">
        <v>690</v>
      </c>
      <c r="D1201" s="64">
        <v>577</v>
      </c>
      <c r="E1201" s="64" t="s">
        <v>37</v>
      </c>
    </row>
    <row r="1202" spans="1:5">
      <c r="A1202" s="69">
        <v>2506</v>
      </c>
      <c r="B1202" s="69">
        <v>65</v>
      </c>
      <c r="C1202" s="64">
        <v>690</v>
      </c>
      <c r="D1202" s="64">
        <v>577</v>
      </c>
      <c r="E1202" s="64" t="s">
        <v>37</v>
      </c>
    </row>
    <row r="1203" spans="1:5">
      <c r="A1203" s="69">
        <v>2508</v>
      </c>
      <c r="B1203" s="69">
        <v>65</v>
      </c>
      <c r="C1203" s="64">
        <v>690</v>
      </c>
      <c r="D1203" s="64">
        <v>577</v>
      </c>
      <c r="E1203" s="64" t="s">
        <v>37</v>
      </c>
    </row>
    <row r="1204" spans="1:5">
      <c r="A1204" s="69">
        <v>2515</v>
      </c>
      <c r="B1204" s="69">
        <v>65</v>
      </c>
      <c r="C1204" s="64">
        <v>690</v>
      </c>
      <c r="D1204" s="64">
        <v>577</v>
      </c>
      <c r="E1204" s="64" t="s">
        <v>37</v>
      </c>
    </row>
    <row r="1205" spans="1:5">
      <c r="A1205" s="69">
        <v>2516</v>
      </c>
      <c r="B1205" s="69">
        <v>65</v>
      </c>
      <c r="C1205" s="64">
        <v>690</v>
      </c>
      <c r="D1205" s="64">
        <v>577</v>
      </c>
      <c r="E1205" s="64" t="s">
        <v>37</v>
      </c>
    </row>
    <row r="1206" spans="1:5">
      <c r="A1206" s="69">
        <v>2517</v>
      </c>
      <c r="B1206" s="69">
        <v>65</v>
      </c>
      <c r="C1206" s="64">
        <v>690</v>
      </c>
      <c r="D1206" s="64">
        <v>577</v>
      </c>
      <c r="E1206" s="64" t="s">
        <v>37</v>
      </c>
    </row>
    <row r="1207" spans="1:5">
      <c r="A1207" s="69">
        <v>2518</v>
      </c>
      <c r="B1207" s="69">
        <v>65</v>
      </c>
      <c r="C1207" s="64">
        <v>690</v>
      </c>
      <c r="D1207" s="64">
        <v>577</v>
      </c>
      <c r="E1207" s="64" t="s">
        <v>37</v>
      </c>
    </row>
    <row r="1208" spans="1:5">
      <c r="A1208" s="69">
        <v>2519</v>
      </c>
      <c r="B1208" s="69">
        <v>65</v>
      </c>
      <c r="C1208" s="64">
        <v>690</v>
      </c>
      <c r="D1208" s="64">
        <v>577</v>
      </c>
      <c r="E1208" s="64" t="s">
        <v>37</v>
      </c>
    </row>
    <row r="1209" spans="1:5">
      <c r="A1209" s="69">
        <v>2520</v>
      </c>
      <c r="B1209" s="69">
        <v>65</v>
      </c>
      <c r="C1209" s="64">
        <v>690</v>
      </c>
      <c r="D1209" s="64">
        <v>577</v>
      </c>
      <c r="E1209" s="64" t="s">
        <v>37</v>
      </c>
    </row>
    <row r="1210" spans="1:5">
      <c r="A1210" s="69">
        <v>2521</v>
      </c>
      <c r="B1210" s="69">
        <v>65</v>
      </c>
      <c r="C1210" s="64">
        <v>690</v>
      </c>
      <c r="D1210" s="64">
        <v>577</v>
      </c>
      <c r="E1210" s="64" t="s">
        <v>37</v>
      </c>
    </row>
    <row r="1211" spans="1:5">
      <c r="A1211" s="69">
        <v>2522</v>
      </c>
      <c r="B1211" s="69">
        <v>65</v>
      </c>
      <c r="C1211" s="64">
        <v>690</v>
      </c>
      <c r="D1211" s="64">
        <v>577</v>
      </c>
      <c r="E1211" s="64" t="s">
        <v>37</v>
      </c>
    </row>
    <row r="1212" spans="1:5">
      <c r="A1212" s="69">
        <v>2525</v>
      </c>
      <c r="B1212" s="69">
        <v>65</v>
      </c>
      <c r="C1212" s="64">
        <v>690</v>
      </c>
      <c r="D1212" s="64">
        <v>577</v>
      </c>
      <c r="E1212" s="64" t="s">
        <v>37</v>
      </c>
    </row>
    <row r="1213" spans="1:5">
      <c r="A1213" s="69">
        <v>2526</v>
      </c>
      <c r="B1213" s="69">
        <v>65</v>
      </c>
      <c r="C1213" s="64">
        <v>690</v>
      </c>
      <c r="D1213" s="64">
        <v>577</v>
      </c>
      <c r="E1213" s="64" t="s">
        <v>37</v>
      </c>
    </row>
    <row r="1214" spans="1:5">
      <c r="A1214" s="69">
        <v>2527</v>
      </c>
      <c r="B1214" s="69">
        <v>65</v>
      </c>
      <c r="C1214" s="64">
        <v>690</v>
      </c>
      <c r="D1214" s="64">
        <v>577</v>
      </c>
      <c r="E1214" s="64" t="s">
        <v>37</v>
      </c>
    </row>
    <row r="1215" spans="1:5">
      <c r="A1215" s="69">
        <v>2528</v>
      </c>
      <c r="B1215" s="69">
        <v>65</v>
      </c>
      <c r="C1215" s="64">
        <v>690</v>
      </c>
      <c r="D1215" s="64">
        <v>577</v>
      </c>
      <c r="E1215" s="64" t="s">
        <v>37</v>
      </c>
    </row>
    <row r="1216" spans="1:5">
      <c r="A1216" s="69">
        <v>2529</v>
      </c>
      <c r="B1216" s="69">
        <v>65</v>
      </c>
      <c r="C1216" s="64">
        <v>690</v>
      </c>
      <c r="D1216" s="64">
        <v>577</v>
      </c>
      <c r="E1216" s="64" t="s">
        <v>37</v>
      </c>
    </row>
    <row r="1217" spans="1:5">
      <c r="A1217" s="69">
        <v>2530</v>
      </c>
      <c r="B1217" s="69">
        <v>65</v>
      </c>
      <c r="C1217" s="64">
        <v>690</v>
      </c>
      <c r="D1217" s="64">
        <v>577</v>
      </c>
      <c r="E1217" s="64" t="s">
        <v>37</v>
      </c>
    </row>
    <row r="1218" spans="1:5">
      <c r="A1218" s="69">
        <v>2533</v>
      </c>
      <c r="B1218" s="69">
        <v>65</v>
      </c>
      <c r="C1218" s="64">
        <v>690</v>
      </c>
      <c r="D1218" s="64">
        <v>577</v>
      </c>
      <c r="E1218" s="64" t="s">
        <v>37</v>
      </c>
    </row>
    <row r="1219" spans="1:5">
      <c r="A1219" s="69">
        <v>2534</v>
      </c>
      <c r="B1219" s="69">
        <v>65</v>
      </c>
      <c r="C1219" s="64">
        <v>690</v>
      </c>
      <c r="D1219" s="64">
        <v>577</v>
      </c>
      <c r="E1219" s="64" t="s">
        <v>37</v>
      </c>
    </row>
    <row r="1220" spans="1:5">
      <c r="A1220" s="69">
        <v>2535</v>
      </c>
      <c r="B1220" s="69">
        <v>65</v>
      </c>
      <c r="C1220" s="64">
        <v>690</v>
      </c>
      <c r="D1220" s="64">
        <v>577</v>
      </c>
      <c r="E1220" s="64" t="s">
        <v>37</v>
      </c>
    </row>
    <row r="1221" spans="1:5">
      <c r="A1221" s="69">
        <v>2536</v>
      </c>
      <c r="B1221" s="69">
        <v>65</v>
      </c>
      <c r="C1221" s="64">
        <v>690</v>
      </c>
      <c r="D1221" s="64">
        <v>577</v>
      </c>
      <c r="E1221" s="64" t="s">
        <v>37</v>
      </c>
    </row>
    <row r="1222" spans="1:5">
      <c r="A1222" s="69">
        <v>2537</v>
      </c>
      <c r="B1222" s="69">
        <v>65</v>
      </c>
      <c r="C1222" s="64">
        <v>690</v>
      </c>
      <c r="D1222" s="64">
        <v>577</v>
      </c>
      <c r="E1222" s="64" t="s">
        <v>37</v>
      </c>
    </row>
    <row r="1223" spans="1:5">
      <c r="A1223" s="69">
        <v>2538</v>
      </c>
      <c r="B1223" s="69">
        <v>65</v>
      </c>
      <c r="C1223" s="64">
        <v>690</v>
      </c>
      <c r="D1223" s="64">
        <v>577</v>
      </c>
      <c r="E1223" s="64" t="s">
        <v>37</v>
      </c>
    </row>
    <row r="1224" spans="1:5">
      <c r="A1224" s="69">
        <v>2539</v>
      </c>
      <c r="B1224" s="69">
        <v>65</v>
      </c>
      <c r="C1224" s="64">
        <v>690</v>
      </c>
      <c r="D1224" s="64">
        <v>577</v>
      </c>
      <c r="E1224" s="64" t="s">
        <v>37</v>
      </c>
    </row>
    <row r="1225" spans="1:5">
      <c r="A1225" s="69">
        <v>2540</v>
      </c>
      <c r="B1225" s="69">
        <v>65</v>
      </c>
      <c r="C1225" s="64">
        <v>690</v>
      </c>
      <c r="D1225" s="64">
        <v>577</v>
      </c>
      <c r="E1225" s="64" t="s">
        <v>37</v>
      </c>
    </row>
    <row r="1226" spans="1:5">
      <c r="A1226" s="69">
        <v>2541</v>
      </c>
      <c r="B1226" s="69">
        <v>65</v>
      </c>
      <c r="C1226" s="64">
        <v>690</v>
      </c>
      <c r="D1226" s="64">
        <v>577</v>
      </c>
      <c r="E1226" s="64" t="s">
        <v>37</v>
      </c>
    </row>
    <row r="1227" spans="1:5">
      <c r="A1227" s="69">
        <v>2545</v>
      </c>
      <c r="B1227" s="69">
        <v>65</v>
      </c>
      <c r="C1227" s="64">
        <v>690</v>
      </c>
      <c r="D1227" s="64">
        <v>577</v>
      </c>
      <c r="E1227" s="64" t="s">
        <v>37</v>
      </c>
    </row>
    <row r="1228" spans="1:5">
      <c r="A1228" s="69">
        <v>2546</v>
      </c>
      <c r="B1228" s="69">
        <v>65</v>
      </c>
      <c r="C1228" s="64">
        <v>690</v>
      </c>
      <c r="D1228" s="64">
        <v>577</v>
      </c>
      <c r="E1228" s="64" t="s">
        <v>37</v>
      </c>
    </row>
    <row r="1229" spans="1:5">
      <c r="A1229" s="69">
        <v>2548</v>
      </c>
      <c r="B1229" s="69">
        <v>65</v>
      </c>
      <c r="C1229" s="64">
        <v>690</v>
      </c>
      <c r="D1229" s="64">
        <v>577</v>
      </c>
      <c r="E1229" s="64" t="s">
        <v>37</v>
      </c>
    </row>
    <row r="1230" spans="1:5">
      <c r="A1230" s="69">
        <v>2549</v>
      </c>
      <c r="B1230" s="69">
        <v>65</v>
      </c>
      <c r="C1230" s="64">
        <v>690</v>
      </c>
      <c r="D1230" s="64">
        <v>577</v>
      </c>
      <c r="E1230" s="64" t="s">
        <v>37</v>
      </c>
    </row>
    <row r="1231" spans="1:5">
      <c r="A1231" s="69">
        <v>2550</v>
      </c>
      <c r="B1231" s="69">
        <v>65</v>
      </c>
      <c r="C1231" s="64">
        <v>690</v>
      </c>
      <c r="D1231" s="64">
        <v>577</v>
      </c>
      <c r="E1231" s="64" t="s">
        <v>37</v>
      </c>
    </row>
    <row r="1232" spans="1:5">
      <c r="A1232" s="69">
        <v>2551</v>
      </c>
      <c r="B1232" s="69">
        <v>65</v>
      </c>
      <c r="C1232" s="64">
        <v>690</v>
      </c>
      <c r="D1232" s="64">
        <v>577</v>
      </c>
      <c r="E1232" s="64" t="s">
        <v>37</v>
      </c>
    </row>
    <row r="1233" spans="1:5">
      <c r="A1233" s="69">
        <v>2558</v>
      </c>
      <c r="B1233" s="69">
        <v>63</v>
      </c>
      <c r="C1233" s="64">
        <v>642</v>
      </c>
      <c r="D1233" s="64">
        <v>541</v>
      </c>
      <c r="E1233" s="64" t="s">
        <v>37</v>
      </c>
    </row>
    <row r="1234" spans="1:5">
      <c r="A1234" s="69">
        <v>2559</v>
      </c>
      <c r="B1234" s="69">
        <v>63</v>
      </c>
      <c r="C1234" s="64">
        <v>642</v>
      </c>
      <c r="D1234" s="64">
        <v>541</v>
      </c>
      <c r="E1234" s="64" t="s">
        <v>37</v>
      </c>
    </row>
    <row r="1235" spans="1:5">
      <c r="A1235" s="69">
        <v>2560</v>
      </c>
      <c r="B1235" s="69">
        <v>63</v>
      </c>
      <c r="C1235" s="64">
        <v>642</v>
      </c>
      <c r="D1235" s="64">
        <v>541</v>
      </c>
      <c r="E1235" s="64" t="s">
        <v>37</v>
      </c>
    </row>
    <row r="1236" spans="1:5">
      <c r="A1236" s="69">
        <v>2563</v>
      </c>
      <c r="B1236" s="69">
        <v>63</v>
      </c>
      <c r="C1236" s="64">
        <v>642</v>
      </c>
      <c r="D1236" s="64">
        <v>541</v>
      </c>
      <c r="E1236" s="64" t="s">
        <v>37</v>
      </c>
    </row>
    <row r="1237" spans="1:5">
      <c r="A1237" s="69">
        <v>2564</v>
      </c>
      <c r="B1237" s="69">
        <v>63</v>
      </c>
      <c r="C1237" s="64">
        <v>642</v>
      </c>
      <c r="D1237" s="64">
        <v>541</v>
      </c>
      <c r="E1237" s="64" t="s">
        <v>37</v>
      </c>
    </row>
    <row r="1238" spans="1:5">
      <c r="A1238" s="69">
        <v>2565</v>
      </c>
      <c r="B1238" s="69">
        <v>63</v>
      </c>
      <c r="C1238" s="64">
        <v>642</v>
      </c>
      <c r="D1238" s="64">
        <v>541</v>
      </c>
      <c r="E1238" s="64" t="s">
        <v>37</v>
      </c>
    </row>
    <row r="1239" spans="1:5">
      <c r="A1239" s="69">
        <v>2566</v>
      </c>
      <c r="B1239" s="69">
        <v>63</v>
      </c>
      <c r="C1239" s="64">
        <v>642</v>
      </c>
      <c r="D1239" s="64">
        <v>541</v>
      </c>
      <c r="E1239" s="64" t="s">
        <v>37</v>
      </c>
    </row>
    <row r="1240" spans="1:5">
      <c r="A1240" s="69">
        <v>2567</v>
      </c>
      <c r="B1240" s="69">
        <v>63</v>
      </c>
      <c r="C1240" s="64">
        <v>642</v>
      </c>
      <c r="D1240" s="64">
        <v>541</v>
      </c>
      <c r="E1240" s="64" t="s">
        <v>37</v>
      </c>
    </row>
    <row r="1241" spans="1:5">
      <c r="A1241" s="69">
        <v>2568</v>
      </c>
      <c r="B1241" s="69">
        <v>63</v>
      </c>
      <c r="C1241" s="64">
        <v>642</v>
      </c>
      <c r="D1241" s="64">
        <v>541</v>
      </c>
      <c r="E1241" s="64" t="s">
        <v>37</v>
      </c>
    </row>
    <row r="1242" spans="1:5">
      <c r="A1242" s="69">
        <v>2569</v>
      </c>
      <c r="B1242" s="69">
        <v>63</v>
      </c>
      <c r="C1242" s="64">
        <v>642</v>
      </c>
      <c r="D1242" s="64">
        <v>541</v>
      </c>
      <c r="E1242" s="64" t="s">
        <v>37</v>
      </c>
    </row>
    <row r="1243" spans="1:5">
      <c r="A1243" s="69">
        <v>2570</v>
      </c>
      <c r="B1243" s="69">
        <v>63</v>
      </c>
      <c r="C1243" s="64">
        <v>642</v>
      </c>
      <c r="D1243" s="64">
        <v>541</v>
      </c>
      <c r="E1243" s="64" t="s">
        <v>37</v>
      </c>
    </row>
    <row r="1244" spans="1:5">
      <c r="A1244" s="69">
        <v>2571</v>
      </c>
      <c r="B1244" s="69">
        <v>63</v>
      </c>
      <c r="C1244" s="64">
        <v>642</v>
      </c>
      <c r="D1244" s="64">
        <v>541</v>
      </c>
      <c r="E1244" s="64" t="s">
        <v>37</v>
      </c>
    </row>
    <row r="1245" spans="1:5">
      <c r="A1245" s="69">
        <v>2572</v>
      </c>
      <c r="B1245" s="69">
        <v>63</v>
      </c>
      <c r="C1245" s="64">
        <v>642</v>
      </c>
      <c r="D1245" s="64">
        <v>541</v>
      </c>
      <c r="E1245" s="64" t="s">
        <v>37</v>
      </c>
    </row>
    <row r="1246" spans="1:5">
      <c r="A1246" s="69">
        <v>2573</v>
      </c>
      <c r="B1246" s="69">
        <v>63</v>
      </c>
      <c r="C1246" s="64">
        <v>642</v>
      </c>
      <c r="D1246" s="64">
        <v>541</v>
      </c>
      <c r="E1246" s="64" t="s">
        <v>37</v>
      </c>
    </row>
    <row r="1247" spans="1:5">
      <c r="A1247" s="69">
        <v>2574</v>
      </c>
      <c r="B1247" s="69">
        <v>63</v>
      </c>
      <c r="C1247" s="64">
        <v>642</v>
      </c>
      <c r="D1247" s="64">
        <v>541</v>
      </c>
      <c r="E1247" s="64" t="s">
        <v>37</v>
      </c>
    </row>
    <row r="1248" spans="1:5">
      <c r="A1248" s="69">
        <v>2575</v>
      </c>
      <c r="B1248" s="69">
        <v>65</v>
      </c>
      <c r="C1248" s="64">
        <v>690</v>
      </c>
      <c r="D1248" s="64">
        <v>577</v>
      </c>
      <c r="E1248" s="64" t="s">
        <v>37</v>
      </c>
    </row>
    <row r="1249" spans="1:5">
      <c r="A1249" s="69">
        <v>2576</v>
      </c>
      <c r="B1249" s="69">
        <v>65</v>
      </c>
      <c r="C1249" s="64">
        <v>690</v>
      </c>
      <c r="D1249" s="64">
        <v>577</v>
      </c>
      <c r="E1249" s="64" t="s">
        <v>37</v>
      </c>
    </row>
    <row r="1250" spans="1:5">
      <c r="A1250" s="69">
        <v>2577</v>
      </c>
      <c r="B1250" s="69">
        <v>65</v>
      </c>
      <c r="C1250" s="64">
        <v>690</v>
      </c>
      <c r="D1250" s="64">
        <v>577</v>
      </c>
      <c r="E1250" s="64" t="s">
        <v>37</v>
      </c>
    </row>
    <row r="1251" spans="1:5">
      <c r="A1251" s="69">
        <v>2578</v>
      </c>
      <c r="B1251" s="69">
        <v>65</v>
      </c>
      <c r="C1251" s="64">
        <v>690</v>
      </c>
      <c r="D1251" s="64">
        <v>577</v>
      </c>
      <c r="E1251" s="64" t="s">
        <v>37</v>
      </c>
    </row>
    <row r="1252" spans="1:5">
      <c r="A1252" s="69">
        <v>2579</v>
      </c>
      <c r="B1252" s="69">
        <v>65</v>
      </c>
      <c r="C1252" s="64">
        <v>690</v>
      </c>
      <c r="D1252" s="64">
        <v>577</v>
      </c>
      <c r="E1252" s="64" t="s">
        <v>37</v>
      </c>
    </row>
    <row r="1253" spans="1:5">
      <c r="A1253" s="69">
        <v>2580</v>
      </c>
      <c r="B1253" s="69">
        <v>64</v>
      </c>
      <c r="C1253" s="64">
        <v>2186</v>
      </c>
      <c r="D1253" s="64">
        <v>80</v>
      </c>
      <c r="E1253" s="64" t="s">
        <v>37</v>
      </c>
    </row>
    <row r="1254" spans="1:5">
      <c r="A1254" s="69">
        <v>2581</v>
      </c>
      <c r="B1254" s="69">
        <v>64</v>
      </c>
      <c r="C1254" s="64">
        <v>2186</v>
      </c>
      <c r="D1254" s="64">
        <v>80</v>
      </c>
      <c r="E1254" s="64" t="s">
        <v>37</v>
      </c>
    </row>
    <row r="1255" spans="1:5">
      <c r="A1255" s="69">
        <v>2582</v>
      </c>
      <c r="B1255" s="69">
        <v>64</v>
      </c>
      <c r="C1255" s="64">
        <v>2186</v>
      </c>
      <c r="D1255" s="64">
        <v>80</v>
      </c>
      <c r="E1255" s="64" t="s">
        <v>37</v>
      </c>
    </row>
    <row r="1256" spans="1:5">
      <c r="A1256" s="69">
        <v>2583</v>
      </c>
      <c r="B1256" s="69">
        <v>64</v>
      </c>
      <c r="C1256" s="64">
        <v>2186</v>
      </c>
      <c r="D1256" s="64">
        <v>80</v>
      </c>
      <c r="E1256" s="64" t="s">
        <v>37</v>
      </c>
    </row>
    <row r="1257" spans="1:5">
      <c r="A1257" s="69">
        <v>2584</v>
      </c>
      <c r="B1257" s="69">
        <v>57</v>
      </c>
      <c r="C1257" s="64">
        <v>1608</v>
      </c>
      <c r="D1257" s="64">
        <v>219</v>
      </c>
      <c r="E1257" s="64" t="s">
        <v>37</v>
      </c>
    </row>
    <row r="1258" spans="1:5">
      <c r="A1258" s="69">
        <v>2585</v>
      </c>
      <c r="B1258" s="69">
        <v>57</v>
      </c>
      <c r="C1258" s="64">
        <v>1608</v>
      </c>
      <c r="D1258" s="64">
        <v>219</v>
      </c>
      <c r="E1258" s="64" t="s">
        <v>37</v>
      </c>
    </row>
    <row r="1259" spans="1:5">
      <c r="A1259" s="69">
        <v>2586</v>
      </c>
      <c r="B1259" s="69">
        <v>57</v>
      </c>
      <c r="C1259" s="64">
        <v>1608</v>
      </c>
      <c r="D1259" s="64">
        <v>219</v>
      </c>
      <c r="E1259" s="64" t="s">
        <v>37</v>
      </c>
    </row>
    <row r="1260" spans="1:5">
      <c r="A1260" s="69">
        <v>2587</v>
      </c>
      <c r="B1260" s="69">
        <v>57</v>
      </c>
      <c r="C1260" s="64">
        <v>1608</v>
      </c>
      <c r="D1260" s="64">
        <v>219</v>
      </c>
      <c r="E1260" s="64" t="s">
        <v>37</v>
      </c>
    </row>
    <row r="1261" spans="1:5">
      <c r="A1261" s="69">
        <v>2588</v>
      </c>
      <c r="B1261" s="69">
        <v>57</v>
      </c>
      <c r="C1261" s="64">
        <v>1608</v>
      </c>
      <c r="D1261" s="64">
        <v>219</v>
      </c>
      <c r="E1261" s="64" t="s">
        <v>37</v>
      </c>
    </row>
    <row r="1262" spans="1:5">
      <c r="A1262" s="69">
        <v>2589</v>
      </c>
      <c r="B1262" s="69">
        <v>64</v>
      </c>
      <c r="C1262" s="64">
        <v>2186</v>
      </c>
      <c r="D1262" s="64">
        <v>80</v>
      </c>
      <c r="E1262" s="64" t="s">
        <v>37</v>
      </c>
    </row>
    <row r="1263" spans="1:5">
      <c r="A1263" s="69">
        <v>2590</v>
      </c>
      <c r="B1263" s="69">
        <v>57</v>
      </c>
      <c r="C1263" s="64">
        <v>1608</v>
      </c>
      <c r="D1263" s="64">
        <v>219</v>
      </c>
      <c r="E1263" s="64" t="s">
        <v>37</v>
      </c>
    </row>
    <row r="1264" spans="1:5">
      <c r="A1264" s="69">
        <v>2594</v>
      </c>
      <c r="B1264" s="69">
        <v>57</v>
      </c>
      <c r="C1264" s="64">
        <v>1608</v>
      </c>
      <c r="D1264" s="64">
        <v>219</v>
      </c>
      <c r="E1264" s="64" t="s">
        <v>37</v>
      </c>
    </row>
    <row r="1265" spans="1:5">
      <c r="A1265" s="69">
        <v>2600</v>
      </c>
      <c r="B1265" s="69">
        <v>64</v>
      </c>
      <c r="C1265" s="64">
        <v>2186</v>
      </c>
      <c r="D1265" s="64">
        <v>80</v>
      </c>
      <c r="E1265" s="64" t="s">
        <v>38</v>
      </c>
    </row>
    <row r="1266" spans="1:5">
      <c r="A1266" s="69">
        <v>2601</v>
      </c>
      <c r="B1266" s="69">
        <v>64</v>
      </c>
      <c r="C1266" s="64">
        <v>2186</v>
      </c>
      <c r="D1266" s="64">
        <v>80</v>
      </c>
      <c r="E1266" s="64" t="s">
        <v>38</v>
      </c>
    </row>
    <row r="1267" spans="1:5">
      <c r="A1267" s="69">
        <v>2602</v>
      </c>
      <c r="B1267" s="69">
        <v>64</v>
      </c>
      <c r="C1267" s="64">
        <v>2186</v>
      </c>
      <c r="D1267" s="64">
        <v>80</v>
      </c>
      <c r="E1267" s="64" t="s">
        <v>38</v>
      </c>
    </row>
    <row r="1268" spans="1:5">
      <c r="A1268" s="69">
        <v>2603</v>
      </c>
      <c r="B1268" s="69">
        <v>64</v>
      </c>
      <c r="C1268" s="64">
        <v>2186</v>
      </c>
      <c r="D1268" s="64">
        <v>80</v>
      </c>
      <c r="E1268" s="64" t="s">
        <v>38</v>
      </c>
    </row>
    <row r="1269" spans="1:5">
      <c r="A1269" s="69">
        <v>2604</v>
      </c>
      <c r="B1269" s="69">
        <v>64</v>
      </c>
      <c r="C1269" s="64">
        <v>2186</v>
      </c>
      <c r="D1269" s="64">
        <v>80</v>
      </c>
      <c r="E1269" s="64" t="s">
        <v>38</v>
      </c>
    </row>
    <row r="1270" spans="1:5">
      <c r="A1270" s="69">
        <v>2605</v>
      </c>
      <c r="B1270" s="69">
        <v>64</v>
      </c>
      <c r="C1270" s="64">
        <v>2186</v>
      </c>
      <c r="D1270" s="64">
        <v>80</v>
      </c>
      <c r="E1270" s="64" t="s">
        <v>38</v>
      </c>
    </row>
    <row r="1271" spans="1:5">
      <c r="A1271" s="69">
        <v>2606</v>
      </c>
      <c r="B1271" s="69">
        <v>64</v>
      </c>
      <c r="C1271" s="64">
        <v>2186</v>
      </c>
      <c r="D1271" s="64">
        <v>80</v>
      </c>
      <c r="E1271" s="64" t="s">
        <v>38</v>
      </c>
    </row>
    <row r="1272" spans="1:5">
      <c r="A1272" s="69">
        <v>2607</v>
      </c>
      <c r="B1272" s="69">
        <v>64</v>
      </c>
      <c r="C1272" s="64">
        <v>2186</v>
      </c>
      <c r="D1272" s="64">
        <v>80</v>
      </c>
      <c r="E1272" s="64" t="s">
        <v>38</v>
      </c>
    </row>
    <row r="1273" spans="1:5">
      <c r="A1273" s="69">
        <v>2608</v>
      </c>
      <c r="B1273" s="69">
        <v>64</v>
      </c>
      <c r="C1273" s="64">
        <v>2186</v>
      </c>
      <c r="D1273" s="64">
        <v>80</v>
      </c>
      <c r="E1273" s="64" t="s">
        <v>38</v>
      </c>
    </row>
    <row r="1274" spans="1:5">
      <c r="A1274" s="69">
        <v>2609</v>
      </c>
      <c r="B1274" s="69">
        <v>64</v>
      </c>
      <c r="C1274" s="64">
        <v>2186</v>
      </c>
      <c r="D1274" s="64">
        <v>80</v>
      </c>
      <c r="E1274" s="64" t="s">
        <v>38</v>
      </c>
    </row>
    <row r="1275" spans="1:5">
      <c r="A1275" s="69">
        <v>2610</v>
      </c>
      <c r="B1275" s="69">
        <v>64</v>
      </c>
      <c r="C1275" s="64">
        <v>2186</v>
      </c>
      <c r="D1275" s="64">
        <v>80</v>
      </c>
      <c r="E1275" s="64" t="s">
        <v>38</v>
      </c>
    </row>
    <row r="1276" spans="1:5">
      <c r="A1276" s="69">
        <v>2611</v>
      </c>
      <c r="B1276" s="69">
        <v>64</v>
      </c>
      <c r="C1276" s="64">
        <v>2186</v>
      </c>
      <c r="D1276" s="64">
        <v>80</v>
      </c>
      <c r="E1276" s="64" t="s">
        <v>38</v>
      </c>
    </row>
    <row r="1277" spans="1:5">
      <c r="A1277" s="69">
        <v>2612</v>
      </c>
      <c r="B1277" s="69">
        <v>64</v>
      </c>
      <c r="C1277" s="64">
        <v>2186</v>
      </c>
      <c r="D1277" s="64">
        <v>80</v>
      </c>
      <c r="E1277" s="64" t="s">
        <v>38</v>
      </c>
    </row>
    <row r="1278" spans="1:5">
      <c r="A1278" s="69">
        <v>2614</v>
      </c>
      <c r="B1278" s="69">
        <v>64</v>
      </c>
      <c r="C1278" s="64">
        <v>2186</v>
      </c>
      <c r="D1278" s="64">
        <v>80</v>
      </c>
      <c r="E1278" s="64" t="s">
        <v>38</v>
      </c>
    </row>
    <row r="1279" spans="1:5">
      <c r="A1279" s="69">
        <v>2615</v>
      </c>
      <c r="B1279" s="69">
        <v>64</v>
      </c>
      <c r="C1279" s="64">
        <v>2186</v>
      </c>
      <c r="D1279" s="64">
        <v>80</v>
      </c>
      <c r="E1279" s="64" t="s">
        <v>38</v>
      </c>
    </row>
    <row r="1280" spans="1:5">
      <c r="A1280" s="69">
        <v>2616</v>
      </c>
      <c r="B1280" s="69">
        <v>64</v>
      </c>
      <c r="C1280" s="64">
        <v>2186</v>
      </c>
      <c r="D1280" s="64">
        <v>80</v>
      </c>
      <c r="E1280" s="64" t="s">
        <v>38</v>
      </c>
    </row>
    <row r="1281" spans="1:5">
      <c r="A1281" s="69">
        <v>2617</v>
      </c>
      <c r="B1281" s="69">
        <v>64</v>
      </c>
      <c r="C1281" s="64">
        <v>2186</v>
      </c>
      <c r="D1281" s="64">
        <v>80</v>
      </c>
      <c r="E1281" s="64" t="s">
        <v>38</v>
      </c>
    </row>
    <row r="1282" spans="1:5">
      <c r="A1282" s="69">
        <v>2618</v>
      </c>
      <c r="B1282" s="69">
        <v>64</v>
      </c>
      <c r="C1282" s="64">
        <v>2186</v>
      </c>
      <c r="D1282" s="64">
        <v>80</v>
      </c>
      <c r="E1282" s="64" t="s">
        <v>38</v>
      </c>
    </row>
    <row r="1283" spans="1:5">
      <c r="A1283" s="69">
        <v>2619</v>
      </c>
      <c r="B1283" s="69">
        <v>64</v>
      </c>
      <c r="C1283" s="64">
        <v>2186</v>
      </c>
      <c r="D1283" s="64">
        <v>80</v>
      </c>
      <c r="E1283" s="64" t="s">
        <v>37</v>
      </c>
    </row>
    <row r="1284" spans="1:5">
      <c r="A1284" s="69">
        <v>2620</v>
      </c>
      <c r="B1284" s="69">
        <v>64</v>
      </c>
      <c r="C1284" s="64">
        <v>2186</v>
      </c>
      <c r="D1284" s="64">
        <v>80</v>
      </c>
      <c r="E1284" s="64" t="s">
        <v>37</v>
      </c>
    </row>
    <row r="1285" spans="1:5">
      <c r="A1285" s="69">
        <v>2621</v>
      </c>
      <c r="B1285" s="69">
        <v>64</v>
      </c>
      <c r="C1285" s="64">
        <v>2186</v>
      </c>
      <c r="D1285" s="64">
        <v>80</v>
      </c>
      <c r="E1285" s="64" t="s">
        <v>37</v>
      </c>
    </row>
    <row r="1286" spans="1:5">
      <c r="A1286" s="69">
        <v>2622</v>
      </c>
      <c r="B1286" s="69">
        <v>64</v>
      </c>
      <c r="C1286" s="64">
        <v>2186</v>
      </c>
      <c r="D1286" s="64">
        <v>80</v>
      </c>
      <c r="E1286" s="64" t="s">
        <v>37</v>
      </c>
    </row>
    <row r="1287" spans="1:5">
      <c r="A1287" s="69">
        <v>2623</v>
      </c>
      <c r="B1287" s="69">
        <v>64</v>
      </c>
      <c r="C1287" s="64">
        <v>2186</v>
      </c>
      <c r="D1287" s="64">
        <v>80</v>
      </c>
      <c r="E1287" s="64" t="s">
        <v>37</v>
      </c>
    </row>
    <row r="1288" spans="1:5">
      <c r="A1288" s="69">
        <v>2624</v>
      </c>
      <c r="B1288" s="69">
        <v>57</v>
      </c>
      <c r="C1288" s="64">
        <v>1608</v>
      </c>
      <c r="D1288" s="64">
        <v>219</v>
      </c>
      <c r="E1288" s="64" t="s">
        <v>37</v>
      </c>
    </row>
    <row r="1289" spans="1:5">
      <c r="A1289" s="69">
        <v>2625</v>
      </c>
      <c r="B1289" s="69">
        <v>57</v>
      </c>
      <c r="C1289" s="64">
        <v>1608</v>
      </c>
      <c r="D1289" s="64">
        <v>219</v>
      </c>
      <c r="E1289" s="64" t="s">
        <v>37</v>
      </c>
    </row>
    <row r="1290" spans="1:5">
      <c r="A1290" s="69">
        <v>2626</v>
      </c>
      <c r="B1290" s="69">
        <v>64</v>
      </c>
      <c r="C1290" s="64">
        <v>2186</v>
      </c>
      <c r="D1290" s="64">
        <v>80</v>
      </c>
      <c r="E1290" s="64" t="s">
        <v>37</v>
      </c>
    </row>
    <row r="1291" spans="1:5">
      <c r="A1291" s="69">
        <v>2627</v>
      </c>
      <c r="B1291" s="69">
        <v>64</v>
      </c>
      <c r="C1291" s="64">
        <v>2186</v>
      </c>
      <c r="D1291" s="64">
        <v>80</v>
      </c>
      <c r="E1291" s="64" t="s">
        <v>37</v>
      </c>
    </row>
    <row r="1292" spans="1:5">
      <c r="A1292" s="69">
        <v>2628</v>
      </c>
      <c r="B1292" s="69">
        <v>64</v>
      </c>
      <c r="C1292" s="64">
        <v>2186</v>
      </c>
      <c r="D1292" s="64">
        <v>80</v>
      </c>
      <c r="E1292" s="64" t="s">
        <v>37</v>
      </c>
    </row>
    <row r="1293" spans="1:5">
      <c r="A1293" s="69">
        <v>2630</v>
      </c>
      <c r="B1293" s="69">
        <v>64</v>
      </c>
      <c r="C1293" s="64">
        <v>2186</v>
      </c>
      <c r="D1293" s="64">
        <v>80</v>
      </c>
      <c r="E1293" s="64" t="s">
        <v>37</v>
      </c>
    </row>
    <row r="1294" spans="1:5">
      <c r="A1294" s="69">
        <v>2631</v>
      </c>
      <c r="B1294" s="69">
        <v>64</v>
      </c>
      <c r="C1294" s="64">
        <v>2186</v>
      </c>
      <c r="D1294" s="64">
        <v>80</v>
      </c>
      <c r="E1294" s="64" t="s">
        <v>37</v>
      </c>
    </row>
    <row r="1295" spans="1:5">
      <c r="A1295" s="69">
        <v>2632</v>
      </c>
      <c r="B1295" s="69">
        <v>64</v>
      </c>
      <c r="C1295" s="64">
        <v>2186</v>
      </c>
      <c r="D1295" s="64">
        <v>80</v>
      </c>
      <c r="E1295" s="64" t="s">
        <v>37</v>
      </c>
    </row>
    <row r="1296" spans="1:5">
      <c r="A1296" s="69">
        <v>2633</v>
      </c>
      <c r="B1296" s="69">
        <v>64</v>
      </c>
      <c r="C1296" s="64">
        <v>2186</v>
      </c>
      <c r="D1296" s="64">
        <v>80</v>
      </c>
      <c r="E1296" s="64" t="s">
        <v>37</v>
      </c>
    </row>
    <row r="1297" spans="1:5">
      <c r="A1297" s="69">
        <v>2640</v>
      </c>
      <c r="B1297" s="69">
        <v>57</v>
      </c>
      <c r="C1297" s="64">
        <v>1608</v>
      </c>
      <c r="D1297" s="64">
        <v>219</v>
      </c>
      <c r="E1297" s="64" t="s">
        <v>37</v>
      </c>
    </row>
    <row r="1298" spans="1:5">
      <c r="A1298" s="69">
        <v>2641</v>
      </c>
      <c r="B1298" s="69">
        <v>57</v>
      </c>
      <c r="C1298" s="64">
        <v>1608</v>
      </c>
      <c r="D1298" s="64">
        <v>219</v>
      </c>
      <c r="E1298" s="64" t="s">
        <v>37</v>
      </c>
    </row>
    <row r="1299" spans="1:5">
      <c r="A1299" s="69">
        <v>2642</v>
      </c>
      <c r="B1299" s="69">
        <v>57</v>
      </c>
      <c r="C1299" s="64">
        <v>1608</v>
      </c>
      <c r="D1299" s="64">
        <v>219</v>
      </c>
      <c r="E1299" s="64" t="s">
        <v>37</v>
      </c>
    </row>
    <row r="1300" spans="1:5">
      <c r="A1300" s="69">
        <v>2643</v>
      </c>
      <c r="B1300" s="69">
        <v>57</v>
      </c>
      <c r="C1300" s="64">
        <v>1608</v>
      </c>
      <c r="D1300" s="64">
        <v>219</v>
      </c>
      <c r="E1300" s="64" t="s">
        <v>37</v>
      </c>
    </row>
    <row r="1301" spans="1:5">
      <c r="A1301" s="69">
        <v>2644</v>
      </c>
      <c r="B1301" s="69">
        <v>57</v>
      </c>
      <c r="C1301" s="64">
        <v>1608</v>
      </c>
      <c r="D1301" s="64">
        <v>219</v>
      </c>
      <c r="E1301" s="64" t="s">
        <v>37</v>
      </c>
    </row>
    <row r="1302" spans="1:5">
      <c r="A1302" s="69">
        <v>2645</v>
      </c>
      <c r="B1302" s="69">
        <v>54</v>
      </c>
      <c r="C1302" s="64">
        <v>1330</v>
      </c>
      <c r="D1302" s="64">
        <v>358</v>
      </c>
      <c r="E1302" s="64" t="s">
        <v>37</v>
      </c>
    </row>
    <row r="1303" spans="1:5">
      <c r="A1303" s="69">
        <v>2646</v>
      </c>
      <c r="B1303" s="69">
        <v>54</v>
      </c>
      <c r="C1303" s="64">
        <v>1330</v>
      </c>
      <c r="D1303" s="64">
        <v>358</v>
      </c>
      <c r="E1303" s="64" t="s">
        <v>37</v>
      </c>
    </row>
    <row r="1304" spans="1:5">
      <c r="A1304" s="69">
        <v>2647</v>
      </c>
      <c r="B1304" s="69">
        <v>54</v>
      </c>
      <c r="C1304" s="64">
        <v>1330</v>
      </c>
      <c r="D1304" s="64">
        <v>358</v>
      </c>
      <c r="E1304" s="64" t="s">
        <v>37</v>
      </c>
    </row>
    <row r="1305" spans="1:5">
      <c r="A1305" s="69">
        <v>2648</v>
      </c>
      <c r="B1305" s="69">
        <v>53</v>
      </c>
      <c r="C1305" s="64">
        <v>1112</v>
      </c>
      <c r="D1305" s="64">
        <v>230</v>
      </c>
      <c r="E1305" s="64" t="s">
        <v>37</v>
      </c>
    </row>
    <row r="1306" spans="1:5">
      <c r="A1306" s="69">
        <v>2649</v>
      </c>
      <c r="B1306" s="69">
        <v>57</v>
      </c>
      <c r="C1306" s="64">
        <v>1608</v>
      </c>
      <c r="D1306" s="64">
        <v>219</v>
      </c>
      <c r="E1306" s="64" t="s">
        <v>37</v>
      </c>
    </row>
    <row r="1307" spans="1:5">
      <c r="A1307" s="69">
        <v>2650</v>
      </c>
      <c r="B1307" s="69">
        <v>57</v>
      </c>
      <c r="C1307" s="64">
        <v>1608</v>
      </c>
      <c r="D1307" s="64">
        <v>219</v>
      </c>
      <c r="E1307" s="64" t="s">
        <v>37</v>
      </c>
    </row>
    <row r="1308" spans="1:5">
      <c r="A1308" s="69">
        <v>2651</v>
      </c>
      <c r="B1308" s="69">
        <v>57</v>
      </c>
      <c r="C1308" s="64">
        <v>1608</v>
      </c>
      <c r="D1308" s="64">
        <v>219</v>
      </c>
      <c r="E1308" s="64" t="s">
        <v>37</v>
      </c>
    </row>
    <row r="1309" spans="1:5">
      <c r="A1309" s="69">
        <v>2652</v>
      </c>
      <c r="B1309" s="69">
        <v>54</v>
      </c>
      <c r="C1309" s="64">
        <v>1330</v>
      </c>
      <c r="D1309" s="64">
        <v>358</v>
      </c>
      <c r="E1309" s="64" t="s">
        <v>37</v>
      </c>
    </row>
    <row r="1310" spans="1:5">
      <c r="A1310" s="69">
        <v>2653</v>
      </c>
      <c r="B1310" s="69">
        <v>57</v>
      </c>
      <c r="C1310" s="64">
        <v>1608</v>
      </c>
      <c r="D1310" s="64">
        <v>219</v>
      </c>
      <c r="E1310" s="64" t="s">
        <v>37</v>
      </c>
    </row>
    <row r="1311" spans="1:5">
      <c r="A1311" s="69">
        <v>2655</v>
      </c>
      <c r="B1311" s="69">
        <v>54</v>
      </c>
      <c r="C1311" s="64">
        <v>1330</v>
      </c>
      <c r="D1311" s="64">
        <v>358</v>
      </c>
      <c r="E1311" s="64" t="s">
        <v>37</v>
      </c>
    </row>
    <row r="1312" spans="1:5">
      <c r="A1312" s="69">
        <v>2656</v>
      </c>
      <c r="B1312" s="69">
        <v>54</v>
      </c>
      <c r="C1312" s="64">
        <v>1330</v>
      </c>
      <c r="D1312" s="64">
        <v>358</v>
      </c>
      <c r="E1312" s="64" t="s">
        <v>37</v>
      </c>
    </row>
    <row r="1313" spans="1:5">
      <c r="A1313" s="69">
        <v>2658</v>
      </c>
      <c r="B1313" s="69">
        <v>54</v>
      </c>
      <c r="C1313" s="64">
        <v>1330</v>
      </c>
      <c r="D1313" s="64">
        <v>358</v>
      </c>
      <c r="E1313" s="64" t="s">
        <v>37</v>
      </c>
    </row>
    <row r="1314" spans="1:5">
      <c r="A1314" s="69">
        <v>2659</v>
      </c>
      <c r="B1314" s="69">
        <v>54</v>
      </c>
      <c r="C1314" s="64">
        <v>1330</v>
      </c>
      <c r="D1314" s="64">
        <v>358</v>
      </c>
      <c r="E1314" s="64" t="s">
        <v>37</v>
      </c>
    </row>
    <row r="1315" spans="1:5">
      <c r="A1315" s="69">
        <v>2660</v>
      </c>
      <c r="B1315" s="69">
        <v>54</v>
      </c>
      <c r="C1315" s="64">
        <v>1330</v>
      </c>
      <c r="D1315" s="64">
        <v>358</v>
      </c>
      <c r="E1315" s="64" t="s">
        <v>37</v>
      </c>
    </row>
    <row r="1316" spans="1:5">
      <c r="A1316" s="69">
        <v>2661</v>
      </c>
      <c r="B1316" s="69">
        <v>54</v>
      </c>
      <c r="C1316" s="64">
        <v>1330</v>
      </c>
      <c r="D1316" s="64">
        <v>358</v>
      </c>
      <c r="E1316" s="64" t="s">
        <v>37</v>
      </c>
    </row>
    <row r="1317" spans="1:5">
      <c r="A1317" s="69">
        <v>2663</v>
      </c>
      <c r="B1317" s="69">
        <v>54</v>
      </c>
      <c r="C1317" s="64">
        <v>1330</v>
      </c>
      <c r="D1317" s="64">
        <v>358</v>
      </c>
      <c r="E1317" s="64" t="s">
        <v>37</v>
      </c>
    </row>
    <row r="1318" spans="1:5">
      <c r="A1318" s="69">
        <v>2665</v>
      </c>
      <c r="B1318" s="69">
        <v>54</v>
      </c>
      <c r="C1318" s="64">
        <v>1330</v>
      </c>
      <c r="D1318" s="64">
        <v>358</v>
      </c>
      <c r="E1318" s="64" t="s">
        <v>37</v>
      </c>
    </row>
    <row r="1319" spans="1:5">
      <c r="A1319" s="69">
        <v>2666</v>
      </c>
      <c r="B1319" s="69">
        <v>57</v>
      </c>
      <c r="C1319" s="64">
        <v>1608</v>
      </c>
      <c r="D1319" s="64">
        <v>219</v>
      </c>
      <c r="E1319" s="64" t="s">
        <v>37</v>
      </c>
    </row>
    <row r="1320" spans="1:5">
      <c r="A1320" s="69">
        <v>2668</v>
      </c>
      <c r="B1320" s="69">
        <v>57</v>
      </c>
      <c r="C1320" s="64">
        <v>1608</v>
      </c>
      <c r="D1320" s="64">
        <v>219</v>
      </c>
      <c r="E1320" s="64" t="s">
        <v>37</v>
      </c>
    </row>
    <row r="1321" spans="1:5">
      <c r="A1321" s="69">
        <v>2669</v>
      </c>
      <c r="B1321" s="69">
        <v>56</v>
      </c>
      <c r="C1321" s="64">
        <v>1164</v>
      </c>
      <c r="D1321" s="64">
        <v>283</v>
      </c>
      <c r="E1321" s="64" t="s">
        <v>37</v>
      </c>
    </row>
    <row r="1322" spans="1:5">
      <c r="A1322" s="69">
        <v>2671</v>
      </c>
      <c r="B1322" s="69">
        <v>56</v>
      </c>
      <c r="C1322" s="64">
        <v>1164</v>
      </c>
      <c r="D1322" s="64">
        <v>283</v>
      </c>
      <c r="E1322" s="64" t="s">
        <v>37</v>
      </c>
    </row>
    <row r="1323" spans="1:5">
      <c r="A1323" s="69">
        <v>2672</v>
      </c>
      <c r="B1323" s="69">
        <v>54</v>
      </c>
      <c r="C1323" s="64">
        <v>1330</v>
      </c>
      <c r="D1323" s="64">
        <v>358</v>
      </c>
      <c r="E1323" s="64" t="s">
        <v>37</v>
      </c>
    </row>
    <row r="1324" spans="1:5">
      <c r="A1324" s="69">
        <v>2675</v>
      </c>
      <c r="B1324" s="69">
        <v>54</v>
      </c>
      <c r="C1324" s="64">
        <v>1330</v>
      </c>
      <c r="D1324" s="64">
        <v>358</v>
      </c>
      <c r="E1324" s="64" t="s">
        <v>37</v>
      </c>
    </row>
    <row r="1325" spans="1:5">
      <c r="A1325" s="69">
        <v>2678</v>
      </c>
      <c r="B1325" s="69">
        <v>54</v>
      </c>
      <c r="C1325" s="64">
        <v>1330</v>
      </c>
      <c r="D1325" s="64">
        <v>358</v>
      </c>
      <c r="E1325" s="64" t="s">
        <v>37</v>
      </c>
    </row>
    <row r="1326" spans="1:5">
      <c r="A1326" s="69">
        <v>2680</v>
      </c>
      <c r="B1326" s="69">
        <v>54</v>
      </c>
      <c r="C1326" s="64">
        <v>1330</v>
      </c>
      <c r="D1326" s="64">
        <v>358</v>
      </c>
      <c r="E1326" s="64" t="s">
        <v>37</v>
      </c>
    </row>
    <row r="1327" spans="1:5">
      <c r="A1327" s="69">
        <v>2681</v>
      </c>
      <c r="B1327" s="69">
        <v>54</v>
      </c>
      <c r="C1327" s="64">
        <v>1330</v>
      </c>
      <c r="D1327" s="64">
        <v>358</v>
      </c>
      <c r="E1327" s="64" t="s">
        <v>37</v>
      </c>
    </row>
    <row r="1328" spans="1:5">
      <c r="A1328" s="69">
        <v>2700</v>
      </c>
      <c r="B1328" s="69">
        <v>54</v>
      </c>
      <c r="C1328" s="64">
        <v>1330</v>
      </c>
      <c r="D1328" s="64">
        <v>358</v>
      </c>
      <c r="E1328" s="64" t="s">
        <v>37</v>
      </c>
    </row>
    <row r="1329" spans="1:5">
      <c r="A1329" s="69">
        <v>2701</v>
      </c>
      <c r="B1329" s="69">
        <v>54</v>
      </c>
      <c r="C1329" s="64">
        <v>1330</v>
      </c>
      <c r="D1329" s="64">
        <v>358</v>
      </c>
      <c r="E1329" s="64" t="s">
        <v>37</v>
      </c>
    </row>
    <row r="1330" spans="1:5">
      <c r="A1330" s="69">
        <v>2702</v>
      </c>
      <c r="B1330" s="69">
        <v>54</v>
      </c>
      <c r="C1330" s="64">
        <v>1330</v>
      </c>
      <c r="D1330" s="64">
        <v>358</v>
      </c>
      <c r="E1330" s="64" t="s">
        <v>37</v>
      </c>
    </row>
    <row r="1331" spans="1:5">
      <c r="A1331" s="69">
        <v>2703</v>
      </c>
      <c r="B1331" s="69">
        <v>54</v>
      </c>
      <c r="C1331" s="64">
        <v>1330</v>
      </c>
      <c r="D1331" s="64">
        <v>358</v>
      </c>
      <c r="E1331" s="64" t="s">
        <v>37</v>
      </c>
    </row>
    <row r="1332" spans="1:5">
      <c r="A1332" s="69">
        <v>2705</v>
      </c>
      <c r="B1332" s="69">
        <v>54</v>
      </c>
      <c r="C1332" s="64">
        <v>1330</v>
      </c>
      <c r="D1332" s="64">
        <v>358</v>
      </c>
      <c r="E1332" s="64" t="s">
        <v>37</v>
      </c>
    </row>
    <row r="1333" spans="1:5">
      <c r="A1333" s="69">
        <v>2706</v>
      </c>
      <c r="B1333" s="69">
        <v>54</v>
      </c>
      <c r="C1333" s="64">
        <v>1330</v>
      </c>
      <c r="D1333" s="64">
        <v>358</v>
      </c>
      <c r="E1333" s="64" t="s">
        <v>37</v>
      </c>
    </row>
    <row r="1334" spans="1:5">
      <c r="A1334" s="69">
        <v>2707</v>
      </c>
      <c r="B1334" s="69">
        <v>54</v>
      </c>
      <c r="C1334" s="64">
        <v>1330</v>
      </c>
      <c r="D1334" s="64">
        <v>358</v>
      </c>
      <c r="E1334" s="64" t="s">
        <v>37</v>
      </c>
    </row>
    <row r="1335" spans="1:5">
      <c r="A1335" s="69">
        <v>2708</v>
      </c>
      <c r="B1335" s="69">
        <v>54</v>
      </c>
      <c r="C1335" s="64">
        <v>1330</v>
      </c>
      <c r="D1335" s="64">
        <v>358</v>
      </c>
      <c r="E1335" s="64" t="s">
        <v>37</v>
      </c>
    </row>
    <row r="1336" spans="1:5">
      <c r="A1336" s="69">
        <v>2710</v>
      </c>
      <c r="B1336" s="69">
        <v>54</v>
      </c>
      <c r="C1336" s="64">
        <v>1330</v>
      </c>
      <c r="D1336" s="64">
        <v>358</v>
      </c>
      <c r="E1336" s="64" t="s">
        <v>37</v>
      </c>
    </row>
    <row r="1337" spans="1:5">
      <c r="A1337" s="69">
        <v>2711</v>
      </c>
      <c r="B1337" s="69">
        <v>54</v>
      </c>
      <c r="C1337" s="64">
        <v>1330</v>
      </c>
      <c r="D1337" s="64">
        <v>358</v>
      </c>
      <c r="E1337" s="64" t="s">
        <v>37</v>
      </c>
    </row>
    <row r="1338" spans="1:5">
      <c r="A1338" s="69">
        <v>2712</v>
      </c>
      <c r="B1338" s="69">
        <v>54</v>
      </c>
      <c r="C1338" s="64">
        <v>1330</v>
      </c>
      <c r="D1338" s="64">
        <v>358</v>
      </c>
      <c r="E1338" s="64" t="s">
        <v>37</v>
      </c>
    </row>
    <row r="1339" spans="1:5">
      <c r="A1339" s="69">
        <v>2713</v>
      </c>
      <c r="B1339" s="69">
        <v>54</v>
      </c>
      <c r="C1339" s="64">
        <v>1330</v>
      </c>
      <c r="D1339" s="64">
        <v>358</v>
      </c>
      <c r="E1339" s="64" t="s">
        <v>37</v>
      </c>
    </row>
    <row r="1340" spans="1:5">
      <c r="A1340" s="69">
        <v>2714</v>
      </c>
      <c r="B1340" s="69">
        <v>54</v>
      </c>
      <c r="C1340" s="64">
        <v>1330</v>
      </c>
      <c r="D1340" s="64">
        <v>358</v>
      </c>
      <c r="E1340" s="64" t="s">
        <v>37</v>
      </c>
    </row>
    <row r="1341" spans="1:5">
      <c r="A1341" s="69">
        <v>2715</v>
      </c>
      <c r="B1341" s="69">
        <v>54</v>
      </c>
      <c r="C1341" s="64">
        <v>1330</v>
      </c>
      <c r="D1341" s="64">
        <v>358</v>
      </c>
      <c r="E1341" s="64" t="s">
        <v>37</v>
      </c>
    </row>
    <row r="1342" spans="1:5">
      <c r="A1342" s="69">
        <v>2716</v>
      </c>
      <c r="B1342" s="69">
        <v>54</v>
      </c>
      <c r="C1342" s="64">
        <v>1330</v>
      </c>
      <c r="D1342" s="64">
        <v>358</v>
      </c>
      <c r="E1342" s="64" t="s">
        <v>37</v>
      </c>
    </row>
    <row r="1343" spans="1:5">
      <c r="A1343" s="69">
        <v>2717</v>
      </c>
      <c r="B1343" s="69">
        <v>53</v>
      </c>
      <c r="C1343" s="64">
        <v>1112</v>
      </c>
      <c r="D1343" s="64">
        <v>230</v>
      </c>
      <c r="E1343" s="64" t="s">
        <v>37</v>
      </c>
    </row>
    <row r="1344" spans="1:5">
      <c r="A1344" s="69">
        <v>2720</v>
      </c>
      <c r="B1344" s="69">
        <v>57</v>
      </c>
      <c r="C1344" s="64">
        <v>1608</v>
      </c>
      <c r="D1344" s="64">
        <v>219</v>
      </c>
      <c r="E1344" s="64" t="s">
        <v>37</v>
      </c>
    </row>
    <row r="1345" spans="1:5">
      <c r="A1345" s="69">
        <v>2721</v>
      </c>
      <c r="B1345" s="69">
        <v>57</v>
      </c>
      <c r="C1345" s="64">
        <v>1608</v>
      </c>
      <c r="D1345" s="64">
        <v>219</v>
      </c>
      <c r="E1345" s="64" t="s">
        <v>37</v>
      </c>
    </row>
    <row r="1346" spans="1:5">
      <c r="A1346" s="69">
        <v>2722</v>
      </c>
      <c r="B1346" s="69">
        <v>57</v>
      </c>
      <c r="C1346" s="64">
        <v>1608</v>
      </c>
      <c r="D1346" s="64">
        <v>219</v>
      </c>
      <c r="E1346" s="64" t="s">
        <v>37</v>
      </c>
    </row>
    <row r="1347" spans="1:5">
      <c r="A1347" s="69">
        <v>2725</v>
      </c>
      <c r="B1347" s="69">
        <v>57</v>
      </c>
      <c r="C1347" s="64">
        <v>1608</v>
      </c>
      <c r="D1347" s="64">
        <v>219</v>
      </c>
      <c r="E1347" s="64" t="s">
        <v>37</v>
      </c>
    </row>
    <row r="1348" spans="1:5">
      <c r="A1348" s="69">
        <v>2726</v>
      </c>
      <c r="B1348" s="69">
        <v>57</v>
      </c>
      <c r="C1348" s="64">
        <v>1608</v>
      </c>
      <c r="D1348" s="64">
        <v>219</v>
      </c>
      <c r="E1348" s="64" t="s">
        <v>37</v>
      </c>
    </row>
    <row r="1349" spans="1:5">
      <c r="A1349" s="69">
        <v>2727</v>
      </c>
      <c r="B1349" s="69">
        <v>57</v>
      </c>
      <c r="C1349" s="64">
        <v>1608</v>
      </c>
      <c r="D1349" s="64">
        <v>219</v>
      </c>
      <c r="E1349" s="64" t="s">
        <v>37</v>
      </c>
    </row>
    <row r="1350" spans="1:5">
      <c r="A1350" s="69">
        <v>2729</v>
      </c>
      <c r="B1350" s="69">
        <v>57</v>
      </c>
      <c r="C1350" s="64">
        <v>1608</v>
      </c>
      <c r="D1350" s="64">
        <v>219</v>
      </c>
      <c r="E1350" s="64" t="s">
        <v>37</v>
      </c>
    </row>
    <row r="1351" spans="1:5">
      <c r="A1351" s="69">
        <v>2730</v>
      </c>
      <c r="B1351" s="69">
        <v>57</v>
      </c>
      <c r="C1351" s="64">
        <v>1608</v>
      </c>
      <c r="D1351" s="64">
        <v>219</v>
      </c>
      <c r="E1351" s="64" t="s">
        <v>37</v>
      </c>
    </row>
    <row r="1352" spans="1:5">
      <c r="A1352" s="69">
        <v>2731</v>
      </c>
      <c r="B1352" s="69">
        <v>54</v>
      </c>
      <c r="C1352" s="64">
        <v>1330</v>
      </c>
      <c r="D1352" s="64">
        <v>358</v>
      </c>
      <c r="E1352" s="64" t="s">
        <v>37</v>
      </c>
    </row>
    <row r="1353" spans="1:5">
      <c r="A1353" s="69">
        <v>2732</v>
      </c>
      <c r="B1353" s="69">
        <v>54</v>
      </c>
      <c r="C1353" s="64">
        <v>1330</v>
      </c>
      <c r="D1353" s="64">
        <v>358</v>
      </c>
      <c r="E1353" s="64" t="s">
        <v>37</v>
      </c>
    </row>
    <row r="1354" spans="1:5">
      <c r="A1354" s="69">
        <v>2733</v>
      </c>
      <c r="B1354" s="69">
        <v>54</v>
      </c>
      <c r="C1354" s="64">
        <v>1330</v>
      </c>
      <c r="D1354" s="64">
        <v>358</v>
      </c>
      <c r="E1354" s="64" t="s">
        <v>37</v>
      </c>
    </row>
    <row r="1355" spans="1:5">
      <c r="A1355" s="69">
        <v>2734</v>
      </c>
      <c r="B1355" s="69">
        <v>54</v>
      </c>
      <c r="C1355" s="64">
        <v>1330</v>
      </c>
      <c r="D1355" s="64">
        <v>358</v>
      </c>
      <c r="E1355" s="64" t="s">
        <v>37</v>
      </c>
    </row>
    <row r="1356" spans="1:5">
      <c r="A1356" s="69">
        <v>2735</v>
      </c>
      <c r="B1356" s="69">
        <v>54</v>
      </c>
      <c r="C1356" s="64">
        <v>1330</v>
      </c>
      <c r="D1356" s="64">
        <v>358</v>
      </c>
      <c r="E1356" s="64" t="s">
        <v>37</v>
      </c>
    </row>
    <row r="1357" spans="1:5">
      <c r="A1357" s="69">
        <v>2736</v>
      </c>
      <c r="B1357" s="69">
        <v>54</v>
      </c>
      <c r="C1357" s="64">
        <v>1330</v>
      </c>
      <c r="D1357" s="64">
        <v>358</v>
      </c>
      <c r="E1357" s="64" t="s">
        <v>37</v>
      </c>
    </row>
    <row r="1358" spans="1:5">
      <c r="A1358" s="69">
        <v>2737</v>
      </c>
      <c r="B1358" s="69">
        <v>53</v>
      </c>
      <c r="C1358" s="64">
        <v>1112</v>
      </c>
      <c r="D1358" s="64">
        <v>230</v>
      </c>
      <c r="E1358" s="64" t="s">
        <v>37</v>
      </c>
    </row>
    <row r="1359" spans="1:5">
      <c r="A1359" s="69">
        <v>2738</v>
      </c>
      <c r="B1359" s="69">
        <v>53</v>
      </c>
      <c r="C1359" s="64">
        <v>1112</v>
      </c>
      <c r="D1359" s="64">
        <v>230</v>
      </c>
      <c r="E1359" s="64" t="s">
        <v>37</v>
      </c>
    </row>
    <row r="1360" spans="1:5">
      <c r="A1360" s="69">
        <v>2739</v>
      </c>
      <c r="B1360" s="69">
        <v>53</v>
      </c>
      <c r="C1360" s="64">
        <v>1112</v>
      </c>
      <c r="D1360" s="64">
        <v>230</v>
      </c>
      <c r="E1360" s="64" t="s">
        <v>37</v>
      </c>
    </row>
    <row r="1361" spans="1:5">
      <c r="A1361" s="69">
        <v>2740</v>
      </c>
      <c r="B1361" s="69">
        <v>63</v>
      </c>
      <c r="C1361" s="64">
        <v>642</v>
      </c>
      <c r="D1361" s="64">
        <v>541</v>
      </c>
      <c r="E1361" s="64" t="s">
        <v>37</v>
      </c>
    </row>
    <row r="1362" spans="1:5">
      <c r="A1362" s="69">
        <v>2745</v>
      </c>
      <c r="B1362" s="69">
        <v>63</v>
      </c>
      <c r="C1362" s="64">
        <v>642</v>
      </c>
      <c r="D1362" s="64">
        <v>541</v>
      </c>
      <c r="E1362" s="64" t="s">
        <v>37</v>
      </c>
    </row>
    <row r="1363" spans="1:5">
      <c r="A1363" s="69">
        <v>2746</v>
      </c>
      <c r="B1363" s="69">
        <v>63</v>
      </c>
      <c r="C1363" s="64">
        <v>642</v>
      </c>
      <c r="D1363" s="64">
        <v>541</v>
      </c>
      <c r="E1363" s="64" t="s">
        <v>37</v>
      </c>
    </row>
    <row r="1364" spans="1:5">
      <c r="A1364" s="69">
        <v>2747</v>
      </c>
      <c r="B1364" s="69">
        <v>63</v>
      </c>
      <c r="C1364" s="64">
        <v>642</v>
      </c>
      <c r="D1364" s="64">
        <v>541</v>
      </c>
      <c r="E1364" s="64" t="s">
        <v>37</v>
      </c>
    </row>
    <row r="1365" spans="1:5">
      <c r="A1365" s="69">
        <v>2748</v>
      </c>
      <c r="B1365" s="69">
        <v>63</v>
      </c>
      <c r="C1365" s="64">
        <v>642</v>
      </c>
      <c r="D1365" s="64">
        <v>541</v>
      </c>
      <c r="E1365" s="64" t="s">
        <v>37</v>
      </c>
    </row>
    <row r="1366" spans="1:5">
      <c r="A1366" s="69">
        <v>2749</v>
      </c>
      <c r="B1366" s="69">
        <v>63</v>
      </c>
      <c r="C1366" s="64">
        <v>642</v>
      </c>
      <c r="D1366" s="64">
        <v>541</v>
      </c>
      <c r="E1366" s="64" t="s">
        <v>37</v>
      </c>
    </row>
    <row r="1367" spans="1:5">
      <c r="A1367" s="69">
        <v>2750</v>
      </c>
      <c r="B1367" s="69">
        <v>63</v>
      </c>
      <c r="C1367" s="64">
        <v>642</v>
      </c>
      <c r="D1367" s="64">
        <v>541</v>
      </c>
      <c r="E1367" s="64" t="s">
        <v>37</v>
      </c>
    </row>
    <row r="1368" spans="1:5">
      <c r="A1368" s="69">
        <v>2751</v>
      </c>
      <c r="B1368" s="69">
        <v>63</v>
      </c>
      <c r="C1368" s="64">
        <v>642</v>
      </c>
      <c r="D1368" s="64">
        <v>541</v>
      </c>
      <c r="E1368" s="64" t="s">
        <v>37</v>
      </c>
    </row>
    <row r="1369" spans="1:5">
      <c r="A1369" s="69">
        <v>2752</v>
      </c>
      <c r="B1369" s="69">
        <v>63</v>
      </c>
      <c r="C1369" s="64">
        <v>642</v>
      </c>
      <c r="D1369" s="64">
        <v>541</v>
      </c>
      <c r="E1369" s="64" t="s">
        <v>37</v>
      </c>
    </row>
    <row r="1370" spans="1:5">
      <c r="A1370" s="69">
        <v>2753</v>
      </c>
      <c r="B1370" s="69">
        <v>63</v>
      </c>
      <c r="C1370" s="64">
        <v>642</v>
      </c>
      <c r="D1370" s="64">
        <v>541</v>
      </c>
      <c r="E1370" s="64" t="s">
        <v>37</v>
      </c>
    </row>
    <row r="1371" spans="1:5">
      <c r="A1371" s="69">
        <v>2754</v>
      </c>
      <c r="B1371" s="69">
        <v>63</v>
      </c>
      <c r="C1371" s="64">
        <v>642</v>
      </c>
      <c r="D1371" s="64">
        <v>541</v>
      </c>
      <c r="E1371" s="64" t="s">
        <v>37</v>
      </c>
    </row>
    <row r="1372" spans="1:5">
      <c r="A1372" s="69">
        <v>2755</v>
      </c>
      <c r="B1372" s="69">
        <v>63</v>
      </c>
      <c r="C1372" s="64">
        <v>642</v>
      </c>
      <c r="D1372" s="64">
        <v>541</v>
      </c>
      <c r="E1372" s="64" t="s">
        <v>37</v>
      </c>
    </row>
    <row r="1373" spans="1:5">
      <c r="A1373" s="69">
        <v>2756</v>
      </c>
      <c r="B1373" s="69">
        <v>63</v>
      </c>
      <c r="C1373" s="64">
        <v>642</v>
      </c>
      <c r="D1373" s="64">
        <v>541</v>
      </c>
      <c r="E1373" s="64" t="s">
        <v>37</v>
      </c>
    </row>
    <row r="1374" spans="1:5">
      <c r="A1374" s="69">
        <v>2757</v>
      </c>
      <c r="B1374" s="69">
        <v>63</v>
      </c>
      <c r="C1374" s="64">
        <v>642</v>
      </c>
      <c r="D1374" s="64">
        <v>541</v>
      </c>
      <c r="E1374" s="64" t="s">
        <v>37</v>
      </c>
    </row>
    <row r="1375" spans="1:5">
      <c r="A1375" s="69">
        <v>2758</v>
      </c>
      <c r="B1375" s="69">
        <v>63</v>
      </c>
      <c r="C1375" s="64">
        <v>642</v>
      </c>
      <c r="D1375" s="64">
        <v>541</v>
      </c>
      <c r="E1375" s="64" t="s">
        <v>37</v>
      </c>
    </row>
    <row r="1376" spans="1:5">
      <c r="A1376" s="69">
        <v>2759</v>
      </c>
      <c r="B1376" s="69">
        <v>63</v>
      </c>
      <c r="C1376" s="64">
        <v>642</v>
      </c>
      <c r="D1376" s="64">
        <v>541</v>
      </c>
      <c r="E1376" s="64" t="s">
        <v>37</v>
      </c>
    </row>
    <row r="1377" spans="1:5">
      <c r="A1377" s="69">
        <v>2760</v>
      </c>
      <c r="B1377" s="69">
        <v>63</v>
      </c>
      <c r="C1377" s="64">
        <v>642</v>
      </c>
      <c r="D1377" s="64">
        <v>541</v>
      </c>
      <c r="E1377" s="64" t="s">
        <v>37</v>
      </c>
    </row>
    <row r="1378" spans="1:5">
      <c r="A1378" s="69">
        <v>2761</v>
      </c>
      <c r="B1378" s="69">
        <v>63</v>
      </c>
      <c r="C1378" s="64">
        <v>642</v>
      </c>
      <c r="D1378" s="64">
        <v>541</v>
      </c>
      <c r="E1378" s="64" t="s">
        <v>37</v>
      </c>
    </row>
    <row r="1379" spans="1:5">
      <c r="A1379" s="69">
        <v>2762</v>
      </c>
      <c r="B1379" s="69">
        <v>63</v>
      </c>
      <c r="C1379" s="64">
        <v>642</v>
      </c>
      <c r="D1379" s="64">
        <v>541</v>
      </c>
      <c r="E1379" s="64" t="s">
        <v>37</v>
      </c>
    </row>
    <row r="1380" spans="1:5">
      <c r="A1380" s="69">
        <v>2763</v>
      </c>
      <c r="B1380" s="69">
        <v>63</v>
      </c>
      <c r="C1380" s="64">
        <v>642</v>
      </c>
      <c r="D1380" s="64">
        <v>541</v>
      </c>
      <c r="E1380" s="64" t="s">
        <v>37</v>
      </c>
    </row>
    <row r="1381" spans="1:5">
      <c r="A1381" s="69">
        <v>2764</v>
      </c>
      <c r="B1381" s="69">
        <v>63</v>
      </c>
      <c r="C1381" s="64">
        <v>642</v>
      </c>
      <c r="D1381" s="64">
        <v>541</v>
      </c>
      <c r="E1381" s="64" t="s">
        <v>37</v>
      </c>
    </row>
    <row r="1382" spans="1:5">
      <c r="A1382" s="69">
        <v>2765</v>
      </c>
      <c r="B1382" s="69">
        <v>63</v>
      </c>
      <c r="C1382" s="64">
        <v>642</v>
      </c>
      <c r="D1382" s="64">
        <v>541</v>
      </c>
      <c r="E1382" s="64" t="s">
        <v>37</v>
      </c>
    </row>
    <row r="1383" spans="1:5">
      <c r="A1383" s="69">
        <v>2766</v>
      </c>
      <c r="B1383" s="69">
        <v>63</v>
      </c>
      <c r="C1383" s="64">
        <v>642</v>
      </c>
      <c r="D1383" s="64">
        <v>541</v>
      </c>
      <c r="E1383" s="64" t="s">
        <v>37</v>
      </c>
    </row>
    <row r="1384" spans="1:5">
      <c r="A1384" s="69">
        <v>2767</v>
      </c>
      <c r="B1384" s="69">
        <v>63</v>
      </c>
      <c r="C1384" s="64">
        <v>642</v>
      </c>
      <c r="D1384" s="64">
        <v>541</v>
      </c>
      <c r="E1384" s="64" t="s">
        <v>37</v>
      </c>
    </row>
    <row r="1385" spans="1:5">
      <c r="A1385" s="69">
        <v>2768</v>
      </c>
      <c r="B1385" s="69">
        <v>63</v>
      </c>
      <c r="C1385" s="64">
        <v>642</v>
      </c>
      <c r="D1385" s="64">
        <v>541</v>
      </c>
      <c r="E1385" s="64" t="s">
        <v>37</v>
      </c>
    </row>
    <row r="1386" spans="1:5">
      <c r="A1386" s="69">
        <v>2770</v>
      </c>
      <c r="B1386" s="69">
        <v>63</v>
      </c>
      <c r="C1386" s="64">
        <v>642</v>
      </c>
      <c r="D1386" s="64">
        <v>541</v>
      </c>
      <c r="E1386" s="64" t="s">
        <v>37</v>
      </c>
    </row>
    <row r="1387" spans="1:5">
      <c r="A1387" s="69">
        <v>2773</v>
      </c>
      <c r="B1387" s="69">
        <v>63</v>
      </c>
      <c r="C1387" s="64">
        <v>642</v>
      </c>
      <c r="D1387" s="64">
        <v>541</v>
      </c>
      <c r="E1387" s="64" t="s">
        <v>37</v>
      </c>
    </row>
    <row r="1388" spans="1:5">
      <c r="A1388" s="69">
        <v>2774</v>
      </c>
      <c r="B1388" s="69">
        <v>63</v>
      </c>
      <c r="C1388" s="64">
        <v>642</v>
      </c>
      <c r="D1388" s="64">
        <v>541</v>
      </c>
      <c r="E1388" s="64" t="s">
        <v>37</v>
      </c>
    </row>
    <row r="1389" spans="1:5">
      <c r="A1389" s="69">
        <v>2775</v>
      </c>
      <c r="B1389" s="69">
        <v>63</v>
      </c>
      <c r="C1389" s="64">
        <v>642</v>
      </c>
      <c r="D1389" s="64">
        <v>541</v>
      </c>
      <c r="E1389" s="64" t="s">
        <v>37</v>
      </c>
    </row>
    <row r="1390" spans="1:5">
      <c r="A1390" s="69">
        <v>2776</v>
      </c>
      <c r="B1390" s="69">
        <v>63</v>
      </c>
      <c r="C1390" s="64">
        <v>642</v>
      </c>
      <c r="D1390" s="64">
        <v>541</v>
      </c>
      <c r="E1390" s="64" t="s">
        <v>37</v>
      </c>
    </row>
    <row r="1391" spans="1:5">
      <c r="A1391" s="69">
        <v>2777</v>
      </c>
      <c r="B1391" s="69">
        <v>63</v>
      </c>
      <c r="C1391" s="64">
        <v>642</v>
      </c>
      <c r="D1391" s="64">
        <v>541</v>
      </c>
      <c r="E1391" s="64" t="s">
        <v>37</v>
      </c>
    </row>
    <row r="1392" spans="1:5">
      <c r="A1392" s="69">
        <v>2778</v>
      </c>
      <c r="B1392" s="69">
        <v>63</v>
      </c>
      <c r="C1392" s="64">
        <v>642</v>
      </c>
      <c r="D1392" s="64">
        <v>541</v>
      </c>
      <c r="E1392" s="64" t="s">
        <v>37</v>
      </c>
    </row>
    <row r="1393" spans="1:5">
      <c r="A1393" s="69">
        <v>2779</v>
      </c>
      <c r="B1393" s="69">
        <v>63</v>
      </c>
      <c r="C1393" s="64">
        <v>642</v>
      </c>
      <c r="D1393" s="64">
        <v>541</v>
      </c>
      <c r="E1393" s="64" t="s">
        <v>37</v>
      </c>
    </row>
    <row r="1394" spans="1:5">
      <c r="A1394" s="69">
        <v>2780</v>
      </c>
      <c r="B1394" s="69">
        <v>63</v>
      </c>
      <c r="C1394" s="64">
        <v>642</v>
      </c>
      <c r="D1394" s="64">
        <v>541</v>
      </c>
      <c r="E1394" s="64" t="s">
        <v>37</v>
      </c>
    </row>
    <row r="1395" spans="1:5">
      <c r="A1395" s="69">
        <v>2781</v>
      </c>
      <c r="B1395" s="69">
        <v>63</v>
      </c>
      <c r="C1395" s="64">
        <v>642</v>
      </c>
      <c r="D1395" s="64">
        <v>541</v>
      </c>
      <c r="E1395" s="64" t="s">
        <v>37</v>
      </c>
    </row>
    <row r="1396" spans="1:5">
      <c r="A1396" s="69">
        <v>2782</v>
      </c>
      <c r="B1396" s="69">
        <v>63</v>
      </c>
      <c r="C1396" s="64">
        <v>642</v>
      </c>
      <c r="D1396" s="64">
        <v>541</v>
      </c>
      <c r="E1396" s="64" t="s">
        <v>37</v>
      </c>
    </row>
    <row r="1397" spans="1:5">
      <c r="A1397" s="69">
        <v>2783</v>
      </c>
      <c r="B1397" s="69">
        <v>63</v>
      </c>
      <c r="C1397" s="64">
        <v>642</v>
      </c>
      <c r="D1397" s="64">
        <v>541</v>
      </c>
      <c r="E1397" s="64" t="s">
        <v>37</v>
      </c>
    </row>
    <row r="1398" spans="1:5">
      <c r="A1398" s="69">
        <v>2784</v>
      </c>
      <c r="B1398" s="69">
        <v>63</v>
      </c>
      <c r="C1398" s="64">
        <v>642</v>
      </c>
      <c r="D1398" s="64">
        <v>541</v>
      </c>
      <c r="E1398" s="64" t="s">
        <v>37</v>
      </c>
    </row>
    <row r="1399" spans="1:5">
      <c r="A1399" s="69">
        <v>2785</v>
      </c>
      <c r="B1399" s="69">
        <v>63</v>
      </c>
      <c r="C1399" s="64">
        <v>642</v>
      </c>
      <c r="D1399" s="64">
        <v>541</v>
      </c>
      <c r="E1399" s="64" t="s">
        <v>37</v>
      </c>
    </row>
    <row r="1400" spans="1:5">
      <c r="A1400" s="69">
        <v>2786</v>
      </c>
      <c r="B1400" s="69">
        <v>63</v>
      </c>
      <c r="C1400" s="64">
        <v>642</v>
      </c>
      <c r="D1400" s="64">
        <v>541</v>
      </c>
      <c r="E1400" s="64" t="s">
        <v>37</v>
      </c>
    </row>
    <row r="1401" spans="1:5">
      <c r="A1401" s="69">
        <v>2787</v>
      </c>
      <c r="B1401" s="69">
        <v>62</v>
      </c>
      <c r="C1401" s="64">
        <v>2023</v>
      </c>
      <c r="D1401" s="64">
        <v>89</v>
      </c>
      <c r="E1401" s="64" t="s">
        <v>37</v>
      </c>
    </row>
    <row r="1402" spans="1:5">
      <c r="A1402" s="69">
        <v>2790</v>
      </c>
      <c r="B1402" s="69">
        <v>62</v>
      </c>
      <c r="C1402" s="64">
        <v>2023</v>
      </c>
      <c r="D1402" s="64">
        <v>89</v>
      </c>
      <c r="E1402" s="64" t="s">
        <v>37</v>
      </c>
    </row>
    <row r="1403" spans="1:5">
      <c r="A1403" s="69">
        <v>2791</v>
      </c>
      <c r="B1403" s="69">
        <v>62</v>
      </c>
      <c r="C1403" s="64">
        <v>2023</v>
      </c>
      <c r="D1403" s="64">
        <v>89</v>
      </c>
      <c r="E1403" s="64" t="s">
        <v>37</v>
      </c>
    </row>
    <row r="1404" spans="1:5">
      <c r="A1404" s="69">
        <v>2792</v>
      </c>
      <c r="B1404" s="69">
        <v>62</v>
      </c>
      <c r="C1404" s="64">
        <v>2023</v>
      </c>
      <c r="D1404" s="64">
        <v>89</v>
      </c>
      <c r="E1404" s="64" t="s">
        <v>37</v>
      </c>
    </row>
    <row r="1405" spans="1:5">
      <c r="A1405" s="69">
        <v>2793</v>
      </c>
      <c r="B1405" s="69">
        <v>62</v>
      </c>
      <c r="C1405" s="64">
        <v>2023</v>
      </c>
      <c r="D1405" s="64">
        <v>89</v>
      </c>
      <c r="E1405" s="64" t="s">
        <v>37</v>
      </c>
    </row>
    <row r="1406" spans="1:5">
      <c r="A1406" s="69">
        <v>2794</v>
      </c>
      <c r="B1406" s="69">
        <v>62</v>
      </c>
      <c r="C1406" s="64">
        <v>2023</v>
      </c>
      <c r="D1406" s="64">
        <v>89</v>
      </c>
      <c r="E1406" s="64" t="s">
        <v>37</v>
      </c>
    </row>
    <row r="1407" spans="1:5">
      <c r="A1407" s="69">
        <v>2795</v>
      </c>
      <c r="B1407" s="69">
        <v>62</v>
      </c>
      <c r="C1407" s="64">
        <v>2023</v>
      </c>
      <c r="D1407" s="64">
        <v>89</v>
      </c>
      <c r="E1407" s="64" t="s">
        <v>37</v>
      </c>
    </row>
    <row r="1408" spans="1:5">
      <c r="A1408" s="69">
        <v>2796</v>
      </c>
      <c r="B1408" s="69">
        <v>62</v>
      </c>
      <c r="C1408" s="64">
        <v>2023</v>
      </c>
      <c r="D1408" s="64">
        <v>89</v>
      </c>
      <c r="E1408" s="64" t="s">
        <v>37</v>
      </c>
    </row>
    <row r="1409" spans="1:5">
      <c r="A1409" s="69">
        <v>2797</v>
      </c>
      <c r="B1409" s="69">
        <v>62</v>
      </c>
      <c r="C1409" s="64">
        <v>2023</v>
      </c>
      <c r="D1409" s="64">
        <v>89</v>
      </c>
      <c r="E1409" s="64" t="s">
        <v>37</v>
      </c>
    </row>
    <row r="1410" spans="1:5">
      <c r="A1410" s="69">
        <v>2798</v>
      </c>
      <c r="B1410" s="69">
        <v>62</v>
      </c>
      <c r="C1410" s="64">
        <v>2023</v>
      </c>
      <c r="D1410" s="64">
        <v>89</v>
      </c>
      <c r="E1410" s="64" t="s">
        <v>37</v>
      </c>
    </row>
    <row r="1411" spans="1:5">
      <c r="A1411" s="69">
        <v>2799</v>
      </c>
      <c r="B1411" s="69">
        <v>62</v>
      </c>
      <c r="C1411" s="64">
        <v>2023</v>
      </c>
      <c r="D1411" s="64">
        <v>89</v>
      </c>
      <c r="E1411" s="64" t="s">
        <v>37</v>
      </c>
    </row>
    <row r="1412" spans="1:5">
      <c r="A1412" s="69">
        <v>2800</v>
      </c>
      <c r="B1412" s="69">
        <v>62</v>
      </c>
      <c r="C1412" s="64">
        <v>2023</v>
      </c>
      <c r="D1412" s="64">
        <v>89</v>
      </c>
      <c r="E1412" s="64" t="s">
        <v>37</v>
      </c>
    </row>
    <row r="1413" spans="1:5">
      <c r="A1413" s="69">
        <v>2803</v>
      </c>
      <c r="B1413" s="69">
        <v>56</v>
      </c>
      <c r="C1413" s="64">
        <v>1164</v>
      </c>
      <c r="D1413" s="64">
        <v>283</v>
      </c>
      <c r="E1413" s="64" t="s">
        <v>37</v>
      </c>
    </row>
    <row r="1414" spans="1:5">
      <c r="A1414" s="69">
        <v>2804</v>
      </c>
      <c r="B1414" s="69">
        <v>62</v>
      </c>
      <c r="C1414" s="64">
        <v>2023</v>
      </c>
      <c r="D1414" s="64">
        <v>89</v>
      </c>
      <c r="E1414" s="64" t="s">
        <v>37</v>
      </c>
    </row>
    <row r="1415" spans="1:5">
      <c r="A1415" s="69">
        <v>2805</v>
      </c>
      <c r="B1415" s="69">
        <v>62</v>
      </c>
      <c r="C1415" s="64">
        <v>2023</v>
      </c>
      <c r="D1415" s="64">
        <v>89</v>
      </c>
      <c r="E1415" s="64" t="s">
        <v>37</v>
      </c>
    </row>
    <row r="1416" spans="1:5">
      <c r="A1416" s="69">
        <v>2806</v>
      </c>
      <c r="B1416" s="69">
        <v>56</v>
      </c>
      <c r="C1416" s="64">
        <v>1164</v>
      </c>
      <c r="D1416" s="64">
        <v>283</v>
      </c>
      <c r="E1416" s="64" t="s">
        <v>37</v>
      </c>
    </row>
    <row r="1417" spans="1:5">
      <c r="A1417" s="69">
        <v>2807</v>
      </c>
      <c r="B1417" s="69">
        <v>56</v>
      </c>
      <c r="C1417" s="64">
        <v>1164</v>
      </c>
      <c r="D1417" s="64">
        <v>283</v>
      </c>
      <c r="E1417" s="64" t="s">
        <v>37</v>
      </c>
    </row>
    <row r="1418" spans="1:5">
      <c r="A1418" s="69">
        <v>2808</v>
      </c>
      <c r="B1418" s="69">
        <v>62</v>
      </c>
      <c r="C1418" s="64">
        <v>2023</v>
      </c>
      <c r="D1418" s="64">
        <v>89</v>
      </c>
      <c r="E1418" s="64" t="s">
        <v>37</v>
      </c>
    </row>
    <row r="1419" spans="1:5">
      <c r="A1419" s="69">
        <v>2809</v>
      </c>
      <c r="B1419" s="69">
        <v>56</v>
      </c>
      <c r="C1419" s="64">
        <v>1164</v>
      </c>
      <c r="D1419" s="64">
        <v>283</v>
      </c>
      <c r="E1419" s="64" t="s">
        <v>37</v>
      </c>
    </row>
    <row r="1420" spans="1:5">
      <c r="A1420" s="69">
        <v>2810</v>
      </c>
      <c r="B1420" s="69">
        <v>56</v>
      </c>
      <c r="C1420" s="64">
        <v>1164</v>
      </c>
      <c r="D1420" s="64">
        <v>283</v>
      </c>
      <c r="E1420" s="64" t="s">
        <v>37</v>
      </c>
    </row>
    <row r="1421" spans="1:5">
      <c r="A1421" s="69">
        <v>2820</v>
      </c>
      <c r="B1421" s="69">
        <v>56</v>
      </c>
      <c r="C1421" s="64">
        <v>1164</v>
      </c>
      <c r="D1421" s="64">
        <v>283</v>
      </c>
      <c r="E1421" s="64" t="s">
        <v>37</v>
      </c>
    </row>
    <row r="1422" spans="1:5">
      <c r="A1422" s="69">
        <v>2821</v>
      </c>
      <c r="B1422" s="69">
        <v>56</v>
      </c>
      <c r="C1422" s="64">
        <v>1164</v>
      </c>
      <c r="D1422" s="64">
        <v>283</v>
      </c>
      <c r="E1422" s="64" t="s">
        <v>37</v>
      </c>
    </row>
    <row r="1423" spans="1:5">
      <c r="A1423" s="69">
        <v>2823</v>
      </c>
      <c r="B1423" s="69">
        <v>56</v>
      </c>
      <c r="C1423" s="64">
        <v>1164</v>
      </c>
      <c r="D1423" s="64">
        <v>283</v>
      </c>
      <c r="E1423" s="64" t="s">
        <v>37</v>
      </c>
    </row>
    <row r="1424" spans="1:5">
      <c r="A1424" s="69">
        <v>2824</v>
      </c>
      <c r="B1424" s="69">
        <v>56</v>
      </c>
      <c r="C1424" s="64">
        <v>1164</v>
      </c>
      <c r="D1424" s="64">
        <v>283</v>
      </c>
      <c r="E1424" s="64" t="s">
        <v>37</v>
      </c>
    </row>
    <row r="1425" spans="1:5">
      <c r="A1425" s="69">
        <v>2825</v>
      </c>
      <c r="B1425" s="69">
        <v>56</v>
      </c>
      <c r="C1425" s="64">
        <v>1164</v>
      </c>
      <c r="D1425" s="64">
        <v>283</v>
      </c>
      <c r="E1425" s="64" t="s">
        <v>37</v>
      </c>
    </row>
    <row r="1426" spans="1:5">
      <c r="A1426" s="69">
        <v>2826</v>
      </c>
      <c r="B1426" s="69">
        <v>56</v>
      </c>
      <c r="C1426" s="64">
        <v>1164</v>
      </c>
      <c r="D1426" s="64">
        <v>283</v>
      </c>
      <c r="E1426" s="64" t="s">
        <v>37</v>
      </c>
    </row>
    <row r="1427" spans="1:5">
      <c r="A1427" s="69">
        <v>2827</v>
      </c>
      <c r="B1427" s="69">
        <v>56</v>
      </c>
      <c r="C1427" s="64">
        <v>1164</v>
      </c>
      <c r="D1427" s="64">
        <v>283</v>
      </c>
      <c r="E1427" s="64" t="s">
        <v>37</v>
      </c>
    </row>
    <row r="1428" spans="1:5">
      <c r="A1428" s="69">
        <v>2828</v>
      </c>
      <c r="B1428" s="69">
        <v>56</v>
      </c>
      <c r="C1428" s="64">
        <v>1164</v>
      </c>
      <c r="D1428" s="64">
        <v>283</v>
      </c>
      <c r="E1428" s="64" t="s">
        <v>37</v>
      </c>
    </row>
    <row r="1429" spans="1:5">
      <c r="A1429" s="69">
        <v>2829</v>
      </c>
      <c r="B1429" s="69">
        <v>56</v>
      </c>
      <c r="C1429" s="64">
        <v>1164</v>
      </c>
      <c r="D1429" s="64">
        <v>283</v>
      </c>
      <c r="E1429" s="64" t="s">
        <v>37</v>
      </c>
    </row>
    <row r="1430" spans="1:5">
      <c r="A1430" s="69">
        <v>2830</v>
      </c>
      <c r="B1430" s="69">
        <v>56</v>
      </c>
      <c r="C1430" s="64">
        <v>1164</v>
      </c>
      <c r="D1430" s="64">
        <v>283</v>
      </c>
      <c r="E1430" s="64" t="s">
        <v>37</v>
      </c>
    </row>
    <row r="1431" spans="1:5">
      <c r="A1431" s="69">
        <v>2831</v>
      </c>
      <c r="B1431" s="69">
        <v>56</v>
      </c>
      <c r="C1431" s="64">
        <v>1164</v>
      </c>
      <c r="D1431" s="64">
        <v>283</v>
      </c>
      <c r="E1431" s="64" t="s">
        <v>37</v>
      </c>
    </row>
    <row r="1432" spans="1:5">
      <c r="A1432" s="69">
        <v>2832</v>
      </c>
      <c r="B1432" s="69">
        <v>55</v>
      </c>
      <c r="C1432" s="64">
        <v>944</v>
      </c>
      <c r="D1432" s="64">
        <v>470</v>
      </c>
      <c r="E1432" s="64" t="s">
        <v>37</v>
      </c>
    </row>
    <row r="1433" spans="1:5">
      <c r="A1433" s="69">
        <v>2833</v>
      </c>
      <c r="B1433" s="69">
        <v>55</v>
      </c>
      <c r="C1433" s="64">
        <v>944</v>
      </c>
      <c r="D1433" s="64">
        <v>470</v>
      </c>
      <c r="E1433" s="64" t="s">
        <v>37</v>
      </c>
    </row>
    <row r="1434" spans="1:5">
      <c r="A1434" s="69">
        <v>2834</v>
      </c>
      <c r="B1434" s="69">
        <v>52</v>
      </c>
      <c r="C1434" s="64">
        <v>813</v>
      </c>
      <c r="D1434" s="64">
        <v>523</v>
      </c>
      <c r="E1434" s="64" t="s">
        <v>37</v>
      </c>
    </row>
    <row r="1435" spans="1:5">
      <c r="A1435" s="69">
        <v>2835</v>
      </c>
      <c r="B1435" s="69">
        <v>52</v>
      </c>
      <c r="C1435" s="64">
        <v>813</v>
      </c>
      <c r="D1435" s="64">
        <v>523</v>
      </c>
      <c r="E1435" s="64" t="s">
        <v>37</v>
      </c>
    </row>
    <row r="1436" spans="1:5">
      <c r="A1436" s="69">
        <v>2836</v>
      </c>
      <c r="B1436" s="69">
        <v>52</v>
      </c>
      <c r="C1436" s="64">
        <v>813</v>
      </c>
      <c r="D1436" s="64">
        <v>523</v>
      </c>
      <c r="E1436" s="64" t="s">
        <v>37</v>
      </c>
    </row>
    <row r="1437" spans="1:5">
      <c r="A1437" s="69">
        <v>2839</v>
      </c>
      <c r="B1437" s="69">
        <v>52</v>
      </c>
      <c r="C1437" s="64">
        <v>813</v>
      </c>
      <c r="D1437" s="64">
        <v>523</v>
      </c>
      <c r="E1437" s="64" t="s">
        <v>37</v>
      </c>
    </row>
    <row r="1438" spans="1:5">
      <c r="A1438" s="69">
        <v>2840</v>
      </c>
      <c r="B1438" s="69">
        <v>52</v>
      </c>
      <c r="C1438" s="64">
        <v>813</v>
      </c>
      <c r="D1438" s="64">
        <v>523</v>
      </c>
      <c r="E1438" s="64" t="s">
        <v>37</v>
      </c>
    </row>
    <row r="1439" spans="1:5">
      <c r="A1439" s="69">
        <v>2842</v>
      </c>
      <c r="B1439" s="69">
        <v>56</v>
      </c>
      <c r="C1439" s="64">
        <v>1164</v>
      </c>
      <c r="D1439" s="64">
        <v>283</v>
      </c>
      <c r="E1439" s="64" t="s">
        <v>37</v>
      </c>
    </row>
    <row r="1440" spans="1:5">
      <c r="A1440" s="69">
        <v>2843</v>
      </c>
      <c r="B1440" s="69">
        <v>56</v>
      </c>
      <c r="C1440" s="64">
        <v>1164</v>
      </c>
      <c r="D1440" s="64">
        <v>283</v>
      </c>
      <c r="E1440" s="64" t="s">
        <v>37</v>
      </c>
    </row>
    <row r="1441" spans="1:5">
      <c r="A1441" s="69">
        <v>2844</v>
      </c>
      <c r="B1441" s="69">
        <v>56</v>
      </c>
      <c r="C1441" s="64">
        <v>1164</v>
      </c>
      <c r="D1441" s="64">
        <v>283</v>
      </c>
      <c r="E1441" s="64" t="s">
        <v>37</v>
      </c>
    </row>
    <row r="1442" spans="1:5">
      <c r="A1442" s="69">
        <v>2845</v>
      </c>
      <c r="B1442" s="69">
        <v>62</v>
      </c>
      <c r="C1442" s="64">
        <v>2023</v>
      </c>
      <c r="D1442" s="64">
        <v>89</v>
      </c>
      <c r="E1442" s="64" t="s">
        <v>37</v>
      </c>
    </row>
    <row r="1443" spans="1:5">
      <c r="A1443" s="69">
        <v>2846</v>
      </c>
      <c r="B1443" s="69">
        <v>62</v>
      </c>
      <c r="C1443" s="64">
        <v>2023</v>
      </c>
      <c r="D1443" s="64">
        <v>89</v>
      </c>
      <c r="E1443" s="64" t="s">
        <v>37</v>
      </c>
    </row>
    <row r="1444" spans="1:5">
      <c r="A1444" s="69">
        <v>2847</v>
      </c>
      <c r="B1444" s="69">
        <v>62</v>
      </c>
      <c r="C1444" s="64">
        <v>2023</v>
      </c>
      <c r="D1444" s="64">
        <v>89</v>
      </c>
      <c r="E1444" s="64" t="s">
        <v>37</v>
      </c>
    </row>
    <row r="1445" spans="1:5">
      <c r="A1445" s="69">
        <v>2848</v>
      </c>
      <c r="B1445" s="69">
        <v>62</v>
      </c>
      <c r="C1445" s="64">
        <v>2023</v>
      </c>
      <c r="D1445" s="64">
        <v>89</v>
      </c>
      <c r="E1445" s="64" t="s">
        <v>37</v>
      </c>
    </row>
    <row r="1446" spans="1:5">
      <c r="A1446" s="69">
        <v>2849</v>
      </c>
      <c r="B1446" s="69">
        <v>62</v>
      </c>
      <c r="C1446" s="64">
        <v>2023</v>
      </c>
      <c r="D1446" s="64">
        <v>89</v>
      </c>
      <c r="E1446" s="64" t="s">
        <v>37</v>
      </c>
    </row>
    <row r="1447" spans="1:5">
      <c r="A1447" s="69">
        <v>2850</v>
      </c>
      <c r="B1447" s="69">
        <v>62</v>
      </c>
      <c r="C1447" s="64">
        <v>2023</v>
      </c>
      <c r="D1447" s="64">
        <v>89</v>
      </c>
      <c r="E1447" s="64" t="s">
        <v>37</v>
      </c>
    </row>
    <row r="1448" spans="1:5">
      <c r="A1448" s="69">
        <v>2852</v>
      </c>
      <c r="B1448" s="69">
        <v>62</v>
      </c>
      <c r="C1448" s="64">
        <v>2023</v>
      </c>
      <c r="D1448" s="64">
        <v>89</v>
      </c>
      <c r="E1448" s="64" t="s">
        <v>37</v>
      </c>
    </row>
    <row r="1449" spans="1:5">
      <c r="A1449" s="69">
        <v>2864</v>
      </c>
      <c r="B1449" s="69">
        <v>56</v>
      </c>
      <c r="C1449" s="64">
        <v>1164</v>
      </c>
      <c r="D1449" s="64">
        <v>283</v>
      </c>
      <c r="E1449" s="64" t="s">
        <v>37</v>
      </c>
    </row>
    <row r="1450" spans="1:5">
      <c r="A1450" s="69">
        <v>2865</v>
      </c>
      <c r="B1450" s="69">
        <v>56</v>
      </c>
      <c r="C1450" s="64">
        <v>1164</v>
      </c>
      <c r="D1450" s="64">
        <v>283</v>
      </c>
      <c r="E1450" s="64" t="s">
        <v>37</v>
      </c>
    </row>
    <row r="1451" spans="1:5">
      <c r="A1451" s="69">
        <v>2866</v>
      </c>
      <c r="B1451" s="69">
        <v>62</v>
      </c>
      <c r="C1451" s="64">
        <v>2023</v>
      </c>
      <c r="D1451" s="64">
        <v>89</v>
      </c>
      <c r="E1451" s="64" t="s">
        <v>37</v>
      </c>
    </row>
    <row r="1452" spans="1:5">
      <c r="A1452" s="69">
        <v>2867</v>
      </c>
      <c r="B1452" s="69">
        <v>62</v>
      </c>
      <c r="C1452" s="64">
        <v>2023</v>
      </c>
      <c r="D1452" s="64">
        <v>89</v>
      </c>
      <c r="E1452" s="64" t="s">
        <v>37</v>
      </c>
    </row>
    <row r="1453" spans="1:5">
      <c r="A1453" s="69">
        <v>2868</v>
      </c>
      <c r="B1453" s="69">
        <v>56</v>
      </c>
      <c r="C1453" s="64">
        <v>1164</v>
      </c>
      <c r="D1453" s="64">
        <v>283</v>
      </c>
      <c r="E1453" s="64" t="s">
        <v>37</v>
      </c>
    </row>
    <row r="1454" spans="1:5">
      <c r="A1454" s="69">
        <v>2869</v>
      </c>
      <c r="B1454" s="69">
        <v>56</v>
      </c>
      <c r="C1454" s="64">
        <v>1164</v>
      </c>
      <c r="D1454" s="64">
        <v>283</v>
      </c>
      <c r="E1454" s="64" t="s">
        <v>37</v>
      </c>
    </row>
    <row r="1455" spans="1:5">
      <c r="A1455" s="69">
        <v>2870</v>
      </c>
      <c r="B1455" s="69">
        <v>56</v>
      </c>
      <c r="C1455" s="64">
        <v>1164</v>
      </c>
      <c r="D1455" s="64">
        <v>283</v>
      </c>
      <c r="E1455" s="64" t="s">
        <v>37</v>
      </c>
    </row>
    <row r="1456" spans="1:5">
      <c r="A1456" s="69">
        <v>2871</v>
      </c>
      <c r="B1456" s="69">
        <v>56</v>
      </c>
      <c r="C1456" s="64">
        <v>1164</v>
      </c>
      <c r="D1456" s="64">
        <v>283</v>
      </c>
      <c r="E1456" s="64" t="s">
        <v>37</v>
      </c>
    </row>
    <row r="1457" spans="1:5">
      <c r="A1457" s="69">
        <v>2873</v>
      </c>
      <c r="B1457" s="69">
        <v>56</v>
      </c>
      <c r="C1457" s="64">
        <v>1164</v>
      </c>
      <c r="D1457" s="64">
        <v>283</v>
      </c>
      <c r="E1457" s="64" t="s">
        <v>37</v>
      </c>
    </row>
    <row r="1458" spans="1:5">
      <c r="A1458" s="69">
        <v>2874</v>
      </c>
      <c r="B1458" s="69">
        <v>56</v>
      </c>
      <c r="C1458" s="64">
        <v>1164</v>
      </c>
      <c r="D1458" s="64">
        <v>283</v>
      </c>
      <c r="E1458" s="64" t="s">
        <v>37</v>
      </c>
    </row>
    <row r="1459" spans="1:5">
      <c r="A1459" s="69">
        <v>2875</v>
      </c>
      <c r="B1459" s="69">
        <v>56</v>
      </c>
      <c r="C1459" s="64">
        <v>1164</v>
      </c>
      <c r="D1459" s="64">
        <v>283</v>
      </c>
      <c r="E1459" s="64" t="s">
        <v>37</v>
      </c>
    </row>
    <row r="1460" spans="1:5">
      <c r="A1460" s="69">
        <v>2876</v>
      </c>
      <c r="B1460" s="69">
        <v>56</v>
      </c>
      <c r="C1460" s="64">
        <v>1164</v>
      </c>
      <c r="D1460" s="64">
        <v>283</v>
      </c>
      <c r="E1460" s="64" t="s">
        <v>37</v>
      </c>
    </row>
    <row r="1461" spans="1:5">
      <c r="A1461" s="69">
        <v>2877</v>
      </c>
      <c r="B1461" s="69">
        <v>56</v>
      </c>
      <c r="C1461" s="64">
        <v>1164</v>
      </c>
      <c r="D1461" s="64">
        <v>283</v>
      </c>
      <c r="E1461" s="64" t="s">
        <v>37</v>
      </c>
    </row>
    <row r="1462" spans="1:5">
      <c r="A1462" s="69">
        <v>2878</v>
      </c>
      <c r="B1462" s="69">
        <v>52</v>
      </c>
      <c r="C1462" s="64">
        <v>813</v>
      </c>
      <c r="D1462" s="64">
        <v>523</v>
      </c>
      <c r="E1462" s="64" t="s">
        <v>37</v>
      </c>
    </row>
    <row r="1463" spans="1:5">
      <c r="A1463" s="69">
        <v>2879</v>
      </c>
      <c r="B1463" s="69">
        <v>53</v>
      </c>
      <c r="C1463" s="64">
        <v>1112</v>
      </c>
      <c r="D1463" s="64">
        <v>230</v>
      </c>
      <c r="E1463" s="64" t="s">
        <v>37</v>
      </c>
    </row>
    <row r="1464" spans="1:5">
      <c r="A1464" s="69">
        <v>2880</v>
      </c>
      <c r="B1464" s="69">
        <v>53</v>
      </c>
      <c r="C1464" s="64">
        <v>1112</v>
      </c>
      <c r="D1464" s="64">
        <v>230</v>
      </c>
      <c r="E1464" s="64" t="s">
        <v>37</v>
      </c>
    </row>
    <row r="1465" spans="1:5">
      <c r="A1465" s="69">
        <v>2890</v>
      </c>
      <c r="B1465" s="69">
        <v>63</v>
      </c>
      <c r="C1465" s="64">
        <v>642</v>
      </c>
      <c r="D1465" s="64">
        <v>541</v>
      </c>
      <c r="E1465" s="64" t="s">
        <v>37</v>
      </c>
    </row>
    <row r="1466" spans="1:5">
      <c r="A1466" s="69">
        <v>2891</v>
      </c>
      <c r="B1466" s="69">
        <v>63</v>
      </c>
      <c r="C1466" s="64">
        <v>642</v>
      </c>
      <c r="D1466" s="64">
        <v>541</v>
      </c>
      <c r="E1466" s="64" t="s">
        <v>37</v>
      </c>
    </row>
    <row r="1467" spans="1:5">
      <c r="A1467" s="69">
        <v>2898</v>
      </c>
      <c r="B1467" s="69">
        <v>63</v>
      </c>
      <c r="C1467" s="64">
        <v>642</v>
      </c>
      <c r="D1467" s="64">
        <v>541</v>
      </c>
      <c r="E1467" s="64" t="s">
        <v>37</v>
      </c>
    </row>
    <row r="1468" spans="1:5">
      <c r="A1468" s="69">
        <v>2899</v>
      </c>
      <c r="B1468" s="69">
        <v>63</v>
      </c>
      <c r="C1468" s="64">
        <v>642</v>
      </c>
      <c r="D1468" s="64">
        <v>541</v>
      </c>
      <c r="E1468" s="64" t="s">
        <v>37</v>
      </c>
    </row>
    <row r="1469" spans="1:5">
      <c r="A1469" s="69">
        <v>2900</v>
      </c>
      <c r="B1469" s="69">
        <v>64</v>
      </c>
      <c r="C1469" s="64">
        <v>2186</v>
      </c>
      <c r="D1469" s="64">
        <v>80</v>
      </c>
      <c r="E1469" s="64" t="s">
        <v>38</v>
      </c>
    </row>
    <row r="1470" spans="1:5">
      <c r="A1470" s="69">
        <v>2901</v>
      </c>
      <c r="B1470" s="69">
        <v>64</v>
      </c>
      <c r="C1470" s="64">
        <v>2186</v>
      </c>
      <c r="D1470" s="64">
        <v>80</v>
      </c>
      <c r="E1470" s="64" t="s">
        <v>38</v>
      </c>
    </row>
    <row r="1471" spans="1:5">
      <c r="A1471" s="69">
        <v>2902</v>
      </c>
      <c r="B1471" s="69">
        <v>64</v>
      </c>
      <c r="C1471" s="64">
        <v>2186</v>
      </c>
      <c r="D1471" s="64">
        <v>80</v>
      </c>
      <c r="E1471" s="64" t="s">
        <v>38</v>
      </c>
    </row>
    <row r="1472" spans="1:5">
      <c r="A1472" s="69">
        <v>2903</v>
      </c>
      <c r="B1472" s="69">
        <v>64</v>
      </c>
      <c r="C1472" s="64">
        <v>2186</v>
      </c>
      <c r="D1472" s="64">
        <v>80</v>
      </c>
      <c r="E1472" s="64" t="s">
        <v>38</v>
      </c>
    </row>
    <row r="1473" spans="1:5">
      <c r="A1473" s="69">
        <v>2904</v>
      </c>
      <c r="B1473" s="69">
        <v>64</v>
      </c>
      <c r="C1473" s="64">
        <v>2186</v>
      </c>
      <c r="D1473" s="64">
        <v>80</v>
      </c>
      <c r="E1473" s="64" t="s">
        <v>38</v>
      </c>
    </row>
    <row r="1474" spans="1:5">
      <c r="A1474" s="69">
        <v>2905</v>
      </c>
      <c r="B1474" s="69">
        <v>64</v>
      </c>
      <c r="C1474" s="64">
        <v>2186</v>
      </c>
      <c r="D1474" s="64">
        <v>80</v>
      </c>
      <c r="E1474" s="64" t="s">
        <v>38</v>
      </c>
    </row>
    <row r="1475" spans="1:5">
      <c r="A1475" s="69">
        <v>2906</v>
      </c>
      <c r="B1475" s="69">
        <v>64</v>
      </c>
      <c r="C1475" s="64">
        <v>2186</v>
      </c>
      <c r="D1475" s="64">
        <v>80</v>
      </c>
      <c r="E1475" s="64" t="s">
        <v>38</v>
      </c>
    </row>
    <row r="1476" spans="1:5">
      <c r="A1476" s="69">
        <v>2911</v>
      </c>
      <c r="B1476" s="69">
        <v>64</v>
      </c>
      <c r="C1476" s="64">
        <v>2186</v>
      </c>
      <c r="D1476" s="64">
        <v>80</v>
      </c>
      <c r="E1476" s="64" t="s">
        <v>38</v>
      </c>
    </row>
    <row r="1477" spans="1:5">
      <c r="A1477" s="69">
        <v>2912</v>
      </c>
      <c r="B1477" s="69">
        <v>64</v>
      </c>
      <c r="C1477" s="64">
        <v>2186</v>
      </c>
      <c r="D1477" s="64">
        <v>80</v>
      </c>
      <c r="E1477" s="64" t="s">
        <v>38</v>
      </c>
    </row>
    <row r="1478" spans="1:5">
      <c r="A1478" s="69">
        <v>2913</v>
      </c>
      <c r="B1478" s="69">
        <v>64</v>
      </c>
      <c r="C1478" s="64">
        <v>2186</v>
      </c>
      <c r="D1478" s="64">
        <v>80</v>
      </c>
      <c r="E1478" s="64" t="s">
        <v>38</v>
      </c>
    </row>
    <row r="1479" spans="1:5">
      <c r="A1479" s="69">
        <v>2914</v>
      </c>
      <c r="B1479" s="69">
        <v>64</v>
      </c>
      <c r="C1479" s="64">
        <v>2186</v>
      </c>
      <c r="D1479" s="64">
        <v>80</v>
      </c>
      <c r="E1479" s="64" t="s">
        <v>38</v>
      </c>
    </row>
    <row r="1480" spans="1:5">
      <c r="A1480" s="69">
        <v>3000</v>
      </c>
      <c r="B1480" s="69">
        <v>18</v>
      </c>
      <c r="C1480" s="64">
        <v>1590</v>
      </c>
      <c r="D1480" s="64">
        <v>100</v>
      </c>
      <c r="E1480" s="64" t="s">
        <v>39</v>
      </c>
    </row>
    <row r="1481" spans="1:5">
      <c r="A1481" s="69">
        <v>3001</v>
      </c>
      <c r="B1481" s="69">
        <v>18</v>
      </c>
      <c r="C1481" s="64">
        <v>1590</v>
      </c>
      <c r="D1481" s="64">
        <v>100</v>
      </c>
      <c r="E1481" s="64" t="s">
        <v>39</v>
      </c>
    </row>
    <row r="1482" spans="1:5">
      <c r="A1482" s="69">
        <v>3002</v>
      </c>
      <c r="B1482" s="69">
        <v>18</v>
      </c>
      <c r="C1482" s="64">
        <v>1590</v>
      </c>
      <c r="D1482" s="64">
        <v>100</v>
      </c>
      <c r="E1482" s="64" t="s">
        <v>39</v>
      </c>
    </row>
    <row r="1483" spans="1:5">
      <c r="A1483" s="69">
        <v>3003</v>
      </c>
      <c r="B1483" s="69">
        <v>18</v>
      </c>
      <c r="C1483" s="64">
        <v>1590</v>
      </c>
      <c r="D1483" s="64">
        <v>100</v>
      </c>
      <c r="E1483" s="64" t="s">
        <v>39</v>
      </c>
    </row>
    <row r="1484" spans="1:5">
      <c r="A1484" s="69">
        <v>3004</v>
      </c>
      <c r="B1484" s="69">
        <v>18</v>
      </c>
      <c r="C1484" s="64">
        <v>1590</v>
      </c>
      <c r="D1484" s="64">
        <v>100</v>
      </c>
      <c r="E1484" s="64" t="s">
        <v>39</v>
      </c>
    </row>
    <row r="1485" spans="1:5">
      <c r="A1485" s="69">
        <v>3005</v>
      </c>
      <c r="B1485" s="69">
        <v>18</v>
      </c>
      <c r="C1485" s="64">
        <v>1590</v>
      </c>
      <c r="D1485" s="64">
        <v>100</v>
      </c>
      <c r="E1485" s="64" t="s">
        <v>39</v>
      </c>
    </row>
    <row r="1486" spans="1:5">
      <c r="A1486" s="69">
        <v>3006</v>
      </c>
      <c r="B1486" s="69">
        <v>18</v>
      </c>
      <c r="C1486" s="64">
        <v>1590</v>
      </c>
      <c r="D1486" s="64">
        <v>100</v>
      </c>
      <c r="E1486" s="64" t="s">
        <v>39</v>
      </c>
    </row>
    <row r="1487" spans="1:5">
      <c r="A1487" s="69">
        <v>3008</v>
      </c>
      <c r="B1487" s="69">
        <v>18</v>
      </c>
      <c r="C1487" s="64">
        <v>1590</v>
      </c>
      <c r="D1487" s="64">
        <v>100</v>
      </c>
      <c r="E1487" s="64" t="s">
        <v>39</v>
      </c>
    </row>
    <row r="1488" spans="1:5">
      <c r="A1488" s="69">
        <v>3010</v>
      </c>
      <c r="B1488" s="69">
        <v>18</v>
      </c>
      <c r="C1488" s="64">
        <v>1590</v>
      </c>
      <c r="D1488" s="64">
        <v>100</v>
      </c>
      <c r="E1488" s="64" t="s">
        <v>39</v>
      </c>
    </row>
    <row r="1489" spans="1:5">
      <c r="A1489" s="69">
        <v>3011</v>
      </c>
      <c r="B1489" s="69">
        <v>18</v>
      </c>
      <c r="C1489" s="64">
        <v>1590</v>
      </c>
      <c r="D1489" s="64">
        <v>100</v>
      </c>
      <c r="E1489" s="64" t="s">
        <v>39</v>
      </c>
    </row>
    <row r="1490" spans="1:5">
      <c r="A1490" s="69">
        <v>3012</v>
      </c>
      <c r="B1490" s="69">
        <v>18</v>
      </c>
      <c r="C1490" s="64">
        <v>1590</v>
      </c>
      <c r="D1490" s="64">
        <v>100</v>
      </c>
      <c r="E1490" s="64" t="s">
        <v>39</v>
      </c>
    </row>
    <row r="1491" spans="1:5">
      <c r="A1491" s="69">
        <v>3013</v>
      </c>
      <c r="B1491" s="69">
        <v>18</v>
      </c>
      <c r="C1491" s="64">
        <v>1590</v>
      </c>
      <c r="D1491" s="64">
        <v>100</v>
      </c>
      <c r="E1491" s="64" t="s">
        <v>39</v>
      </c>
    </row>
    <row r="1492" spans="1:5">
      <c r="A1492" s="69">
        <v>3015</v>
      </c>
      <c r="B1492" s="69">
        <v>18</v>
      </c>
      <c r="C1492" s="64">
        <v>1590</v>
      </c>
      <c r="D1492" s="64">
        <v>100</v>
      </c>
      <c r="E1492" s="64" t="s">
        <v>39</v>
      </c>
    </row>
    <row r="1493" spans="1:5">
      <c r="A1493" s="69">
        <v>3016</v>
      </c>
      <c r="B1493" s="69">
        <v>18</v>
      </c>
      <c r="C1493" s="64">
        <v>1590</v>
      </c>
      <c r="D1493" s="64">
        <v>100</v>
      </c>
      <c r="E1493" s="64" t="s">
        <v>39</v>
      </c>
    </row>
    <row r="1494" spans="1:5">
      <c r="A1494" s="69">
        <v>3018</v>
      </c>
      <c r="B1494" s="69">
        <v>18</v>
      </c>
      <c r="C1494" s="64">
        <v>1590</v>
      </c>
      <c r="D1494" s="64">
        <v>100</v>
      </c>
      <c r="E1494" s="64" t="s">
        <v>39</v>
      </c>
    </row>
    <row r="1495" spans="1:5">
      <c r="A1495" s="69">
        <v>3019</v>
      </c>
      <c r="B1495" s="69">
        <v>18</v>
      </c>
      <c r="C1495" s="64">
        <v>1590</v>
      </c>
      <c r="D1495" s="64">
        <v>100</v>
      </c>
      <c r="E1495" s="64" t="s">
        <v>39</v>
      </c>
    </row>
    <row r="1496" spans="1:5">
      <c r="A1496" s="69">
        <v>3020</v>
      </c>
      <c r="B1496" s="69">
        <v>18</v>
      </c>
      <c r="C1496" s="64">
        <v>1590</v>
      </c>
      <c r="D1496" s="64">
        <v>100</v>
      </c>
      <c r="E1496" s="64" t="s">
        <v>39</v>
      </c>
    </row>
    <row r="1497" spans="1:5">
      <c r="A1497" s="69">
        <v>3021</v>
      </c>
      <c r="B1497" s="69">
        <v>18</v>
      </c>
      <c r="C1497" s="64">
        <v>1590</v>
      </c>
      <c r="D1497" s="64">
        <v>100</v>
      </c>
      <c r="E1497" s="64" t="s">
        <v>39</v>
      </c>
    </row>
    <row r="1498" spans="1:5">
      <c r="A1498" s="69">
        <v>3022</v>
      </c>
      <c r="B1498" s="69">
        <v>18</v>
      </c>
      <c r="C1498" s="64">
        <v>1590</v>
      </c>
      <c r="D1498" s="64">
        <v>100</v>
      </c>
      <c r="E1498" s="64" t="s">
        <v>39</v>
      </c>
    </row>
    <row r="1499" spans="1:5">
      <c r="A1499" s="69">
        <v>3023</v>
      </c>
      <c r="B1499" s="69">
        <v>18</v>
      </c>
      <c r="C1499" s="64">
        <v>1590</v>
      </c>
      <c r="D1499" s="64">
        <v>100</v>
      </c>
      <c r="E1499" s="64" t="s">
        <v>39</v>
      </c>
    </row>
    <row r="1500" spans="1:5">
      <c r="A1500" s="69">
        <v>3024</v>
      </c>
      <c r="B1500" s="69">
        <v>18</v>
      </c>
      <c r="C1500" s="64">
        <v>1590</v>
      </c>
      <c r="D1500" s="64">
        <v>100</v>
      </c>
      <c r="E1500" s="64" t="s">
        <v>39</v>
      </c>
    </row>
    <row r="1501" spans="1:5">
      <c r="A1501" s="69">
        <v>3025</v>
      </c>
      <c r="B1501" s="69">
        <v>18</v>
      </c>
      <c r="C1501" s="64">
        <v>1590</v>
      </c>
      <c r="D1501" s="64">
        <v>100</v>
      </c>
      <c r="E1501" s="64" t="s">
        <v>39</v>
      </c>
    </row>
    <row r="1502" spans="1:5">
      <c r="A1502" s="69">
        <v>3026</v>
      </c>
      <c r="B1502" s="69">
        <v>18</v>
      </c>
      <c r="C1502" s="64">
        <v>1590</v>
      </c>
      <c r="D1502" s="64">
        <v>100</v>
      </c>
      <c r="E1502" s="64" t="s">
        <v>39</v>
      </c>
    </row>
    <row r="1503" spans="1:5">
      <c r="A1503" s="69">
        <v>3028</v>
      </c>
      <c r="B1503" s="69">
        <v>18</v>
      </c>
      <c r="C1503" s="64">
        <v>1590</v>
      </c>
      <c r="D1503" s="64">
        <v>100</v>
      </c>
      <c r="E1503" s="64" t="s">
        <v>39</v>
      </c>
    </row>
    <row r="1504" spans="1:5">
      <c r="A1504" s="69">
        <v>3029</v>
      </c>
      <c r="B1504" s="69">
        <v>18</v>
      </c>
      <c r="C1504" s="64">
        <v>1590</v>
      </c>
      <c r="D1504" s="64">
        <v>100</v>
      </c>
      <c r="E1504" s="64" t="s">
        <v>39</v>
      </c>
    </row>
    <row r="1505" spans="1:5">
      <c r="A1505" s="69">
        <v>3030</v>
      </c>
      <c r="B1505" s="69">
        <v>18</v>
      </c>
      <c r="C1505" s="64">
        <v>1590</v>
      </c>
      <c r="D1505" s="64">
        <v>100</v>
      </c>
      <c r="E1505" s="64" t="s">
        <v>39</v>
      </c>
    </row>
    <row r="1506" spans="1:5">
      <c r="A1506" s="69">
        <v>3031</v>
      </c>
      <c r="B1506" s="69">
        <v>18</v>
      </c>
      <c r="C1506" s="64">
        <v>1590</v>
      </c>
      <c r="D1506" s="64">
        <v>100</v>
      </c>
      <c r="E1506" s="64" t="s">
        <v>39</v>
      </c>
    </row>
    <row r="1507" spans="1:5">
      <c r="A1507" s="69">
        <v>3032</v>
      </c>
      <c r="B1507" s="69">
        <v>18</v>
      </c>
      <c r="C1507" s="64">
        <v>1590</v>
      </c>
      <c r="D1507" s="64">
        <v>100</v>
      </c>
      <c r="E1507" s="64" t="s">
        <v>39</v>
      </c>
    </row>
    <row r="1508" spans="1:5">
      <c r="A1508" s="69">
        <v>3033</v>
      </c>
      <c r="B1508" s="69">
        <v>18</v>
      </c>
      <c r="C1508" s="64">
        <v>1590</v>
      </c>
      <c r="D1508" s="64">
        <v>100</v>
      </c>
      <c r="E1508" s="64" t="s">
        <v>39</v>
      </c>
    </row>
    <row r="1509" spans="1:5">
      <c r="A1509" s="69">
        <v>3034</v>
      </c>
      <c r="B1509" s="69">
        <v>18</v>
      </c>
      <c r="C1509" s="64">
        <v>1590</v>
      </c>
      <c r="D1509" s="64">
        <v>100</v>
      </c>
      <c r="E1509" s="64" t="s">
        <v>39</v>
      </c>
    </row>
    <row r="1510" spans="1:5">
      <c r="A1510" s="69">
        <v>3036</v>
      </c>
      <c r="B1510" s="69">
        <v>18</v>
      </c>
      <c r="C1510" s="64">
        <v>1590</v>
      </c>
      <c r="D1510" s="64">
        <v>100</v>
      </c>
      <c r="E1510" s="64" t="s">
        <v>39</v>
      </c>
    </row>
    <row r="1511" spans="1:5">
      <c r="A1511" s="69">
        <v>3037</v>
      </c>
      <c r="B1511" s="69">
        <v>18</v>
      </c>
      <c r="C1511" s="64">
        <v>1590</v>
      </c>
      <c r="D1511" s="64">
        <v>100</v>
      </c>
      <c r="E1511" s="64" t="s">
        <v>39</v>
      </c>
    </row>
    <row r="1512" spans="1:5">
      <c r="A1512" s="69">
        <v>3038</v>
      </c>
      <c r="B1512" s="69">
        <v>18</v>
      </c>
      <c r="C1512" s="64">
        <v>1590</v>
      </c>
      <c r="D1512" s="64">
        <v>100</v>
      </c>
      <c r="E1512" s="64" t="s">
        <v>39</v>
      </c>
    </row>
    <row r="1513" spans="1:5">
      <c r="A1513" s="69">
        <v>3039</v>
      </c>
      <c r="B1513" s="69">
        <v>18</v>
      </c>
      <c r="C1513" s="64">
        <v>1590</v>
      </c>
      <c r="D1513" s="64">
        <v>100</v>
      </c>
      <c r="E1513" s="64" t="s">
        <v>39</v>
      </c>
    </row>
    <row r="1514" spans="1:5">
      <c r="A1514" s="69">
        <v>3040</v>
      </c>
      <c r="B1514" s="69">
        <v>18</v>
      </c>
      <c r="C1514" s="64">
        <v>1590</v>
      </c>
      <c r="D1514" s="64">
        <v>100</v>
      </c>
      <c r="E1514" s="64" t="s">
        <v>39</v>
      </c>
    </row>
    <row r="1515" spans="1:5">
      <c r="A1515" s="69">
        <v>3041</v>
      </c>
      <c r="B1515" s="69">
        <v>18</v>
      </c>
      <c r="C1515" s="64">
        <v>1590</v>
      </c>
      <c r="D1515" s="64">
        <v>100</v>
      </c>
      <c r="E1515" s="64" t="s">
        <v>39</v>
      </c>
    </row>
    <row r="1516" spans="1:5">
      <c r="A1516" s="69">
        <v>3042</v>
      </c>
      <c r="B1516" s="69">
        <v>18</v>
      </c>
      <c r="C1516" s="64">
        <v>1590</v>
      </c>
      <c r="D1516" s="64">
        <v>100</v>
      </c>
      <c r="E1516" s="64" t="s">
        <v>39</v>
      </c>
    </row>
    <row r="1517" spans="1:5">
      <c r="A1517" s="69">
        <v>3043</v>
      </c>
      <c r="B1517" s="69">
        <v>18</v>
      </c>
      <c r="C1517" s="64">
        <v>1590</v>
      </c>
      <c r="D1517" s="64">
        <v>100</v>
      </c>
      <c r="E1517" s="64" t="s">
        <v>39</v>
      </c>
    </row>
    <row r="1518" spans="1:5">
      <c r="A1518" s="69">
        <v>3044</v>
      </c>
      <c r="B1518" s="69">
        <v>18</v>
      </c>
      <c r="C1518" s="64">
        <v>1590</v>
      </c>
      <c r="D1518" s="64">
        <v>100</v>
      </c>
      <c r="E1518" s="64" t="s">
        <v>39</v>
      </c>
    </row>
    <row r="1519" spans="1:5">
      <c r="A1519" s="69">
        <v>3045</v>
      </c>
      <c r="B1519" s="69">
        <v>18</v>
      </c>
      <c r="C1519" s="64">
        <v>1590</v>
      </c>
      <c r="D1519" s="64">
        <v>100</v>
      </c>
      <c r="E1519" s="64" t="s">
        <v>39</v>
      </c>
    </row>
    <row r="1520" spans="1:5">
      <c r="A1520" s="69">
        <v>3046</v>
      </c>
      <c r="B1520" s="69">
        <v>18</v>
      </c>
      <c r="C1520" s="64">
        <v>1590</v>
      </c>
      <c r="D1520" s="64">
        <v>100</v>
      </c>
      <c r="E1520" s="64" t="s">
        <v>39</v>
      </c>
    </row>
    <row r="1521" spans="1:5">
      <c r="A1521" s="69">
        <v>3047</v>
      </c>
      <c r="B1521" s="69">
        <v>18</v>
      </c>
      <c r="C1521" s="64">
        <v>1590</v>
      </c>
      <c r="D1521" s="64">
        <v>100</v>
      </c>
      <c r="E1521" s="64" t="s">
        <v>39</v>
      </c>
    </row>
    <row r="1522" spans="1:5">
      <c r="A1522" s="69">
        <v>3048</v>
      </c>
      <c r="B1522" s="69">
        <v>18</v>
      </c>
      <c r="C1522" s="64">
        <v>1590</v>
      </c>
      <c r="D1522" s="64">
        <v>100</v>
      </c>
      <c r="E1522" s="64" t="s">
        <v>39</v>
      </c>
    </row>
    <row r="1523" spans="1:5">
      <c r="A1523" s="69">
        <v>3049</v>
      </c>
      <c r="B1523" s="69">
        <v>18</v>
      </c>
      <c r="C1523" s="64">
        <v>1590</v>
      </c>
      <c r="D1523" s="64">
        <v>100</v>
      </c>
      <c r="E1523" s="64" t="s">
        <v>39</v>
      </c>
    </row>
    <row r="1524" spans="1:5">
      <c r="A1524" s="69">
        <v>3050</v>
      </c>
      <c r="B1524" s="69">
        <v>18</v>
      </c>
      <c r="C1524" s="64">
        <v>1590</v>
      </c>
      <c r="D1524" s="64">
        <v>100</v>
      </c>
      <c r="E1524" s="64" t="s">
        <v>39</v>
      </c>
    </row>
    <row r="1525" spans="1:5">
      <c r="A1525" s="69">
        <v>3051</v>
      </c>
      <c r="B1525" s="69">
        <v>18</v>
      </c>
      <c r="C1525" s="64">
        <v>1590</v>
      </c>
      <c r="D1525" s="64">
        <v>100</v>
      </c>
      <c r="E1525" s="64" t="s">
        <v>39</v>
      </c>
    </row>
    <row r="1526" spans="1:5">
      <c r="A1526" s="69">
        <v>3052</v>
      </c>
      <c r="B1526" s="69">
        <v>18</v>
      </c>
      <c r="C1526" s="64">
        <v>1590</v>
      </c>
      <c r="D1526" s="64">
        <v>100</v>
      </c>
      <c r="E1526" s="64" t="s">
        <v>39</v>
      </c>
    </row>
    <row r="1527" spans="1:5">
      <c r="A1527" s="69">
        <v>3053</v>
      </c>
      <c r="B1527" s="69">
        <v>18</v>
      </c>
      <c r="C1527" s="64">
        <v>1590</v>
      </c>
      <c r="D1527" s="64">
        <v>100</v>
      </c>
      <c r="E1527" s="64" t="s">
        <v>39</v>
      </c>
    </row>
    <row r="1528" spans="1:5">
      <c r="A1528" s="69">
        <v>3054</v>
      </c>
      <c r="B1528" s="69">
        <v>18</v>
      </c>
      <c r="C1528" s="64">
        <v>1590</v>
      </c>
      <c r="D1528" s="64">
        <v>100</v>
      </c>
      <c r="E1528" s="64" t="s">
        <v>39</v>
      </c>
    </row>
    <row r="1529" spans="1:5">
      <c r="A1529" s="69">
        <v>3055</v>
      </c>
      <c r="B1529" s="69">
        <v>18</v>
      </c>
      <c r="C1529" s="64">
        <v>1590</v>
      </c>
      <c r="D1529" s="64">
        <v>100</v>
      </c>
      <c r="E1529" s="64" t="s">
        <v>39</v>
      </c>
    </row>
    <row r="1530" spans="1:5">
      <c r="A1530" s="69">
        <v>3056</v>
      </c>
      <c r="B1530" s="69">
        <v>18</v>
      </c>
      <c r="C1530" s="64">
        <v>1590</v>
      </c>
      <c r="D1530" s="64">
        <v>100</v>
      </c>
      <c r="E1530" s="64" t="s">
        <v>39</v>
      </c>
    </row>
    <row r="1531" spans="1:5">
      <c r="A1531" s="69">
        <v>3057</v>
      </c>
      <c r="B1531" s="69">
        <v>18</v>
      </c>
      <c r="C1531" s="64">
        <v>1590</v>
      </c>
      <c r="D1531" s="64">
        <v>100</v>
      </c>
      <c r="E1531" s="64" t="s">
        <v>39</v>
      </c>
    </row>
    <row r="1532" spans="1:5">
      <c r="A1532" s="69">
        <v>3058</v>
      </c>
      <c r="B1532" s="69">
        <v>18</v>
      </c>
      <c r="C1532" s="64">
        <v>1590</v>
      </c>
      <c r="D1532" s="64">
        <v>100</v>
      </c>
      <c r="E1532" s="64" t="s">
        <v>39</v>
      </c>
    </row>
    <row r="1533" spans="1:5">
      <c r="A1533" s="69">
        <v>3059</v>
      </c>
      <c r="B1533" s="69">
        <v>18</v>
      </c>
      <c r="C1533" s="64">
        <v>1590</v>
      </c>
      <c r="D1533" s="64">
        <v>100</v>
      </c>
      <c r="E1533" s="64" t="s">
        <v>39</v>
      </c>
    </row>
    <row r="1534" spans="1:5">
      <c r="A1534" s="69">
        <v>3060</v>
      </c>
      <c r="B1534" s="69">
        <v>18</v>
      </c>
      <c r="C1534" s="64">
        <v>1590</v>
      </c>
      <c r="D1534" s="64">
        <v>100</v>
      </c>
      <c r="E1534" s="64" t="s">
        <v>39</v>
      </c>
    </row>
    <row r="1535" spans="1:5">
      <c r="A1535" s="69">
        <v>3061</v>
      </c>
      <c r="B1535" s="69">
        <v>18</v>
      </c>
      <c r="C1535" s="64">
        <v>1590</v>
      </c>
      <c r="D1535" s="64">
        <v>100</v>
      </c>
      <c r="E1535" s="64" t="s">
        <v>39</v>
      </c>
    </row>
    <row r="1536" spans="1:5">
      <c r="A1536" s="69">
        <v>3062</v>
      </c>
      <c r="B1536" s="69">
        <v>18</v>
      </c>
      <c r="C1536" s="64">
        <v>1590</v>
      </c>
      <c r="D1536" s="64">
        <v>100</v>
      </c>
      <c r="E1536" s="64" t="s">
        <v>39</v>
      </c>
    </row>
    <row r="1537" spans="1:5">
      <c r="A1537" s="69">
        <v>3063</v>
      </c>
      <c r="B1537" s="69">
        <v>18</v>
      </c>
      <c r="C1537" s="64">
        <v>1590</v>
      </c>
      <c r="D1537" s="64">
        <v>100</v>
      </c>
      <c r="E1537" s="64" t="s">
        <v>39</v>
      </c>
    </row>
    <row r="1538" spans="1:5">
      <c r="A1538" s="69">
        <v>3064</v>
      </c>
      <c r="B1538" s="69">
        <v>18</v>
      </c>
      <c r="C1538" s="64">
        <v>1590</v>
      </c>
      <c r="D1538" s="64">
        <v>100</v>
      </c>
      <c r="E1538" s="64" t="s">
        <v>39</v>
      </c>
    </row>
    <row r="1539" spans="1:5">
      <c r="A1539" s="69">
        <v>3065</v>
      </c>
      <c r="B1539" s="69">
        <v>18</v>
      </c>
      <c r="C1539" s="64">
        <v>1590</v>
      </c>
      <c r="D1539" s="64">
        <v>100</v>
      </c>
      <c r="E1539" s="64" t="s">
        <v>39</v>
      </c>
    </row>
    <row r="1540" spans="1:5">
      <c r="A1540" s="69">
        <v>3066</v>
      </c>
      <c r="B1540" s="69">
        <v>18</v>
      </c>
      <c r="C1540" s="64">
        <v>1590</v>
      </c>
      <c r="D1540" s="64">
        <v>100</v>
      </c>
      <c r="E1540" s="64" t="s">
        <v>39</v>
      </c>
    </row>
    <row r="1541" spans="1:5">
      <c r="A1541" s="69">
        <v>3067</v>
      </c>
      <c r="B1541" s="69">
        <v>18</v>
      </c>
      <c r="C1541" s="64">
        <v>1590</v>
      </c>
      <c r="D1541" s="64">
        <v>100</v>
      </c>
      <c r="E1541" s="64" t="s">
        <v>39</v>
      </c>
    </row>
    <row r="1542" spans="1:5">
      <c r="A1542" s="69">
        <v>3068</v>
      </c>
      <c r="B1542" s="69">
        <v>18</v>
      </c>
      <c r="C1542" s="64">
        <v>1590</v>
      </c>
      <c r="D1542" s="64">
        <v>100</v>
      </c>
      <c r="E1542" s="64" t="s">
        <v>39</v>
      </c>
    </row>
    <row r="1543" spans="1:5">
      <c r="A1543" s="69">
        <v>3070</v>
      </c>
      <c r="B1543" s="69">
        <v>18</v>
      </c>
      <c r="C1543" s="64">
        <v>1590</v>
      </c>
      <c r="D1543" s="64">
        <v>100</v>
      </c>
      <c r="E1543" s="64" t="s">
        <v>39</v>
      </c>
    </row>
    <row r="1544" spans="1:5">
      <c r="A1544" s="69">
        <v>3071</v>
      </c>
      <c r="B1544" s="69">
        <v>18</v>
      </c>
      <c r="C1544" s="64">
        <v>1590</v>
      </c>
      <c r="D1544" s="64">
        <v>100</v>
      </c>
      <c r="E1544" s="64" t="s">
        <v>39</v>
      </c>
    </row>
    <row r="1545" spans="1:5">
      <c r="A1545" s="69">
        <v>3072</v>
      </c>
      <c r="B1545" s="69">
        <v>18</v>
      </c>
      <c r="C1545" s="64">
        <v>1590</v>
      </c>
      <c r="D1545" s="64">
        <v>100</v>
      </c>
      <c r="E1545" s="64" t="s">
        <v>39</v>
      </c>
    </row>
    <row r="1546" spans="1:5">
      <c r="A1546" s="69">
        <v>3073</v>
      </c>
      <c r="B1546" s="69">
        <v>18</v>
      </c>
      <c r="C1546" s="64">
        <v>1590</v>
      </c>
      <c r="D1546" s="64">
        <v>100</v>
      </c>
      <c r="E1546" s="64" t="s">
        <v>39</v>
      </c>
    </row>
    <row r="1547" spans="1:5">
      <c r="A1547" s="69">
        <v>3074</v>
      </c>
      <c r="B1547" s="69">
        <v>18</v>
      </c>
      <c r="C1547" s="64">
        <v>1590</v>
      </c>
      <c r="D1547" s="64">
        <v>100</v>
      </c>
      <c r="E1547" s="64" t="s">
        <v>39</v>
      </c>
    </row>
    <row r="1548" spans="1:5">
      <c r="A1548" s="69">
        <v>3075</v>
      </c>
      <c r="B1548" s="69">
        <v>18</v>
      </c>
      <c r="C1548" s="64">
        <v>1590</v>
      </c>
      <c r="D1548" s="64">
        <v>100</v>
      </c>
      <c r="E1548" s="64" t="s">
        <v>39</v>
      </c>
    </row>
    <row r="1549" spans="1:5">
      <c r="A1549" s="69">
        <v>3076</v>
      </c>
      <c r="B1549" s="69">
        <v>18</v>
      </c>
      <c r="C1549" s="64">
        <v>1590</v>
      </c>
      <c r="D1549" s="64">
        <v>100</v>
      </c>
      <c r="E1549" s="64" t="s">
        <v>39</v>
      </c>
    </row>
    <row r="1550" spans="1:5">
      <c r="A1550" s="69">
        <v>3078</v>
      </c>
      <c r="B1550" s="69">
        <v>18</v>
      </c>
      <c r="C1550" s="64">
        <v>1590</v>
      </c>
      <c r="D1550" s="64">
        <v>100</v>
      </c>
      <c r="E1550" s="64" t="s">
        <v>39</v>
      </c>
    </row>
    <row r="1551" spans="1:5">
      <c r="A1551" s="69">
        <v>3079</v>
      </c>
      <c r="B1551" s="69">
        <v>18</v>
      </c>
      <c r="C1551" s="64">
        <v>1590</v>
      </c>
      <c r="D1551" s="64">
        <v>100</v>
      </c>
      <c r="E1551" s="64" t="s">
        <v>39</v>
      </c>
    </row>
    <row r="1552" spans="1:5">
      <c r="A1552" s="69">
        <v>3081</v>
      </c>
      <c r="B1552" s="69">
        <v>18</v>
      </c>
      <c r="C1552" s="64">
        <v>1590</v>
      </c>
      <c r="D1552" s="64">
        <v>100</v>
      </c>
      <c r="E1552" s="64" t="s">
        <v>39</v>
      </c>
    </row>
    <row r="1553" spans="1:5">
      <c r="A1553" s="69">
        <v>3082</v>
      </c>
      <c r="B1553" s="69">
        <v>18</v>
      </c>
      <c r="C1553" s="64">
        <v>1590</v>
      </c>
      <c r="D1553" s="64">
        <v>100</v>
      </c>
      <c r="E1553" s="64" t="s">
        <v>39</v>
      </c>
    </row>
    <row r="1554" spans="1:5">
      <c r="A1554" s="69">
        <v>3083</v>
      </c>
      <c r="B1554" s="69">
        <v>18</v>
      </c>
      <c r="C1554" s="64">
        <v>1590</v>
      </c>
      <c r="D1554" s="64">
        <v>100</v>
      </c>
      <c r="E1554" s="64" t="s">
        <v>39</v>
      </c>
    </row>
    <row r="1555" spans="1:5">
      <c r="A1555" s="69">
        <v>3084</v>
      </c>
      <c r="B1555" s="69">
        <v>18</v>
      </c>
      <c r="C1555" s="64">
        <v>1590</v>
      </c>
      <c r="D1555" s="64">
        <v>100</v>
      </c>
      <c r="E1555" s="64" t="s">
        <v>39</v>
      </c>
    </row>
    <row r="1556" spans="1:5">
      <c r="A1556" s="69">
        <v>3085</v>
      </c>
      <c r="B1556" s="69">
        <v>18</v>
      </c>
      <c r="C1556" s="64">
        <v>1590</v>
      </c>
      <c r="D1556" s="64">
        <v>100</v>
      </c>
      <c r="E1556" s="64" t="s">
        <v>39</v>
      </c>
    </row>
    <row r="1557" spans="1:5">
      <c r="A1557" s="69">
        <v>3086</v>
      </c>
      <c r="B1557" s="69">
        <v>18</v>
      </c>
      <c r="C1557" s="64">
        <v>1590</v>
      </c>
      <c r="D1557" s="64">
        <v>100</v>
      </c>
      <c r="E1557" s="64" t="s">
        <v>39</v>
      </c>
    </row>
    <row r="1558" spans="1:5">
      <c r="A1558" s="69">
        <v>3087</v>
      </c>
      <c r="B1558" s="69">
        <v>18</v>
      </c>
      <c r="C1558" s="64">
        <v>1590</v>
      </c>
      <c r="D1558" s="64">
        <v>100</v>
      </c>
      <c r="E1558" s="64" t="s">
        <v>39</v>
      </c>
    </row>
    <row r="1559" spans="1:5">
      <c r="A1559" s="69">
        <v>3088</v>
      </c>
      <c r="B1559" s="69">
        <v>18</v>
      </c>
      <c r="C1559" s="64">
        <v>1590</v>
      </c>
      <c r="D1559" s="64">
        <v>100</v>
      </c>
      <c r="E1559" s="64" t="s">
        <v>39</v>
      </c>
    </row>
    <row r="1560" spans="1:5">
      <c r="A1560" s="69">
        <v>3089</v>
      </c>
      <c r="B1560" s="69">
        <v>18</v>
      </c>
      <c r="C1560" s="64">
        <v>1590</v>
      </c>
      <c r="D1560" s="64">
        <v>100</v>
      </c>
      <c r="E1560" s="64" t="s">
        <v>39</v>
      </c>
    </row>
    <row r="1561" spans="1:5">
      <c r="A1561" s="69">
        <v>3090</v>
      </c>
      <c r="B1561" s="69">
        <v>18</v>
      </c>
      <c r="C1561" s="64">
        <v>1590</v>
      </c>
      <c r="D1561" s="64">
        <v>100</v>
      </c>
      <c r="E1561" s="64" t="s">
        <v>39</v>
      </c>
    </row>
    <row r="1562" spans="1:5">
      <c r="A1562" s="69">
        <v>3091</v>
      </c>
      <c r="B1562" s="69">
        <v>18</v>
      </c>
      <c r="C1562" s="64">
        <v>1590</v>
      </c>
      <c r="D1562" s="64">
        <v>100</v>
      </c>
      <c r="E1562" s="64" t="s">
        <v>39</v>
      </c>
    </row>
    <row r="1563" spans="1:5">
      <c r="A1563" s="69">
        <v>3093</v>
      </c>
      <c r="B1563" s="69">
        <v>18</v>
      </c>
      <c r="C1563" s="64">
        <v>1590</v>
      </c>
      <c r="D1563" s="64">
        <v>100</v>
      </c>
      <c r="E1563" s="64" t="s">
        <v>39</v>
      </c>
    </row>
    <row r="1564" spans="1:5">
      <c r="A1564" s="69">
        <v>3094</v>
      </c>
      <c r="B1564" s="69">
        <v>18</v>
      </c>
      <c r="C1564" s="64">
        <v>1590</v>
      </c>
      <c r="D1564" s="64">
        <v>100</v>
      </c>
      <c r="E1564" s="64" t="s">
        <v>39</v>
      </c>
    </row>
    <row r="1565" spans="1:5">
      <c r="A1565" s="69">
        <v>3095</v>
      </c>
      <c r="B1565" s="69">
        <v>18</v>
      </c>
      <c r="C1565" s="64">
        <v>1590</v>
      </c>
      <c r="D1565" s="64">
        <v>100</v>
      </c>
      <c r="E1565" s="64" t="s">
        <v>39</v>
      </c>
    </row>
    <row r="1566" spans="1:5">
      <c r="A1566" s="69">
        <v>3096</v>
      </c>
      <c r="B1566" s="69">
        <v>18</v>
      </c>
      <c r="C1566" s="64">
        <v>1590</v>
      </c>
      <c r="D1566" s="64">
        <v>100</v>
      </c>
      <c r="E1566" s="64" t="s">
        <v>39</v>
      </c>
    </row>
    <row r="1567" spans="1:5">
      <c r="A1567" s="69">
        <v>3097</v>
      </c>
      <c r="B1567" s="69">
        <v>18</v>
      </c>
      <c r="C1567" s="64">
        <v>1590</v>
      </c>
      <c r="D1567" s="64">
        <v>100</v>
      </c>
      <c r="E1567" s="64" t="s">
        <v>39</v>
      </c>
    </row>
    <row r="1568" spans="1:5">
      <c r="A1568" s="69">
        <v>3099</v>
      </c>
      <c r="B1568" s="69">
        <v>18</v>
      </c>
      <c r="C1568" s="64">
        <v>1590</v>
      </c>
      <c r="D1568" s="64">
        <v>100</v>
      </c>
      <c r="E1568" s="64" t="s">
        <v>39</v>
      </c>
    </row>
    <row r="1569" spans="1:5">
      <c r="A1569" s="69">
        <v>3101</v>
      </c>
      <c r="B1569" s="69">
        <v>18</v>
      </c>
      <c r="C1569" s="64">
        <v>1590</v>
      </c>
      <c r="D1569" s="64">
        <v>100</v>
      </c>
      <c r="E1569" s="64" t="s">
        <v>39</v>
      </c>
    </row>
    <row r="1570" spans="1:5">
      <c r="A1570" s="69">
        <v>3102</v>
      </c>
      <c r="B1570" s="69">
        <v>18</v>
      </c>
      <c r="C1570" s="64">
        <v>1590</v>
      </c>
      <c r="D1570" s="64">
        <v>100</v>
      </c>
      <c r="E1570" s="64" t="s">
        <v>39</v>
      </c>
    </row>
    <row r="1571" spans="1:5">
      <c r="A1571" s="69">
        <v>3103</v>
      </c>
      <c r="B1571" s="69">
        <v>18</v>
      </c>
      <c r="C1571" s="64">
        <v>1590</v>
      </c>
      <c r="D1571" s="64">
        <v>100</v>
      </c>
      <c r="E1571" s="64" t="s">
        <v>39</v>
      </c>
    </row>
    <row r="1572" spans="1:5">
      <c r="A1572" s="69">
        <v>3104</v>
      </c>
      <c r="B1572" s="69">
        <v>18</v>
      </c>
      <c r="C1572" s="64">
        <v>1590</v>
      </c>
      <c r="D1572" s="64">
        <v>100</v>
      </c>
      <c r="E1572" s="64" t="s">
        <v>39</v>
      </c>
    </row>
    <row r="1573" spans="1:5">
      <c r="A1573" s="69">
        <v>3105</v>
      </c>
      <c r="B1573" s="69">
        <v>18</v>
      </c>
      <c r="C1573" s="64">
        <v>1590</v>
      </c>
      <c r="D1573" s="64">
        <v>100</v>
      </c>
      <c r="E1573" s="64" t="s">
        <v>39</v>
      </c>
    </row>
    <row r="1574" spans="1:5">
      <c r="A1574" s="69">
        <v>3106</v>
      </c>
      <c r="B1574" s="69">
        <v>18</v>
      </c>
      <c r="C1574" s="64">
        <v>1590</v>
      </c>
      <c r="D1574" s="64">
        <v>100</v>
      </c>
      <c r="E1574" s="64" t="s">
        <v>39</v>
      </c>
    </row>
    <row r="1575" spans="1:5">
      <c r="A1575" s="69">
        <v>3107</v>
      </c>
      <c r="B1575" s="69">
        <v>18</v>
      </c>
      <c r="C1575" s="64">
        <v>1590</v>
      </c>
      <c r="D1575" s="64">
        <v>100</v>
      </c>
      <c r="E1575" s="64" t="s">
        <v>39</v>
      </c>
    </row>
    <row r="1576" spans="1:5">
      <c r="A1576" s="69">
        <v>3108</v>
      </c>
      <c r="B1576" s="69">
        <v>18</v>
      </c>
      <c r="C1576" s="64">
        <v>1590</v>
      </c>
      <c r="D1576" s="64">
        <v>100</v>
      </c>
      <c r="E1576" s="64" t="s">
        <v>39</v>
      </c>
    </row>
    <row r="1577" spans="1:5">
      <c r="A1577" s="69">
        <v>3109</v>
      </c>
      <c r="B1577" s="69">
        <v>18</v>
      </c>
      <c r="C1577" s="64">
        <v>1590</v>
      </c>
      <c r="D1577" s="64">
        <v>100</v>
      </c>
      <c r="E1577" s="64" t="s">
        <v>39</v>
      </c>
    </row>
    <row r="1578" spans="1:5">
      <c r="A1578" s="69">
        <v>3110</v>
      </c>
      <c r="B1578" s="69">
        <v>18</v>
      </c>
      <c r="C1578" s="64">
        <v>1590</v>
      </c>
      <c r="D1578" s="64">
        <v>100</v>
      </c>
      <c r="E1578" s="64" t="s">
        <v>39</v>
      </c>
    </row>
    <row r="1579" spans="1:5">
      <c r="A1579" s="69">
        <v>3111</v>
      </c>
      <c r="B1579" s="69">
        <v>18</v>
      </c>
      <c r="C1579" s="64">
        <v>1590</v>
      </c>
      <c r="D1579" s="64">
        <v>100</v>
      </c>
      <c r="E1579" s="64" t="s">
        <v>39</v>
      </c>
    </row>
    <row r="1580" spans="1:5">
      <c r="A1580" s="69">
        <v>3113</v>
      </c>
      <c r="B1580" s="69">
        <v>18</v>
      </c>
      <c r="C1580" s="64">
        <v>1590</v>
      </c>
      <c r="D1580" s="64">
        <v>100</v>
      </c>
      <c r="E1580" s="64" t="s">
        <v>39</v>
      </c>
    </row>
    <row r="1581" spans="1:5">
      <c r="A1581" s="69">
        <v>3114</v>
      </c>
      <c r="B1581" s="69">
        <v>18</v>
      </c>
      <c r="C1581" s="64">
        <v>1590</v>
      </c>
      <c r="D1581" s="64">
        <v>100</v>
      </c>
      <c r="E1581" s="64" t="s">
        <v>39</v>
      </c>
    </row>
    <row r="1582" spans="1:5">
      <c r="A1582" s="69">
        <v>3115</v>
      </c>
      <c r="B1582" s="69">
        <v>18</v>
      </c>
      <c r="C1582" s="64">
        <v>1590</v>
      </c>
      <c r="D1582" s="64">
        <v>100</v>
      </c>
      <c r="E1582" s="64" t="s">
        <v>39</v>
      </c>
    </row>
    <row r="1583" spans="1:5">
      <c r="A1583" s="69">
        <v>3116</v>
      </c>
      <c r="B1583" s="69">
        <v>18</v>
      </c>
      <c r="C1583" s="64">
        <v>1590</v>
      </c>
      <c r="D1583" s="64">
        <v>100</v>
      </c>
      <c r="E1583" s="64" t="s">
        <v>39</v>
      </c>
    </row>
    <row r="1584" spans="1:5">
      <c r="A1584" s="69">
        <v>3121</v>
      </c>
      <c r="B1584" s="69">
        <v>18</v>
      </c>
      <c r="C1584" s="64">
        <v>1590</v>
      </c>
      <c r="D1584" s="64">
        <v>100</v>
      </c>
      <c r="E1584" s="64" t="s">
        <v>39</v>
      </c>
    </row>
    <row r="1585" spans="1:5">
      <c r="A1585" s="69">
        <v>3122</v>
      </c>
      <c r="B1585" s="69">
        <v>18</v>
      </c>
      <c r="C1585" s="64">
        <v>1590</v>
      </c>
      <c r="D1585" s="64">
        <v>100</v>
      </c>
      <c r="E1585" s="64" t="s">
        <v>39</v>
      </c>
    </row>
    <row r="1586" spans="1:5">
      <c r="A1586" s="69">
        <v>3123</v>
      </c>
      <c r="B1586" s="69">
        <v>18</v>
      </c>
      <c r="C1586" s="64">
        <v>1590</v>
      </c>
      <c r="D1586" s="64">
        <v>100</v>
      </c>
      <c r="E1586" s="64" t="s">
        <v>39</v>
      </c>
    </row>
    <row r="1587" spans="1:5">
      <c r="A1587" s="69">
        <v>3124</v>
      </c>
      <c r="B1587" s="69">
        <v>18</v>
      </c>
      <c r="C1587" s="64">
        <v>1590</v>
      </c>
      <c r="D1587" s="64">
        <v>100</v>
      </c>
      <c r="E1587" s="64" t="s">
        <v>39</v>
      </c>
    </row>
    <row r="1588" spans="1:5">
      <c r="A1588" s="69">
        <v>3125</v>
      </c>
      <c r="B1588" s="69">
        <v>18</v>
      </c>
      <c r="C1588" s="64">
        <v>1590</v>
      </c>
      <c r="D1588" s="64">
        <v>100</v>
      </c>
      <c r="E1588" s="64" t="s">
        <v>39</v>
      </c>
    </row>
    <row r="1589" spans="1:5">
      <c r="A1589" s="69">
        <v>3126</v>
      </c>
      <c r="B1589" s="69">
        <v>18</v>
      </c>
      <c r="C1589" s="64">
        <v>1590</v>
      </c>
      <c r="D1589" s="64">
        <v>100</v>
      </c>
      <c r="E1589" s="64" t="s">
        <v>39</v>
      </c>
    </row>
    <row r="1590" spans="1:5">
      <c r="A1590" s="69">
        <v>3127</v>
      </c>
      <c r="B1590" s="69">
        <v>18</v>
      </c>
      <c r="C1590" s="64">
        <v>1590</v>
      </c>
      <c r="D1590" s="64">
        <v>100</v>
      </c>
      <c r="E1590" s="64" t="s">
        <v>39</v>
      </c>
    </row>
    <row r="1591" spans="1:5">
      <c r="A1591" s="69">
        <v>3128</v>
      </c>
      <c r="B1591" s="69">
        <v>18</v>
      </c>
      <c r="C1591" s="64">
        <v>1590</v>
      </c>
      <c r="D1591" s="64">
        <v>100</v>
      </c>
      <c r="E1591" s="64" t="s">
        <v>39</v>
      </c>
    </row>
    <row r="1592" spans="1:5">
      <c r="A1592" s="69">
        <v>3129</v>
      </c>
      <c r="B1592" s="69">
        <v>18</v>
      </c>
      <c r="C1592" s="64">
        <v>1590</v>
      </c>
      <c r="D1592" s="64">
        <v>100</v>
      </c>
      <c r="E1592" s="64" t="s">
        <v>39</v>
      </c>
    </row>
    <row r="1593" spans="1:5">
      <c r="A1593" s="69">
        <v>3130</v>
      </c>
      <c r="B1593" s="69">
        <v>18</v>
      </c>
      <c r="C1593" s="64">
        <v>1590</v>
      </c>
      <c r="D1593" s="64">
        <v>100</v>
      </c>
      <c r="E1593" s="64" t="s">
        <v>39</v>
      </c>
    </row>
    <row r="1594" spans="1:5">
      <c r="A1594" s="69">
        <v>3131</v>
      </c>
      <c r="B1594" s="69">
        <v>18</v>
      </c>
      <c r="C1594" s="64">
        <v>1590</v>
      </c>
      <c r="D1594" s="64">
        <v>100</v>
      </c>
      <c r="E1594" s="64" t="s">
        <v>39</v>
      </c>
    </row>
    <row r="1595" spans="1:5">
      <c r="A1595" s="69">
        <v>3132</v>
      </c>
      <c r="B1595" s="69">
        <v>18</v>
      </c>
      <c r="C1595" s="64">
        <v>1590</v>
      </c>
      <c r="D1595" s="64">
        <v>100</v>
      </c>
      <c r="E1595" s="64" t="s">
        <v>39</v>
      </c>
    </row>
    <row r="1596" spans="1:5">
      <c r="A1596" s="69">
        <v>3133</v>
      </c>
      <c r="B1596" s="69">
        <v>18</v>
      </c>
      <c r="C1596" s="64">
        <v>1590</v>
      </c>
      <c r="D1596" s="64">
        <v>100</v>
      </c>
      <c r="E1596" s="64" t="s">
        <v>39</v>
      </c>
    </row>
    <row r="1597" spans="1:5">
      <c r="A1597" s="69">
        <v>3134</v>
      </c>
      <c r="B1597" s="69">
        <v>18</v>
      </c>
      <c r="C1597" s="64">
        <v>1590</v>
      </c>
      <c r="D1597" s="64">
        <v>100</v>
      </c>
      <c r="E1597" s="64" t="s">
        <v>39</v>
      </c>
    </row>
    <row r="1598" spans="1:5">
      <c r="A1598" s="69">
        <v>3135</v>
      </c>
      <c r="B1598" s="69">
        <v>18</v>
      </c>
      <c r="C1598" s="64">
        <v>1590</v>
      </c>
      <c r="D1598" s="64">
        <v>100</v>
      </c>
      <c r="E1598" s="64" t="s">
        <v>39</v>
      </c>
    </row>
    <row r="1599" spans="1:5">
      <c r="A1599" s="69">
        <v>3136</v>
      </c>
      <c r="B1599" s="69">
        <v>18</v>
      </c>
      <c r="C1599" s="64">
        <v>1590</v>
      </c>
      <c r="D1599" s="64">
        <v>100</v>
      </c>
      <c r="E1599" s="64" t="s">
        <v>39</v>
      </c>
    </row>
    <row r="1600" spans="1:5">
      <c r="A1600" s="69">
        <v>3137</v>
      </c>
      <c r="B1600" s="69">
        <v>18</v>
      </c>
      <c r="C1600" s="64">
        <v>1590</v>
      </c>
      <c r="D1600" s="64">
        <v>100</v>
      </c>
      <c r="E1600" s="64" t="s">
        <v>39</v>
      </c>
    </row>
    <row r="1601" spans="1:5">
      <c r="A1601" s="69">
        <v>3138</v>
      </c>
      <c r="B1601" s="69">
        <v>18</v>
      </c>
      <c r="C1601" s="64">
        <v>1590</v>
      </c>
      <c r="D1601" s="64">
        <v>100</v>
      </c>
      <c r="E1601" s="64" t="s">
        <v>39</v>
      </c>
    </row>
    <row r="1602" spans="1:5">
      <c r="A1602" s="69">
        <v>3139</v>
      </c>
      <c r="B1602" s="69">
        <v>18</v>
      </c>
      <c r="C1602" s="64">
        <v>1590</v>
      </c>
      <c r="D1602" s="64">
        <v>100</v>
      </c>
      <c r="E1602" s="64" t="s">
        <v>39</v>
      </c>
    </row>
    <row r="1603" spans="1:5">
      <c r="A1603" s="69">
        <v>3140</v>
      </c>
      <c r="B1603" s="69">
        <v>18</v>
      </c>
      <c r="C1603" s="64">
        <v>1590</v>
      </c>
      <c r="D1603" s="64">
        <v>100</v>
      </c>
      <c r="E1603" s="64" t="s">
        <v>39</v>
      </c>
    </row>
    <row r="1604" spans="1:5">
      <c r="A1604" s="69">
        <v>3141</v>
      </c>
      <c r="B1604" s="69">
        <v>18</v>
      </c>
      <c r="C1604" s="64">
        <v>1590</v>
      </c>
      <c r="D1604" s="64">
        <v>100</v>
      </c>
      <c r="E1604" s="64" t="s">
        <v>39</v>
      </c>
    </row>
    <row r="1605" spans="1:5">
      <c r="A1605" s="69">
        <v>3142</v>
      </c>
      <c r="B1605" s="69">
        <v>18</v>
      </c>
      <c r="C1605" s="64">
        <v>1590</v>
      </c>
      <c r="D1605" s="64">
        <v>100</v>
      </c>
      <c r="E1605" s="64" t="s">
        <v>39</v>
      </c>
    </row>
    <row r="1606" spans="1:5">
      <c r="A1606" s="69">
        <v>3143</v>
      </c>
      <c r="B1606" s="69">
        <v>18</v>
      </c>
      <c r="C1606" s="64">
        <v>1590</v>
      </c>
      <c r="D1606" s="64">
        <v>100</v>
      </c>
      <c r="E1606" s="64" t="s">
        <v>39</v>
      </c>
    </row>
    <row r="1607" spans="1:5">
      <c r="A1607" s="69">
        <v>3144</v>
      </c>
      <c r="B1607" s="69">
        <v>18</v>
      </c>
      <c r="C1607" s="64">
        <v>1590</v>
      </c>
      <c r="D1607" s="64">
        <v>100</v>
      </c>
      <c r="E1607" s="64" t="s">
        <v>39</v>
      </c>
    </row>
    <row r="1608" spans="1:5">
      <c r="A1608" s="69">
        <v>3145</v>
      </c>
      <c r="B1608" s="69">
        <v>18</v>
      </c>
      <c r="C1608" s="64">
        <v>1590</v>
      </c>
      <c r="D1608" s="64">
        <v>100</v>
      </c>
      <c r="E1608" s="64" t="s">
        <v>39</v>
      </c>
    </row>
    <row r="1609" spans="1:5">
      <c r="A1609" s="69">
        <v>3146</v>
      </c>
      <c r="B1609" s="69">
        <v>18</v>
      </c>
      <c r="C1609" s="64">
        <v>1590</v>
      </c>
      <c r="D1609" s="64">
        <v>100</v>
      </c>
      <c r="E1609" s="64" t="s">
        <v>39</v>
      </c>
    </row>
    <row r="1610" spans="1:5">
      <c r="A1610" s="69">
        <v>3147</v>
      </c>
      <c r="B1610" s="69">
        <v>18</v>
      </c>
      <c r="C1610" s="64">
        <v>1590</v>
      </c>
      <c r="D1610" s="64">
        <v>100</v>
      </c>
      <c r="E1610" s="64" t="s">
        <v>39</v>
      </c>
    </row>
    <row r="1611" spans="1:5">
      <c r="A1611" s="69">
        <v>3148</v>
      </c>
      <c r="B1611" s="69">
        <v>18</v>
      </c>
      <c r="C1611" s="64">
        <v>1590</v>
      </c>
      <c r="D1611" s="64">
        <v>100</v>
      </c>
      <c r="E1611" s="64" t="s">
        <v>39</v>
      </c>
    </row>
    <row r="1612" spans="1:5">
      <c r="A1612" s="69">
        <v>3149</v>
      </c>
      <c r="B1612" s="69">
        <v>18</v>
      </c>
      <c r="C1612" s="64">
        <v>1590</v>
      </c>
      <c r="D1612" s="64">
        <v>100</v>
      </c>
      <c r="E1612" s="64" t="s">
        <v>39</v>
      </c>
    </row>
    <row r="1613" spans="1:5">
      <c r="A1613" s="69">
        <v>3150</v>
      </c>
      <c r="B1613" s="69">
        <v>18</v>
      </c>
      <c r="C1613" s="64">
        <v>1590</v>
      </c>
      <c r="D1613" s="64">
        <v>100</v>
      </c>
      <c r="E1613" s="64" t="s">
        <v>39</v>
      </c>
    </row>
    <row r="1614" spans="1:5">
      <c r="A1614" s="69">
        <v>3151</v>
      </c>
      <c r="B1614" s="69">
        <v>18</v>
      </c>
      <c r="C1614" s="64">
        <v>1590</v>
      </c>
      <c r="D1614" s="64">
        <v>100</v>
      </c>
      <c r="E1614" s="64" t="s">
        <v>39</v>
      </c>
    </row>
    <row r="1615" spans="1:5">
      <c r="A1615" s="69">
        <v>3152</v>
      </c>
      <c r="B1615" s="69">
        <v>18</v>
      </c>
      <c r="C1615" s="64">
        <v>1590</v>
      </c>
      <c r="D1615" s="64">
        <v>100</v>
      </c>
      <c r="E1615" s="64" t="s">
        <v>39</v>
      </c>
    </row>
    <row r="1616" spans="1:5">
      <c r="A1616" s="69">
        <v>3153</v>
      </c>
      <c r="B1616" s="69">
        <v>18</v>
      </c>
      <c r="C1616" s="64">
        <v>1590</v>
      </c>
      <c r="D1616" s="64">
        <v>100</v>
      </c>
      <c r="E1616" s="64" t="s">
        <v>39</v>
      </c>
    </row>
    <row r="1617" spans="1:5">
      <c r="A1617" s="69">
        <v>3154</v>
      </c>
      <c r="B1617" s="69">
        <v>18</v>
      </c>
      <c r="C1617" s="64">
        <v>1590</v>
      </c>
      <c r="D1617" s="64">
        <v>100</v>
      </c>
      <c r="E1617" s="64" t="s">
        <v>39</v>
      </c>
    </row>
    <row r="1618" spans="1:5">
      <c r="A1618" s="69">
        <v>3155</v>
      </c>
      <c r="B1618" s="69">
        <v>18</v>
      </c>
      <c r="C1618" s="64">
        <v>1590</v>
      </c>
      <c r="D1618" s="64">
        <v>100</v>
      </c>
      <c r="E1618" s="64" t="s">
        <v>39</v>
      </c>
    </row>
    <row r="1619" spans="1:5">
      <c r="A1619" s="69">
        <v>3156</v>
      </c>
      <c r="B1619" s="69">
        <v>18</v>
      </c>
      <c r="C1619" s="64">
        <v>1590</v>
      </c>
      <c r="D1619" s="64">
        <v>100</v>
      </c>
      <c r="E1619" s="64" t="s">
        <v>39</v>
      </c>
    </row>
    <row r="1620" spans="1:5">
      <c r="A1620" s="69">
        <v>3158</v>
      </c>
      <c r="B1620" s="69">
        <v>18</v>
      </c>
      <c r="C1620" s="64">
        <v>1590</v>
      </c>
      <c r="D1620" s="64">
        <v>100</v>
      </c>
      <c r="E1620" s="64" t="s">
        <v>39</v>
      </c>
    </row>
    <row r="1621" spans="1:5">
      <c r="A1621" s="69">
        <v>3159</v>
      </c>
      <c r="B1621" s="69">
        <v>18</v>
      </c>
      <c r="C1621" s="64">
        <v>1590</v>
      </c>
      <c r="D1621" s="64">
        <v>100</v>
      </c>
      <c r="E1621" s="64" t="s">
        <v>39</v>
      </c>
    </row>
    <row r="1622" spans="1:5">
      <c r="A1622" s="69">
        <v>3160</v>
      </c>
      <c r="B1622" s="69">
        <v>18</v>
      </c>
      <c r="C1622" s="64">
        <v>1590</v>
      </c>
      <c r="D1622" s="64">
        <v>100</v>
      </c>
      <c r="E1622" s="64" t="s">
        <v>39</v>
      </c>
    </row>
    <row r="1623" spans="1:5">
      <c r="A1623" s="69">
        <v>3161</v>
      </c>
      <c r="B1623" s="69">
        <v>18</v>
      </c>
      <c r="C1623" s="64">
        <v>1590</v>
      </c>
      <c r="D1623" s="64">
        <v>100</v>
      </c>
      <c r="E1623" s="64" t="s">
        <v>39</v>
      </c>
    </row>
    <row r="1624" spans="1:5">
      <c r="A1624" s="69">
        <v>3162</v>
      </c>
      <c r="B1624" s="69">
        <v>18</v>
      </c>
      <c r="C1624" s="64">
        <v>1590</v>
      </c>
      <c r="D1624" s="64">
        <v>100</v>
      </c>
      <c r="E1624" s="64" t="s">
        <v>39</v>
      </c>
    </row>
    <row r="1625" spans="1:5">
      <c r="A1625" s="69">
        <v>3163</v>
      </c>
      <c r="B1625" s="69">
        <v>18</v>
      </c>
      <c r="C1625" s="64">
        <v>1590</v>
      </c>
      <c r="D1625" s="64">
        <v>100</v>
      </c>
      <c r="E1625" s="64" t="s">
        <v>39</v>
      </c>
    </row>
    <row r="1626" spans="1:5">
      <c r="A1626" s="69">
        <v>3164</v>
      </c>
      <c r="B1626" s="69">
        <v>18</v>
      </c>
      <c r="C1626" s="64">
        <v>1590</v>
      </c>
      <c r="D1626" s="64">
        <v>100</v>
      </c>
      <c r="E1626" s="64" t="s">
        <v>39</v>
      </c>
    </row>
    <row r="1627" spans="1:5">
      <c r="A1627" s="69">
        <v>3165</v>
      </c>
      <c r="B1627" s="69">
        <v>18</v>
      </c>
      <c r="C1627" s="64">
        <v>1590</v>
      </c>
      <c r="D1627" s="64">
        <v>100</v>
      </c>
      <c r="E1627" s="64" t="s">
        <v>39</v>
      </c>
    </row>
    <row r="1628" spans="1:5">
      <c r="A1628" s="69">
        <v>3166</v>
      </c>
      <c r="B1628" s="69">
        <v>18</v>
      </c>
      <c r="C1628" s="64">
        <v>1590</v>
      </c>
      <c r="D1628" s="64">
        <v>100</v>
      </c>
      <c r="E1628" s="64" t="s">
        <v>39</v>
      </c>
    </row>
    <row r="1629" spans="1:5">
      <c r="A1629" s="69">
        <v>3167</v>
      </c>
      <c r="B1629" s="69">
        <v>18</v>
      </c>
      <c r="C1629" s="64">
        <v>1590</v>
      </c>
      <c r="D1629" s="64">
        <v>100</v>
      </c>
      <c r="E1629" s="64" t="s">
        <v>39</v>
      </c>
    </row>
    <row r="1630" spans="1:5">
      <c r="A1630" s="69">
        <v>3168</v>
      </c>
      <c r="B1630" s="69">
        <v>18</v>
      </c>
      <c r="C1630" s="64">
        <v>1590</v>
      </c>
      <c r="D1630" s="64">
        <v>100</v>
      </c>
      <c r="E1630" s="64" t="s">
        <v>39</v>
      </c>
    </row>
    <row r="1631" spans="1:5">
      <c r="A1631" s="69">
        <v>3169</v>
      </c>
      <c r="B1631" s="69">
        <v>18</v>
      </c>
      <c r="C1631" s="64">
        <v>1590</v>
      </c>
      <c r="D1631" s="64">
        <v>100</v>
      </c>
      <c r="E1631" s="64" t="s">
        <v>39</v>
      </c>
    </row>
    <row r="1632" spans="1:5">
      <c r="A1632" s="69">
        <v>3170</v>
      </c>
      <c r="B1632" s="69">
        <v>18</v>
      </c>
      <c r="C1632" s="64">
        <v>1590</v>
      </c>
      <c r="D1632" s="64">
        <v>100</v>
      </c>
      <c r="E1632" s="64" t="s">
        <v>39</v>
      </c>
    </row>
    <row r="1633" spans="1:5">
      <c r="A1633" s="69">
        <v>3171</v>
      </c>
      <c r="B1633" s="69">
        <v>18</v>
      </c>
      <c r="C1633" s="64">
        <v>1590</v>
      </c>
      <c r="D1633" s="64">
        <v>100</v>
      </c>
      <c r="E1633" s="64" t="s">
        <v>39</v>
      </c>
    </row>
    <row r="1634" spans="1:5">
      <c r="A1634" s="69">
        <v>3172</v>
      </c>
      <c r="B1634" s="69">
        <v>18</v>
      </c>
      <c r="C1634" s="64">
        <v>1590</v>
      </c>
      <c r="D1634" s="64">
        <v>100</v>
      </c>
      <c r="E1634" s="64" t="s">
        <v>39</v>
      </c>
    </row>
    <row r="1635" spans="1:5">
      <c r="A1635" s="69">
        <v>3173</v>
      </c>
      <c r="B1635" s="69">
        <v>18</v>
      </c>
      <c r="C1635" s="64">
        <v>1590</v>
      </c>
      <c r="D1635" s="64">
        <v>100</v>
      </c>
      <c r="E1635" s="64" t="s">
        <v>39</v>
      </c>
    </row>
    <row r="1636" spans="1:5">
      <c r="A1636" s="69">
        <v>3174</v>
      </c>
      <c r="B1636" s="69">
        <v>18</v>
      </c>
      <c r="C1636" s="64">
        <v>1590</v>
      </c>
      <c r="D1636" s="64">
        <v>100</v>
      </c>
      <c r="E1636" s="64" t="s">
        <v>39</v>
      </c>
    </row>
    <row r="1637" spans="1:5">
      <c r="A1637" s="69">
        <v>3175</v>
      </c>
      <c r="B1637" s="69">
        <v>18</v>
      </c>
      <c r="C1637" s="64">
        <v>1590</v>
      </c>
      <c r="D1637" s="64">
        <v>100</v>
      </c>
      <c r="E1637" s="64" t="s">
        <v>39</v>
      </c>
    </row>
    <row r="1638" spans="1:5">
      <c r="A1638" s="69">
        <v>3176</v>
      </c>
      <c r="B1638" s="69">
        <v>18</v>
      </c>
      <c r="C1638" s="64">
        <v>1590</v>
      </c>
      <c r="D1638" s="64">
        <v>100</v>
      </c>
      <c r="E1638" s="64" t="s">
        <v>39</v>
      </c>
    </row>
    <row r="1639" spans="1:5">
      <c r="A1639" s="69">
        <v>3177</v>
      </c>
      <c r="B1639" s="69">
        <v>18</v>
      </c>
      <c r="C1639" s="64">
        <v>1590</v>
      </c>
      <c r="D1639" s="64">
        <v>100</v>
      </c>
      <c r="E1639" s="64" t="s">
        <v>39</v>
      </c>
    </row>
    <row r="1640" spans="1:5">
      <c r="A1640" s="69">
        <v>3178</v>
      </c>
      <c r="B1640" s="69">
        <v>18</v>
      </c>
      <c r="C1640" s="64">
        <v>1590</v>
      </c>
      <c r="D1640" s="64">
        <v>100</v>
      </c>
      <c r="E1640" s="64" t="s">
        <v>39</v>
      </c>
    </row>
    <row r="1641" spans="1:5">
      <c r="A1641" s="69">
        <v>3179</v>
      </c>
      <c r="B1641" s="69">
        <v>18</v>
      </c>
      <c r="C1641" s="64">
        <v>1590</v>
      </c>
      <c r="D1641" s="64">
        <v>100</v>
      </c>
      <c r="E1641" s="64" t="s">
        <v>39</v>
      </c>
    </row>
    <row r="1642" spans="1:5">
      <c r="A1642" s="69">
        <v>3180</v>
      </c>
      <c r="B1642" s="69">
        <v>18</v>
      </c>
      <c r="C1642" s="64">
        <v>1590</v>
      </c>
      <c r="D1642" s="64">
        <v>100</v>
      </c>
      <c r="E1642" s="64" t="s">
        <v>39</v>
      </c>
    </row>
    <row r="1643" spans="1:5">
      <c r="A1643" s="69">
        <v>3181</v>
      </c>
      <c r="B1643" s="69">
        <v>18</v>
      </c>
      <c r="C1643" s="64">
        <v>1590</v>
      </c>
      <c r="D1643" s="64">
        <v>100</v>
      </c>
      <c r="E1643" s="64" t="s">
        <v>39</v>
      </c>
    </row>
    <row r="1644" spans="1:5">
      <c r="A1644" s="69">
        <v>3182</v>
      </c>
      <c r="B1644" s="69">
        <v>18</v>
      </c>
      <c r="C1644" s="64">
        <v>1590</v>
      </c>
      <c r="D1644" s="64">
        <v>100</v>
      </c>
      <c r="E1644" s="64" t="s">
        <v>39</v>
      </c>
    </row>
    <row r="1645" spans="1:5">
      <c r="A1645" s="69">
        <v>3183</v>
      </c>
      <c r="B1645" s="69">
        <v>18</v>
      </c>
      <c r="C1645" s="64">
        <v>1590</v>
      </c>
      <c r="D1645" s="64">
        <v>100</v>
      </c>
      <c r="E1645" s="64" t="s">
        <v>39</v>
      </c>
    </row>
    <row r="1646" spans="1:5">
      <c r="A1646" s="69">
        <v>3184</v>
      </c>
      <c r="B1646" s="69">
        <v>18</v>
      </c>
      <c r="C1646" s="64">
        <v>1590</v>
      </c>
      <c r="D1646" s="64">
        <v>100</v>
      </c>
      <c r="E1646" s="64" t="s">
        <v>39</v>
      </c>
    </row>
    <row r="1647" spans="1:5">
      <c r="A1647" s="69">
        <v>3185</v>
      </c>
      <c r="B1647" s="69">
        <v>18</v>
      </c>
      <c r="C1647" s="64">
        <v>1590</v>
      </c>
      <c r="D1647" s="64">
        <v>100</v>
      </c>
      <c r="E1647" s="64" t="s">
        <v>39</v>
      </c>
    </row>
    <row r="1648" spans="1:5">
      <c r="A1648" s="69">
        <v>3186</v>
      </c>
      <c r="B1648" s="69">
        <v>18</v>
      </c>
      <c r="C1648" s="64">
        <v>1590</v>
      </c>
      <c r="D1648" s="64">
        <v>100</v>
      </c>
      <c r="E1648" s="64" t="s">
        <v>39</v>
      </c>
    </row>
    <row r="1649" spans="1:5">
      <c r="A1649" s="69">
        <v>3187</v>
      </c>
      <c r="B1649" s="69">
        <v>18</v>
      </c>
      <c r="C1649" s="64">
        <v>1590</v>
      </c>
      <c r="D1649" s="64">
        <v>100</v>
      </c>
      <c r="E1649" s="64" t="s">
        <v>39</v>
      </c>
    </row>
    <row r="1650" spans="1:5">
      <c r="A1650" s="69">
        <v>3188</v>
      </c>
      <c r="B1650" s="69">
        <v>18</v>
      </c>
      <c r="C1650" s="64">
        <v>1590</v>
      </c>
      <c r="D1650" s="64">
        <v>100</v>
      </c>
      <c r="E1650" s="64" t="s">
        <v>39</v>
      </c>
    </row>
    <row r="1651" spans="1:5">
      <c r="A1651" s="69">
        <v>3189</v>
      </c>
      <c r="B1651" s="69">
        <v>18</v>
      </c>
      <c r="C1651" s="64">
        <v>1590</v>
      </c>
      <c r="D1651" s="64">
        <v>100</v>
      </c>
      <c r="E1651" s="64" t="s">
        <v>39</v>
      </c>
    </row>
    <row r="1652" spans="1:5">
      <c r="A1652" s="69">
        <v>3190</v>
      </c>
      <c r="B1652" s="69">
        <v>18</v>
      </c>
      <c r="C1652" s="64">
        <v>1590</v>
      </c>
      <c r="D1652" s="64">
        <v>100</v>
      </c>
      <c r="E1652" s="64" t="s">
        <v>39</v>
      </c>
    </row>
    <row r="1653" spans="1:5">
      <c r="A1653" s="69">
        <v>3191</v>
      </c>
      <c r="B1653" s="69">
        <v>18</v>
      </c>
      <c r="C1653" s="64">
        <v>1590</v>
      </c>
      <c r="D1653" s="64">
        <v>100</v>
      </c>
      <c r="E1653" s="64" t="s">
        <v>39</v>
      </c>
    </row>
    <row r="1654" spans="1:5">
      <c r="A1654" s="69">
        <v>3192</v>
      </c>
      <c r="B1654" s="69">
        <v>18</v>
      </c>
      <c r="C1654" s="64">
        <v>1590</v>
      </c>
      <c r="D1654" s="64">
        <v>100</v>
      </c>
      <c r="E1654" s="64" t="s">
        <v>39</v>
      </c>
    </row>
    <row r="1655" spans="1:5">
      <c r="A1655" s="69">
        <v>3193</v>
      </c>
      <c r="B1655" s="69">
        <v>18</v>
      </c>
      <c r="C1655" s="64">
        <v>1590</v>
      </c>
      <c r="D1655" s="64">
        <v>100</v>
      </c>
      <c r="E1655" s="64" t="s">
        <v>39</v>
      </c>
    </row>
    <row r="1656" spans="1:5">
      <c r="A1656" s="69">
        <v>3194</v>
      </c>
      <c r="B1656" s="69">
        <v>18</v>
      </c>
      <c r="C1656" s="64">
        <v>1590</v>
      </c>
      <c r="D1656" s="64">
        <v>100</v>
      </c>
      <c r="E1656" s="64" t="s">
        <v>39</v>
      </c>
    </row>
    <row r="1657" spans="1:5">
      <c r="A1657" s="69">
        <v>3195</v>
      </c>
      <c r="B1657" s="69">
        <v>18</v>
      </c>
      <c r="C1657" s="64">
        <v>1590</v>
      </c>
      <c r="D1657" s="64">
        <v>100</v>
      </c>
      <c r="E1657" s="64" t="s">
        <v>39</v>
      </c>
    </row>
    <row r="1658" spans="1:5">
      <c r="A1658" s="69">
        <v>3196</v>
      </c>
      <c r="B1658" s="69">
        <v>18</v>
      </c>
      <c r="C1658" s="64">
        <v>1590</v>
      </c>
      <c r="D1658" s="64">
        <v>100</v>
      </c>
      <c r="E1658" s="64" t="s">
        <v>39</v>
      </c>
    </row>
    <row r="1659" spans="1:5">
      <c r="A1659" s="69">
        <v>3197</v>
      </c>
      <c r="B1659" s="69">
        <v>18</v>
      </c>
      <c r="C1659" s="64">
        <v>1590</v>
      </c>
      <c r="D1659" s="64">
        <v>100</v>
      </c>
      <c r="E1659" s="64" t="s">
        <v>39</v>
      </c>
    </row>
    <row r="1660" spans="1:5">
      <c r="A1660" s="69">
        <v>3198</v>
      </c>
      <c r="B1660" s="69">
        <v>18</v>
      </c>
      <c r="C1660" s="64">
        <v>1590</v>
      </c>
      <c r="D1660" s="64">
        <v>100</v>
      </c>
      <c r="E1660" s="64" t="s">
        <v>39</v>
      </c>
    </row>
    <row r="1661" spans="1:5">
      <c r="A1661" s="69">
        <v>3199</v>
      </c>
      <c r="B1661" s="69">
        <v>18</v>
      </c>
      <c r="C1661" s="64">
        <v>1590</v>
      </c>
      <c r="D1661" s="64">
        <v>100</v>
      </c>
      <c r="E1661" s="64" t="s">
        <v>39</v>
      </c>
    </row>
    <row r="1662" spans="1:5">
      <c r="A1662" s="69">
        <v>3200</v>
      </c>
      <c r="B1662" s="69">
        <v>18</v>
      </c>
      <c r="C1662" s="64">
        <v>1590</v>
      </c>
      <c r="D1662" s="64">
        <v>100</v>
      </c>
      <c r="E1662" s="64" t="s">
        <v>39</v>
      </c>
    </row>
    <row r="1663" spans="1:5">
      <c r="A1663" s="69">
        <v>3201</v>
      </c>
      <c r="B1663" s="69">
        <v>18</v>
      </c>
      <c r="C1663" s="64">
        <v>1590</v>
      </c>
      <c r="D1663" s="64">
        <v>100</v>
      </c>
      <c r="E1663" s="64" t="s">
        <v>39</v>
      </c>
    </row>
    <row r="1664" spans="1:5">
      <c r="A1664" s="69">
        <v>3202</v>
      </c>
      <c r="B1664" s="69">
        <v>18</v>
      </c>
      <c r="C1664" s="64">
        <v>1590</v>
      </c>
      <c r="D1664" s="64">
        <v>100</v>
      </c>
      <c r="E1664" s="64" t="s">
        <v>39</v>
      </c>
    </row>
    <row r="1665" spans="1:5">
      <c r="A1665" s="69">
        <v>3204</v>
      </c>
      <c r="B1665" s="69">
        <v>18</v>
      </c>
      <c r="C1665" s="64">
        <v>1590</v>
      </c>
      <c r="D1665" s="64">
        <v>100</v>
      </c>
      <c r="E1665" s="64" t="s">
        <v>39</v>
      </c>
    </row>
    <row r="1666" spans="1:5">
      <c r="A1666" s="69">
        <v>3205</v>
      </c>
      <c r="B1666" s="69">
        <v>18</v>
      </c>
      <c r="C1666" s="64">
        <v>1590</v>
      </c>
      <c r="D1666" s="64">
        <v>100</v>
      </c>
      <c r="E1666" s="64" t="s">
        <v>39</v>
      </c>
    </row>
    <row r="1667" spans="1:5">
      <c r="A1667" s="69">
        <v>3206</v>
      </c>
      <c r="B1667" s="69">
        <v>18</v>
      </c>
      <c r="C1667" s="64">
        <v>1590</v>
      </c>
      <c r="D1667" s="64">
        <v>100</v>
      </c>
      <c r="E1667" s="64" t="s">
        <v>39</v>
      </c>
    </row>
    <row r="1668" spans="1:5">
      <c r="A1668" s="69">
        <v>3207</v>
      </c>
      <c r="B1668" s="69">
        <v>18</v>
      </c>
      <c r="C1668" s="64">
        <v>1590</v>
      </c>
      <c r="D1668" s="64">
        <v>100</v>
      </c>
      <c r="E1668" s="64" t="s">
        <v>39</v>
      </c>
    </row>
    <row r="1669" spans="1:5">
      <c r="A1669" s="69">
        <v>3211</v>
      </c>
      <c r="B1669" s="69">
        <v>18</v>
      </c>
      <c r="C1669" s="64">
        <v>1590</v>
      </c>
      <c r="D1669" s="64">
        <v>100</v>
      </c>
      <c r="E1669" s="64" t="s">
        <v>39</v>
      </c>
    </row>
    <row r="1670" spans="1:5">
      <c r="A1670" s="69">
        <v>3212</v>
      </c>
      <c r="B1670" s="69">
        <v>18</v>
      </c>
      <c r="C1670" s="64">
        <v>1590</v>
      </c>
      <c r="D1670" s="64">
        <v>100</v>
      </c>
      <c r="E1670" s="64" t="s">
        <v>39</v>
      </c>
    </row>
    <row r="1671" spans="1:5">
      <c r="A1671" s="69">
        <v>3214</v>
      </c>
      <c r="B1671" s="69">
        <v>18</v>
      </c>
      <c r="C1671" s="64">
        <v>1590</v>
      </c>
      <c r="D1671" s="64">
        <v>100</v>
      </c>
      <c r="E1671" s="64" t="s">
        <v>39</v>
      </c>
    </row>
    <row r="1672" spans="1:5">
      <c r="A1672" s="69">
        <v>3215</v>
      </c>
      <c r="B1672" s="69">
        <v>18</v>
      </c>
      <c r="C1672" s="64">
        <v>1590</v>
      </c>
      <c r="D1672" s="64">
        <v>100</v>
      </c>
      <c r="E1672" s="64" t="s">
        <v>39</v>
      </c>
    </row>
    <row r="1673" spans="1:5">
      <c r="A1673" s="69">
        <v>3216</v>
      </c>
      <c r="B1673" s="69">
        <v>18</v>
      </c>
      <c r="C1673" s="64">
        <v>1590</v>
      </c>
      <c r="D1673" s="64">
        <v>100</v>
      </c>
      <c r="E1673" s="64" t="s">
        <v>39</v>
      </c>
    </row>
    <row r="1674" spans="1:5">
      <c r="A1674" s="69">
        <v>3217</v>
      </c>
      <c r="B1674" s="69">
        <v>18</v>
      </c>
      <c r="C1674" s="64">
        <v>1590</v>
      </c>
      <c r="D1674" s="64">
        <v>100</v>
      </c>
      <c r="E1674" s="64" t="s">
        <v>39</v>
      </c>
    </row>
    <row r="1675" spans="1:5">
      <c r="A1675" s="69">
        <v>3218</v>
      </c>
      <c r="B1675" s="69">
        <v>18</v>
      </c>
      <c r="C1675" s="64">
        <v>1590</v>
      </c>
      <c r="D1675" s="64">
        <v>100</v>
      </c>
      <c r="E1675" s="64" t="s">
        <v>39</v>
      </c>
    </row>
    <row r="1676" spans="1:5">
      <c r="A1676" s="69">
        <v>3219</v>
      </c>
      <c r="B1676" s="69">
        <v>18</v>
      </c>
      <c r="C1676" s="64">
        <v>1590</v>
      </c>
      <c r="D1676" s="64">
        <v>100</v>
      </c>
      <c r="E1676" s="64" t="s">
        <v>39</v>
      </c>
    </row>
    <row r="1677" spans="1:5">
      <c r="A1677" s="69">
        <v>3220</v>
      </c>
      <c r="B1677" s="69">
        <v>18</v>
      </c>
      <c r="C1677" s="64">
        <v>1590</v>
      </c>
      <c r="D1677" s="64">
        <v>100</v>
      </c>
      <c r="E1677" s="64" t="s">
        <v>39</v>
      </c>
    </row>
    <row r="1678" spans="1:5">
      <c r="A1678" s="69">
        <v>3221</v>
      </c>
      <c r="B1678" s="69">
        <v>18</v>
      </c>
      <c r="C1678" s="64">
        <v>1590</v>
      </c>
      <c r="D1678" s="64">
        <v>100</v>
      </c>
      <c r="E1678" s="64" t="s">
        <v>39</v>
      </c>
    </row>
    <row r="1679" spans="1:5">
      <c r="A1679" s="69">
        <v>3222</v>
      </c>
      <c r="B1679" s="69">
        <v>18</v>
      </c>
      <c r="C1679" s="64">
        <v>1590</v>
      </c>
      <c r="D1679" s="64">
        <v>100</v>
      </c>
      <c r="E1679" s="64" t="s">
        <v>39</v>
      </c>
    </row>
    <row r="1680" spans="1:5">
      <c r="A1680" s="69">
        <v>3223</v>
      </c>
      <c r="B1680" s="69">
        <v>18</v>
      </c>
      <c r="C1680" s="64">
        <v>1590</v>
      </c>
      <c r="D1680" s="64">
        <v>100</v>
      </c>
      <c r="E1680" s="64" t="s">
        <v>39</v>
      </c>
    </row>
    <row r="1681" spans="1:5">
      <c r="A1681" s="69">
        <v>3224</v>
      </c>
      <c r="B1681" s="69">
        <v>18</v>
      </c>
      <c r="C1681" s="64">
        <v>1590</v>
      </c>
      <c r="D1681" s="64">
        <v>100</v>
      </c>
      <c r="E1681" s="64" t="s">
        <v>39</v>
      </c>
    </row>
    <row r="1682" spans="1:5">
      <c r="A1682" s="69">
        <v>3225</v>
      </c>
      <c r="B1682" s="69">
        <v>18</v>
      </c>
      <c r="C1682" s="64">
        <v>1590</v>
      </c>
      <c r="D1682" s="64">
        <v>100</v>
      </c>
      <c r="E1682" s="64" t="s">
        <v>39</v>
      </c>
    </row>
    <row r="1683" spans="1:5">
      <c r="A1683" s="69">
        <v>3226</v>
      </c>
      <c r="B1683" s="69">
        <v>18</v>
      </c>
      <c r="C1683" s="64">
        <v>1590</v>
      </c>
      <c r="D1683" s="64">
        <v>100</v>
      </c>
      <c r="E1683" s="64" t="s">
        <v>39</v>
      </c>
    </row>
    <row r="1684" spans="1:5">
      <c r="A1684" s="69">
        <v>3227</v>
      </c>
      <c r="B1684" s="69">
        <v>18</v>
      </c>
      <c r="C1684" s="64">
        <v>1590</v>
      </c>
      <c r="D1684" s="64">
        <v>100</v>
      </c>
      <c r="E1684" s="64" t="s">
        <v>39</v>
      </c>
    </row>
    <row r="1685" spans="1:5">
      <c r="A1685" s="69">
        <v>3228</v>
      </c>
      <c r="B1685" s="69">
        <v>18</v>
      </c>
      <c r="C1685" s="64">
        <v>1590</v>
      </c>
      <c r="D1685" s="64">
        <v>100</v>
      </c>
      <c r="E1685" s="64" t="s">
        <v>39</v>
      </c>
    </row>
    <row r="1686" spans="1:5">
      <c r="A1686" s="69">
        <v>3230</v>
      </c>
      <c r="B1686" s="69">
        <v>18</v>
      </c>
      <c r="C1686" s="64">
        <v>1590</v>
      </c>
      <c r="D1686" s="64">
        <v>100</v>
      </c>
      <c r="E1686" s="64" t="s">
        <v>39</v>
      </c>
    </row>
    <row r="1687" spans="1:5">
      <c r="A1687" s="69">
        <v>3231</v>
      </c>
      <c r="B1687" s="69">
        <v>18</v>
      </c>
      <c r="C1687" s="64">
        <v>1590</v>
      </c>
      <c r="D1687" s="64">
        <v>100</v>
      </c>
      <c r="E1687" s="64" t="s">
        <v>39</v>
      </c>
    </row>
    <row r="1688" spans="1:5">
      <c r="A1688" s="69">
        <v>3232</v>
      </c>
      <c r="B1688" s="69">
        <v>15</v>
      </c>
      <c r="C1688" s="64">
        <v>2049</v>
      </c>
      <c r="D1688" s="64">
        <v>104</v>
      </c>
      <c r="E1688" s="64" t="s">
        <v>39</v>
      </c>
    </row>
    <row r="1689" spans="1:5">
      <c r="A1689" s="69">
        <v>3233</v>
      </c>
      <c r="B1689" s="69">
        <v>15</v>
      </c>
      <c r="C1689" s="64">
        <v>2049</v>
      </c>
      <c r="D1689" s="64">
        <v>104</v>
      </c>
      <c r="E1689" s="64" t="s">
        <v>39</v>
      </c>
    </row>
    <row r="1690" spans="1:5">
      <c r="A1690" s="69">
        <v>3235</v>
      </c>
      <c r="B1690" s="69">
        <v>15</v>
      </c>
      <c r="C1690" s="64">
        <v>2049</v>
      </c>
      <c r="D1690" s="64">
        <v>104</v>
      </c>
      <c r="E1690" s="64" t="s">
        <v>39</v>
      </c>
    </row>
    <row r="1691" spans="1:5">
      <c r="A1691" s="69">
        <v>3236</v>
      </c>
      <c r="B1691" s="69">
        <v>15</v>
      </c>
      <c r="C1691" s="64">
        <v>2049</v>
      </c>
      <c r="D1691" s="64">
        <v>104</v>
      </c>
      <c r="E1691" s="64" t="s">
        <v>39</v>
      </c>
    </row>
    <row r="1692" spans="1:5">
      <c r="A1692" s="69">
        <v>3237</v>
      </c>
      <c r="B1692" s="69">
        <v>15</v>
      </c>
      <c r="C1692" s="64">
        <v>2049</v>
      </c>
      <c r="D1692" s="64">
        <v>104</v>
      </c>
      <c r="E1692" s="64" t="s">
        <v>39</v>
      </c>
    </row>
    <row r="1693" spans="1:5">
      <c r="A1693" s="69">
        <v>3238</v>
      </c>
      <c r="B1693" s="69">
        <v>15</v>
      </c>
      <c r="C1693" s="64">
        <v>2049</v>
      </c>
      <c r="D1693" s="64">
        <v>104</v>
      </c>
      <c r="E1693" s="64" t="s">
        <v>39</v>
      </c>
    </row>
    <row r="1694" spans="1:5">
      <c r="A1694" s="69">
        <v>3239</v>
      </c>
      <c r="B1694" s="69">
        <v>15</v>
      </c>
      <c r="C1694" s="64">
        <v>2049</v>
      </c>
      <c r="D1694" s="64">
        <v>104</v>
      </c>
      <c r="E1694" s="64" t="s">
        <v>39</v>
      </c>
    </row>
    <row r="1695" spans="1:5">
      <c r="A1695" s="69">
        <v>3240</v>
      </c>
      <c r="B1695" s="69">
        <v>18</v>
      </c>
      <c r="C1695" s="64">
        <v>1590</v>
      </c>
      <c r="D1695" s="64">
        <v>100</v>
      </c>
      <c r="E1695" s="64" t="s">
        <v>39</v>
      </c>
    </row>
    <row r="1696" spans="1:5">
      <c r="A1696" s="69">
        <v>3241</v>
      </c>
      <c r="B1696" s="69">
        <v>18</v>
      </c>
      <c r="C1696" s="64">
        <v>1590</v>
      </c>
      <c r="D1696" s="64">
        <v>100</v>
      </c>
      <c r="E1696" s="64" t="s">
        <v>39</v>
      </c>
    </row>
    <row r="1697" spans="1:5">
      <c r="A1697" s="69">
        <v>3242</v>
      </c>
      <c r="B1697" s="69">
        <v>15</v>
      </c>
      <c r="C1697" s="64">
        <v>2049</v>
      </c>
      <c r="D1697" s="64">
        <v>104</v>
      </c>
      <c r="E1697" s="64" t="s">
        <v>39</v>
      </c>
    </row>
    <row r="1698" spans="1:5">
      <c r="A1698" s="69">
        <v>3243</v>
      </c>
      <c r="B1698" s="69">
        <v>15</v>
      </c>
      <c r="C1698" s="64">
        <v>2049</v>
      </c>
      <c r="D1698" s="64">
        <v>104</v>
      </c>
      <c r="E1698" s="64" t="s">
        <v>39</v>
      </c>
    </row>
    <row r="1699" spans="1:5">
      <c r="A1699" s="69">
        <v>3249</v>
      </c>
      <c r="B1699" s="69">
        <v>15</v>
      </c>
      <c r="C1699" s="64">
        <v>2049</v>
      </c>
      <c r="D1699" s="64">
        <v>104</v>
      </c>
      <c r="E1699" s="64" t="s">
        <v>39</v>
      </c>
    </row>
    <row r="1700" spans="1:5">
      <c r="A1700" s="69">
        <v>3250</v>
      </c>
      <c r="B1700" s="69">
        <v>15</v>
      </c>
      <c r="C1700" s="64">
        <v>2049</v>
      </c>
      <c r="D1700" s="64">
        <v>104</v>
      </c>
      <c r="E1700" s="64" t="s">
        <v>39</v>
      </c>
    </row>
    <row r="1701" spans="1:5">
      <c r="A1701" s="69">
        <v>3251</v>
      </c>
      <c r="B1701" s="69">
        <v>15</v>
      </c>
      <c r="C1701" s="64">
        <v>2049</v>
      </c>
      <c r="D1701" s="64">
        <v>104</v>
      </c>
      <c r="E1701" s="64" t="s">
        <v>39</v>
      </c>
    </row>
    <row r="1702" spans="1:5">
      <c r="A1702" s="69">
        <v>3254</v>
      </c>
      <c r="B1702" s="69">
        <v>15</v>
      </c>
      <c r="C1702" s="64">
        <v>2049</v>
      </c>
      <c r="D1702" s="64">
        <v>104</v>
      </c>
      <c r="E1702" s="64" t="s">
        <v>39</v>
      </c>
    </row>
    <row r="1703" spans="1:5">
      <c r="A1703" s="69">
        <v>3260</v>
      </c>
      <c r="B1703" s="69">
        <v>15</v>
      </c>
      <c r="C1703" s="64">
        <v>2049</v>
      </c>
      <c r="D1703" s="64">
        <v>104</v>
      </c>
      <c r="E1703" s="64" t="s">
        <v>39</v>
      </c>
    </row>
    <row r="1704" spans="1:5">
      <c r="A1704" s="69">
        <v>3264</v>
      </c>
      <c r="B1704" s="69">
        <v>15</v>
      </c>
      <c r="C1704" s="64">
        <v>2049</v>
      </c>
      <c r="D1704" s="64">
        <v>104</v>
      </c>
      <c r="E1704" s="64" t="s">
        <v>39</v>
      </c>
    </row>
    <row r="1705" spans="1:5">
      <c r="A1705" s="69">
        <v>3265</v>
      </c>
      <c r="B1705" s="69">
        <v>15</v>
      </c>
      <c r="C1705" s="64">
        <v>2049</v>
      </c>
      <c r="D1705" s="64">
        <v>104</v>
      </c>
      <c r="E1705" s="64" t="s">
        <v>39</v>
      </c>
    </row>
    <row r="1706" spans="1:5">
      <c r="A1706" s="69">
        <v>3266</v>
      </c>
      <c r="B1706" s="69">
        <v>15</v>
      </c>
      <c r="C1706" s="64">
        <v>2049</v>
      </c>
      <c r="D1706" s="64">
        <v>104</v>
      </c>
      <c r="E1706" s="64" t="s">
        <v>39</v>
      </c>
    </row>
    <row r="1707" spans="1:5">
      <c r="A1707" s="69">
        <v>3267</v>
      </c>
      <c r="B1707" s="69">
        <v>15</v>
      </c>
      <c r="C1707" s="64">
        <v>2049</v>
      </c>
      <c r="D1707" s="64">
        <v>104</v>
      </c>
      <c r="E1707" s="64" t="s">
        <v>39</v>
      </c>
    </row>
    <row r="1708" spans="1:5">
      <c r="A1708" s="69">
        <v>3268</v>
      </c>
      <c r="B1708" s="69">
        <v>15</v>
      </c>
      <c r="C1708" s="64">
        <v>2049</v>
      </c>
      <c r="D1708" s="64">
        <v>104</v>
      </c>
      <c r="E1708" s="64" t="s">
        <v>39</v>
      </c>
    </row>
    <row r="1709" spans="1:5">
      <c r="A1709" s="69">
        <v>3269</v>
      </c>
      <c r="B1709" s="69">
        <v>15</v>
      </c>
      <c r="C1709" s="64">
        <v>2049</v>
      </c>
      <c r="D1709" s="64">
        <v>104</v>
      </c>
      <c r="E1709" s="64" t="s">
        <v>39</v>
      </c>
    </row>
    <row r="1710" spans="1:5">
      <c r="A1710" s="69">
        <v>3270</v>
      </c>
      <c r="B1710" s="69">
        <v>15</v>
      </c>
      <c r="C1710" s="64">
        <v>2049</v>
      </c>
      <c r="D1710" s="64">
        <v>104</v>
      </c>
      <c r="E1710" s="64" t="s">
        <v>39</v>
      </c>
    </row>
    <row r="1711" spans="1:5">
      <c r="A1711" s="69">
        <v>3271</v>
      </c>
      <c r="B1711" s="69">
        <v>15</v>
      </c>
      <c r="C1711" s="64">
        <v>2049</v>
      </c>
      <c r="D1711" s="64">
        <v>104</v>
      </c>
      <c r="E1711" s="64" t="s">
        <v>39</v>
      </c>
    </row>
    <row r="1712" spans="1:5">
      <c r="A1712" s="69">
        <v>3272</v>
      </c>
      <c r="B1712" s="69">
        <v>15</v>
      </c>
      <c r="C1712" s="64">
        <v>2049</v>
      </c>
      <c r="D1712" s="64">
        <v>104</v>
      </c>
      <c r="E1712" s="64" t="s">
        <v>39</v>
      </c>
    </row>
    <row r="1713" spans="1:5">
      <c r="A1713" s="69">
        <v>3273</v>
      </c>
      <c r="B1713" s="69">
        <v>15</v>
      </c>
      <c r="C1713" s="64">
        <v>2049</v>
      </c>
      <c r="D1713" s="64">
        <v>104</v>
      </c>
      <c r="E1713" s="64" t="s">
        <v>39</v>
      </c>
    </row>
    <row r="1714" spans="1:5">
      <c r="A1714" s="69">
        <v>3274</v>
      </c>
      <c r="B1714" s="69">
        <v>15</v>
      </c>
      <c r="C1714" s="64">
        <v>2049</v>
      </c>
      <c r="D1714" s="64">
        <v>104</v>
      </c>
      <c r="E1714" s="64" t="s">
        <v>39</v>
      </c>
    </row>
    <row r="1715" spans="1:5">
      <c r="A1715" s="69">
        <v>3275</v>
      </c>
      <c r="B1715" s="69">
        <v>15</v>
      </c>
      <c r="C1715" s="64">
        <v>2049</v>
      </c>
      <c r="D1715" s="64">
        <v>104</v>
      </c>
      <c r="E1715" s="64" t="s">
        <v>39</v>
      </c>
    </row>
    <row r="1716" spans="1:5">
      <c r="A1716" s="69">
        <v>3276</v>
      </c>
      <c r="B1716" s="69">
        <v>15</v>
      </c>
      <c r="C1716" s="64">
        <v>2049</v>
      </c>
      <c r="D1716" s="64">
        <v>104</v>
      </c>
      <c r="E1716" s="64" t="s">
        <v>39</v>
      </c>
    </row>
    <row r="1717" spans="1:5">
      <c r="A1717" s="69">
        <v>3277</v>
      </c>
      <c r="B1717" s="69">
        <v>15</v>
      </c>
      <c r="C1717" s="64">
        <v>2049</v>
      </c>
      <c r="D1717" s="64">
        <v>104</v>
      </c>
      <c r="E1717" s="64" t="s">
        <v>39</v>
      </c>
    </row>
    <row r="1718" spans="1:5">
      <c r="A1718" s="69">
        <v>3278</v>
      </c>
      <c r="B1718" s="69">
        <v>15</v>
      </c>
      <c r="C1718" s="64">
        <v>2049</v>
      </c>
      <c r="D1718" s="64">
        <v>104</v>
      </c>
      <c r="E1718" s="64" t="s">
        <v>39</v>
      </c>
    </row>
    <row r="1719" spans="1:5">
      <c r="A1719" s="69">
        <v>3279</v>
      </c>
      <c r="B1719" s="69">
        <v>15</v>
      </c>
      <c r="C1719" s="64">
        <v>2049</v>
      </c>
      <c r="D1719" s="64">
        <v>104</v>
      </c>
      <c r="E1719" s="64" t="s">
        <v>39</v>
      </c>
    </row>
    <row r="1720" spans="1:5">
      <c r="A1720" s="69">
        <v>3280</v>
      </c>
      <c r="B1720" s="69">
        <v>15</v>
      </c>
      <c r="C1720" s="64">
        <v>2049</v>
      </c>
      <c r="D1720" s="64">
        <v>104</v>
      </c>
      <c r="E1720" s="64" t="s">
        <v>39</v>
      </c>
    </row>
    <row r="1721" spans="1:5">
      <c r="A1721" s="69">
        <v>3281</v>
      </c>
      <c r="B1721" s="69">
        <v>15</v>
      </c>
      <c r="C1721" s="64">
        <v>2049</v>
      </c>
      <c r="D1721" s="64">
        <v>104</v>
      </c>
      <c r="E1721" s="64" t="s">
        <v>39</v>
      </c>
    </row>
    <row r="1722" spans="1:5">
      <c r="A1722" s="69">
        <v>3282</v>
      </c>
      <c r="B1722" s="69">
        <v>15</v>
      </c>
      <c r="C1722" s="64">
        <v>2049</v>
      </c>
      <c r="D1722" s="64">
        <v>104</v>
      </c>
      <c r="E1722" s="64" t="s">
        <v>39</v>
      </c>
    </row>
    <row r="1723" spans="1:5">
      <c r="A1723" s="69">
        <v>3283</v>
      </c>
      <c r="B1723" s="69">
        <v>15</v>
      </c>
      <c r="C1723" s="64">
        <v>2049</v>
      </c>
      <c r="D1723" s="64">
        <v>104</v>
      </c>
      <c r="E1723" s="64" t="s">
        <v>39</v>
      </c>
    </row>
    <row r="1724" spans="1:5">
      <c r="A1724" s="69">
        <v>3284</v>
      </c>
      <c r="B1724" s="69">
        <v>15</v>
      </c>
      <c r="C1724" s="64">
        <v>2049</v>
      </c>
      <c r="D1724" s="64">
        <v>104</v>
      </c>
      <c r="E1724" s="64" t="s">
        <v>39</v>
      </c>
    </row>
    <row r="1725" spans="1:5">
      <c r="A1725" s="69">
        <v>3285</v>
      </c>
      <c r="B1725" s="69">
        <v>15</v>
      </c>
      <c r="C1725" s="64">
        <v>2049</v>
      </c>
      <c r="D1725" s="64">
        <v>104</v>
      </c>
      <c r="E1725" s="64" t="s">
        <v>39</v>
      </c>
    </row>
    <row r="1726" spans="1:5">
      <c r="A1726" s="69">
        <v>3286</v>
      </c>
      <c r="B1726" s="69">
        <v>15</v>
      </c>
      <c r="C1726" s="64">
        <v>2049</v>
      </c>
      <c r="D1726" s="64">
        <v>104</v>
      </c>
      <c r="E1726" s="64" t="s">
        <v>39</v>
      </c>
    </row>
    <row r="1727" spans="1:5">
      <c r="A1727" s="69">
        <v>3287</v>
      </c>
      <c r="B1727" s="69">
        <v>15</v>
      </c>
      <c r="C1727" s="64">
        <v>2049</v>
      </c>
      <c r="D1727" s="64">
        <v>104</v>
      </c>
      <c r="E1727" s="64" t="s">
        <v>39</v>
      </c>
    </row>
    <row r="1728" spans="1:5">
      <c r="A1728" s="69">
        <v>3289</v>
      </c>
      <c r="B1728" s="69">
        <v>15</v>
      </c>
      <c r="C1728" s="64">
        <v>2049</v>
      </c>
      <c r="D1728" s="64">
        <v>104</v>
      </c>
      <c r="E1728" s="64" t="s">
        <v>39</v>
      </c>
    </row>
    <row r="1729" spans="1:5">
      <c r="A1729" s="69">
        <v>3292</v>
      </c>
      <c r="B1729" s="69">
        <v>15</v>
      </c>
      <c r="C1729" s="64">
        <v>2049</v>
      </c>
      <c r="D1729" s="64">
        <v>104</v>
      </c>
      <c r="E1729" s="64" t="s">
        <v>39</v>
      </c>
    </row>
    <row r="1730" spans="1:5">
      <c r="A1730" s="69">
        <v>3293</v>
      </c>
      <c r="B1730" s="69">
        <v>15</v>
      </c>
      <c r="C1730" s="64">
        <v>2049</v>
      </c>
      <c r="D1730" s="64">
        <v>104</v>
      </c>
      <c r="E1730" s="64" t="s">
        <v>39</v>
      </c>
    </row>
    <row r="1731" spans="1:5">
      <c r="A1731" s="69">
        <v>3294</v>
      </c>
      <c r="B1731" s="69">
        <v>15</v>
      </c>
      <c r="C1731" s="64">
        <v>2049</v>
      </c>
      <c r="D1731" s="64">
        <v>104</v>
      </c>
      <c r="E1731" s="64" t="s">
        <v>39</v>
      </c>
    </row>
    <row r="1732" spans="1:5">
      <c r="A1732" s="69">
        <v>3300</v>
      </c>
      <c r="B1732" s="69">
        <v>15</v>
      </c>
      <c r="C1732" s="64">
        <v>2049</v>
      </c>
      <c r="D1732" s="64">
        <v>104</v>
      </c>
      <c r="E1732" s="64" t="s">
        <v>39</v>
      </c>
    </row>
    <row r="1733" spans="1:5">
      <c r="A1733" s="69">
        <v>3301</v>
      </c>
      <c r="B1733" s="69">
        <v>15</v>
      </c>
      <c r="C1733" s="64">
        <v>2049</v>
      </c>
      <c r="D1733" s="64">
        <v>104</v>
      </c>
      <c r="E1733" s="64" t="s">
        <v>39</v>
      </c>
    </row>
    <row r="1734" spans="1:5">
      <c r="A1734" s="69">
        <v>3302</v>
      </c>
      <c r="B1734" s="69">
        <v>15</v>
      </c>
      <c r="C1734" s="64">
        <v>2049</v>
      </c>
      <c r="D1734" s="64">
        <v>104</v>
      </c>
      <c r="E1734" s="64" t="s">
        <v>39</v>
      </c>
    </row>
    <row r="1735" spans="1:5">
      <c r="A1735" s="69">
        <v>3303</v>
      </c>
      <c r="B1735" s="69">
        <v>15</v>
      </c>
      <c r="C1735" s="64">
        <v>2049</v>
      </c>
      <c r="D1735" s="64">
        <v>104</v>
      </c>
      <c r="E1735" s="64" t="s">
        <v>39</v>
      </c>
    </row>
    <row r="1736" spans="1:5">
      <c r="A1736" s="69">
        <v>3304</v>
      </c>
      <c r="B1736" s="69">
        <v>15</v>
      </c>
      <c r="C1736" s="64">
        <v>2049</v>
      </c>
      <c r="D1736" s="64">
        <v>104</v>
      </c>
      <c r="E1736" s="64" t="s">
        <v>39</v>
      </c>
    </row>
    <row r="1737" spans="1:5">
      <c r="A1737" s="69">
        <v>3305</v>
      </c>
      <c r="B1737" s="69">
        <v>15</v>
      </c>
      <c r="C1737" s="64">
        <v>2049</v>
      </c>
      <c r="D1737" s="64">
        <v>104</v>
      </c>
      <c r="E1737" s="64" t="s">
        <v>39</v>
      </c>
    </row>
    <row r="1738" spans="1:5">
      <c r="A1738" s="69">
        <v>3309</v>
      </c>
      <c r="B1738" s="69">
        <v>15</v>
      </c>
      <c r="C1738" s="64">
        <v>2049</v>
      </c>
      <c r="D1738" s="64">
        <v>104</v>
      </c>
      <c r="E1738" s="64" t="s">
        <v>39</v>
      </c>
    </row>
    <row r="1739" spans="1:5">
      <c r="A1739" s="69">
        <v>3310</v>
      </c>
      <c r="B1739" s="69">
        <v>15</v>
      </c>
      <c r="C1739" s="64">
        <v>2049</v>
      </c>
      <c r="D1739" s="64">
        <v>104</v>
      </c>
      <c r="E1739" s="64" t="s">
        <v>39</v>
      </c>
    </row>
    <row r="1740" spans="1:5">
      <c r="A1740" s="69">
        <v>3311</v>
      </c>
      <c r="B1740" s="69">
        <v>15</v>
      </c>
      <c r="C1740" s="64">
        <v>2049</v>
      </c>
      <c r="D1740" s="64">
        <v>104</v>
      </c>
      <c r="E1740" s="64" t="s">
        <v>39</v>
      </c>
    </row>
    <row r="1741" spans="1:5">
      <c r="A1741" s="69">
        <v>3312</v>
      </c>
      <c r="B1741" s="69">
        <v>15</v>
      </c>
      <c r="C1741" s="64">
        <v>2049</v>
      </c>
      <c r="D1741" s="64">
        <v>104</v>
      </c>
      <c r="E1741" s="64" t="s">
        <v>39</v>
      </c>
    </row>
    <row r="1742" spans="1:5">
      <c r="A1742" s="69">
        <v>3314</v>
      </c>
      <c r="B1742" s="69">
        <v>15</v>
      </c>
      <c r="C1742" s="64">
        <v>2049</v>
      </c>
      <c r="D1742" s="64">
        <v>104</v>
      </c>
      <c r="E1742" s="64" t="s">
        <v>39</v>
      </c>
    </row>
    <row r="1743" spans="1:5">
      <c r="A1743" s="69">
        <v>3315</v>
      </c>
      <c r="B1743" s="69">
        <v>15</v>
      </c>
      <c r="C1743" s="64">
        <v>2049</v>
      </c>
      <c r="D1743" s="64">
        <v>104</v>
      </c>
      <c r="E1743" s="64" t="s">
        <v>39</v>
      </c>
    </row>
    <row r="1744" spans="1:5">
      <c r="A1744" s="69">
        <v>3317</v>
      </c>
      <c r="B1744" s="69">
        <v>14</v>
      </c>
      <c r="C1744" s="64">
        <v>1610</v>
      </c>
      <c r="D1744" s="64">
        <v>120</v>
      </c>
      <c r="E1744" s="64" t="s">
        <v>39</v>
      </c>
    </row>
    <row r="1745" spans="1:5">
      <c r="A1745" s="69">
        <v>3318</v>
      </c>
      <c r="B1745" s="69">
        <v>14</v>
      </c>
      <c r="C1745" s="64">
        <v>1610</v>
      </c>
      <c r="D1745" s="64">
        <v>120</v>
      </c>
      <c r="E1745" s="64" t="s">
        <v>39</v>
      </c>
    </row>
    <row r="1746" spans="1:5">
      <c r="A1746" s="69">
        <v>3319</v>
      </c>
      <c r="B1746" s="69">
        <v>14</v>
      </c>
      <c r="C1746" s="64">
        <v>1610</v>
      </c>
      <c r="D1746" s="64">
        <v>120</v>
      </c>
      <c r="E1746" s="64" t="s">
        <v>39</v>
      </c>
    </row>
    <row r="1747" spans="1:5">
      <c r="A1747" s="69">
        <v>3321</v>
      </c>
      <c r="B1747" s="69">
        <v>18</v>
      </c>
      <c r="C1747" s="64">
        <v>1590</v>
      </c>
      <c r="D1747" s="64">
        <v>100</v>
      </c>
      <c r="E1747" s="64" t="s">
        <v>39</v>
      </c>
    </row>
    <row r="1748" spans="1:5">
      <c r="A1748" s="69">
        <v>3322</v>
      </c>
      <c r="B1748" s="69">
        <v>15</v>
      </c>
      <c r="C1748" s="64">
        <v>2049</v>
      </c>
      <c r="D1748" s="64">
        <v>104</v>
      </c>
      <c r="E1748" s="64" t="s">
        <v>39</v>
      </c>
    </row>
    <row r="1749" spans="1:5">
      <c r="A1749" s="69">
        <v>3323</v>
      </c>
      <c r="B1749" s="69">
        <v>18</v>
      </c>
      <c r="C1749" s="64">
        <v>1590</v>
      </c>
      <c r="D1749" s="64">
        <v>100</v>
      </c>
      <c r="E1749" s="64" t="s">
        <v>39</v>
      </c>
    </row>
    <row r="1750" spans="1:5">
      <c r="A1750" s="69">
        <v>3324</v>
      </c>
      <c r="B1750" s="69">
        <v>15</v>
      </c>
      <c r="C1750" s="64">
        <v>2049</v>
      </c>
      <c r="D1750" s="64">
        <v>104</v>
      </c>
      <c r="E1750" s="64" t="s">
        <v>39</v>
      </c>
    </row>
    <row r="1751" spans="1:5">
      <c r="A1751" s="69">
        <v>3325</v>
      </c>
      <c r="B1751" s="69">
        <v>15</v>
      </c>
      <c r="C1751" s="64">
        <v>2049</v>
      </c>
      <c r="D1751" s="64">
        <v>104</v>
      </c>
      <c r="E1751" s="64" t="s">
        <v>39</v>
      </c>
    </row>
    <row r="1752" spans="1:5">
      <c r="A1752" s="69">
        <v>3328</v>
      </c>
      <c r="B1752" s="69">
        <v>18</v>
      </c>
      <c r="C1752" s="64">
        <v>1590</v>
      </c>
      <c r="D1752" s="64">
        <v>100</v>
      </c>
      <c r="E1752" s="64" t="s">
        <v>39</v>
      </c>
    </row>
    <row r="1753" spans="1:5">
      <c r="A1753" s="69">
        <v>3329</v>
      </c>
      <c r="B1753" s="69">
        <v>18</v>
      </c>
      <c r="C1753" s="64">
        <v>1590</v>
      </c>
      <c r="D1753" s="64">
        <v>100</v>
      </c>
      <c r="E1753" s="64" t="s">
        <v>39</v>
      </c>
    </row>
    <row r="1754" spans="1:5">
      <c r="A1754" s="69">
        <v>3330</v>
      </c>
      <c r="B1754" s="69">
        <v>18</v>
      </c>
      <c r="C1754" s="64">
        <v>1590</v>
      </c>
      <c r="D1754" s="64">
        <v>100</v>
      </c>
      <c r="E1754" s="64" t="s">
        <v>39</v>
      </c>
    </row>
    <row r="1755" spans="1:5">
      <c r="A1755" s="69">
        <v>3331</v>
      </c>
      <c r="B1755" s="69">
        <v>18</v>
      </c>
      <c r="C1755" s="64">
        <v>1590</v>
      </c>
      <c r="D1755" s="64">
        <v>100</v>
      </c>
      <c r="E1755" s="64" t="s">
        <v>39</v>
      </c>
    </row>
    <row r="1756" spans="1:5">
      <c r="A1756" s="69">
        <v>3332</v>
      </c>
      <c r="B1756" s="69">
        <v>18</v>
      </c>
      <c r="C1756" s="64">
        <v>1590</v>
      </c>
      <c r="D1756" s="64">
        <v>100</v>
      </c>
      <c r="E1756" s="64" t="s">
        <v>39</v>
      </c>
    </row>
    <row r="1757" spans="1:5">
      <c r="A1757" s="69">
        <v>3333</v>
      </c>
      <c r="B1757" s="69">
        <v>18</v>
      </c>
      <c r="C1757" s="64">
        <v>1590</v>
      </c>
      <c r="D1757" s="64">
        <v>100</v>
      </c>
      <c r="E1757" s="64" t="s">
        <v>39</v>
      </c>
    </row>
    <row r="1758" spans="1:5">
      <c r="A1758" s="69">
        <v>3334</v>
      </c>
      <c r="B1758" s="69">
        <v>18</v>
      </c>
      <c r="C1758" s="64">
        <v>1590</v>
      </c>
      <c r="D1758" s="64">
        <v>100</v>
      </c>
      <c r="E1758" s="64" t="s">
        <v>39</v>
      </c>
    </row>
    <row r="1759" spans="1:5">
      <c r="A1759" s="69">
        <v>3335</v>
      </c>
      <c r="B1759" s="69">
        <v>18</v>
      </c>
      <c r="C1759" s="64">
        <v>1590</v>
      </c>
      <c r="D1759" s="64">
        <v>100</v>
      </c>
      <c r="E1759" s="64" t="s">
        <v>39</v>
      </c>
    </row>
    <row r="1760" spans="1:5">
      <c r="A1760" s="69">
        <v>3337</v>
      </c>
      <c r="B1760" s="69">
        <v>18</v>
      </c>
      <c r="C1760" s="64">
        <v>1590</v>
      </c>
      <c r="D1760" s="64">
        <v>100</v>
      </c>
      <c r="E1760" s="64" t="s">
        <v>39</v>
      </c>
    </row>
    <row r="1761" spans="1:5">
      <c r="A1761" s="69">
        <v>3338</v>
      </c>
      <c r="B1761" s="69">
        <v>18</v>
      </c>
      <c r="C1761" s="64">
        <v>1590</v>
      </c>
      <c r="D1761" s="64">
        <v>100</v>
      </c>
      <c r="E1761" s="64" t="s">
        <v>39</v>
      </c>
    </row>
    <row r="1762" spans="1:5">
      <c r="A1762" s="69">
        <v>3340</v>
      </c>
      <c r="B1762" s="69">
        <v>18</v>
      </c>
      <c r="C1762" s="64">
        <v>1590</v>
      </c>
      <c r="D1762" s="64">
        <v>100</v>
      </c>
      <c r="E1762" s="64" t="s">
        <v>39</v>
      </c>
    </row>
    <row r="1763" spans="1:5">
      <c r="A1763" s="69">
        <v>3341</v>
      </c>
      <c r="B1763" s="69">
        <v>18</v>
      </c>
      <c r="C1763" s="64">
        <v>1590</v>
      </c>
      <c r="D1763" s="64">
        <v>100</v>
      </c>
      <c r="E1763" s="64" t="s">
        <v>39</v>
      </c>
    </row>
    <row r="1764" spans="1:5">
      <c r="A1764" s="69">
        <v>3342</v>
      </c>
      <c r="B1764" s="69">
        <v>18</v>
      </c>
      <c r="C1764" s="64">
        <v>1590</v>
      </c>
      <c r="D1764" s="64">
        <v>100</v>
      </c>
      <c r="E1764" s="64" t="s">
        <v>39</v>
      </c>
    </row>
    <row r="1765" spans="1:5">
      <c r="A1765" s="69">
        <v>3345</v>
      </c>
      <c r="B1765" s="69">
        <v>18</v>
      </c>
      <c r="C1765" s="64">
        <v>1590</v>
      </c>
      <c r="D1765" s="64">
        <v>100</v>
      </c>
      <c r="E1765" s="64" t="s">
        <v>39</v>
      </c>
    </row>
    <row r="1766" spans="1:5">
      <c r="A1766" s="69">
        <v>3350</v>
      </c>
      <c r="B1766" s="69">
        <v>15</v>
      </c>
      <c r="C1766" s="64">
        <v>2049</v>
      </c>
      <c r="D1766" s="64">
        <v>104</v>
      </c>
      <c r="E1766" s="64" t="s">
        <v>39</v>
      </c>
    </row>
    <row r="1767" spans="1:5">
      <c r="A1767" s="69">
        <v>3351</v>
      </c>
      <c r="B1767" s="69">
        <v>15</v>
      </c>
      <c r="C1767" s="64">
        <v>2049</v>
      </c>
      <c r="D1767" s="64">
        <v>104</v>
      </c>
      <c r="E1767" s="64" t="s">
        <v>39</v>
      </c>
    </row>
    <row r="1768" spans="1:5">
      <c r="A1768" s="69">
        <v>3352</v>
      </c>
      <c r="B1768" s="69">
        <v>15</v>
      </c>
      <c r="C1768" s="64">
        <v>2049</v>
      </c>
      <c r="D1768" s="64">
        <v>104</v>
      </c>
      <c r="E1768" s="64" t="s">
        <v>39</v>
      </c>
    </row>
    <row r="1769" spans="1:5">
      <c r="A1769" s="69">
        <v>3353</v>
      </c>
      <c r="B1769" s="69">
        <v>15</v>
      </c>
      <c r="C1769" s="64">
        <v>2049</v>
      </c>
      <c r="D1769" s="64">
        <v>104</v>
      </c>
      <c r="E1769" s="64" t="s">
        <v>39</v>
      </c>
    </row>
    <row r="1770" spans="1:5">
      <c r="A1770" s="69">
        <v>3354</v>
      </c>
      <c r="B1770" s="69">
        <v>15</v>
      </c>
      <c r="C1770" s="64">
        <v>2049</v>
      </c>
      <c r="D1770" s="64">
        <v>104</v>
      </c>
      <c r="E1770" s="64" t="s">
        <v>39</v>
      </c>
    </row>
    <row r="1771" spans="1:5">
      <c r="A1771" s="69">
        <v>3355</v>
      </c>
      <c r="B1771" s="69">
        <v>15</v>
      </c>
      <c r="C1771" s="64">
        <v>2049</v>
      </c>
      <c r="D1771" s="64">
        <v>104</v>
      </c>
      <c r="E1771" s="64" t="s">
        <v>39</v>
      </c>
    </row>
    <row r="1772" spans="1:5">
      <c r="A1772" s="69">
        <v>3356</v>
      </c>
      <c r="B1772" s="69">
        <v>15</v>
      </c>
      <c r="C1772" s="64">
        <v>2049</v>
      </c>
      <c r="D1772" s="64">
        <v>104</v>
      </c>
      <c r="E1772" s="64" t="s">
        <v>39</v>
      </c>
    </row>
    <row r="1773" spans="1:5">
      <c r="A1773" s="69">
        <v>3357</v>
      </c>
      <c r="B1773" s="69">
        <v>15</v>
      </c>
      <c r="C1773" s="64">
        <v>2049</v>
      </c>
      <c r="D1773" s="64">
        <v>104</v>
      </c>
      <c r="E1773" s="64" t="s">
        <v>39</v>
      </c>
    </row>
    <row r="1774" spans="1:5">
      <c r="A1774" s="69">
        <v>3360</v>
      </c>
      <c r="B1774" s="69">
        <v>15</v>
      </c>
      <c r="C1774" s="64">
        <v>2049</v>
      </c>
      <c r="D1774" s="64">
        <v>104</v>
      </c>
      <c r="E1774" s="64" t="s">
        <v>39</v>
      </c>
    </row>
    <row r="1775" spans="1:5">
      <c r="A1775" s="69">
        <v>3361</v>
      </c>
      <c r="B1775" s="69">
        <v>15</v>
      </c>
      <c r="C1775" s="64">
        <v>2049</v>
      </c>
      <c r="D1775" s="64">
        <v>104</v>
      </c>
      <c r="E1775" s="64" t="s">
        <v>39</v>
      </c>
    </row>
    <row r="1776" spans="1:5">
      <c r="A1776" s="69">
        <v>3363</v>
      </c>
      <c r="B1776" s="69">
        <v>17</v>
      </c>
      <c r="C1776" s="64">
        <v>1846</v>
      </c>
      <c r="D1776" s="64">
        <v>145</v>
      </c>
      <c r="E1776" s="64" t="s">
        <v>39</v>
      </c>
    </row>
    <row r="1777" spans="1:5">
      <c r="A1777" s="69">
        <v>3364</v>
      </c>
      <c r="B1777" s="69">
        <v>17</v>
      </c>
      <c r="C1777" s="64">
        <v>1846</v>
      </c>
      <c r="D1777" s="64">
        <v>145</v>
      </c>
      <c r="E1777" s="64" t="s">
        <v>39</v>
      </c>
    </row>
    <row r="1778" spans="1:5">
      <c r="A1778" s="69">
        <v>3370</v>
      </c>
      <c r="B1778" s="69">
        <v>17</v>
      </c>
      <c r="C1778" s="64">
        <v>1846</v>
      </c>
      <c r="D1778" s="64">
        <v>145</v>
      </c>
      <c r="E1778" s="64" t="s">
        <v>39</v>
      </c>
    </row>
    <row r="1779" spans="1:5">
      <c r="A1779" s="69">
        <v>3371</v>
      </c>
      <c r="B1779" s="69">
        <v>17</v>
      </c>
      <c r="C1779" s="64">
        <v>1846</v>
      </c>
      <c r="D1779" s="64">
        <v>145</v>
      </c>
      <c r="E1779" s="64" t="s">
        <v>39</v>
      </c>
    </row>
    <row r="1780" spans="1:5">
      <c r="A1780" s="69">
        <v>3373</v>
      </c>
      <c r="B1780" s="69">
        <v>16</v>
      </c>
      <c r="C1780" s="64">
        <v>1595</v>
      </c>
      <c r="D1780" s="64">
        <v>248</v>
      </c>
      <c r="E1780" s="64" t="s">
        <v>39</v>
      </c>
    </row>
    <row r="1781" spans="1:5">
      <c r="A1781" s="69">
        <v>3375</v>
      </c>
      <c r="B1781" s="69">
        <v>14</v>
      </c>
      <c r="C1781" s="64">
        <v>1610</v>
      </c>
      <c r="D1781" s="64">
        <v>120</v>
      </c>
      <c r="E1781" s="64" t="s">
        <v>39</v>
      </c>
    </row>
    <row r="1782" spans="1:5">
      <c r="A1782" s="69">
        <v>3377</v>
      </c>
      <c r="B1782" s="69">
        <v>14</v>
      </c>
      <c r="C1782" s="64">
        <v>1610</v>
      </c>
      <c r="D1782" s="64">
        <v>120</v>
      </c>
      <c r="E1782" s="64" t="s">
        <v>39</v>
      </c>
    </row>
    <row r="1783" spans="1:5">
      <c r="A1783" s="69">
        <v>3378</v>
      </c>
      <c r="B1783" s="69">
        <v>14</v>
      </c>
      <c r="C1783" s="64">
        <v>1610</v>
      </c>
      <c r="D1783" s="64">
        <v>120</v>
      </c>
      <c r="E1783" s="64" t="s">
        <v>39</v>
      </c>
    </row>
    <row r="1784" spans="1:5">
      <c r="A1784" s="69">
        <v>3379</v>
      </c>
      <c r="B1784" s="69">
        <v>15</v>
      </c>
      <c r="C1784" s="64">
        <v>2049</v>
      </c>
      <c r="D1784" s="64">
        <v>104</v>
      </c>
      <c r="E1784" s="64" t="s">
        <v>39</v>
      </c>
    </row>
    <row r="1785" spans="1:5">
      <c r="A1785" s="69">
        <v>3380</v>
      </c>
      <c r="B1785" s="69">
        <v>14</v>
      </c>
      <c r="C1785" s="64">
        <v>1610</v>
      </c>
      <c r="D1785" s="64">
        <v>120</v>
      </c>
      <c r="E1785" s="64" t="s">
        <v>39</v>
      </c>
    </row>
    <row r="1786" spans="1:5">
      <c r="A1786" s="69">
        <v>3381</v>
      </c>
      <c r="B1786" s="69">
        <v>14</v>
      </c>
      <c r="C1786" s="64">
        <v>1610</v>
      </c>
      <c r="D1786" s="64">
        <v>120</v>
      </c>
      <c r="E1786" s="64" t="s">
        <v>39</v>
      </c>
    </row>
    <row r="1787" spans="1:5">
      <c r="A1787" s="69">
        <v>3384</v>
      </c>
      <c r="B1787" s="69">
        <v>14</v>
      </c>
      <c r="C1787" s="64">
        <v>1610</v>
      </c>
      <c r="D1787" s="64">
        <v>120</v>
      </c>
      <c r="E1787" s="64" t="s">
        <v>39</v>
      </c>
    </row>
    <row r="1788" spans="1:5">
      <c r="A1788" s="69">
        <v>3385</v>
      </c>
      <c r="B1788" s="69">
        <v>14</v>
      </c>
      <c r="C1788" s="64">
        <v>1610</v>
      </c>
      <c r="D1788" s="64">
        <v>120</v>
      </c>
      <c r="E1788" s="64" t="s">
        <v>39</v>
      </c>
    </row>
    <row r="1789" spans="1:5">
      <c r="A1789" s="69">
        <v>3387</v>
      </c>
      <c r="B1789" s="69">
        <v>14</v>
      </c>
      <c r="C1789" s="64">
        <v>1610</v>
      </c>
      <c r="D1789" s="64">
        <v>120</v>
      </c>
      <c r="E1789" s="64" t="s">
        <v>39</v>
      </c>
    </row>
    <row r="1790" spans="1:5">
      <c r="A1790" s="69">
        <v>3388</v>
      </c>
      <c r="B1790" s="69">
        <v>14</v>
      </c>
      <c r="C1790" s="64">
        <v>1610</v>
      </c>
      <c r="D1790" s="64">
        <v>120</v>
      </c>
      <c r="E1790" s="64" t="s">
        <v>39</v>
      </c>
    </row>
    <row r="1791" spans="1:5">
      <c r="A1791" s="69">
        <v>3390</v>
      </c>
      <c r="B1791" s="69">
        <v>14</v>
      </c>
      <c r="C1791" s="64">
        <v>1610</v>
      </c>
      <c r="D1791" s="64">
        <v>120</v>
      </c>
      <c r="E1791" s="64" t="s">
        <v>39</v>
      </c>
    </row>
    <row r="1792" spans="1:5">
      <c r="A1792" s="69">
        <v>3391</v>
      </c>
      <c r="B1792" s="69">
        <v>14</v>
      </c>
      <c r="C1792" s="64">
        <v>1610</v>
      </c>
      <c r="D1792" s="64">
        <v>120</v>
      </c>
      <c r="E1792" s="64" t="s">
        <v>39</v>
      </c>
    </row>
    <row r="1793" spans="1:5">
      <c r="A1793" s="69">
        <v>3392</v>
      </c>
      <c r="B1793" s="69">
        <v>14</v>
      </c>
      <c r="C1793" s="64">
        <v>1610</v>
      </c>
      <c r="D1793" s="64">
        <v>120</v>
      </c>
      <c r="E1793" s="64" t="s">
        <v>39</v>
      </c>
    </row>
    <row r="1794" spans="1:5">
      <c r="A1794" s="69">
        <v>3393</v>
      </c>
      <c r="B1794" s="69">
        <v>14</v>
      </c>
      <c r="C1794" s="64">
        <v>1610</v>
      </c>
      <c r="D1794" s="64">
        <v>120</v>
      </c>
      <c r="E1794" s="64" t="s">
        <v>39</v>
      </c>
    </row>
    <row r="1795" spans="1:5">
      <c r="A1795" s="69">
        <v>3395</v>
      </c>
      <c r="B1795" s="69">
        <v>13</v>
      </c>
      <c r="C1795" s="64">
        <v>1160</v>
      </c>
      <c r="D1795" s="64">
        <v>201</v>
      </c>
      <c r="E1795" s="64" t="s">
        <v>39</v>
      </c>
    </row>
    <row r="1796" spans="1:5">
      <c r="A1796" s="69">
        <v>3396</v>
      </c>
      <c r="B1796" s="69">
        <v>13</v>
      </c>
      <c r="C1796" s="64">
        <v>1160</v>
      </c>
      <c r="D1796" s="64">
        <v>201</v>
      </c>
      <c r="E1796" s="64" t="s">
        <v>39</v>
      </c>
    </row>
    <row r="1797" spans="1:5">
      <c r="A1797" s="69">
        <v>3399</v>
      </c>
      <c r="B1797" s="69">
        <v>14</v>
      </c>
      <c r="C1797" s="64">
        <v>1610</v>
      </c>
      <c r="D1797" s="64">
        <v>120</v>
      </c>
      <c r="E1797" s="64" t="s">
        <v>39</v>
      </c>
    </row>
    <row r="1798" spans="1:5">
      <c r="A1798" s="69">
        <v>3400</v>
      </c>
      <c r="B1798" s="69">
        <v>14</v>
      </c>
      <c r="C1798" s="64">
        <v>1610</v>
      </c>
      <c r="D1798" s="64">
        <v>120</v>
      </c>
      <c r="E1798" s="64" t="s">
        <v>39</v>
      </c>
    </row>
    <row r="1799" spans="1:5">
      <c r="A1799" s="69">
        <v>3401</v>
      </c>
      <c r="B1799" s="69">
        <v>14</v>
      </c>
      <c r="C1799" s="64">
        <v>1610</v>
      </c>
      <c r="D1799" s="64">
        <v>120</v>
      </c>
      <c r="E1799" s="64" t="s">
        <v>39</v>
      </c>
    </row>
    <row r="1800" spans="1:5">
      <c r="A1800" s="69">
        <v>3402</v>
      </c>
      <c r="B1800" s="69">
        <v>14</v>
      </c>
      <c r="C1800" s="64">
        <v>1610</v>
      </c>
      <c r="D1800" s="64">
        <v>120</v>
      </c>
      <c r="E1800" s="64" t="s">
        <v>39</v>
      </c>
    </row>
    <row r="1801" spans="1:5">
      <c r="A1801" s="69">
        <v>3407</v>
      </c>
      <c r="B1801" s="69">
        <v>15</v>
      </c>
      <c r="C1801" s="64">
        <v>2049</v>
      </c>
      <c r="D1801" s="64">
        <v>104</v>
      </c>
      <c r="E1801" s="64" t="s">
        <v>39</v>
      </c>
    </row>
    <row r="1802" spans="1:5">
      <c r="A1802" s="69">
        <v>3409</v>
      </c>
      <c r="B1802" s="69">
        <v>14</v>
      </c>
      <c r="C1802" s="64">
        <v>1610</v>
      </c>
      <c r="D1802" s="64">
        <v>120</v>
      </c>
      <c r="E1802" s="64" t="s">
        <v>39</v>
      </c>
    </row>
    <row r="1803" spans="1:5">
      <c r="A1803" s="69">
        <v>3412</v>
      </c>
      <c r="B1803" s="69">
        <v>14</v>
      </c>
      <c r="C1803" s="64">
        <v>1610</v>
      </c>
      <c r="D1803" s="64">
        <v>120</v>
      </c>
      <c r="E1803" s="64" t="s">
        <v>39</v>
      </c>
    </row>
    <row r="1804" spans="1:5">
      <c r="A1804" s="69">
        <v>3413</v>
      </c>
      <c r="B1804" s="69">
        <v>14</v>
      </c>
      <c r="C1804" s="64">
        <v>1610</v>
      </c>
      <c r="D1804" s="64">
        <v>120</v>
      </c>
      <c r="E1804" s="64" t="s">
        <v>39</v>
      </c>
    </row>
    <row r="1805" spans="1:5">
      <c r="A1805" s="69">
        <v>3414</v>
      </c>
      <c r="B1805" s="69">
        <v>14</v>
      </c>
      <c r="C1805" s="64">
        <v>1610</v>
      </c>
      <c r="D1805" s="64">
        <v>120</v>
      </c>
      <c r="E1805" s="64" t="s">
        <v>39</v>
      </c>
    </row>
    <row r="1806" spans="1:5">
      <c r="A1806" s="69">
        <v>3415</v>
      </c>
      <c r="B1806" s="69">
        <v>14</v>
      </c>
      <c r="C1806" s="64">
        <v>1610</v>
      </c>
      <c r="D1806" s="64">
        <v>120</v>
      </c>
      <c r="E1806" s="64" t="s">
        <v>39</v>
      </c>
    </row>
    <row r="1807" spans="1:5">
      <c r="A1807" s="69">
        <v>3418</v>
      </c>
      <c r="B1807" s="69">
        <v>14</v>
      </c>
      <c r="C1807" s="64">
        <v>1610</v>
      </c>
      <c r="D1807" s="64">
        <v>120</v>
      </c>
      <c r="E1807" s="64" t="s">
        <v>39</v>
      </c>
    </row>
    <row r="1808" spans="1:5">
      <c r="A1808" s="69">
        <v>3419</v>
      </c>
      <c r="B1808" s="69">
        <v>14</v>
      </c>
      <c r="C1808" s="64">
        <v>1610</v>
      </c>
      <c r="D1808" s="64">
        <v>120</v>
      </c>
      <c r="E1808" s="64" t="s">
        <v>39</v>
      </c>
    </row>
    <row r="1809" spans="1:5">
      <c r="A1809" s="69">
        <v>3420</v>
      </c>
      <c r="B1809" s="69">
        <v>14</v>
      </c>
      <c r="C1809" s="64">
        <v>1610</v>
      </c>
      <c r="D1809" s="64">
        <v>120</v>
      </c>
      <c r="E1809" s="64" t="s">
        <v>39</v>
      </c>
    </row>
    <row r="1810" spans="1:5">
      <c r="A1810" s="69">
        <v>3422</v>
      </c>
      <c r="B1810" s="69">
        <v>13</v>
      </c>
      <c r="C1810" s="64">
        <v>1160</v>
      </c>
      <c r="D1810" s="64">
        <v>201</v>
      </c>
      <c r="E1810" s="64" t="s">
        <v>39</v>
      </c>
    </row>
    <row r="1811" spans="1:5">
      <c r="A1811" s="69">
        <v>3423</v>
      </c>
      <c r="B1811" s="69">
        <v>14</v>
      </c>
      <c r="C1811" s="64">
        <v>1610</v>
      </c>
      <c r="D1811" s="64">
        <v>120</v>
      </c>
      <c r="E1811" s="64" t="s">
        <v>39</v>
      </c>
    </row>
    <row r="1812" spans="1:5">
      <c r="A1812" s="69">
        <v>3424</v>
      </c>
      <c r="B1812" s="69">
        <v>13</v>
      </c>
      <c r="C1812" s="64">
        <v>1160</v>
      </c>
      <c r="D1812" s="64">
        <v>201</v>
      </c>
      <c r="E1812" s="64" t="s">
        <v>39</v>
      </c>
    </row>
    <row r="1813" spans="1:5">
      <c r="A1813" s="69">
        <v>3427</v>
      </c>
      <c r="B1813" s="69">
        <v>18</v>
      </c>
      <c r="C1813" s="64">
        <v>1590</v>
      </c>
      <c r="D1813" s="64">
        <v>100</v>
      </c>
      <c r="E1813" s="64" t="s">
        <v>39</v>
      </c>
    </row>
    <row r="1814" spans="1:5">
      <c r="A1814" s="69">
        <v>3428</v>
      </c>
      <c r="B1814" s="69">
        <v>18</v>
      </c>
      <c r="C1814" s="64">
        <v>1590</v>
      </c>
      <c r="D1814" s="64">
        <v>100</v>
      </c>
      <c r="E1814" s="64" t="s">
        <v>39</v>
      </c>
    </row>
    <row r="1815" spans="1:5">
      <c r="A1815" s="69">
        <v>3429</v>
      </c>
      <c r="B1815" s="69">
        <v>18</v>
      </c>
      <c r="C1815" s="64">
        <v>1590</v>
      </c>
      <c r="D1815" s="64">
        <v>100</v>
      </c>
      <c r="E1815" s="64" t="s">
        <v>39</v>
      </c>
    </row>
    <row r="1816" spans="1:5">
      <c r="A1816" s="69">
        <v>3430</v>
      </c>
      <c r="B1816" s="69">
        <v>18</v>
      </c>
      <c r="C1816" s="64">
        <v>1590</v>
      </c>
      <c r="D1816" s="64">
        <v>100</v>
      </c>
      <c r="E1816" s="64" t="s">
        <v>39</v>
      </c>
    </row>
    <row r="1817" spans="1:5">
      <c r="A1817" s="69">
        <v>3431</v>
      </c>
      <c r="B1817" s="69">
        <v>17</v>
      </c>
      <c r="C1817" s="64">
        <v>1846</v>
      </c>
      <c r="D1817" s="64">
        <v>145</v>
      </c>
      <c r="E1817" s="64" t="s">
        <v>39</v>
      </c>
    </row>
    <row r="1818" spans="1:5">
      <c r="A1818" s="69">
        <v>3432</v>
      </c>
      <c r="B1818" s="69">
        <v>17</v>
      </c>
      <c r="C1818" s="64">
        <v>1846</v>
      </c>
      <c r="D1818" s="64">
        <v>145</v>
      </c>
      <c r="E1818" s="64" t="s">
        <v>39</v>
      </c>
    </row>
    <row r="1819" spans="1:5">
      <c r="A1819" s="69">
        <v>3433</v>
      </c>
      <c r="B1819" s="69">
        <v>17</v>
      </c>
      <c r="C1819" s="64">
        <v>1846</v>
      </c>
      <c r="D1819" s="64">
        <v>145</v>
      </c>
      <c r="E1819" s="64" t="s">
        <v>39</v>
      </c>
    </row>
    <row r="1820" spans="1:5">
      <c r="A1820" s="69">
        <v>3434</v>
      </c>
      <c r="B1820" s="69">
        <v>17</v>
      </c>
      <c r="C1820" s="64">
        <v>1846</v>
      </c>
      <c r="D1820" s="64">
        <v>145</v>
      </c>
      <c r="E1820" s="64" t="s">
        <v>39</v>
      </c>
    </row>
    <row r="1821" spans="1:5">
      <c r="A1821" s="69">
        <v>3435</v>
      </c>
      <c r="B1821" s="69">
        <v>17</v>
      </c>
      <c r="C1821" s="64">
        <v>1846</v>
      </c>
      <c r="D1821" s="64">
        <v>145</v>
      </c>
      <c r="E1821" s="64" t="s">
        <v>39</v>
      </c>
    </row>
    <row r="1822" spans="1:5">
      <c r="A1822" s="69">
        <v>3437</v>
      </c>
      <c r="B1822" s="69">
        <v>17</v>
      </c>
      <c r="C1822" s="64">
        <v>1846</v>
      </c>
      <c r="D1822" s="64">
        <v>145</v>
      </c>
      <c r="E1822" s="64" t="s">
        <v>39</v>
      </c>
    </row>
    <row r="1823" spans="1:5">
      <c r="A1823" s="69">
        <v>3438</v>
      </c>
      <c r="B1823" s="69">
        <v>17</v>
      </c>
      <c r="C1823" s="64">
        <v>1846</v>
      </c>
      <c r="D1823" s="64">
        <v>145</v>
      </c>
      <c r="E1823" s="64" t="s">
        <v>39</v>
      </c>
    </row>
    <row r="1824" spans="1:5">
      <c r="A1824" s="69">
        <v>3440</v>
      </c>
      <c r="B1824" s="69">
        <v>17</v>
      </c>
      <c r="C1824" s="64">
        <v>1846</v>
      </c>
      <c r="D1824" s="64">
        <v>145</v>
      </c>
      <c r="E1824" s="64" t="s">
        <v>39</v>
      </c>
    </row>
    <row r="1825" spans="1:5">
      <c r="A1825" s="69">
        <v>3441</v>
      </c>
      <c r="B1825" s="69">
        <v>17</v>
      </c>
      <c r="C1825" s="64">
        <v>1846</v>
      </c>
      <c r="D1825" s="64">
        <v>145</v>
      </c>
      <c r="E1825" s="64" t="s">
        <v>39</v>
      </c>
    </row>
    <row r="1826" spans="1:5">
      <c r="A1826" s="69">
        <v>3442</v>
      </c>
      <c r="B1826" s="69">
        <v>17</v>
      </c>
      <c r="C1826" s="64">
        <v>1846</v>
      </c>
      <c r="D1826" s="64">
        <v>145</v>
      </c>
      <c r="E1826" s="64" t="s">
        <v>39</v>
      </c>
    </row>
    <row r="1827" spans="1:5">
      <c r="A1827" s="69">
        <v>3444</v>
      </c>
      <c r="B1827" s="69">
        <v>17</v>
      </c>
      <c r="C1827" s="64">
        <v>1846</v>
      </c>
      <c r="D1827" s="64">
        <v>145</v>
      </c>
      <c r="E1827" s="64" t="s">
        <v>39</v>
      </c>
    </row>
    <row r="1828" spans="1:5">
      <c r="A1828" s="69">
        <v>3446</v>
      </c>
      <c r="B1828" s="69">
        <v>17</v>
      </c>
      <c r="C1828" s="64">
        <v>1846</v>
      </c>
      <c r="D1828" s="64">
        <v>145</v>
      </c>
      <c r="E1828" s="64" t="s">
        <v>39</v>
      </c>
    </row>
    <row r="1829" spans="1:5">
      <c r="A1829" s="69">
        <v>3447</v>
      </c>
      <c r="B1829" s="69">
        <v>17</v>
      </c>
      <c r="C1829" s="64">
        <v>1846</v>
      </c>
      <c r="D1829" s="64">
        <v>145</v>
      </c>
      <c r="E1829" s="64" t="s">
        <v>39</v>
      </c>
    </row>
    <row r="1830" spans="1:5">
      <c r="A1830" s="69">
        <v>3448</v>
      </c>
      <c r="B1830" s="69">
        <v>17</v>
      </c>
      <c r="C1830" s="64">
        <v>1846</v>
      </c>
      <c r="D1830" s="64">
        <v>145</v>
      </c>
      <c r="E1830" s="64" t="s">
        <v>39</v>
      </c>
    </row>
    <row r="1831" spans="1:5">
      <c r="A1831" s="69">
        <v>3450</v>
      </c>
      <c r="B1831" s="69">
        <v>17</v>
      </c>
      <c r="C1831" s="64">
        <v>1846</v>
      </c>
      <c r="D1831" s="64">
        <v>145</v>
      </c>
      <c r="E1831" s="64" t="s">
        <v>39</v>
      </c>
    </row>
    <row r="1832" spans="1:5">
      <c r="A1832" s="69">
        <v>3451</v>
      </c>
      <c r="B1832" s="69">
        <v>17</v>
      </c>
      <c r="C1832" s="64">
        <v>1846</v>
      </c>
      <c r="D1832" s="64">
        <v>145</v>
      </c>
      <c r="E1832" s="64" t="s">
        <v>39</v>
      </c>
    </row>
    <row r="1833" spans="1:5">
      <c r="A1833" s="69">
        <v>3453</v>
      </c>
      <c r="B1833" s="69">
        <v>17</v>
      </c>
      <c r="C1833" s="64">
        <v>1846</v>
      </c>
      <c r="D1833" s="64">
        <v>145</v>
      </c>
      <c r="E1833" s="64" t="s">
        <v>39</v>
      </c>
    </row>
    <row r="1834" spans="1:5">
      <c r="A1834" s="69">
        <v>3458</v>
      </c>
      <c r="B1834" s="69">
        <v>17</v>
      </c>
      <c r="C1834" s="64">
        <v>1846</v>
      </c>
      <c r="D1834" s="64">
        <v>145</v>
      </c>
      <c r="E1834" s="64" t="s">
        <v>39</v>
      </c>
    </row>
    <row r="1835" spans="1:5">
      <c r="A1835" s="69">
        <v>3460</v>
      </c>
      <c r="B1835" s="69">
        <v>17</v>
      </c>
      <c r="C1835" s="64">
        <v>1846</v>
      </c>
      <c r="D1835" s="64">
        <v>145</v>
      </c>
      <c r="E1835" s="64" t="s">
        <v>39</v>
      </c>
    </row>
    <row r="1836" spans="1:5">
      <c r="A1836" s="69">
        <v>3461</v>
      </c>
      <c r="B1836" s="69">
        <v>17</v>
      </c>
      <c r="C1836" s="64">
        <v>1846</v>
      </c>
      <c r="D1836" s="64">
        <v>145</v>
      </c>
      <c r="E1836" s="64" t="s">
        <v>39</v>
      </c>
    </row>
    <row r="1837" spans="1:5">
      <c r="A1837" s="69">
        <v>3462</v>
      </c>
      <c r="B1837" s="69">
        <v>17</v>
      </c>
      <c r="C1837" s="64">
        <v>1846</v>
      </c>
      <c r="D1837" s="64">
        <v>145</v>
      </c>
      <c r="E1837" s="64" t="s">
        <v>39</v>
      </c>
    </row>
    <row r="1838" spans="1:5">
      <c r="A1838" s="69">
        <v>3463</v>
      </c>
      <c r="B1838" s="69">
        <v>17</v>
      </c>
      <c r="C1838" s="64">
        <v>1846</v>
      </c>
      <c r="D1838" s="64">
        <v>145</v>
      </c>
      <c r="E1838" s="64" t="s">
        <v>39</v>
      </c>
    </row>
    <row r="1839" spans="1:5">
      <c r="A1839" s="69">
        <v>3464</v>
      </c>
      <c r="B1839" s="69">
        <v>17</v>
      </c>
      <c r="C1839" s="64">
        <v>1846</v>
      </c>
      <c r="D1839" s="64">
        <v>145</v>
      </c>
      <c r="E1839" s="64" t="s">
        <v>39</v>
      </c>
    </row>
    <row r="1840" spans="1:5">
      <c r="A1840" s="69">
        <v>3465</v>
      </c>
      <c r="B1840" s="69">
        <v>17</v>
      </c>
      <c r="C1840" s="64">
        <v>1846</v>
      </c>
      <c r="D1840" s="64">
        <v>145</v>
      </c>
      <c r="E1840" s="64" t="s">
        <v>39</v>
      </c>
    </row>
    <row r="1841" spans="1:5">
      <c r="A1841" s="69">
        <v>3467</v>
      </c>
      <c r="B1841" s="69">
        <v>17</v>
      </c>
      <c r="C1841" s="64">
        <v>1846</v>
      </c>
      <c r="D1841" s="64">
        <v>145</v>
      </c>
      <c r="E1841" s="64" t="s">
        <v>39</v>
      </c>
    </row>
    <row r="1842" spans="1:5">
      <c r="A1842" s="69">
        <v>3468</v>
      </c>
      <c r="B1842" s="69">
        <v>16</v>
      </c>
      <c r="C1842" s="64">
        <v>1595</v>
      </c>
      <c r="D1842" s="64">
        <v>248</v>
      </c>
      <c r="E1842" s="64" t="s">
        <v>39</v>
      </c>
    </row>
    <row r="1843" spans="1:5">
      <c r="A1843" s="69">
        <v>3469</v>
      </c>
      <c r="B1843" s="69">
        <v>14</v>
      </c>
      <c r="C1843" s="64">
        <v>1610</v>
      </c>
      <c r="D1843" s="64">
        <v>120</v>
      </c>
      <c r="E1843" s="64" t="s">
        <v>39</v>
      </c>
    </row>
    <row r="1844" spans="1:5">
      <c r="A1844" s="69">
        <v>3472</v>
      </c>
      <c r="B1844" s="69">
        <v>16</v>
      </c>
      <c r="C1844" s="64">
        <v>1595</v>
      </c>
      <c r="D1844" s="64">
        <v>248</v>
      </c>
      <c r="E1844" s="64" t="s">
        <v>39</v>
      </c>
    </row>
    <row r="1845" spans="1:5">
      <c r="A1845" s="69">
        <v>3475</v>
      </c>
      <c r="B1845" s="69">
        <v>16</v>
      </c>
      <c r="C1845" s="64">
        <v>1595</v>
      </c>
      <c r="D1845" s="64">
        <v>248</v>
      </c>
      <c r="E1845" s="64" t="s">
        <v>39</v>
      </c>
    </row>
    <row r="1846" spans="1:5">
      <c r="A1846" s="69">
        <v>3478</v>
      </c>
      <c r="B1846" s="69">
        <v>14</v>
      </c>
      <c r="C1846" s="64">
        <v>1610</v>
      </c>
      <c r="D1846" s="64">
        <v>120</v>
      </c>
      <c r="E1846" s="64" t="s">
        <v>39</v>
      </c>
    </row>
    <row r="1847" spans="1:5">
      <c r="A1847" s="69">
        <v>3480</v>
      </c>
      <c r="B1847" s="69">
        <v>14</v>
      </c>
      <c r="C1847" s="64">
        <v>1610</v>
      </c>
      <c r="D1847" s="64">
        <v>120</v>
      </c>
      <c r="E1847" s="64" t="s">
        <v>39</v>
      </c>
    </row>
    <row r="1848" spans="1:5">
      <c r="A1848" s="69">
        <v>3482</v>
      </c>
      <c r="B1848" s="69">
        <v>14</v>
      </c>
      <c r="C1848" s="64">
        <v>1610</v>
      </c>
      <c r="D1848" s="64">
        <v>120</v>
      </c>
      <c r="E1848" s="64" t="s">
        <v>39</v>
      </c>
    </row>
    <row r="1849" spans="1:5">
      <c r="A1849" s="69">
        <v>3483</v>
      </c>
      <c r="B1849" s="69">
        <v>13</v>
      </c>
      <c r="C1849" s="64">
        <v>1160</v>
      </c>
      <c r="D1849" s="64">
        <v>201</v>
      </c>
      <c r="E1849" s="64" t="s">
        <v>39</v>
      </c>
    </row>
    <row r="1850" spans="1:5">
      <c r="A1850" s="69">
        <v>3485</v>
      </c>
      <c r="B1850" s="69">
        <v>13</v>
      </c>
      <c r="C1850" s="64">
        <v>1160</v>
      </c>
      <c r="D1850" s="64">
        <v>201</v>
      </c>
      <c r="E1850" s="64" t="s">
        <v>39</v>
      </c>
    </row>
    <row r="1851" spans="1:5">
      <c r="A1851" s="69">
        <v>3487</v>
      </c>
      <c r="B1851" s="69">
        <v>13</v>
      </c>
      <c r="C1851" s="64">
        <v>1160</v>
      </c>
      <c r="D1851" s="64">
        <v>201</v>
      </c>
      <c r="E1851" s="64" t="s">
        <v>39</v>
      </c>
    </row>
    <row r="1852" spans="1:5">
      <c r="A1852" s="69">
        <v>3488</v>
      </c>
      <c r="B1852" s="69">
        <v>13</v>
      </c>
      <c r="C1852" s="64">
        <v>1160</v>
      </c>
      <c r="D1852" s="64">
        <v>201</v>
      </c>
      <c r="E1852" s="64" t="s">
        <v>39</v>
      </c>
    </row>
    <row r="1853" spans="1:5">
      <c r="A1853" s="69">
        <v>3489</v>
      </c>
      <c r="B1853" s="69">
        <v>13</v>
      </c>
      <c r="C1853" s="64">
        <v>1160</v>
      </c>
      <c r="D1853" s="64">
        <v>201</v>
      </c>
      <c r="E1853" s="64" t="s">
        <v>39</v>
      </c>
    </row>
    <row r="1854" spans="1:5">
      <c r="A1854" s="69">
        <v>3490</v>
      </c>
      <c r="B1854" s="69">
        <v>13</v>
      </c>
      <c r="C1854" s="64">
        <v>1160</v>
      </c>
      <c r="D1854" s="64">
        <v>201</v>
      </c>
      <c r="E1854" s="64" t="s">
        <v>39</v>
      </c>
    </row>
    <row r="1855" spans="1:5">
      <c r="A1855" s="69">
        <v>3491</v>
      </c>
      <c r="B1855" s="69">
        <v>13</v>
      </c>
      <c r="C1855" s="64">
        <v>1160</v>
      </c>
      <c r="D1855" s="64">
        <v>201</v>
      </c>
      <c r="E1855" s="64" t="s">
        <v>39</v>
      </c>
    </row>
    <row r="1856" spans="1:5">
      <c r="A1856" s="69">
        <v>3494</v>
      </c>
      <c r="B1856" s="69">
        <v>13</v>
      </c>
      <c r="C1856" s="64">
        <v>1160</v>
      </c>
      <c r="D1856" s="64">
        <v>201</v>
      </c>
      <c r="E1856" s="64" t="s">
        <v>39</v>
      </c>
    </row>
    <row r="1857" spans="1:5">
      <c r="A1857" s="69">
        <v>3496</v>
      </c>
      <c r="B1857" s="69">
        <v>13</v>
      </c>
      <c r="C1857" s="64">
        <v>1160</v>
      </c>
      <c r="D1857" s="64">
        <v>201</v>
      </c>
      <c r="E1857" s="64" t="s">
        <v>39</v>
      </c>
    </row>
    <row r="1858" spans="1:5">
      <c r="A1858" s="69">
        <v>3498</v>
      </c>
      <c r="B1858" s="69">
        <v>13</v>
      </c>
      <c r="C1858" s="64">
        <v>1160</v>
      </c>
      <c r="D1858" s="64">
        <v>201</v>
      </c>
      <c r="E1858" s="64" t="s">
        <v>39</v>
      </c>
    </row>
    <row r="1859" spans="1:5">
      <c r="A1859" s="69">
        <v>3500</v>
      </c>
      <c r="B1859" s="69">
        <v>13</v>
      </c>
      <c r="C1859" s="64">
        <v>1160</v>
      </c>
      <c r="D1859" s="64">
        <v>201</v>
      </c>
      <c r="E1859" s="64" t="s">
        <v>39</v>
      </c>
    </row>
    <row r="1860" spans="1:5">
      <c r="A1860" s="69">
        <v>3501</v>
      </c>
      <c r="B1860" s="69">
        <v>13</v>
      </c>
      <c r="C1860" s="64">
        <v>1160</v>
      </c>
      <c r="D1860" s="64">
        <v>201</v>
      </c>
      <c r="E1860" s="64" t="s">
        <v>39</v>
      </c>
    </row>
    <row r="1861" spans="1:5">
      <c r="A1861" s="69">
        <v>3502</v>
      </c>
      <c r="B1861" s="69">
        <v>13</v>
      </c>
      <c r="C1861" s="64">
        <v>1160</v>
      </c>
      <c r="D1861" s="64">
        <v>201</v>
      </c>
      <c r="E1861" s="64" t="s">
        <v>39</v>
      </c>
    </row>
    <row r="1862" spans="1:5">
      <c r="A1862" s="69">
        <v>3505</v>
      </c>
      <c r="B1862" s="69">
        <v>13</v>
      </c>
      <c r="C1862" s="64">
        <v>1160</v>
      </c>
      <c r="D1862" s="64">
        <v>201</v>
      </c>
      <c r="E1862" s="64" t="s">
        <v>39</v>
      </c>
    </row>
    <row r="1863" spans="1:5">
      <c r="A1863" s="69">
        <v>3506</v>
      </c>
      <c r="B1863" s="69">
        <v>13</v>
      </c>
      <c r="C1863" s="64">
        <v>1160</v>
      </c>
      <c r="D1863" s="64">
        <v>201</v>
      </c>
      <c r="E1863" s="64" t="s">
        <v>39</v>
      </c>
    </row>
    <row r="1864" spans="1:5">
      <c r="A1864" s="69">
        <v>3507</v>
      </c>
      <c r="B1864" s="69">
        <v>13</v>
      </c>
      <c r="C1864" s="64">
        <v>1160</v>
      </c>
      <c r="D1864" s="64">
        <v>201</v>
      </c>
      <c r="E1864" s="64" t="s">
        <v>39</v>
      </c>
    </row>
    <row r="1865" spans="1:5">
      <c r="A1865" s="69">
        <v>3509</v>
      </c>
      <c r="B1865" s="69">
        <v>13</v>
      </c>
      <c r="C1865" s="64">
        <v>1160</v>
      </c>
      <c r="D1865" s="64">
        <v>201</v>
      </c>
      <c r="E1865" s="64" t="s">
        <v>39</v>
      </c>
    </row>
    <row r="1866" spans="1:5">
      <c r="A1866" s="69">
        <v>3512</v>
      </c>
      <c r="B1866" s="69">
        <v>13</v>
      </c>
      <c r="C1866" s="64">
        <v>1160</v>
      </c>
      <c r="D1866" s="64">
        <v>201</v>
      </c>
      <c r="E1866" s="64" t="s">
        <v>39</v>
      </c>
    </row>
    <row r="1867" spans="1:5">
      <c r="A1867" s="69">
        <v>3515</v>
      </c>
      <c r="B1867" s="69">
        <v>16</v>
      </c>
      <c r="C1867" s="64">
        <v>1595</v>
      </c>
      <c r="D1867" s="64">
        <v>248</v>
      </c>
      <c r="E1867" s="64" t="s">
        <v>39</v>
      </c>
    </row>
    <row r="1868" spans="1:5">
      <c r="A1868" s="69">
        <v>3516</v>
      </c>
      <c r="B1868" s="69">
        <v>16</v>
      </c>
      <c r="C1868" s="64">
        <v>1595</v>
      </c>
      <c r="D1868" s="64">
        <v>248</v>
      </c>
      <c r="E1868" s="64" t="s">
        <v>39</v>
      </c>
    </row>
    <row r="1869" spans="1:5">
      <c r="A1869" s="69">
        <v>3517</v>
      </c>
      <c r="B1869" s="69">
        <v>16</v>
      </c>
      <c r="C1869" s="64">
        <v>1595</v>
      </c>
      <c r="D1869" s="64">
        <v>248</v>
      </c>
      <c r="E1869" s="64" t="s">
        <v>39</v>
      </c>
    </row>
    <row r="1870" spans="1:5">
      <c r="A1870" s="69">
        <v>3518</v>
      </c>
      <c r="B1870" s="69">
        <v>16</v>
      </c>
      <c r="C1870" s="64">
        <v>1595</v>
      </c>
      <c r="D1870" s="64">
        <v>248</v>
      </c>
      <c r="E1870" s="64" t="s">
        <v>39</v>
      </c>
    </row>
    <row r="1871" spans="1:5">
      <c r="A1871" s="69">
        <v>3520</v>
      </c>
      <c r="B1871" s="69">
        <v>16</v>
      </c>
      <c r="C1871" s="64">
        <v>1595</v>
      </c>
      <c r="D1871" s="64">
        <v>248</v>
      </c>
      <c r="E1871" s="64" t="s">
        <v>39</v>
      </c>
    </row>
    <row r="1872" spans="1:5">
      <c r="A1872" s="69">
        <v>3521</v>
      </c>
      <c r="B1872" s="69">
        <v>17</v>
      </c>
      <c r="C1872" s="64">
        <v>1846</v>
      </c>
      <c r="D1872" s="64">
        <v>145</v>
      </c>
      <c r="E1872" s="64" t="s">
        <v>39</v>
      </c>
    </row>
    <row r="1873" spans="1:5">
      <c r="A1873" s="69">
        <v>3522</v>
      </c>
      <c r="B1873" s="69">
        <v>17</v>
      </c>
      <c r="C1873" s="64">
        <v>1846</v>
      </c>
      <c r="D1873" s="64">
        <v>145</v>
      </c>
      <c r="E1873" s="64" t="s">
        <v>39</v>
      </c>
    </row>
    <row r="1874" spans="1:5">
      <c r="A1874" s="69">
        <v>3523</v>
      </c>
      <c r="B1874" s="69">
        <v>17</v>
      </c>
      <c r="C1874" s="64">
        <v>1846</v>
      </c>
      <c r="D1874" s="64">
        <v>145</v>
      </c>
      <c r="E1874" s="64" t="s">
        <v>39</v>
      </c>
    </row>
    <row r="1875" spans="1:5">
      <c r="A1875" s="69">
        <v>3525</v>
      </c>
      <c r="B1875" s="69">
        <v>17</v>
      </c>
      <c r="C1875" s="64">
        <v>1846</v>
      </c>
      <c r="D1875" s="64">
        <v>145</v>
      </c>
      <c r="E1875" s="64" t="s">
        <v>39</v>
      </c>
    </row>
    <row r="1876" spans="1:5">
      <c r="A1876" s="69">
        <v>3527</v>
      </c>
      <c r="B1876" s="69">
        <v>14</v>
      </c>
      <c r="C1876" s="64">
        <v>1610</v>
      </c>
      <c r="D1876" s="64">
        <v>120</v>
      </c>
      <c r="E1876" s="64" t="s">
        <v>39</v>
      </c>
    </row>
    <row r="1877" spans="1:5">
      <c r="A1877" s="69">
        <v>3529</v>
      </c>
      <c r="B1877" s="69">
        <v>13</v>
      </c>
      <c r="C1877" s="64">
        <v>1160</v>
      </c>
      <c r="D1877" s="64">
        <v>201</v>
      </c>
      <c r="E1877" s="64" t="s">
        <v>39</v>
      </c>
    </row>
    <row r="1878" spans="1:5">
      <c r="A1878" s="69">
        <v>3530</v>
      </c>
      <c r="B1878" s="69">
        <v>13</v>
      </c>
      <c r="C1878" s="64">
        <v>1160</v>
      </c>
      <c r="D1878" s="64">
        <v>201</v>
      </c>
      <c r="E1878" s="64" t="s">
        <v>39</v>
      </c>
    </row>
    <row r="1879" spans="1:5">
      <c r="A1879" s="69">
        <v>3531</v>
      </c>
      <c r="B1879" s="69">
        <v>13</v>
      </c>
      <c r="C1879" s="64">
        <v>1160</v>
      </c>
      <c r="D1879" s="64">
        <v>201</v>
      </c>
      <c r="E1879" s="64" t="s">
        <v>39</v>
      </c>
    </row>
    <row r="1880" spans="1:5">
      <c r="A1880" s="69">
        <v>3533</v>
      </c>
      <c r="B1880" s="69">
        <v>13</v>
      </c>
      <c r="C1880" s="64">
        <v>1160</v>
      </c>
      <c r="D1880" s="64">
        <v>201</v>
      </c>
      <c r="E1880" s="64" t="s">
        <v>39</v>
      </c>
    </row>
    <row r="1881" spans="1:5">
      <c r="A1881" s="69">
        <v>3537</v>
      </c>
      <c r="B1881" s="69">
        <v>13</v>
      </c>
      <c r="C1881" s="64">
        <v>1160</v>
      </c>
      <c r="D1881" s="64">
        <v>201</v>
      </c>
      <c r="E1881" s="64" t="s">
        <v>39</v>
      </c>
    </row>
    <row r="1882" spans="1:5">
      <c r="A1882" s="69">
        <v>3540</v>
      </c>
      <c r="B1882" s="69">
        <v>13</v>
      </c>
      <c r="C1882" s="64">
        <v>1160</v>
      </c>
      <c r="D1882" s="64">
        <v>201</v>
      </c>
      <c r="E1882" s="64" t="s">
        <v>39</v>
      </c>
    </row>
    <row r="1883" spans="1:5">
      <c r="A1883" s="69">
        <v>3542</v>
      </c>
      <c r="B1883" s="69">
        <v>13</v>
      </c>
      <c r="C1883" s="64">
        <v>1160</v>
      </c>
      <c r="D1883" s="64">
        <v>201</v>
      </c>
      <c r="E1883" s="64" t="s">
        <v>39</v>
      </c>
    </row>
    <row r="1884" spans="1:5">
      <c r="A1884" s="69">
        <v>3544</v>
      </c>
      <c r="B1884" s="69">
        <v>13</v>
      </c>
      <c r="C1884" s="64">
        <v>1160</v>
      </c>
      <c r="D1884" s="64">
        <v>201</v>
      </c>
      <c r="E1884" s="64" t="s">
        <v>39</v>
      </c>
    </row>
    <row r="1885" spans="1:5">
      <c r="A1885" s="69">
        <v>3546</v>
      </c>
      <c r="B1885" s="69">
        <v>13</v>
      </c>
      <c r="C1885" s="64">
        <v>1160</v>
      </c>
      <c r="D1885" s="64">
        <v>201</v>
      </c>
      <c r="E1885" s="64" t="s">
        <v>39</v>
      </c>
    </row>
    <row r="1886" spans="1:5">
      <c r="A1886" s="69">
        <v>3549</v>
      </c>
      <c r="B1886" s="69">
        <v>13</v>
      </c>
      <c r="C1886" s="64">
        <v>1160</v>
      </c>
      <c r="D1886" s="64">
        <v>201</v>
      </c>
      <c r="E1886" s="64" t="s">
        <v>39</v>
      </c>
    </row>
    <row r="1887" spans="1:5">
      <c r="A1887" s="69">
        <v>3550</v>
      </c>
      <c r="B1887" s="69">
        <v>16</v>
      </c>
      <c r="C1887" s="64">
        <v>1595</v>
      </c>
      <c r="D1887" s="64">
        <v>248</v>
      </c>
      <c r="E1887" s="64" t="s">
        <v>39</v>
      </c>
    </row>
    <row r="1888" spans="1:5">
      <c r="A1888" s="69">
        <v>3551</v>
      </c>
      <c r="B1888" s="69">
        <v>16</v>
      </c>
      <c r="C1888" s="64">
        <v>1595</v>
      </c>
      <c r="D1888" s="64">
        <v>248</v>
      </c>
      <c r="E1888" s="64" t="s">
        <v>39</v>
      </c>
    </row>
    <row r="1889" spans="1:5">
      <c r="A1889" s="69">
        <v>3552</v>
      </c>
      <c r="B1889" s="69">
        <v>16</v>
      </c>
      <c r="C1889" s="64">
        <v>1595</v>
      </c>
      <c r="D1889" s="64">
        <v>248</v>
      </c>
      <c r="E1889" s="64" t="s">
        <v>39</v>
      </c>
    </row>
    <row r="1890" spans="1:5">
      <c r="A1890" s="69">
        <v>3554</v>
      </c>
      <c r="B1890" s="69">
        <v>16</v>
      </c>
      <c r="C1890" s="64">
        <v>1595</v>
      </c>
      <c r="D1890" s="64">
        <v>248</v>
      </c>
      <c r="E1890" s="64" t="s">
        <v>39</v>
      </c>
    </row>
    <row r="1891" spans="1:5">
      <c r="A1891" s="69">
        <v>3555</v>
      </c>
      <c r="B1891" s="69">
        <v>16</v>
      </c>
      <c r="C1891" s="64">
        <v>1595</v>
      </c>
      <c r="D1891" s="64">
        <v>248</v>
      </c>
      <c r="E1891" s="64" t="s">
        <v>39</v>
      </c>
    </row>
    <row r="1892" spans="1:5">
      <c r="A1892" s="69">
        <v>3556</v>
      </c>
      <c r="B1892" s="69">
        <v>16</v>
      </c>
      <c r="C1892" s="64">
        <v>1595</v>
      </c>
      <c r="D1892" s="64">
        <v>248</v>
      </c>
      <c r="E1892" s="64" t="s">
        <v>39</v>
      </c>
    </row>
    <row r="1893" spans="1:5">
      <c r="A1893" s="69">
        <v>3557</v>
      </c>
      <c r="B1893" s="69">
        <v>16</v>
      </c>
      <c r="C1893" s="64">
        <v>1595</v>
      </c>
      <c r="D1893" s="64">
        <v>248</v>
      </c>
      <c r="E1893" s="64" t="s">
        <v>39</v>
      </c>
    </row>
    <row r="1894" spans="1:5">
      <c r="A1894" s="69">
        <v>3558</v>
      </c>
      <c r="B1894" s="69">
        <v>16</v>
      </c>
      <c r="C1894" s="64">
        <v>1595</v>
      </c>
      <c r="D1894" s="64">
        <v>248</v>
      </c>
      <c r="E1894" s="64" t="s">
        <v>39</v>
      </c>
    </row>
    <row r="1895" spans="1:5">
      <c r="A1895" s="69">
        <v>3559</v>
      </c>
      <c r="B1895" s="69">
        <v>16</v>
      </c>
      <c r="C1895" s="64">
        <v>1595</v>
      </c>
      <c r="D1895" s="64">
        <v>248</v>
      </c>
      <c r="E1895" s="64" t="s">
        <v>39</v>
      </c>
    </row>
    <row r="1896" spans="1:5">
      <c r="A1896" s="69">
        <v>3561</v>
      </c>
      <c r="B1896" s="69">
        <v>16</v>
      </c>
      <c r="C1896" s="64">
        <v>1595</v>
      </c>
      <c r="D1896" s="64">
        <v>248</v>
      </c>
      <c r="E1896" s="64" t="s">
        <v>39</v>
      </c>
    </row>
    <row r="1897" spans="1:5">
      <c r="A1897" s="69">
        <v>3562</v>
      </c>
      <c r="B1897" s="69">
        <v>16</v>
      </c>
      <c r="C1897" s="64">
        <v>1595</v>
      </c>
      <c r="D1897" s="64">
        <v>248</v>
      </c>
      <c r="E1897" s="64" t="s">
        <v>39</v>
      </c>
    </row>
    <row r="1898" spans="1:5">
      <c r="A1898" s="69">
        <v>3563</v>
      </c>
      <c r="B1898" s="69">
        <v>16</v>
      </c>
      <c r="C1898" s="64">
        <v>1595</v>
      </c>
      <c r="D1898" s="64">
        <v>248</v>
      </c>
      <c r="E1898" s="64" t="s">
        <v>39</v>
      </c>
    </row>
    <row r="1899" spans="1:5">
      <c r="A1899" s="69">
        <v>3564</v>
      </c>
      <c r="B1899" s="69">
        <v>16</v>
      </c>
      <c r="C1899" s="64">
        <v>1595</v>
      </c>
      <c r="D1899" s="64">
        <v>248</v>
      </c>
      <c r="E1899" s="64" t="s">
        <v>39</v>
      </c>
    </row>
    <row r="1900" spans="1:5">
      <c r="A1900" s="69">
        <v>3565</v>
      </c>
      <c r="B1900" s="69">
        <v>16</v>
      </c>
      <c r="C1900" s="64">
        <v>1595</v>
      </c>
      <c r="D1900" s="64">
        <v>248</v>
      </c>
      <c r="E1900" s="64" t="s">
        <v>39</v>
      </c>
    </row>
    <row r="1901" spans="1:5">
      <c r="A1901" s="69">
        <v>3566</v>
      </c>
      <c r="B1901" s="69">
        <v>16</v>
      </c>
      <c r="C1901" s="64">
        <v>1595</v>
      </c>
      <c r="D1901" s="64">
        <v>248</v>
      </c>
      <c r="E1901" s="64" t="s">
        <v>39</v>
      </c>
    </row>
    <row r="1902" spans="1:5">
      <c r="A1902" s="69">
        <v>3567</v>
      </c>
      <c r="B1902" s="69">
        <v>16</v>
      </c>
      <c r="C1902" s="64">
        <v>1595</v>
      </c>
      <c r="D1902" s="64">
        <v>248</v>
      </c>
      <c r="E1902" s="64" t="s">
        <v>39</v>
      </c>
    </row>
    <row r="1903" spans="1:5">
      <c r="A1903" s="69">
        <v>3568</v>
      </c>
      <c r="B1903" s="69">
        <v>16</v>
      </c>
      <c r="C1903" s="64">
        <v>1595</v>
      </c>
      <c r="D1903" s="64">
        <v>248</v>
      </c>
      <c r="E1903" s="64" t="s">
        <v>39</v>
      </c>
    </row>
    <row r="1904" spans="1:5">
      <c r="A1904" s="69">
        <v>3570</v>
      </c>
      <c r="B1904" s="69">
        <v>16</v>
      </c>
      <c r="C1904" s="64">
        <v>1595</v>
      </c>
      <c r="D1904" s="64">
        <v>248</v>
      </c>
      <c r="E1904" s="64" t="s">
        <v>39</v>
      </c>
    </row>
    <row r="1905" spans="1:5">
      <c r="A1905" s="69">
        <v>3571</v>
      </c>
      <c r="B1905" s="69">
        <v>16</v>
      </c>
      <c r="C1905" s="64">
        <v>1595</v>
      </c>
      <c r="D1905" s="64">
        <v>248</v>
      </c>
      <c r="E1905" s="64" t="s">
        <v>39</v>
      </c>
    </row>
    <row r="1906" spans="1:5">
      <c r="A1906" s="69">
        <v>3572</v>
      </c>
      <c r="B1906" s="69">
        <v>16</v>
      </c>
      <c r="C1906" s="64">
        <v>1595</v>
      </c>
      <c r="D1906" s="64">
        <v>248</v>
      </c>
      <c r="E1906" s="64" t="s">
        <v>39</v>
      </c>
    </row>
    <row r="1907" spans="1:5">
      <c r="A1907" s="69">
        <v>3573</v>
      </c>
      <c r="B1907" s="69">
        <v>16</v>
      </c>
      <c r="C1907" s="64">
        <v>1595</v>
      </c>
      <c r="D1907" s="64">
        <v>248</v>
      </c>
      <c r="E1907" s="64" t="s">
        <v>39</v>
      </c>
    </row>
    <row r="1908" spans="1:5">
      <c r="A1908" s="69">
        <v>3575</v>
      </c>
      <c r="B1908" s="69">
        <v>16</v>
      </c>
      <c r="C1908" s="64">
        <v>1595</v>
      </c>
      <c r="D1908" s="64">
        <v>248</v>
      </c>
      <c r="E1908" s="64" t="s">
        <v>39</v>
      </c>
    </row>
    <row r="1909" spans="1:5">
      <c r="A1909" s="69">
        <v>3576</v>
      </c>
      <c r="B1909" s="69">
        <v>16</v>
      </c>
      <c r="C1909" s="64">
        <v>1595</v>
      </c>
      <c r="D1909" s="64">
        <v>248</v>
      </c>
      <c r="E1909" s="64" t="s">
        <v>39</v>
      </c>
    </row>
    <row r="1910" spans="1:5">
      <c r="A1910" s="69">
        <v>3578</v>
      </c>
      <c r="B1910" s="69">
        <v>16</v>
      </c>
      <c r="C1910" s="64">
        <v>1595</v>
      </c>
      <c r="D1910" s="64">
        <v>248</v>
      </c>
      <c r="E1910" s="64" t="s">
        <v>39</v>
      </c>
    </row>
    <row r="1911" spans="1:5">
      <c r="A1911" s="69">
        <v>3579</v>
      </c>
      <c r="B1911" s="69">
        <v>16</v>
      </c>
      <c r="C1911" s="64">
        <v>1595</v>
      </c>
      <c r="D1911" s="64">
        <v>248</v>
      </c>
      <c r="E1911" s="64" t="s">
        <v>39</v>
      </c>
    </row>
    <row r="1912" spans="1:5">
      <c r="A1912" s="69">
        <v>3580</v>
      </c>
      <c r="B1912" s="69">
        <v>16</v>
      </c>
      <c r="C1912" s="64">
        <v>1595</v>
      </c>
      <c r="D1912" s="64">
        <v>248</v>
      </c>
      <c r="E1912" s="64" t="s">
        <v>39</v>
      </c>
    </row>
    <row r="1913" spans="1:5">
      <c r="A1913" s="69">
        <v>3581</v>
      </c>
      <c r="B1913" s="69">
        <v>13</v>
      </c>
      <c r="C1913" s="64">
        <v>1160</v>
      </c>
      <c r="D1913" s="64">
        <v>201</v>
      </c>
      <c r="E1913" s="64" t="s">
        <v>39</v>
      </c>
    </row>
    <row r="1914" spans="1:5">
      <c r="A1914" s="69">
        <v>3583</v>
      </c>
      <c r="B1914" s="69">
        <v>13</v>
      </c>
      <c r="C1914" s="64">
        <v>1160</v>
      </c>
      <c r="D1914" s="64">
        <v>201</v>
      </c>
      <c r="E1914" s="64" t="s">
        <v>39</v>
      </c>
    </row>
    <row r="1915" spans="1:5">
      <c r="A1915" s="69">
        <v>3584</v>
      </c>
      <c r="B1915" s="69">
        <v>13</v>
      </c>
      <c r="C1915" s="64">
        <v>1160</v>
      </c>
      <c r="D1915" s="64">
        <v>201</v>
      </c>
      <c r="E1915" s="64" t="s">
        <v>39</v>
      </c>
    </row>
    <row r="1916" spans="1:5">
      <c r="A1916" s="69">
        <v>3585</v>
      </c>
      <c r="B1916" s="69">
        <v>13</v>
      </c>
      <c r="C1916" s="64">
        <v>1160</v>
      </c>
      <c r="D1916" s="64">
        <v>201</v>
      </c>
      <c r="E1916" s="64" t="s">
        <v>39</v>
      </c>
    </row>
    <row r="1917" spans="1:5">
      <c r="A1917" s="69">
        <v>3586</v>
      </c>
      <c r="B1917" s="69">
        <v>13</v>
      </c>
      <c r="C1917" s="64">
        <v>1160</v>
      </c>
      <c r="D1917" s="64">
        <v>201</v>
      </c>
      <c r="E1917" s="64" t="s">
        <v>39</v>
      </c>
    </row>
    <row r="1918" spans="1:5">
      <c r="A1918" s="69">
        <v>3588</v>
      </c>
      <c r="B1918" s="69">
        <v>13</v>
      </c>
      <c r="C1918" s="64">
        <v>1160</v>
      </c>
      <c r="D1918" s="64">
        <v>201</v>
      </c>
      <c r="E1918" s="64" t="s">
        <v>39</v>
      </c>
    </row>
    <row r="1919" spans="1:5">
      <c r="A1919" s="69">
        <v>3589</v>
      </c>
      <c r="B1919" s="69">
        <v>13</v>
      </c>
      <c r="C1919" s="64">
        <v>1160</v>
      </c>
      <c r="D1919" s="64">
        <v>201</v>
      </c>
      <c r="E1919" s="64" t="s">
        <v>39</v>
      </c>
    </row>
    <row r="1920" spans="1:5">
      <c r="A1920" s="69">
        <v>3590</v>
      </c>
      <c r="B1920" s="69">
        <v>13</v>
      </c>
      <c r="C1920" s="64">
        <v>1160</v>
      </c>
      <c r="D1920" s="64">
        <v>201</v>
      </c>
      <c r="E1920" s="64" t="s">
        <v>39</v>
      </c>
    </row>
    <row r="1921" spans="1:5">
      <c r="A1921" s="69">
        <v>3591</v>
      </c>
      <c r="B1921" s="69">
        <v>13</v>
      </c>
      <c r="C1921" s="64">
        <v>1160</v>
      </c>
      <c r="D1921" s="64">
        <v>201</v>
      </c>
      <c r="E1921" s="64" t="s">
        <v>39</v>
      </c>
    </row>
    <row r="1922" spans="1:5">
      <c r="A1922" s="69">
        <v>3594</v>
      </c>
      <c r="B1922" s="69">
        <v>13</v>
      </c>
      <c r="C1922" s="64">
        <v>1160</v>
      </c>
      <c r="D1922" s="64">
        <v>201</v>
      </c>
      <c r="E1922" s="64" t="s">
        <v>39</v>
      </c>
    </row>
    <row r="1923" spans="1:5">
      <c r="A1923" s="69">
        <v>3595</v>
      </c>
      <c r="B1923" s="69">
        <v>13</v>
      </c>
      <c r="C1923" s="64">
        <v>1160</v>
      </c>
      <c r="D1923" s="64">
        <v>201</v>
      </c>
      <c r="E1923" s="64" t="s">
        <v>39</v>
      </c>
    </row>
    <row r="1924" spans="1:5">
      <c r="A1924" s="69">
        <v>3596</v>
      </c>
      <c r="B1924" s="69">
        <v>16</v>
      </c>
      <c r="C1924" s="64">
        <v>1595</v>
      </c>
      <c r="D1924" s="64">
        <v>248</v>
      </c>
      <c r="E1924" s="64" t="s">
        <v>39</v>
      </c>
    </row>
    <row r="1925" spans="1:5">
      <c r="A1925" s="69">
        <v>3597</v>
      </c>
      <c r="B1925" s="69">
        <v>13</v>
      </c>
      <c r="C1925" s="64">
        <v>1160</v>
      </c>
      <c r="D1925" s="64">
        <v>201</v>
      </c>
      <c r="E1925" s="64" t="s">
        <v>39</v>
      </c>
    </row>
    <row r="1926" spans="1:5">
      <c r="A1926" s="69">
        <v>3599</v>
      </c>
      <c r="B1926" s="69">
        <v>13</v>
      </c>
      <c r="C1926" s="64">
        <v>1160</v>
      </c>
      <c r="D1926" s="64">
        <v>201</v>
      </c>
      <c r="E1926" s="64" t="s">
        <v>39</v>
      </c>
    </row>
    <row r="1927" spans="1:5">
      <c r="A1927" s="69">
        <v>3607</v>
      </c>
      <c r="B1927" s="69">
        <v>17</v>
      </c>
      <c r="C1927" s="64">
        <v>1846</v>
      </c>
      <c r="D1927" s="64">
        <v>145</v>
      </c>
      <c r="E1927" s="64" t="s">
        <v>39</v>
      </c>
    </row>
    <row r="1928" spans="1:5">
      <c r="A1928" s="69">
        <v>3608</v>
      </c>
      <c r="B1928" s="69">
        <v>16</v>
      </c>
      <c r="C1928" s="64">
        <v>1595</v>
      </c>
      <c r="D1928" s="64">
        <v>248</v>
      </c>
      <c r="E1928" s="64" t="s">
        <v>39</v>
      </c>
    </row>
    <row r="1929" spans="1:5">
      <c r="A1929" s="69">
        <v>3610</v>
      </c>
      <c r="B1929" s="69">
        <v>16</v>
      </c>
      <c r="C1929" s="64">
        <v>1595</v>
      </c>
      <c r="D1929" s="64">
        <v>248</v>
      </c>
      <c r="E1929" s="64" t="s">
        <v>39</v>
      </c>
    </row>
    <row r="1930" spans="1:5">
      <c r="A1930" s="69">
        <v>3612</v>
      </c>
      <c r="B1930" s="69">
        <v>16</v>
      </c>
      <c r="C1930" s="64">
        <v>1595</v>
      </c>
      <c r="D1930" s="64">
        <v>248</v>
      </c>
      <c r="E1930" s="64" t="s">
        <v>39</v>
      </c>
    </row>
    <row r="1931" spans="1:5">
      <c r="A1931" s="69">
        <v>3614</v>
      </c>
      <c r="B1931" s="69">
        <v>16</v>
      </c>
      <c r="C1931" s="64">
        <v>1595</v>
      </c>
      <c r="D1931" s="64">
        <v>248</v>
      </c>
      <c r="E1931" s="64" t="s">
        <v>39</v>
      </c>
    </row>
    <row r="1932" spans="1:5">
      <c r="A1932" s="69">
        <v>3616</v>
      </c>
      <c r="B1932" s="69">
        <v>16</v>
      </c>
      <c r="C1932" s="64">
        <v>1595</v>
      </c>
      <c r="D1932" s="64">
        <v>248</v>
      </c>
      <c r="E1932" s="64" t="s">
        <v>39</v>
      </c>
    </row>
    <row r="1933" spans="1:5">
      <c r="A1933" s="69">
        <v>3617</v>
      </c>
      <c r="B1933" s="69">
        <v>16</v>
      </c>
      <c r="C1933" s="64">
        <v>1595</v>
      </c>
      <c r="D1933" s="64">
        <v>248</v>
      </c>
      <c r="E1933" s="64" t="s">
        <v>39</v>
      </c>
    </row>
    <row r="1934" spans="1:5">
      <c r="A1934" s="69">
        <v>3618</v>
      </c>
      <c r="B1934" s="69">
        <v>16</v>
      </c>
      <c r="C1934" s="64">
        <v>1595</v>
      </c>
      <c r="D1934" s="64">
        <v>248</v>
      </c>
      <c r="E1934" s="64" t="s">
        <v>39</v>
      </c>
    </row>
    <row r="1935" spans="1:5">
      <c r="A1935" s="69">
        <v>3619</v>
      </c>
      <c r="B1935" s="69">
        <v>16</v>
      </c>
      <c r="C1935" s="64">
        <v>1595</v>
      </c>
      <c r="D1935" s="64">
        <v>248</v>
      </c>
      <c r="E1935" s="64" t="s">
        <v>39</v>
      </c>
    </row>
    <row r="1936" spans="1:5">
      <c r="A1936" s="69">
        <v>3620</v>
      </c>
      <c r="B1936" s="69">
        <v>16</v>
      </c>
      <c r="C1936" s="64">
        <v>1595</v>
      </c>
      <c r="D1936" s="64">
        <v>248</v>
      </c>
      <c r="E1936" s="64" t="s">
        <v>39</v>
      </c>
    </row>
    <row r="1937" spans="1:5">
      <c r="A1937" s="69">
        <v>3621</v>
      </c>
      <c r="B1937" s="69">
        <v>16</v>
      </c>
      <c r="C1937" s="64">
        <v>1595</v>
      </c>
      <c r="D1937" s="64">
        <v>248</v>
      </c>
      <c r="E1937" s="64" t="s">
        <v>39</v>
      </c>
    </row>
    <row r="1938" spans="1:5">
      <c r="A1938" s="69">
        <v>3622</v>
      </c>
      <c r="B1938" s="69">
        <v>16</v>
      </c>
      <c r="C1938" s="64">
        <v>1595</v>
      </c>
      <c r="D1938" s="64">
        <v>248</v>
      </c>
      <c r="E1938" s="64" t="s">
        <v>39</v>
      </c>
    </row>
    <row r="1939" spans="1:5">
      <c r="A1939" s="69">
        <v>3623</v>
      </c>
      <c r="B1939" s="69">
        <v>16</v>
      </c>
      <c r="C1939" s="64">
        <v>1595</v>
      </c>
      <c r="D1939" s="64">
        <v>248</v>
      </c>
      <c r="E1939" s="64" t="s">
        <v>39</v>
      </c>
    </row>
    <row r="1940" spans="1:5">
      <c r="A1940" s="69">
        <v>3624</v>
      </c>
      <c r="B1940" s="69">
        <v>16</v>
      </c>
      <c r="C1940" s="64">
        <v>1595</v>
      </c>
      <c r="D1940" s="64">
        <v>248</v>
      </c>
      <c r="E1940" s="64" t="s">
        <v>39</v>
      </c>
    </row>
    <row r="1941" spans="1:5">
      <c r="A1941" s="69">
        <v>3629</v>
      </c>
      <c r="B1941" s="69">
        <v>16</v>
      </c>
      <c r="C1941" s="64">
        <v>1595</v>
      </c>
      <c r="D1941" s="64">
        <v>248</v>
      </c>
      <c r="E1941" s="64" t="s">
        <v>39</v>
      </c>
    </row>
    <row r="1942" spans="1:5">
      <c r="A1942" s="69">
        <v>3630</v>
      </c>
      <c r="B1942" s="69">
        <v>16</v>
      </c>
      <c r="C1942" s="64">
        <v>1595</v>
      </c>
      <c r="D1942" s="64">
        <v>248</v>
      </c>
      <c r="E1942" s="64" t="s">
        <v>39</v>
      </c>
    </row>
    <row r="1943" spans="1:5">
      <c r="A1943" s="69">
        <v>3631</v>
      </c>
      <c r="B1943" s="69">
        <v>16</v>
      </c>
      <c r="C1943" s="64">
        <v>1595</v>
      </c>
      <c r="D1943" s="64">
        <v>248</v>
      </c>
      <c r="E1943" s="64" t="s">
        <v>39</v>
      </c>
    </row>
    <row r="1944" spans="1:5">
      <c r="A1944" s="69">
        <v>3632</v>
      </c>
      <c r="B1944" s="69">
        <v>16</v>
      </c>
      <c r="C1944" s="64">
        <v>1595</v>
      </c>
      <c r="D1944" s="64">
        <v>248</v>
      </c>
      <c r="E1944" s="64" t="s">
        <v>39</v>
      </c>
    </row>
    <row r="1945" spans="1:5">
      <c r="A1945" s="69">
        <v>3633</v>
      </c>
      <c r="B1945" s="69">
        <v>16</v>
      </c>
      <c r="C1945" s="64">
        <v>1595</v>
      </c>
      <c r="D1945" s="64">
        <v>248</v>
      </c>
      <c r="E1945" s="64" t="s">
        <v>39</v>
      </c>
    </row>
    <row r="1946" spans="1:5">
      <c r="A1946" s="69">
        <v>3634</v>
      </c>
      <c r="B1946" s="69">
        <v>16</v>
      </c>
      <c r="C1946" s="64">
        <v>1595</v>
      </c>
      <c r="D1946" s="64">
        <v>248</v>
      </c>
      <c r="E1946" s="64" t="s">
        <v>39</v>
      </c>
    </row>
    <row r="1947" spans="1:5">
      <c r="A1947" s="69">
        <v>3635</v>
      </c>
      <c r="B1947" s="69">
        <v>16</v>
      </c>
      <c r="C1947" s="64">
        <v>1595</v>
      </c>
      <c r="D1947" s="64">
        <v>248</v>
      </c>
      <c r="E1947" s="64" t="s">
        <v>39</v>
      </c>
    </row>
    <row r="1948" spans="1:5">
      <c r="A1948" s="69">
        <v>3636</v>
      </c>
      <c r="B1948" s="69">
        <v>16</v>
      </c>
      <c r="C1948" s="64">
        <v>1595</v>
      </c>
      <c r="D1948" s="64">
        <v>248</v>
      </c>
      <c r="E1948" s="64" t="s">
        <v>39</v>
      </c>
    </row>
    <row r="1949" spans="1:5">
      <c r="A1949" s="69">
        <v>3637</v>
      </c>
      <c r="B1949" s="69">
        <v>16</v>
      </c>
      <c r="C1949" s="64">
        <v>1595</v>
      </c>
      <c r="D1949" s="64">
        <v>248</v>
      </c>
      <c r="E1949" s="64" t="s">
        <v>39</v>
      </c>
    </row>
    <row r="1950" spans="1:5">
      <c r="A1950" s="69">
        <v>3638</v>
      </c>
      <c r="B1950" s="69">
        <v>16</v>
      </c>
      <c r="C1950" s="64">
        <v>1595</v>
      </c>
      <c r="D1950" s="64">
        <v>248</v>
      </c>
      <c r="E1950" s="64" t="s">
        <v>39</v>
      </c>
    </row>
    <row r="1951" spans="1:5">
      <c r="A1951" s="69">
        <v>3639</v>
      </c>
      <c r="B1951" s="69">
        <v>16</v>
      </c>
      <c r="C1951" s="64">
        <v>1595</v>
      </c>
      <c r="D1951" s="64">
        <v>248</v>
      </c>
      <c r="E1951" s="64" t="s">
        <v>39</v>
      </c>
    </row>
    <row r="1952" spans="1:5">
      <c r="A1952" s="69">
        <v>3640</v>
      </c>
      <c r="B1952" s="69">
        <v>16</v>
      </c>
      <c r="C1952" s="64">
        <v>1595</v>
      </c>
      <c r="D1952" s="64">
        <v>248</v>
      </c>
      <c r="E1952" s="64" t="s">
        <v>39</v>
      </c>
    </row>
    <row r="1953" spans="1:5">
      <c r="A1953" s="69">
        <v>3641</v>
      </c>
      <c r="B1953" s="69">
        <v>16</v>
      </c>
      <c r="C1953" s="64">
        <v>1595</v>
      </c>
      <c r="D1953" s="64">
        <v>248</v>
      </c>
      <c r="E1953" s="64" t="s">
        <v>39</v>
      </c>
    </row>
    <row r="1954" spans="1:5">
      <c r="A1954" s="69">
        <v>3643</v>
      </c>
      <c r="B1954" s="69">
        <v>16</v>
      </c>
      <c r="C1954" s="64">
        <v>1595</v>
      </c>
      <c r="D1954" s="64">
        <v>248</v>
      </c>
      <c r="E1954" s="64" t="s">
        <v>39</v>
      </c>
    </row>
    <row r="1955" spans="1:5">
      <c r="A1955" s="69">
        <v>3644</v>
      </c>
      <c r="B1955" s="69">
        <v>16</v>
      </c>
      <c r="C1955" s="64">
        <v>1595</v>
      </c>
      <c r="D1955" s="64">
        <v>248</v>
      </c>
      <c r="E1955" s="64" t="s">
        <v>39</v>
      </c>
    </row>
    <row r="1956" spans="1:5">
      <c r="A1956" s="69">
        <v>3646</v>
      </c>
      <c r="B1956" s="69">
        <v>16</v>
      </c>
      <c r="C1956" s="64">
        <v>1595</v>
      </c>
      <c r="D1956" s="64">
        <v>248</v>
      </c>
      <c r="E1956" s="64" t="s">
        <v>39</v>
      </c>
    </row>
    <row r="1957" spans="1:5">
      <c r="A1957" s="69">
        <v>3647</v>
      </c>
      <c r="B1957" s="69">
        <v>16</v>
      </c>
      <c r="C1957" s="64">
        <v>1595</v>
      </c>
      <c r="D1957" s="64">
        <v>248</v>
      </c>
      <c r="E1957" s="64" t="s">
        <v>39</v>
      </c>
    </row>
    <row r="1958" spans="1:5">
      <c r="A1958" s="69">
        <v>3649</v>
      </c>
      <c r="B1958" s="69">
        <v>16</v>
      </c>
      <c r="C1958" s="64">
        <v>1595</v>
      </c>
      <c r="D1958" s="64">
        <v>248</v>
      </c>
      <c r="E1958" s="64" t="s">
        <v>39</v>
      </c>
    </row>
    <row r="1959" spans="1:5">
      <c r="A1959" s="69">
        <v>3658</v>
      </c>
      <c r="B1959" s="69">
        <v>17</v>
      </c>
      <c r="C1959" s="64">
        <v>1846</v>
      </c>
      <c r="D1959" s="64">
        <v>145</v>
      </c>
      <c r="E1959" s="64" t="s">
        <v>39</v>
      </c>
    </row>
    <row r="1960" spans="1:5">
      <c r="A1960" s="69">
        <v>3659</v>
      </c>
      <c r="B1960" s="69">
        <v>17</v>
      </c>
      <c r="C1960" s="64">
        <v>1846</v>
      </c>
      <c r="D1960" s="64">
        <v>145</v>
      </c>
      <c r="E1960" s="64" t="s">
        <v>39</v>
      </c>
    </row>
    <row r="1961" spans="1:5">
      <c r="A1961" s="69">
        <v>3660</v>
      </c>
      <c r="B1961" s="69">
        <v>17</v>
      </c>
      <c r="C1961" s="64">
        <v>1846</v>
      </c>
      <c r="D1961" s="64">
        <v>145</v>
      </c>
      <c r="E1961" s="64" t="s">
        <v>39</v>
      </c>
    </row>
    <row r="1962" spans="1:5">
      <c r="A1962" s="69">
        <v>3661</v>
      </c>
      <c r="B1962" s="69">
        <v>17</v>
      </c>
      <c r="C1962" s="64">
        <v>1846</v>
      </c>
      <c r="D1962" s="64">
        <v>145</v>
      </c>
      <c r="E1962" s="64" t="s">
        <v>39</v>
      </c>
    </row>
    <row r="1963" spans="1:5">
      <c r="A1963" s="69">
        <v>3662</v>
      </c>
      <c r="B1963" s="69">
        <v>17</v>
      </c>
      <c r="C1963" s="64">
        <v>1846</v>
      </c>
      <c r="D1963" s="64">
        <v>145</v>
      </c>
      <c r="E1963" s="64" t="s">
        <v>39</v>
      </c>
    </row>
    <row r="1964" spans="1:5">
      <c r="A1964" s="69">
        <v>3663</v>
      </c>
      <c r="B1964" s="69">
        <v>17</v>
      </c>
      <c r="C1964" s="64">
        <v>1846</v>
      </c>
      <c r="D1964" s="64">
        <v>145</v>
      </c>
      <c r="E1964" s="64" t="s">
        <v>39</v>
      </c>
    </row>
    <row r="1965" spans="1:5">
      <c r="A1965" s="69">
        <v>3664</v>
      </c>
      <c r="B1965" s="69">
        <v>17</v>
      </c>
      <c r="C1965" s="64">
        <v>1846</v>
      </c>
      <c r="D1965" s="64">
        <v>145</v>
      </c>
      <c r="E1965" s="64" t="s">
        <v>39</v>
      </c>
    </row>
    <row r="1966" spans="1:5">
      <c r="A1966" s="69">
        <v>3665</v>
      </c>
      <c r="B1966" s="69">
        <v>16</v>
      </c>
      <c r="C1966" s="64">
        <v>1595</v>
      </c>
      <c r="D1966" s="64">
        <v>248</v>
      </c>
      <c r="E1966" s="64" t="s">
        <v>39</v>
      </c>
    </row>
    <row r="1967" spans="1:5">
      <c r="A1967" s="69">
        <v>3666</v>
      </c>
      <c r="B1967" s="69">
        <v>16</v>
      </c>
      <c r="C1967" s="64">
        <v>1595</v>
      </c>
      <c r="D1967" s="64">
        <v>248</v>
      </c>
      <c r="E1967" s="64" t="s">
        <v>39</v>
      </c>
    </row>
    <row r="1968" spans="1:5">
      <c r="A1968" s="69">
        <v>3669</v>
      </c>
      <c r="B1968" s="69">
        <v>16</v>
      </c>
      <c r="C1968" s="64">
        <v>1595</v>
      </c>
      <c r="D1968" s="64">
        <v>248</v>
      </c>
      <c r="E1968" s="64" t="s">
        <v>39</v>
      </c>
    </row>
    <row r="1969" spans="1:5">
      <c r="A1969" s="69">
        <v>3670</v>
      </c>
      <c r="B1969" s="69">
        <v>19</v>
      </c>
      <c r="C1969" s="64">
        <v>2031</v>
      </c>
      <c r="D1969" s="64">
        <v>194</v>
      </c>
      <c r="E1969" s="64" t="s">
        <v>39</v>
      </c>
    </row>
    <row r="1970" spans="1:5">
      <c r="A1970" s="69">
        <v>3671</v>
      </c>
      <c r="B1970" s="69">
        <v>19</v>
      </c>
      <c r="C1970" s="64">
        <v>2031</v>
      </c>
      <c r="D1970" s="64">
        <v>194</v>
      </c>
      <c r="E1970" s="64" t="s">
        <v>39</v>
      </c>
    </row>
    <row r="1971" spans="1:5">
      <c r="A1971" s="69">
        <v>3672</v>
      </c>
      <c r="B1971" s="69">
        <v>19</v>
      </c>
      <c r="C1971" s="64">
        <v>2031</v>
      </c>
      <c r="D1971" s="64">
        <v>194</v>
      </c>
      <c r="E1971" s="64" t="s">
        <v>39</v>
      </c>
    </row>
    <row r="1972" spans="1:5">
      <c r="A1972" s="69">
        <v>3673</v>
      </c>
      <c r="B1972" s="69">
        <v>19</v>
      </c>
      <c r="C1972" s="64">
        <v>2031</v>
      </c>
      <c r="D1972" s="64">
        <v>194</v>
      </c>
      <c r="E1972" s="64" t="s">
        <v>39</v>
      </c>
    </row>
    <row r="1973" spans="1:5">
      <c r="A1973" s="69">
        <v>3675</v>
      </c>
      <c r="B1973" s="69">
        <v>19</v>
      </c>
      <c r="C1973" s="64">
        <v>2031</v>
      </c>
      <c r="D1973" s="64">
        <v>194</v>
      </c>
      <c r="E1973" s="64" t="s">
        <v>39</v>
      </c>
    </row>
    <row r="1974" spans="1:5">
      <c r="A1974" s="69">
        <v>3676</v>
      </c>
      <c r="B1974" s="69">
        <v>19</v>
      </c>
      <c r="C1974" s="64">
        <v>2031</v>
      </c>
      <c r="D1974" s="64">
        <v>194</v>
      </c>
      <c r="E1974" s="64" t="s">
        <v>39</v>
      </c>
    </row>
    <row r="1975" spans="1:5">
      <c r="A1975" s="69">
        <v>3677</v>
      </c>
      <c r="B1975" s="69">
        <v>19</v>
      </c>
      <c r="C1975" s="64">
        <v>2031</v>
      </c>
      <c r="D1975" s="64">
        <v>194</v>
      </c>
      <c r="E1975" s="64" t="s">
        <v>39</v>
      </c>
    </row>
    <row r="1976" spans="1:5">
      <c r="A1976" s="69">
        <v>3678</v>
      </c>
      <c r="B1976" s="69">
        <v>19</v>
      </c>
      <c r="C1976" s="64">
        <v>2031</v>
      </c>
      <c r="D1976" s="64">
        <v>194</v>
      </c>
      <c r="E1976" s="64" t="s">
        <v>39</v>
      </c>
    </row>
    <row r="1977" spans="1:5">
      <c r="A1977" s="69">
        <v>3682</v>
      </c>
      <c r="B1977" s="69">
        <v>19</v>
      </c>
      <c r="C1977" s="64">
        <v>2031</v>
      </c>
      <c r="D1977" s="64">
        <v>194</v>
      </c>
      <c r="E1977" s="64" t="s">
        <v>39</v>
      </c>
    </row>
    <row r="1978" spans="1:5">
      <c r="A1978" s="69">
        <v>3683</v>
      </c>
      <c r="B1978" s="69">
        <v>19</v>
      </c>
      <c r="C1978" s="64">
        <v>2031</v>
      </c>
      <c r="D1978" s="64">
        <v>194</v>
      </c>
      <c r="E1978" s="64" t="s">
        <v>39</v>
      </c>
    </row>
    <row r="1979" spans="1:5">
      <c r="A1979" s="69">
        <v>3685</v>
      </c>
      <c r="B1979" s="69">
        <v>19</v>
      </c>
      <c r="C1979" s="64">
        <v>2031</v>
      </c>
      <c r="D1979" s="64">
        <v>194</v>
      </c>
      <c r="E1979" s="64" t="s">
        <v>39</v>
      </c>
    </row>
    <row r="1980" spans="1:5">
      <c r="A1980" s="69">
        <v>3687</v>
      </c>
      <c r="B1980" s="69">
        <v>19</v>
      </c>
      <c r="C1980" s="64">
        <v>2031</v>
      </c>
      <c r="D1980" s="64">
        <v>194</v>
      </c>
      <c r="E1980" s="64" t="s">
        <v>39</v>
      </c>
    </row>
    <row r="1981" spans="1:5">
      <c r="A1981" s="69">
        <v>3688</v>
      </c>
      <c r="B1981" s="69">
        <v>19</v>
      </c>
      <c r="C1981" s="64">
        <v>2031</v>
      </c>
      <c r="D1981" s="64">
        <v>194</v>
      </c>
      <c r="E1981" s="64" t="s">
        <v>39</v>
      </c>
    </row>
    <row r="1982" spans="1:5">
      <c r="A1982" s="69">
        <v>3689</v>
      </c>
      <c r="B1982" s="69">
        <v>19</v>
      </c>
      <c r="C1982" s="64">
        <v>2031</v>
      </c>
      <c r="D1982" s="64">
        <v>194</v>
      </c>
      <c r="E1982" s="64" t="s">
        <v>39</v>
      </c>
    </row>
    <row r="1983" spans="1:5">
      <c r="A1983" s="69">
        <v>3690</v>
      </c>
      <c r="B1983" s="69">
        <v>19</v>
      </c>
      <c r="C1983" s="64">
        <v>2031</v>
      </c>
      <c r="D1983" s="64">
        <v>194</v>
      </c>
      <c r="E1983" s="64" t="s">
        <v>39</v>
      </c>
    </row>
    <row r="1984" spans="1:5">
      <c r="A1984" s="69">
        <v>3691</v>
      </c>
      <c r="B1984" s="69">
        <v>19</v>
      </c>
      <c r="C1984" s="64">
        <v>2031</v>
      </c>
      <c r="D1984" s="64">
        <v>194</v>
      </c>
      <c r="E1984" s="64" t="s">
        <v>39</v>
      </c>
    </row>
    <row r="1985" spans="1:5">
      <c r="A1985" s="69">
        <v>3693</v>
      </c>
      <c r="B1985" s="69">
        <v>19</v>
      </c>
      <c r="C1985" s="64">
        <v>2031</v>
      </c>
      <c r="D1985" s="64">
        <v>194</v>
      </c>
      <c r="E1985" s="64" t="s">
        <v>39</v>
      </c>
    </row>
    <row r="1986" spans="1:5">
      <c r="A1986" s="69">
        <v>3694</v>
      </c>
      <c r="B1986" s="69">
        <v>19</v>
      </c>
      <c r="C1986" s="64">
        <v>2031</v>
      </c>
      <c r="D1986" s="64">
        <v>194</v>
      </c>
      <c r="E1986" s="64" t="s">
        <v>39</v>
      </c>
    </row>
    <row r="1987" spans="1:5">
      <c r="A1987" s="69">
        <v>3695</v>
      </c>
      <c r="B1987" s="69">
        <v>19</v>
      </c>
      <c r="C1987" s="64">
        <v>2031</v>
      </c>
      <c r="D1987" s="64">
        <v>194</v>
      </c>
      <c r="E1987" s="64" t="s">
        <v>39</v>
      </c>
    </row>
    <row r="1988" spans="1:5">
      <c r="A1988" s="69">
        <v>3697</v>
      </c>
      <c r="B1988" s="69">
        <v>19</v>
      </c>
      <c r="C1988" s="64">
        <v>2031</v>
      </c>
      <c r="D1988" s="64">
        <v>194</v>
      </c>
      <c r="E1988" s="64" t="s">
        <v>39</v>
      </c>
    </row>
    <row r="1989" spans="1:5">
      <c r="A1989" s="69">
        <v>3698</v>
      </c>
      <c r="B1989" s="69">
        <v>19</v>
      </c>
      <c r="C1989" s="64">
        <v>2031</v>
      </c>
      <c r="D1989" s="64">
        <v>194</v>
      </c>
      <c r="E1989" s="64" t="s">
        <v>39</v>
      </c>
    </row>
    <row r="1990" spans="1:5">
      <c r="A1990" s="69">
        <v>3699</v>
      </c>
      <c r="B1990" s="69">
        <v>19</v>
      </c>
      <c r="C1990" s="64">
        <v>2031</v>
      </c>
      <c r="D1990" s="64">
        <v>194</v>
      </c>
      <c r="E1990" s="64" t="s">
        <v>39</v>
      </c>
    </row>
    <row r="1991" spans="1:5">
      <c r="A1991" s="69">
        <v>3700</v>
      </c>
      <c r="B1991" s="69">
        <v>19</v>
      </c>
      <c r="C1991" s="64">
        <v>2031</v>
      </c>
      <c r="D1991" s="64">
        <v>194</v>
      </c>
      <c r="E1991" s="64" t="s">
        <v>39</v>
      </c>
    </row>
    <row r="1992" spans="1:5">
      <c r="A1992" s="69">
        <v>3701</v>
      </c>
      <c r="B1992" s="69">
        <v>19</v>
      </c>
      <c r="C1992" s="64">
        <v>2031</v>
      </c>
      <c r="D1992" s="64">
        <v>194</v>
      </c>
      <c r="E1992" s="64" t="s">
        <v>39</v>
      </c>
    </row>
    <row r="1993" spans="1:5">
      <c r="A1993" s="69">
        <v>3704</v>
      </c>
      <c r="B1993" s="69">
        <v>19</v>
      </c>
      <c r="C1993" s="64">
        <v>2031</v>
      </c>
      <c r="D1993" s="64">
        <v>194</v>
      </c>
      <c r="E1993" s="64" t="s">
        <v>39</v>
      </c>
    </row>
    <row r="1994" spans="1:5">
      <c r="A1994" s="69">
        <v>3705</v>
      </c>
      <c r="B1994" s="69">
        <v>19</v>
      </c>
      <c r="C1994" s="64">
        <v>2031</v>
      </c>
      <c r="D1994" s="64">
        <v>194</v>
      </c>
      <c r="E1994" s="64" t="s">
        <v>39</v>
      </c>
    </row>
    <row r="1995" spans="1:5">
      <c r="A1995" s="69">
        <v>3707</v>
      </c>
      <c r="B1995" s="69">
        <v>19</v>
      </c>
      <c r="C1995" s="64">
        <v>2031</v>
      </c>
      <c r="D1995" s="64">
        <v>194</v>
      </c>
      <c r="E1995" s="64" t="s">
        <v>39</v>
      </c>
    </row>
    <row r="1996" spans="1:5">
      <c r="A1996" s="69">
        <v>3708</v>
      </c>
      <c r="B1996" s="69">
        <v>19</v>
      </c>
      <c r="C1996" s="64">
        <v>2031</v>
      </c>
      <c r="D1996" s="64">
        <v>194</v>
      </c>
      <c r="E1996" s="64" t="s">
        <v>39</v>
      </c>
    </row>
    <row r="1997" spans="1:5">
      <c r="A1997" s="69">
        <v>3709</v>
      </c>
      <c r="B1997" s="69">
        <v>19</v>
      </c>
      <c r="C1997" s="64">
        <v>2031</v>
      </c>
      <c r="D1997" s="64">
        <v>194</v>
      </c>
      <c r="E1997" s="64" t="s">
        <v>39</v>
      </c>
    </row>
    <row r="1998" spans="1:5">
      <c r="A1998" s="69">
        <v>3711</v>
      </c>
      <c r="B1998" s="69">
        <v>17</v>
      </c>
      <c r="C1998" s="64">
        <v>1846</v>
      </c>
      <c r="D1998" s="64">
        <v>145</v>
      </c>
      <c r="E1998" s="64" t="s">
        <v>39</v>
      </c>
    </row>
    <row r="1999" spans="1:5">
      <c r="A1999" s="69">
        <v>3712</v>
      </c>
      <c r="B1999" s="69">
        <v>17</v>
      </c>
      <c r="C1999" s="64">
        <v>1846</v>
      </c>
      <c r="D1999" s="64">
        <v>145</v>
      </c>
      <c r="E1999" s="64" t="s">
        <v>39</v>
      </c>
    </row>
    <row r="2000" spans="1:5">
      <c r="A2000" s="69">
        <v>3713</v>
      </c>
      <c r="B2000" s="69">
        <v>17</v>
      </c>
      <c r="C2000" s="64">
        <v>1846</v>
      </c>
      <c r="D2000" s="64">
        <v>145</v>
      </c>
      <c r="E2000" s="64" t="s">
        <v>39</v>
      </c>
    </row>
    <row r="2001" spans="1:5">
      <c r="A2001" s="69">
        <v>3714</v>
      </c>
      <c r="B2001" s="69">
        <v>17</v>
      </c>
      <c r="C2001" s="64">
        <v>1846</v>
      </c>
      <c r="D2001" s="64">
        <v>145</v>
      </c>
      <c r="E2001" s="64" t="s">
        <v>39</v>
      </c>
    </row>
    <row r="2002" spans="1:5">
      <c r="A2002" s="69">
        <v>3715</v>
      </c>
      <c r="B2002" s="69">
        <v>17</v>
      </c>
      <c r="C2002" s="64">
        <v>1846</v>
      </c>
      <c r="D2002" s="64">
        <v>145</v>
      </c>
      <c r="E2002" s="64" t="s">
        <v>39</v>
      </c>
    </row>
    <row r="2003" spans="1:5">
      <c r="A2003" s="69">
        <v>3717</v>
      </c>
      <c r="B2003" s="69">
        <v>17</v>
      </c>
      <c r="C2003" s="64">
        <v>1846</v>
      </c>
      <c r="D2003" s="64">
        <v>145</v>
      </c>
      <c r="E2003" s="64" t="s">
        <v>39</v>
      </c>
    </row>
    <row r="2004" spans="1:5">
      <c r="A2004" s="69">
        <v>3718</v>
      </c>
      <c r="B2004" s="69">
        <v>17</v>
      </c>
      <c r="C2004" s="64">
        <v>1846</v>
      </c>
      <c r="D2004" s="64">
        <v>145</v>
      </c>
      <c r="E2004" s="64" t="s">
        <v>39</v>
      </c>
    </row>
    <row r="2005" spans="1:5">
      <c r="A2005" s="69">
        <v>3719</v>
      </c>
      <c r="B2005" s="69">
        <v>17</v>
      </c>
      <c r="C2005" s="64">
        <v>1846</v>
      </c>
      <c r="D2005" s="64">
        <v>145</v>
      </c>
      <c r="E2005" s="64" t="s">
        <v>39</v>
      </c>
    </row>
    <row r="2006" spans="1:5">
      <c r="A2006" s="69">
        <v>3720</v>
      </c>
      <c r="B2006" s="69">
        <v>17</v>
      </c>
      <c r="C2006" s="64">
        <v>1846</v>
      </c>
      <c r="D2006" s="64">
        <v>145</v>
      </c>
      <c r="E2006" s="64" t="s">
        <v>39</v>
      </c>
    </row>
    <row r="2007" spans="1:5">
      <c r="A2007" s="69">
        <v>3722</v>
      </c>
      <c r="B2007" s="69">
        <v>19</v>
      </c>
      <c r="C2007" s="64">
        <v>2031</v>
      </c>
      <c r="D2007" s="64">
        <v>194</v>
      </c>
      <c r="E2007" s="64" t="s">
        <v>39</v>
      </c>
    </row>
    <row r="2008" spans="1:5">
      <c r="A2008" s="69">
        <v>3723</v>
      </c>
      <c r="B2008" s="69">
        <v>19</v>
      </c>
      <c r="C2008" s="64">
        <v>2031</v>
      </c>
      <c r="D2008" s="64">
        <v>194</v>
      </c>
      <c r="E2008" s="64" t="s">
        <v>39</v>
      </c>
    </row>
    <row r="2009" spans="1:5">
      <c r="A2009" s="69">
        <v>3724</v>
      </c>
      <c r="B2009" s="69">
        <v>19</v>
      </c>
      <c r="C2009" s="64">
        <v>2031</v>
      </c>
      <c r="D2009" s="64">
        <v>194</v>
      </c>
      <c r="E2009" s="64" t="s">
        <v>39</v>
      </c>
    </row>
    <row r="2010" spans="1:5">
      <c r="A2010" s="69">
        <v>3725</v>
      </c>
      <c r="B2010" s="69">
        <v>16</v>
      </c>
      <c r="C2010" s="64">
        <v>1595</v>
      </c>
      <c r="D2010" s="64">
        <v>248</v>
      </c>
      <c r="E2010" s="64" t="s">
        <v>39</v>
      </c>
    </row>
    <row r="2011" spans="1:5">
      <c r="A2011" s="69">
        <v>3726</v>
      </c>
      <c r="B2011" s="69">
        <v>16</v>
      </c>
      <c r="C2011" s="64">
        <v>1595</v>
      </c>
      <c r="D2011" s="64">
        <v>248</v>
      </c>
      <c r="E2011" s="64" t="s">
        <v>39</v>
      </c>
    </row>
    <row r="2012" spans="1:5">
      <c r="A2012" s="69">
        <v>3727</v>
      </c>
      <c r="B2012" s="69">
        <v>16</v>
      </c>
      <c r="C2012" s="64">
        <v>1595</v>
      </c>
      <c r="D2012" s="64">
        <v>248</v>
      </c>
      <c r="E2012" s="64" t="s">
        <v>39</v>
      </c>
    </row>
    <row r="2013" spans="1:5">
      <c r="A2013" s="69">
        <v>3728</v>
      </c>
      <c r="B2013" s="69">
        <v>16</v>
      </c>
      <c r="C2013" s="64">
        <v>1595</v>
      </c>
      <c r="D2013" s="64">
        <v>248</v>
      </c>
      <c r="E2013" s="64" t="s">
        <v>39</v>
      </c>
    </row>
    <row r="2014" spans="1:5">
      <c r="A2014" s="69">
        <v>3730</v>
      </c>
      <c r="B2014" s="69">
        <v>16</v>
      </c>
      <c r="C2014" s="64">
        <v>1595</v>
      </c>
      <c r="D2014" s="64">
        <v>248</v>
      </c>
      <c r="E2014" s="64" t="s">
        <v>39</v>
      </c>
    </row>
    <row r="2015" spans="1:5">
      <c r="A2015" s="69">
        <v>3732</v>
      </c>
      <c r="B2015" s="69">
        <v>19</v>
      </c>
      <c r="C2015" s="64">
        <v>2031</v>
      </c>
      <c r="D2015" s="64">
        <v>194</v>
      </c>
      <c r="E2015" s="64" t="s">
        <v>39</v>
      </c>
    </row>
    <row r="2016" spans="1:5">
      <c r="A2016" s="69">
        <v>3733</v>
      </c>
      <c r="B2016" s="69">
        <v>19</v>
      </c>
      <c r="C2016" s="64">
        <v>2031</v>
      </c>
      <c r="D2016" s="64">
        <v>194</v>
      </c>
      <c r="E2016" s="64" t="s">
        <v>39</v>
      </c>
    </row>
    <row r="2017" spans="1:5">
      <c r="A2017" s="69">
        <v>3735</v>
      </c>
      <c r="B2017" s="69">
        <v>19</v>
      </c>
      <c r="C2017" s="64">
        <v>2031</v>
      </c>
      <c r="D2017" s="64">
        <v>194</v>
      </c>
      <c r="E2017" s="64" t="s">
        <v>39</v>
      </c>
    </row>
    <row r="2018" spans="1:5">
      <c r="A2018" s="69">
        <v>3736</v>
      </c>
      <c r="B2018" s="69">
        <v>19</v>
      </c>
      <c r="C2018" s="64">
        <v>2031</v>
      </c>
      <c r="D2018" s="64">
        <v>194</v>
      </c>
      <c r="E2018" s="64" t="s">
        <v>39</v>
      </c>
    </row>
    <row r="2019" spans="1:5">
      <c r="A2019" s="69">
        <v>3737</v>
      </c>
      <c r="B2019" s="69">
        <v>19</v>
      </c>
      <c r="C2019" s="64">
        <v>2031</v>
      </c>
      <c r="D2019" s="64">
        <v>194</v>
      </c>
      <c r="E2019" s="64" t="s">
        <v>39</v>
      </c>
    </row>
    <row r="2020" spans="1:5">
      <c r="A2020" s="69">
        <v>3738</v>
      </c>
      <c r="B2020" s="69">
        <v>19</v>
      </c>
      <c r="C2020" s="64">
        <v>2031</v>
      </c>
      <c r="D2020" s="64">
        <v>194</v>
      </c>
      <c r="E2020" s="64" t="s">
        <v>39</v>
      </c>
    </row>
    <row r="2021" spans="1:5">
      <c r="A2021" s="69">
        <v>3739</v>
      </c>
      <c r="B2021" s="69">
        <v>19</v>
      </c>
      <c r="C2021" s="64">
        <v>2031</v>
      </c>
      <c r="D2021" s="64">
        <v>194</v>
      </c>
      <c r="E2021" s="64" t="s">
        <v>39</v>
      </c>
    </row>
    <row r="2022" spans="1:5">
      <c r="A2022" s="69">
        <v>3740</v>
      </c>
      <c r="B2022" s="69">
        <v>19</v>
      </c>
      <c r="C2022" s="64">
        <v>2031</v>
      </c>
      <c r="D2022" s="64">
        <v>194</v>
      </c>
      <c r="E2022" s="64" t="s">
        <v>39</v>
      </c>
    </row>
    <row r="2023" spans="1:5">
      <c r="A2023" s="69">
        <v>3741</v>
      </c>
      <c r="B2023" s="69">
        <v>19</v>
      </c>
      <c r="C2023" s="64">
        <v>2031</v>
      </c>
      <c r="D2023" s="64">
        <v>194</v>
      </c>
      <c r="E2023" s="64" t="s">
        <v>39</v>
      </c>
    </row>
    <row r="2024" spans="1:5">
      <c r="A2024" s="69">
        <v>3744</v>
      </c>
      <c r="B2024" s="69">
        <v>19</v>
      </c>
      <c r="C2024" s="64">
        <v>2031</v>
      </c>
      <c r="D2024" s="64">
        <v>194</v>
      </c>
      <c r="E2024" s="64" t="s">
        <v>39</v>
      </c>
    </row>
    <row r="2025" spans="1:5">
      <c r="A2025" s="69">
        <v>3746</v>
      </c>
      <c r="B2025" s="69">
        <v>19</v>
      </c>
      <c r="C2025" s="64">
        <v>2031</v>
      </c>
      <c r="D2025" s="64">
        <v>194</v>
      </c>
      <c r="E2025" s="64" t="s">
        <v>39</v>
      </c>
    </row>
    <row r="2026" spans="1:5">
      <c r="A2026" s="69">
        <v>3747</v>
      </c>
      <c r="B2026" s="69">
        <v>19</v>
      </c>
      <c r="C2026" s="64">
        <v>2031</v>
      </c>
      <c r="D2026" s="64">
        <v>194</v>
      </c>
      <c r="E2026" s="64" t="s">
        <v>39</v>
      </c>
    </row>
    <row r="2027" spans="1:5">
      <c r="A2027" s="69">
        <v>3749</v>
      </c>
      <c r="B2027" s="69">
        <v>19</v>
      </c>
      <c r="C2027" s="64">
        <v>2031</v>
      </c>
      <c r="D2027" s="64">
        <v>194</v>
      </c>
      <c r="E2027" s="64" t="s">
        <v>39</v>
      </c>
    </row>
    <row r="2028" spans="1:5">
      <c r="A2028" s="69">
        <v>3750</v>
      </c>
      <c r="B2028" s="69">
        <v>18</v>
      </c>
      <c r="C2028" s="64">
        <v>1590</v>
      </c>
      <c r="D2028" s="64">
        <v>100</v>
      </c>
      <c r="E2028" s="64" t="s">
        <v>39</v>
      </c>
    </row>
    <row r="2029" spans="1:5">
      <c r="A2029" s="69">
        <v>3751</v>
      </c>
      <c r="B2029" s="69">
        <v>17</v>
      </c>
      <c r="C2029" s="64">
        <v>1846</v>
      </c>
      <c r="D2029" s="64">
        <v>145</v>
      </c>
      <c r="E2029" s="64" t="s">
        <v>39</v>
      </c>
    </row>
    <row r="2030" spans="1:5">
      <c r="A2030" s="69">
        <v>3752</v>
      </c>
      <c r="B2030" s="69">
        <v>18</v>
      </c>
      <c r="C2030" s="64">
        <v>1590</v>
      </c>
      <c r="D2030" s="64">
        <v>100</v>
      </c>
      <c r="E2030" s="64" t="s">
        <v>39</v>
      </c>
    </row>
    <row r="2031" spans="1:5">
      <c r="A2031" s="69">
        <v>3753</v>
      </c>
      <c r="B2031" s="69">
        <v>17</v>
      </c>
      <c r="C2031" s="64">
        <v>1846</v>
      </c>
      <c r="D2031" s="64">
        <v>145</v>
      </c>
      <c r="E2031" s="64" t="s">
        <v>39</v>
      </c>
    </row>
    <row r="2032" spans="1:5">
      <c r="A2032" s="69">
        <v>3754</v>
      </c>
      <c r="B2032" s="69">
        <v>18</v>
      </c>
      <c r="C2032" s="64">
        <v>1590</v>
      </c>
      <c r="D2032" s="64">
        <v>100</v>
      </c>
      <c r="E2032" s="64" t="s">
        <v>39</v>
      </c>
    </row>
    <row r="2033" spans="1:5">
      <c r="A2033" s="69">
        <v>3755</v>
      </c>
      <c r="B2033" s="69">
        <v>18</v>
      </c>
      <c r="C2033" s="64">
        <v>1590</v>
      </c>
      <c r="D2033" s="64">
        <v>100</v>
      </c>
      <c r="E2033" s="64" t="s">
        <v>39</v>
      </c>
    </row>
    <row r="2034" spans="1:5">
      <c r="A2034" s="69">
        <v>3756</v>
      </c>
      <c r="B2034" s="69">
        <v>17</v>
      </c>
      <c r="C2034" s="64">
        <v>1846</v>
      </c>
      <c r="D2034" s="64">
        <v>145</v>
      </c>
      <c r="E2034" s="64" t="s">
        <v>39</v>
      </c>
    </row>
    <row r="2035" spans="1:5">
      <c r="A2035" s="69">
        <v>3757</v>
      </c>
      <c r="B2035" s="69">
        <v>17</v>
      </c>
      <c r="C2035" s="64">
        <v>1846</v>
      </c>
      <c r="D2035" s="64">
        <v>145</v>
      </c>
      <c r="E2035" s="64" t="s">
        <v>39</v>
      </c>
    </row>
    <row r="2036" spans="1:5">
      <c r="A2036" s="69">
        <v>3758</v>
      </c>
      <c r="B2036" s="69">
        <v>17</v>
      </c>
      <c r="C2036" s="64">
        <v>1846</v>
      </c>
      <c r="D2036" s="64">
        <v>145</v>
      </c>
      <c r="E2036" s="64" t="s">
        <v>39</v>
      </c>
    </row>
    <row r="2037" spans="1:5">
      <c r="A2037" s="69">
        <v>3759</v>
      </c>
      <c r="B2037" s="69">
        <v>18</v>
      </c>
      <c r="C2037" s="64">
        <v>1590</v>
      </c>
      <c r="D2037" s="64">
        <v>100</v>
      </c>
      <c r="E2037" s="64" t="s">
        <v>39</v>
      </c>
    </row>
    <row r="2038" spans="1:5">
      <c r="A2038" s="69">
        <v>3760</v>
      </c>
      <c r="B2038" s="69">
        <v>18</v>
      </c>
      <c r="C2038" s="64">
        <v>1590</v>
      </c>
      <c r="D2038" s="64">
        <v>100</v>
      </c>
      <c r="E2038" s="64" t="s">
        <v>39</v>
      </c>
    </row>
    <row r="2039" spans="1:5">
      <c r="A2039" s="69">
        <v>3761</v>
      </c>
      <c r="B2039" s="69">
        <v>18</v>
      </c>
      <c r="C2039" s="64">
        <v>1590</v>
      </c>
      <c r="D2039" s="64">
        <v>100</v>
      </c>
      <c r="E2039" s="64" t="s">
        <v>39</v>
      </c>
    </row>
    <row r="2040" spans="1:5">
      <c r="A2040" s="69">
        <v>3762</v>
      </c>
      <c r="B2040" s="69">
        <v>18</v>
      </c>
      <c r="C2040" s="64">
        <v>1590</v>
      </c>
      <c r="D2040" s="64">
        <v>100</v>
      </c>
      <c r="E2040" s="64" t="s">
        <v>39</v>
      </c>
    </row>
    <row r="2041" spans="1:5">
      <c r="A2041" s="69">
        <v>3763</v>
      </c>
      <c r="B2041" s="69">
        <v>18</v>
      </c>
      <c r="C2041" s="64">
        <v>1590</v>
      </c>
      <c r="D2041" s="64">
        <v>100</v>
      </c>
      <c r="E2041" s="64" t="s">
        <v>39</v>
      </c>
    </row>
    <row r="2042" spans="1:5">
      <c r="A2042" s="69">
        <v>3764</v>
      </c>
      <c r="B2042" s="69">
        <v>17</v>
      </c>
      <c r="C2042" s="64">
        <v>1846</v>
      </c>
      <c r="D2042" s="64">
        <v>145</v>
      </c>
      <c r="E2042" s="64" t="s">
        <v>39</v>
      </c>
    </row>
    <row r="2043" spans="1:5">
      <c r="A2043" s="69">
        <v>3765</v>
      </c>
      <c r="B2043" s="69">
        <v>18</v>
      </c>
      <c r="C2043" s="64">
        <v>1590</v>
      </c>
      <c r="D2043" s="64">
        <v>100</v>
      </c>
      <c r="E2043" s="64" t="s">
        <v>39</v>
      </c>
    </row>
    <row r="2044" spans="1:5">
      <c r="A2044" s="69">
        <v>3766</v>
      </c>
      <c r="B2044" s="69">
        <v>18</v>
      </c>
      <c r="C2044" s="64">
        <v>1590</v>
      </c>
      <c r="D2044" s="64">
        <v>100</v>
      </c>
      <c r="E2044" s="64" t="s">
        <v>39</v>
      </c>
    </row>
    <row r="2045" spans="1:5">
      <c r="A2045" s="69">
        <v>3767</v>
      </c>
      <c r="B2045" s="69">
        <v>18</v>
      </c>
      <c r="C2045" s="64">
        <v>1590</v>
      </c>
      <c r="D2045" s="64">
        <v>100</v>
      </c>
      <c r="E2045" s="64" t="s">
        <v>39</v>
      </c>
    </row>
    <row r="2046" spans="1:5">
      <c r="A2046" s="69">
        <v>3770</v>
      </c>
      <c r="B2046" s="69">
        <v>18</v>
      </c>
      <c r="C2046" s="64">
        <v>1590</v>
      </c>
      <c r="D2046" s="64">
        <v>100</v>
      </c>
      <c r="E2046" s="64" t="s">
        <v>39</v>
      </c>
    </row>
    <row r="2047" spans="1:5">
      <c r="A2047" s="69">
        <v>3775</v>
      </c>
      <c r="B2047" s="69">
        <v>18</v>
      </c>
      <c r="C2047" s="64">
        <v>1590</v>
      </c>
      <c r="D2047" s="64">
        <v>100</v>
      </c>
      <c r="E2047" s="64" t="s">
        <v>39</v>
      </c>
    </row>
    <row r="2048" spans="1:5">
      <c r="A2048" s="69">
        <v>3777</v>
      </c>
      <c r="B2048" s="69">
        <v>18</v>
      </c>
      <c r="C2048" s="64">
        <v>1590</v>
      </c>
      <c r="D2048" s="64">
        <v>100</v>
      </c>
      <c r="E2048" s="64" t="s">
        <v>39</v>
      </c>
    </row>
    <row r="2049" spans="1:5">
      <c r="A2049" s="69">
        <v>3778</v>
      </c>
      <c r="B2049" s="69">
        <v>18</v>
      </c>
      <c r="C2049" s="64">
        <v>1590</v>
      </c>
      <c r="D2049" s="64">
        <v>100</v>
      </c>
      <c r="E2049" s="64" t="s">
        <v>39</v>
      </c>
    </row>
    <row r="2050" spans="1:5">
      <c r="A2050" s="69">
        <v>3779</v>
      </c>
      <c r="B2050" s="69">
        <v>18</v>
      </c>
      <c r="C2050" s="64">
        <v>1590</v>
      </c>
      <c r="D2050" s="64">
        <v>100</v>
      </c>
      <c r="E2050" s="64" t="s">
        <v>39</v>
      </c>
    </row>
    <row r="2051" spans="1:5">
      <c r="A2051" s="69">
        <v>3781</v>
      </c>
      <c r="B2051" s="69">
        <v>18</v>
      </c>
      <c r="C2051" s="64">
        <v>1590</v>
      </c>
      <c r="D2051" s="64">
        <v>100</v>
      </c>
      <c r="E2051" s="64" t="s">
        <v>39</v>
      </c>
    </row>
    <row r="2052" spans="1:5">
      <c r="A2052" s="69">
        <v>3782</v>
      </c>
      <c r="B2052" s="69">
        <v>18</v>
      </c>
      <c r="C2052" s="64">
        <v>1590</v>
      </c>
      <c r="D2052" s="64">
        <v>100</v>
      </c>
      <c r="E2052" s="64" t="s">
        <v>39</v>
      </c>
    </row>
    <row r="2053" spans="1:5">
      <c r="A2053" s="69">
        <v>3783</v>
      </c>
      <c r="B2053" s="69">
        <v>18</v>
      </c>
      <c r="C2053" s="64">
        <v>1590</v>
      </c>
      <c r="D2053" s="64">
        <v>100</v>
      </c>
      <c r="E2053" s="64" t="s">
        <v>39</v>
      </c>
    </row>
    <row r="2054" spans="1:5">
      <c r="A2054" s="69">
        <v>3785</v>
      </c>
      <c r="B2054" s="69">
        <v>18</v>
      </c>
      <c r="C2054" s="64">
        <v>1590</v>
      </c>
      <c r="D2054" s="64">
        <v>100</v>
      </c>
      <c r="E2054" s="64" t="s">
        <v>39</v>
      </c>
    </row>
    <row r="2055" spans="1:5">
      <c r="A2055" s="69">
        <v>3786</v>
      </c>
      <c r="B2055" s="69">
        <v>18</v>
      </c>
      <c r="C2055" s="64">
        <v>1590</v>
      </c>
      <c r="D2055" s="64">
        <v>100</v>
      </c>
      <c r="E2055" s="64" t="s">
        <v>39</v>
      </c>
    </row>
    <row r="2056" spans="1:5">
      <c r="A2056" s="69">
        <v>3787</v>
      </c>
      <c r="B2056" s="69">
        <v>18</v>
      </c>
      <c r="C2056" s="64">
        <v>1590</v>
      </c>
      <c r="D2056" s="64">
        <v>100</v>
      </c>
      <c r="E2056" s="64" t="s">
        <v>39</v>
      </c>
    </row>
    <row r="2057" spans="1:5">
      <c r="A2057" s="69">
        <v>3788</v>
      </c>
      <c r="B2057" s="69">
        <v>18</v>
      </c>
      <c r="C2057" s="64">
        <v>1590</v>
      </c>
      <c r="D2057" s="64">
        <v>100</v>
      </c>
      <c r="E2057" s="64" t="s">
        <v>39</v>
      </c>
    </row>
    <row r="2058" spans="1:5">
      <c r="A2058" s="69">
        <v>3789</v>
      </c>
      <c r="B2058" s="69">
        <v>18</v>
      </c>
      <c r="C2058" s="64">
        <v>1590</v>
      </c>
      <c r="D2058" s="64">
        <v>100</v>
      </c>
      <c r="E2058" s="64" t="s">
        <v>39</v>
      </c>
    </row>
    <row r="2059" spans="1:5">
      <c r="A2059" s="69">
        <v>3791</v>
      </c>
      <c r="B2059" s="69">
        <v>18</v>
      </c>
      <c r="C2059" s="64">
        <v>1590</v>
      </c>
      <c r="D2059" s="64">
        <v>100</v>
      </c>
      <c r="E2059" s="64" t="s">
        <v>39</v>
      </c>
    </row>
    <row r="2060" spans="1:5">
      <c r="A2060" s="69">
        <v>3792</v>
      </c>
      <c r="B2060" s="69">
        <v>18</v>
      </c>
      <c r="C2060" s="64">
        <v>1590</v>
      </c>
      <c r="D2060" s="64">
        <v>100</v>
      </c>
      <c r="E2060" s="64" t="s">
        <v>39</v>
      </c>
    </row>
    <row r="2061" spans="1:5">
      <c r="A2061" s="69">
        <v>3793</v>
      </c>
      <c r="B2061" s="69">
        <v>18</v>
      </c>
      <c r="C2061" s="64">
        <v>1590</v>
      </c>
      <c r="D2061" s="64">
        <v>100</v>
      </c>
      <c r="E2061" s="64" t="s">
        <v>39</v>
      </c>
    </row>
    <row r="2062" spans="1:5">
      <c r="A2062" s="69">
        <v>3795</v>
      </c>
      <c r="B2062" s="69">
        <v>18</v>
      </c>
      <c r="C2062" s="64">
        <v>1590</v>
      </c>
      <c r="D2062" s="64">
        <v>100</v>
      </c>
      <c r="E2062" s="64" t="s">
        <v>39</v>
      </c>
    </row>
    <row r="2063" spans="1:5">
      <c r="A2063" s="69">
        <v>3796</v>
      </c>
      <c r="B2063" s="69">
        <v>18</v>
      </c>
      <c r="C2063" s="64">
        <v>1590</v>
      </c>
      <c r="D2063" s="64">
        <v>100</v>
      </c>
      <c r="E2063" s="64" t="s">
        <v>39</v>
      </c>
    </row>
    <row r="2064" spans="1:5">
      <c r="A2064" s="69">
        <v>3797</v>
      </c>
      <c r="B2064" s="69">
        <v>18</v>
      </c>
      <c r="C2064" s="64">
        <v>1590</v>
      </c>
      <c r="D2064" s="64">
        <v>100</v>
      </c>
      <c r="E2064" s="64" t="s">
        <v>39</v>
      </c>
    </row>
    <row r="2065" spans="1:5">
      <c r="A2065" s="69">
        <v>3799</v>
      </c>
      <c r="B2065" s="69">
        <v>18</v>
      </c>
      <c r="C2065" s="64">
        <v>1590</v>
      </c>
      <c r="D2065" s="64">
        <v>100</v>
      </c>
      <c r="E2065" s="64" t="s">
        <v>39</v>
      </c>
    </row>
    <row r="2066" spans="1:5">
      <c r="A2066" s="69">
        <v>3800</v>
      </c>
      <c r="B2066" s="69">
        <v>18</v>
      </c>
      <c r="C2066" s="64">
        <v>1590</v>
      </c>
      <c r="D2066" s="64">
        <v>100</v>
      </c>
      <c r="E2066" s="64" t="s">
        <v>39</v>
      </c>
    </row>
    <row r="2067" spans="1:5">
      <c r="A2067" s="69">
        <v>3802</v>
      </c>
      <c r="B2067" s="69">
        <v>18</v>
      </c>
      <c r="C2067" s="64">
        <v>1590</v>
      </c>
      <c r="D2067" s="64">
        <v>100</v>
      </c>
      <c r="E2067" s="64" t="s">
        <v>39</v>
      </c>
    </row>
    <row r="2068" spans="1:5">
      <c r="A2068" s="69">
        <v>3803</v>
      </c>
      <c r="B2068" s="69">
        <v>18</v>
      </c>
      <c r="C2068" s="64">
        <v>1590</v>
      </c>
      <c r="D2068" s="64">
        <v>100</v>
      </c>
      <c r="E2068" s="64" t="s">
        <v>39</v>
      </c>
    </row>
    <row r="2069" spans="1:5">
      <c r="A2069" s="69">
        <v>3804</v>
      </c>
      <c r="B2069" s="69">
        <v>18</v>
      </c>
      <c r="C2069" s="64">
        <v>1590</v>
      </c>
      <c r="D2069" s="64">
        <v>100</v>
      </c>
      <c r="E2069" s="64" t="s">
        <v>39</v>
      </c>
    </row>
    <row r="2070" spans="1:5">
      <c r="A2070" s="69">
        <v>3805</v>
      </c>
      <c r="B2070" s="69">
        <v>18</v>
      </c>
      <c r="C2070" s="64">
        <v>1590</v>
      </c>
      <c r="D2070" s="64">
        <v>100</v>
      </c>
      <c r="E2070" s="64" t="s">
        <v>39</v>
      </c>
    </row>
    <row r="2071" spans="1:5">
      <c r="A2071" s="69">
        <v>3806</v>
      </c>
      <c r="B2071" s="69">
        <v>18</v>
      </c>
      <c r="C2071" s="64">
        <v>1590</v>
      </c>
      <c r="D2071" s="64">
        <v>100</v>
      </c>
      <c r="E2071" s="64" t="s">
        <v>39</v>
      </c>
    </row>
    <row r="2072" spans="1:5">
      <c r="A2072" s="69">
        <v>3807</v>
      </c>
      <c r="B2072" s="69">
        <v>18</v>
      </c>
      <c r="C2072" s="64">
        <v>1590</v>
      </c>
      <c r="D2072" s="64">
        <v>100</v>
      </c>
      <c r="E2072" s="64" t="s">
        <v>39</v>
      </c>
    </row>
    <row r="2073" spans="1:5">
      <c r="A2073" s="69">
        <v>3808</v>
      </c>
      <c r="B2073" s="69">
        <v>18</v>
      </c>
      <c r="C2073" s="64">
        <v>1590</v>
      </c>
      <c r="D2073" s="64">
        <v>100</v>
      </c>
      <c r="E2073" s="64" t="s">
        <v>39</v>
      </c>
    </row>
    <row r="2074" spans="1:5">
      <c r="A2074" s="69">
        <v>3809</v>
      </c>
      <c r="B2074" s="69">
        <v>18</v>
      </c>
      <c r="C2074" s="64">
        <v>1590</v>
      </c>
      <c r="D2074" s="64">
        <v>100</v>
      </c>
      <c r="E2074" s="64" t="s">
        <v>39</v>
      </c>
    </row>
    <row r="2075" spans="1:5">
      <c r="A2075" s="69">
        <v>3810</v>
      </c>
      <c r="B2075" s="69">
        <v>18</v>
      </c>
      <c r="C2075" s="64">
        <v>1590</v>
      </c>
      <c r="D2075" s="64">
        <v>100</v>
      </c>
      <c r="E2075" s="64" t="s">
        <v>39</v>
      </c>
    </row>
    <row r="2076" spans="1:5">
      <c r="A2076" s="69">
        <v>3812</v>
      </c>
      <c r="B2076" s="69">
        <v>18</v>
      </c>
      <c r="C2076" s="64">
        <v>1590</v>
      </c>
      <c r="D2076" s="64">
        <v>100</v>
      </c>
      <c r="E2076" s="64" t="s">
        <v>39</v>
      </c>
    </row>
    <row r="2077" spans="1:5">
      <c r="A2077" s="69">
        <v>3813</v>
      </c>
      <c r="B2077" s="69">
        <v>18</v>
      </c>
      <c r="C2077" s="64">
        <v>1590</v>
      </c>
      <c r="D2077" s="64">
        <v>100</v>
      </c>
      <c r="E2077" s="64" t="s">
        <v>39</v>
      </c>
    </row>
    <row r="2078" spans="1:5">
      <c r="A2078" s="69">
        <v>3814</v>
      </c>
      <c r="B2078" s="69">
        <v>18</v>
      </c>
      <c r="C2078" s="64">
        <v>1590</v>
      </c>
      <c r="D2078" s="64">
        <v>100</v>
      </c>
      <c r="E2078" s="64" t="s">
        <v>39</v>
      </c>
    </row>
    <row r="2079" spans="1:5">
      <c r="A2079" s="69">
        <v>3815</v>
      </c>
      <c r="B2079" s="69">
        <v>18</v>
      </c>
      <c r="C2079" s="64">
        <v>1590</v>
      </c>
      <c r="D2079" s="64">
        <v>100</v>
      </c>
      <c r="E2079" s="64" t="s">
        <v>39</v>
      </c>
    </row>
    <row r="2080" spans="1:5">
      <c r="A2080" s="69">
        <v>3816</v>
      </c>
      <c r="B2080" s="69">
        <v>18</v>
      </c>
      <c r="C2080" s="64">
        <v>1590</v>
      </c>
      <c r="D2080" s="64">
        <v>100</v>
      </c>
      <c r="E2080" s="64" t="s">
        <v>39</v>
      </c>
    </row>
    <row r="2081" spans="1:5">
      <c r="A2081" s="69">
        <v>3818</v>
      </c>
      <c r="B2081" s="69">
        <v>18</v>
      </c>
      <c r="C2081" s="64">
        <v>1590</v>
      </c>
      <c r="D2081" s="64">
        <v>100</v>
      </c>
      <c r="E2081" s="64" t="s">
        <v>39</v>
      </c>
    </row>
    <row r="2082" spans="1:5">
      <c r="A2082" s="69">
        <v>3820</v>
      </c>
      <c r="B2082" s="69">
        <v>20</v>
      </c>
      <c r="C2082" s="64">
        <v>2021</v>
      </c>
      <c r="D2082" s="64">
        <v>136</v>
      </c>
      <c r="E2082" s="64" t="s">
        <v>39</v>
      </c>
    </row>
    <row r="2083" spans="1:5">
      <c r="A2083" s="69">
        <v>3821</v>
      </c>
      <c r="B2083" s="69">
        <v>20</v>
      </c>
      <c r="C2083" s="64">
        <v>2021</v>
      </c>
      <c r="D2083" s="64">
        <v>136</v>
      </c>
      <c r="E2083" s="64" t="s">
        <v>39</v>
      </c>
    </row>
    <row r="2084" spans="1:5">
      <c r="A2084" s="69">
        <v>3822</v>
      </c>
      <c r="B2084" s="69">
        <v>20</v>
      </c>
      <c r="C2084" s="64">
        <v>2021</v>
      </c>
      <c r="D2084" s="64">
        <v>136</v>
      </c>
      <c r="E2084" s="64" t="s">
        <v>39</v>
      </c>
    </row>
    <row r="2085" spans="1:5">
      <c r="A2085" s="69">
        <v>3823</v>
      </c>
      <c r="B2085" s="69">
        <v>20</v>
      </c>
      <c r="C2085" s="64">
        <v>2021</v>
      </c>
      <c r="D2085" s="64">
        <v>136</v>
      </c>
      <c r="E2085" s="64" t="s">
        <v>39</v>
      </c>
    </row>
    <row r="2086" spans="1:5">
      <c r="A2086" s="69">
        <v>3824</v>
      </c>
      <c r="B2086" s="69">
        <v>20</v>
      </c>
      <c r="C2086" s="64">
        <v>2021</v>
      </c>
      <c r="D2086" s="64">
        <v>136</v>
      </c>
      <c r="E2086" s="64" t="s">
        <v>39</v>
      </c>
    </row>
    <row r="2087" spans="1:5">
      <c r="A2087" s="69">
        <v>3825</v>
      </c>
      <c r="B2087" s="69">
        <v>20</v>
      </c>
      <c r="C2087" s="64">
        <v>2021</v>
      </c>
      <c r="D2087" s="64">
        <v>136</v>
      </c>
      <c r="E2087" s="64" t="s">
        <v>39</v>
      </c>
    </row>
    <row r="2088" spans="1:5">
      <c r="A2088" s="69">
        <v>3831</v>
      </c>
      <c r="B2088" s="69">
        <v>20</v>
      </c>
      <c r="C2088" s="64">
        <v>2021</v>
      </c>
      <c r="D2088" s="64">
        <v>136</v>
      </c>
      <c r="E2088" s="64" t="s">
        <v>39</v>
      </c>
    </row>
    <row r="2089" spans="1:5">
      <c r="A2089" s="69">
        <v>3833</v>
      </c>
      <c r="B2089" s="69">
        <v>20</v>
      </c>
      <c r="C2089" s="64">
        <v>2021</v>
      </c>
      <c r="D2089" s="64">
        <v>136</v>
      </c>
      <c r="E2089" s="64" t="s">
        <v>39</v>
      </c>
    </row>
    <row r="2090" spans="1:5">
      <c r="A2090" s="69">
        <v>3835</v>
      </c>
      <c r="B2090" s="69">
        <v>20</v>
      </c>
      <c r="C2090" s="64">
        <v>2021</v>
      </c>
      <c r="D2090" s="64">
        <v>136</v>
      </c>
      <c r="E2090" s="64" t="s">
        <v>39</v>
      </c>
    </row>
    <row r="2091" spans="1:5">
      <c r="A2091" s="69">
        <v>3840</v>
      </c>
      <c r="B2091" s="69">
        <v>20</v>
      </c>
      <c r="C2091" s="64">
        <v>2021</v>
      </c>
      <c r="D2091" s="64">
        <v>136</v>
      </c>
      <c r="E2091" s="64" t="s">
        <v>39</v>
      </c>
    </row>
    <row r="2092" spans="1:5">
      <c r="A2092" s="69">
        <v>3841</v>
      </c>
      <c r="B2092" s="69">
        <v>20</v>
      </c>
      <c r="C2092" s="64">
        <v>2021</v>
      </c>
      <c r="D2092" s="64">
        <v>136</v>
      </c>
      <c r="E2092" s="64" t="s">
        <v>39</v>
      </c>
    </row>
    <row r="2093" spans="1:5">
      <c r="A2093" s="69">
        <v>3842</v>
      </c>
      <c r="B2093" s="69">
        <v>20</v>
      </c>
      <c r="C2093" s="64">
        <v>2021</v>
      </c>
      <c r="D2093" s="64">
        <v>136</v>
      </c>
      <c r="E2093" s="64" t="s">
        <v>39</v>
      </c>
    </row>
    <row r="2094" spans="1:5">
      <c r="A2094" s="69">
        <v>3844</v>
      </c>
      <c r="B2094" s="69">
        <v>20</v>
      </c>
      <c r="C2094" s="64">
        <v>2021</v>
      </c>
      <c r="D2094" s="64">
        <v>136</v>
      </c>
      <c r="E2094" s="64" t="s">
        <v>39</v>
      </c>
    </row>
    <row r="2095" spans="1:5">
      <c r="A2095" s="69">
        <v>3847</v>
      </c>
      <c r="B2095" s="69">
        <v>20</v>
      </c>
      <c r="C2095" s="64">
        <v>2021</v>
      </c>
      <c r="D2095" s="64">
        <v>136</v>
      </c>
      <c r="E2095" s="64" t="s">
        <v>39</v>
      </c>
    </row>
    <row r="2096" spans="1:5">
      <c r="A2096" s="69">
        <v>3850</v>
      </c>
      <c r="B2096" s="69">
        <v>20</v>
      </c>
      <c r="C2096" s="64">
        <v>2021</v>
      </c>
      <c r="D2096" s="64">
        <v>136</v>
      </c>
      <c r="E2096" s="64" t="s">
        <v>39</v>
      </c>
    </row>
    <row r="2097" spans="1:5">
      <c r="A2097" s="69">
        <v>3851</v>
      </c>
      <c r="B2097" s="69">
        <v>20</v>
      </c>
      <c r="C2097" s="64">
        <v>2021</v>
      </c>
      <c r="D2097" s="64">
        <v>136</v>
      </c>
      <c r="E2097" s="64" t="s">
        <v>39</v>
      </c>
    </row>
    <row r="2098" spans="1:5">
      <c r="A2098" s="69">
        <v>3852</v>
      </c>
      <c r="B2098" s="69">
        <v>20</v>
      </c>
      <c r="C2098" s="64">
        <v>2021</v>
      </c>
      <c r="D2098" s="64">
        <v>136</v>
      </c>
      <c r="E2098" s="64" t="s">
        <v>39</v>
      </c>
    </row>
    <row r="2099" spans="1:5">
      <c r="A2099" s="69">
        <v>3853</v>
      </c>
      <c r="B2099" s="69">
        <v>20</v>
      </c>
      <c r="C2099" s="64">
        <v>2021</v>
      </c>
      <c r="D2099" s="64">
        <v>136</v>
      </c>
      <c r="E2099" s="64" t="s">
        <v>39</v>
      </c>
    </row>
    <row r="2100" spans="1:5">
      <c r="A2100" s="69">
        <v>3854</v>
      </c>
      <c r="B2100" s="69">
        <v>20</v>
      </c>
      <c r="C2100" s="64">
        <v>2021</v>
      </c>
      <c r="D2100" s="64">
        <v>136</v>
      </c>
      <c r="E2100" s="64" t="s">
        <v>39</v>
      </c>
    </row>
    <row r="2101" spans="1:5">
      <c r="A2101" s="69">
        <v>3856</v>
      </c>
      <c r="B2101" s="69">
        <v>20</v>
      </c>
      <c r="C2101" s="64">
        <v>2021</v>
      </c>
      <c r="D2101" s="64">
        <v>136</v>
      </c>
      <c r="E2101" s="64" t="s">
        <v>39</v>
      </c>
    </row>
    <row r="2102" spans="1:5">
      <c r="A2102" s="69">
        <v>3857</v>
      </c>
      <c r="B2102" s="69">
        <v>20</v>
      </c>
      <c r="C2102" s="64">
        <v>2021</v>
      </c>
      <c r="D2102" s="64">
        <v>136</v>
      </c>
      <c r="E2102" s="64" t="s">
        <v>39</v>
      </c>
    </row>
    <row r="2103" spans="1:5">
      <c r="A2103" s="69">
        <v>3858</v>
      </c>
      <c r="B2103" s="69">
        <v>20</v>
      </c>
      <c r="C2103" s="64">
        <v>2021</v>
      </c>
      <c r="D2103" s="64">
        <v>136</v>
      </c>
      <c r="E2103" s="64" t="s">
        <v>39</v>
      </c>
    </row>
    <row r="2104" spans="1:5">
      <c r="A2104" s="69">
        <v>3859</v>
      </c>
      <c r="B2104" s="69">
        <v>20</v>
      </c>
      <c r="C2104" s="64">
        <v>2021</v>
      </c>
      <c r="D2104" s="64">
        <v>136</v>
      </c>
      <c r="E2104" s="64" t="s">
        <v>39</v>
      </c>
    </row>
    <row r="2105" spans="1:5">
      <c r="A2105" s="69">
        <v>3860</v>
      </c>
      <c r="B2105" s="69">
        <v>20</v>
      </c>
      <c r="C2105" s="64">
        <v>2021</v>
      </c>
      <c r="D2105" s="64">
        <v>136</v>
      </c>
      <c r="E2105" s="64" t="s">
        <v>39</v>
      </c>
    </row>
    <row r="2106" spans="1:5">
      <c r="A2106" s="69">
        <v>3862</v>
      </c>
      <c r="B2106" s="69">
        <v>21</v>
      </c>
      <c r="C2106" s="64">
        <v>1569</v>
      </c>
      <c r="D2106" s="64">
        <v>180</v>
      </c>
      <c r="E2106" s="64" t="s">
        <v>39</v>
      </c>
    </row>
    <row r="2107" spans="1:5">
      <c r="A2107" s="69">
        <v>3864</v>
      </c>
      <c r="B2107" s="69">
        <v>20</v>
      </c>
      <c r="C2107" s="64">
        <v>2021</v>
      </c>
      <c r="D2107" s="64">
        <v>136</v>
      </c>
      <c r="E2107" s="64" t="s">
        <v>39</v>
      </c>
    </row>
    <row r="2108" spans="1:5">
      <c r="A2108" s="69">
        <v>3865</v>
      </c>
      <c r="B2108" s="69">
        <v>21</v>
      </c>
      <c r="C2108" s="64">
        <v>1569</v>
      </c>
      <c r="D2108" s="64">
        <v>180</v>
      </c>
      <c r="E2108" s="64" t="s">
        <v>39</v>
      </c>
    </row>
    <row r="2109" spans="1:5">
      <c r="A2109" s="69">
        <v>3869</v>
      </c>
      <c r="B2109" s="69">
        <v>20</v>
      </c>
      <c r="C2109" s="64">
        <v>2021</v>
      </c>
      <c r="D2109" s="64">
        <v>136</v>
      </c>
      <c r="E2109" s="64" t="s">
        <v>39</v>
      </c>
    </row>
    <row r="2110" spans="1:5">
      <c r="A2110" s="69">
        <v>3870</v>
      </c>
      <c r="B2110" s="69">
        <v>20</v>
      </c>
      <c r="C2110" s="64">
        <v>2021</v>
      </c>
      <c r="D2110" s="64">
        <v>136</v>
      </c>
      <c r="E2110" s="64" t="s">
        <v>39</v>
      </c>
    </row>
    <row r="2111" spans="1:5">
      <c r="A2111" s="69">
        <v>3871</v>
      </c>
      <c r="B2111" s="69">
        <v>20</v>
      </c>
      <c r="C2111" s="64">
        <v>2021</v>
      </c>
      <c r="D2111" s="64">
        <v>136</v>
      </c>
      <c r="E2111" s="64" t="s">
        <v>39</v>
      </c>
    </row>
    <row r="2112" spans="1:5">
      <c r="A2112" s="69">
        <v>3873</v>
      </c>
      <c r="B2112" s="69">
        <v>20</v>
      </c>
      <c r="C2112" s="64">
        <v>2021</v>
      </c>
      <c r="D2112" s="64">
        <v>136</v>
      </c>
      <c r="E2112" s="64" t="s">
        <v>39</v>
      </c>
    </row>
    <row r="2113" spans="1:5">
      <c r="A2113" s="69">
        <v>3874</v>
      </c>
      <c r="B2113" s="69">
        <v>20</v>
      </c>
      <c r="C2113" s="64">
        <v>2021</v>
      </c>
      <c r="D2113" s="64">
        <v>136</v>
      </c>
      <c r="E2113" s="64" t="s">
        <v>39</v>
      </c>
    </row>
    <row r="2114" spans="1:5">
      <c r="A2114" s="69">
        <v>3875</v>
      </c>
      <c r="B2114" s="69">
        <v>21</v>
      </c>
      <c r="C2114" s="64">
        <v>1569</v>
      </c>
      <c r="D2114" s="64">
        <v>180</v>
      </c>
      <c r="E2114" s="64" t="s">
        <v>39</v>
      </c>
    </row>
    <row r="2115" spans="1:5">
      <c r="A2115" s="69">
        <v>3878</v>
      </c>
      <c r="B2115" s="69">
        <v>21</v>
      </c>
      <c r="C2115" s="64">
        <v>1569</v>
      </c>
      <c r="D2115" s="64">
        <v>180</v>
      </c>
      <c r="E2115" s="64" t="s">
        <v>39</v>
      </c>
    </row>
    <row r="2116" spans="1:5">
      <c r="A2116" s="69">
        <v>3880</v>
      </c>
      <c r="B2116" s="69">
        <v>21</v>
      </c>
      <c r="C2116" s="64">
        <v>1569</v>
      </c>
      <c r="D2116" s="64">
        <v>180</v>
      </c>
      <c r="E2116" s="64" t="s">
        <v>39</v>
      </c>
    </row>
    <row r="2117" spans="1:5">
      <c r="A2117" s="69">
        <v>3882</v>
      </c>
      <c r="B2117" s="69">
        <v>21</v>
      </c>
      <c r="C2117" s="64">
        <v>1569</v>
      </c>
      <c r="D2117" s="64">
        <v>180</v>
      </c>
      <c r="E2117" s="64" t="s">
        <v>39</v>
      </c>
    </row>
    <row r="2118" spans="1:5">
      <c r="A2118" s="69">
        <v>3885</v>
      </c>
      <c r="B2118" s="69">
        <v>21</v>
      </c>
      <c r="C2118" s="64">
        <v>1569</v>
      </c>
      <c r="D2118" s="64">
        <v>180</v>
      </c>
      <c r="E2118" s="64" t="s">
        <v>39</v>
      </c>
    </row>
    <row r="2119" spans="1:5">
      <c r="A2119" s="69">
        <v>3886</v>
      </c>
      <c r="B2119" s="69">
        <v>21</v>
      </c>
      <c r="C2119" s="64">
        <v>1569</v>
      </c>
      <c r="D2119" s="64">
        <v>180</v>
      </c>
      <c r="E2119" s="64" t="s">
        <v>39</v>
      </c>
    </row>
    <row r="2120" spans="1:5">
      <c r="A2120" s="69">
        <v>3887</v>
      </c>
      <c r="B2120" s="69">
        <v>21</v>
      </c>
      <c r="C2120" s="64">
        <v>1569</v>
      </c>
      <c r="D2120" s="64">
        <v>180</v>
      </c>
      <c r="E2120" s="64" t="s">
        <v>39</v>
      </c>
    </row>
    <row r="2121" spans="1:5">
      <c r="A2121" s="69">
        <v>3888</v>
      </c>
      <c r="B2121" s="69">
        <v>21</v>
      </c>
      <c r="C2121" s="64">
        <v>1569</v>
      </c>
      <c r="D2121" s="64">
        <v>180</v>
      </c>
      <c r="E2121" s="64" t="s">
        <v>39</v>
      </c>
    </row>
    <row r="2122" spans="1:5">
      <c r="A2122" s="69">
        <v>3889</v>
      </c>
      <c r="B2122" s="69">
        <v>21</v>
      </c>
      <c r="C2122" s="64">
        <v>1569</v>
      </c>
      <c r="D2122" s="64">
        <v>180</v>
      </c>
      <c r="E2122" s="64" t="s">
        <v>39</v>
      </c>
    </row>
    <row r="2123" spans="1:5">
      <c r="A2123" s="69">
        <v>3890</v>
      </c>
      <c r="B2123" s="69">
        <v>21</v>
      </c>
      <c r="C2123" s="64">
        <v>1569</v>
      </c>
      <c r="D2123" s="64">
        <v>180</v>
      </c>
      <c r="E2123" s="64" t="s">
        <v>39</v>
      </c>
    </row>
    <row r="2124" spans="1:5">
      <c r="A2124" s="69">
        <v>3891</v>
      </c>
      <c r="B2124" s="69">
        <v>21</v>
      </c>
      <c r="C2124" s="64">
        <v>1569</v>
      </c>
      <c r="D2124" s="64">
        <v>180</v>
      </c>
      <c r="E2124" s="64" t="s">
        <v>39</v>
      </c>
    </row>
    <row r="2125" spans="1:5">
      <c r="A2125" s="69">
        <v>3892</v>
      </c>
      <c r="B2125" s="69">
        <v>21</v>
      </c>
      <c r="C2125" s="64">
        <v>1569</v>
      </c>
      <c r="D2125" s="64">
        <v>180</v>
      </c>
      <c r="E2125" s="64" t="s">
        <v>39</v>
      </c>
    </row>
    <row r="2126" spans="1:5">
      <c r="A2126" s="69">
        <v>3893</v>
      </c>
      <c r="B2126" s="69">
        <v>21</v>
      </c>
      <c r="C2126" s="64">
        <v>1569</v>
      </c>
      <c r="D2126" s="64">
        <v>180</v>
      </c>
      <c r="E2126" s="64" t="s">
        <v>39</v>
      </c>
    </row>
    <row r="2127" spans="1:5">
      <c r="A2127" s="69">
        <v>3895</v>
      </c>
      <c r="B2127" s="69">
        <v>21</v>
      </c>
      <c r="C2127" s="64">
        <v>1569</v>
      </c>
      <c r="D2127" s="64">
        <v>180</v>
      </c>
      <c r="E2127" s="64" t="s">
        <v>39</v>
      </c>
    </row>
    <row r="2128" spans="1:5">
      <c r="A2128" s="69">
        <v>3896</v>
      </c>
      <c r="B2128" s="69">
        <v>21</v>
      </c>
      <c r="C2128" s="64">
        <v>1569</v>
      </c>
      <c r="D2128" s="64">
        <v>180</v>
      </c>
      <c r="E2128" s="64" t="s">
        <v>39</v>
      </c>
    </row>
    <row r="2129" spans="1:5">
      <c r="A2129" s="69">
        <v>3898</v>
      </c>
      <c r="B2129" s="69">
        <v>19</v>
      </c>
      <c r="C2129" s="64">
        <v>2031</v>
      </c>
      <c r="D2129" s="64">
        <v>194</v>
      </c>
      <c r="E2129" s="64" t="s">
        <v>39</v>
      </c>
    </row>
    <row r="2130" spans="1:5">
      <c r="A2130" s="69">
        <v>3900</v>
      </c>
      <c r="B2130" s="69">
        <v>19</v>
      </c>
      <c r="C2130" s="64">
        <v>2031</v>
      </c>
      <c r="D2130" s="64">
        <v>194</v>
      </c>
      <c r="E2130" s="64" t="s">
        <v>39</v>
      </c>
    </row>
    <row r="2131" spans="1:5">
      <c r="A2131" s="69">
        <v>3902</v>
      </c>
      <c r="B2131" s="69">
        <v>21</v>
      </c>
      <c r="C2131" s="64">
        <v>1569</v>
      </c>
      <c r="D2131" s="64">
        <v>180</v>
      </c>
      <c r="E2131" s="64" t="s">
        <v>39</v>
      </c>
    </row>
    <row r="2132" spans="1:5">
      <c r="A2132" s="69">
        <v>3903</v>
      </c>
      <c r="B2132" s="69">
        <v>21</v>
      </c>
      <c r="C2132" s="64">
        <v>1569</v>
      </c>
      <c r="D2132" s="64">
        <v>180</v>
      </c>
      <c r="E2132" s="64" t="s">
        <v>39</v>
      </c>
    </row>
    <row r="2133" spans="1:5">
      <c r="A2133" s="69">
        <v>3904</v>
      </c>
      <c r="B2133" s="69">
        <v>21</v>
      </c>
      <c r="C2133" s="64">
        <v>1569</v>
      </c>
      <c r="D2133" s="64">
        <v>180</v>
      </c>
      <c r="E2133" s="64" t="s">
        <v>39</v>
      </c>
    </row>
    <row r="2134" spans="1:5">
      <c r="A2134" s="69">
        <v>3909</v>
      </c>
      <c r="B2134" s="69">
        <v>21</v>
      </c>
      <c r="C2134" s="64">
        <v>1569</v>
      </c>
      <c r="D2134" s="64">
        <v>180</v>
      </c>
      <c r="E2134" s="64" t="s">
        <v>39</v>
      </c>
    </row>
    <row r="2135" spans="1:5">
      <c r="A2135" s="69">
        <v>3910</v>
      </c>
      <c r="B2135" s="69">
        <v>18</v>
      </c>
      <c r="C2135" s="64">
        <v>1590</v>
      </c>
      <c r="D2135" s="64">
        <v>100</v>
      </c>
      <c r="E2135" s="64" t="s">
        <v>39</v>
      </c>
    </row>
    <row r="2136" spans="1:5">
      <c r="A2136" s="69">
        <v>3911</v>
      </c>
      <c r="B2136" s="69">
        <v>18</v>
      </c>
      <c r="C2136" s="64">
        <v>1590</v>
      </c>
      <c r="D2136" s="64">
        <v>100</v>
      </c>
      <c r="E2136" s="64" t="s">
        <v>39</v>
      </c>
    </row>
    <row r="2137" spans="1:5">
      <c r="A2137" s="69">
        <v>3912</v>
      </c>
      <c r="B2137" s="69">
        <v>18</v>
      </c>
      <c r="C2137" s="64">
        <v>1590</v>
      </c>
      <c r="D2137" s="64">
        <v>100</v>
      </c>
      <c r="E2137" s="64" t="s">
        <v>39</v>
      </c>
    </row>
    <row r="2138" spans="1:5">
      <c r="A2138" s="69">
        <v>3913</v>
      </c>
      <c r="B2138" s="69">
        <v>18</v>
      </c>
      <c r="C2138" s="64">
        <v>1590</v>
      </c>
      <c r="D2138" s="64">
        <v>100</v>
      </c>
      <c r="E2138" s="64" t="s">
        <v>39</v>
      </c>
    </row>
    <row r="2139" spans="1:5">
      <c r="A2139" s="69">
        <v>3915</v>
      </c>
      <c r="B2139" s="69">
        <v>18</v>
      </c>
      <c r="C2139" s="64">
        <v>1590</v>
      </c>
      <c r="D2139" s="64">
        <v>100</v>
      </c>
      <c r="E2139" s="64" t="s">
        <v>39</v>
      </c>
    </row>
    <row r="2140" spans="1:5">
      <c r="A2140" s="69">
        <v>3916</v>
      </c>
      <c r="B2140" s="69">
        <v>18</v>
      </c>
      <c r="C2140" s="64">
        <v>1590</v>
      </c>
      <c r="D2140" s="64">
        <v>100</v>
      </c>
      <c r="E2140" s="64" t="s">
        <v>39</v>
      </c>
    </row>
    <row r="2141" spans="1:5">
      <c r="A2141" s="69">
        <v>3918</v>
      </c>
      <c r="B2141" s="69">
        <v>18</v>
      </c>
      <c r="C2141" s="64">
        <v>1590</v>
      </c>
      <c r="D2141" s="64">
        <v>100</v>
      </c>
      <c r="E2141" s="64" t="s">
        <v>39</v>
      </c>
    </row>
    <row r="2142" spans="1:5">
      <c r="A2142" s="69">
        <v>3919</v>
      </c>
      <c r="B2142" s="69">
        <v>18</v>
      </c>
      <c r="C2142" s="64">
        <v>1590</v>
      </c>
      <c r="D2142" s="64">
        <v>100</v>
      </c>
      <c r="E2142" s="64" t="s">
        <v>39</v>
      </c>
    </row>
    <row r="2143" spans="1:5">
      <c r="A2143" s="69">
        <v>3920</v>
      </c>
      <c r="B2143" s="69">
        <v>18</v>
      </c>
      <c r="C2143" s="64">
        <v>1590</v>
      </c>
      <c r="D2143" s="64">
        <v>100</v>
      </c>
      <c r="E2143" s="64" t="s">
        <v>39</v>
      </c>
    </row>
    <row r="2144" spans="1:5">
      <c r="A2144" s="69">
        <v>3921</v>
      </c>
      <c r="B2144" s="69">
        <v>18</v>
      </c>
      <c r="C2144" s="64">
        <v>1590</v>
      </c>
      <c r="D2144" s="64">
        <v>100</v>
      </c>
      <c r="E2144" s="64" t="s">
        <v>39</v>
      </c>
    </row>
    <row r="2145" spans="1:5">
      <c r="A2145" s="69">
        <v>3922</v>
      </c>
      <c r="B2145" s="69">
        <v>18</v>
      </c>
      <c r="C2145" s="64">
        <v>1590</v>
      </c>
      <c r="D2145" s="64">
        <v>100</v>
      </c>
      <c r="E2145" s="64" t="s">
        <v>39</v>
      </c>
    </row>
    <row r="2146" spans="1:5">
      <c r="A2146" s="69">
        <v>3923</v>
      </c>
      <c r="B2146" s="69">
        <v>18</v>
      </c>
      <c r="C2146" s="64">
        <v>1590</v>
      </c>
      <c r="D2146" s="64">
        <v>100</v>
      </c>
      <c r="E2146" s="64" t="s">
        <v>39</v>
      </c>
    </row>
    <row r="2147" spans="1:5">
      <c r="A2147" s="69">
        <v>3925</v>
      </c>
      <c r="B2147" s="69">
        <v>18</v>
      </c>
      <c r="C2147" s="64">
        <v>1590</v>
      </c>
      <c r="D2147" s="64">
        <v>100</v>
      </c>
      <c r="E2147" s="64" t="s">
        <v>39</v>
      </c>
    </row>
    <row r="2148" spans="1:5">
      <c r="A2148" s="69">
        <v>3926</v>
      </c>
      <c r="B2148" s="69">
        <v>18</v>
      </c>
      <c r="C2148" s="64">
        <v>1590</v>
      </c>
      <c r="D2148" s="64">
        <v>100</v>
      </c>
      <c r="E2148" s="64" t="s">
        <v>39</v>
      </c>
    </row>
    <row r="2149" spans="1:5">
      <c r="A2149" s="69">
        <v>3927</v>
      </c>
      <c r="B2149" s="69">
        <v>18</v>
      </c>
      <c r="C2149" s="64">
        <v>1590</v>
      </c>
      <c r="D2149" s="64">
        <v>100</v>
      </c>
      <c r="E2149" s="64" t="s">
        <v>39</v>
      </c>
    </row>
    <row r="2150" spans="1:5">
      <c r="A2150" s="69">
        <v>3928</v>
      </c>
      <c r="B2150" s="69">
        <v>18</v>
      </c>
      <c r="C2150" s="64">
        <v>1590</v>
      </c>
      <c r="D2150" s="64">
        <v>100</v>
      </c>
      <c r="E2150" s="64" t="s">
        <v>39</v>
      </c>
    </row>
    <row r="2151" spans="1:5">
      <c r="A2151" s="69">
        <v>3929</v>
      </c>
      <c r="B2151" s="69">
        <v>18</v>
      </c>
      <c r="C2151" s="64">
        <v>1590</v>
      </c>
      <c r="D2151" s="64">
        <v>100</v>
      </c>
      <c r="E2151" s="64" t="s">
        <v>39</v>
      </c>
    </row>
    <row r="2152" spans="1:5">
      <c r="A2152" s="69">
        <v>3930</v>
      </c>
      <c r="B2152" s="69">
        <v>18</v>
      </c>
      <c r="C2152" s="64">
        <v>1590</v>
      </c>
      <c r="D2152" s="64">
        <v>100</v>
      </c>
      <c r="E2152" s="64" t="s">
        <v>39</v>
      </c>
    </row>
    <row r="2153" spans="1:5">
      <c r="A2153" s="69">
        <v>3931</v>
      </c>
      <c r="B2153" s="69">
        <v>18</v>
      </c>
      <c r="C2153" s="64">
        <v>1590</v>
      </c>
      <c r="D2153" s="64">
        <v>100</v>
      </c>
      <c r="E2153" s="64" t="s">
        <v>39</v>
      </c>
    </row>
    <row r="2154" spans="1:5">
      <c r="A2154" s="69">
        <v>3933</v>
      </c>
      <c r="B2154" s="69">
        <v>18</v>
      </c>
      <c r="C2154" s="64">
        <v>1590</v>
      </c>
      <c r="D2154" s="64">
        <v>100</v>
      </c>
      <c r="E2154" s="64" t="s">
        <v>39</v>
      </c>
    </row>
    <row r="2155" spans="1:5">
      <c r="A2155" s="69">
        <v>3934</v>
      </c>
      <c r="B2155" s="69">
        <v>18</v>
      </c>
      <c r="C2155" s="64">
        <v>1590</v>
      </c>
      <c r="D2155" s="64">
        <v>100</v>
      </c>
      <c r="E2155" s="64" t="s">
        <v>39</v>
      </c>
    </row>
    <row r="2156" spans="1:5">
      <c r="A2156" s="69">
        <v>3936</v>
      </c>
      <c r="B2156" s="69">
        <v>18</v>
      </c>
      <c r="C2156" s="64">
        <v>1590</v>
      </c>
      <c r="D2156" s="64">
        <v>100</v>
      </c>
      <c r="E2156" s="64" t="s">
        <v>39</v>
      </c>
    </row>
    <row r="2157" spans="1:5">
      <c r="A2157" s="69">
        <v>3937</v>
      </c>
      <c r="B2157" s="69">
        <v>18</v>
      </c>
      <c r="C2157" s="64">
        <v>1590</v>
      </c>
      <c r="D2157" s="64">
        <v>100</v>
      </c>
      <c r="E2157" s="64" t="s">
        <v>39</v>
      </c>
    </row>
    <row r="2158" spans="1:5">
      <c r="A2158" s="69">
        <v>3938</v>
      </c>
      <c r="B2158" s="69">
        <v>18</v>
      </c>
      <c r="C2158" s="64">
        <v>1590</v>
      </c>
      <c r="D2158" s="64">
        <v>100</v>
      </c>
      <c r="E2158" s="64" t="s">
        <v>39</v>
      </c>
    </row>
    <row r="2159" spans="1:5">
      <c r="A2159" s="69">
        <v>3939</v>
      </c>
      <c r="B2159" s="69">
        <v>18</v>
      </c>
      <c r="C2159" s="64">
        <v>1590</v>
      </c>
      <c r="D2159" s="64">
        <v>100</v>
      </c>
      <c r="E2159" s="64" t="s">
        <v>39</v>
      </c>
    </row>
    <row r="2160" spans="1:5">
      <c r="A2160" s="69">
        <v>3940</v>
      </c>
      <c r="B2160" s="69">
        <v>18</v>
      </c>
      <c r="C2160" s="64">
        <v>1590</v>
      </c>
      <c r="D2160" s="64">
        <v>100</v>
      </c>
      <c r="E2160" s="64" t="s">
        <v>39</v>
      </c>
    </row>
    <row r="2161" spans="1:5">
      <c r="A2161" s="69">
        <v>3941</v>
      </c>
      <c r="B2161" s="69">
        <v>18</v>
      </c>
      <c r="C2161" s="64">
        <v>1590</v>
      </c>
      <c r="D2161" s="64">
        <v>100</v>
      </c>
      <c r="E2161" s="64" t="s">
        <v>39</v>
      </c>
    </row>
    <row r="2162" spans="1:5">
      <c r="A2162" s="69">
        <v>3942</v>
      </c>
      <c r="B2162" s="69">
        <v>18</v>
      </c>
      <c r="C2162" s="64">
        <v>1590</v>
      </c>
      <c r="D2162" s="64">
        <v>100</v>
      </c>
      <c r="E2162" s="64" t="s">
        <v>39</v>
      </c>
    </row>
    <row r="2163" spans="1:5">
      <c r="A2163" s="69">
        <v>3943</v>
      </c>
      <c r="B2163" s="69">
        <v>18</v>
      </c>
      <c r="C2163" s="64">
        <v>1590</v>
      </c>
      <c r="D2163" s="64">
        <v>100</v>
      </c>
      <c r="E2163" s="64" t="s">
        <v>39</v>
      </c>
    </row>
    <row r="2164" spans="1:5">
      <c r="A2164" s="69">
        <v>3944</v>
      </c>
      <c r="B2164" s="69">
        <v>18</v>
      </c>
      <c r="C2164" s="64">
        <v>1590</v>
      </c>
      <c r="D2164" s="64">
        <v>100</v>
      </c>
      <c r="E2164" s="64" t="s">
        <v>39</v>
      </c>
    </row>
    <row r="2165" spans="1:5">
      <c r="A2165" s="69">
        <v>3945</v>
      </c>
      <c r="B2165" s="69">
        <v>18</v>
      </c>
      <c r="C2165" s="64">
        <v>1590</v>
      </c>
      <c r="D2165" s="64">
        <v>100</v>
      </c>
      <c r="E2165" s="64" t="s">
        <v>39</v>
      </c>
    </row>
    <row r="2166" spans="1:5">
      <c r="A2166" s="69">
        <v>3946</v>
      </c>
      <c r="B2166" s="69">
        <v>18</v>
      </c>
      <c r="C2166" s="64">
        <v>1590</v>
      </c>
      <c r="D2166" s="64">
        <v>100</v>
      </c>
      <c r="E2166" s="64" t="s">
        <v>39</v>
      </c>
    </row>
    <row r="2167" spans="1:5">
      <c r="A2167" s="69">
        <v>3950</v>
      </c>
      <c r="B2167" s="69">
        <v>18</v>
      </c>
      <c r="C2167" s="64">
        <v>1590</v>
      </c>
      <c r="D2167" s="64">
        <v>100</v>
      </c>
      <c r="E2167" s="64" t="s">
        <v>39</v>
      </c>
    </row>
    <row r="2168" spans="1:5">
      <c r="A2168" s="69">
        <v>3951</v>
      </c>
      <c r="B2168" s="69">
        <v>18</v>
      </c>
      <c r="C2168" s="64">
        <v>1590</v>
      </c>
      <c r="D2168" s="64">
        <v>100</v>
      </c>
      <c r="E2168" s="64" t="s">
        <v>39</v>
      </c>
    </row>
    <row r="2169" spans="1:5">
      <c r="A2169" s="69">
        <v>3953</v>
      </c>
      <c r="B2169" s="69">
        <v>20</v>
      </c>
      <c r="C2169" s="64">
        <v>2021</v>
      </c>
      <c r="D2169" s="64">
        <v>136</v>
      </c>
      <c r="E2169" s="64" t="s">
        <v>39</v>
      </c>
    </row>
    <row r="2170" spans="1:5">
      <c r="A2170" s="69">
        <v>3954</v>
      </c>
      <c r="B2170" s="69">
        <v>20</v>
      </c>
      <c r="C2170" s="64">
        <v>2021</v>
      </c>
      <c r="D2170" s="64">
        <v>136</v>
      </c>
      <c r="E2170" s="64" t="s">
        <v>39</v>
      </c>
    </row>
    <row r="2171" spans="1:5">
      <c r="A2171" s="69">
        <v>3956</v>
      </c>
      <c r="B2171" s="69">
        <v>20</v>
      </c>
      <c r="C2171" s="64">
        <v>2021</v>
      </c>
      <c r="D2171" s="64">
        <v>136</v>
      </c>
      <c r="E2171" s="64" t="s">
        <v>39</v>
      </c>
    </row>
    <row r="2172" spans="1:5">
      <c r="A2172" s="69">
        <v>3957</v>
      </c>
      <c r="B2172" s="69">
        <v>20</v>
      </c>
      <c r="C2172" s="64">
        <v>2021</v>
      </c>
      <c r="D2172" s="64">
        <v>136</v>
      </c>
      <c r="E2172" s="64" t="s">
        <v>39</v>
      </c>
    </row>
    <row r="2173" spans="1:5">
      <c r="A2173" s="69">
        <v>3958</v>
      </c>
      <c r="B2173" s="69">
        <v>20</v>
      </c>
      <c r="C2173" s="64">
        <v>2021</v>
      </c>
      <c r="D2173" s="64">
        <v>136</v>
      </c>
      <c r="E2173" s="64" t="s">
        <v>39</v>
      </c>
    </row>
    <row r="2174" spans="1:5">
      <c r="A2174" s="69">
        <v>3959</v>
      </c>
      <c r="B2174" s="69">
        <v>20</v>
      </c>
      <c r="C2174" s="64">
        <v>2021</v>
      </c>
      <c r="D2174" s="64">
        <v>136</v>
      </c>
      <c r="E2174" s="64" t="s">
        <v>39</v>
      </c>
    </row>
    <row r="2175" spans="1:5">
      <c r="A2175" s="69">
        <v>3960</v>
      </c>
      <c r="B2175" s="69">
        <v>20</v>
      </c>
      <c r="C2175" s="64">
        <v>2021</v>
      </c>
      <c r="D2175" s="64">
        <v>136</v>
      </c>
      <c r="E2175" s="64" t="s">
        <v>39</v>
      </c>
    </row>
    <row r="2176" spans="1:5">
      <c r="A2176" s="69">
        <v>3962</v>
      </c>
      <c r="B2176" s="69">
        <v>20</v>
      </c>
      <c r="C2176" s="64">
        <v>2021</v>
      </c>
      <c r="D2176" s="64">
        <v>136</v>
      </c>
      <c r="E2176" s="64" t="s">
        <v>39</v>
      </c>
    </row>
    <row r="2177" spans="1:5">
      <c r="A2177" s="69">
        <v>3964</v>
      </c>
      <c r="B2177" s="69">
        <v>20</v>
      </c>
      <c r="C2177" s="64">
        <v>2021</v>
      </c>
      <c r="D2177" s="64">
        <v>136</v>
      </c>
      <c r="E2177" s="64" t="s">
        <v>39</v>
      </c>
    </row>
    <row r="2178" spans="1:5">
      <c r="A2178" s="69">
        <v>3965</v>
      </c>
      <c r="B2178" s="69">
        <v>20</v>
      </c>
      <c r="C2178" s="64">
        <v>2021</v>
      </c>
      <c r="D2178" s="64">
        <v>136</v>
      </c>
      <c r="E2178" s="64" t="s">
        <v>39</v>
      </c>
    </row>
    <row r="2179" spans="1:5">
      <c r="A2179" s="69">
        <v>3966</v>
      </c>
      <c r="B2179" s="69">
        <v>20</v>
      </c>
      <c r="C2179" s="64">
        <v>2021</v>
      </c>
      <c r="D2179" s="64">
        <v>136</v>
      </c>
      <c r="E2179" s="64" t="s">
        <v>39</v>
      </c>
    </row>
    <row r="2180" spans="1:5">
      <c r="A2180" s="69">
        <v>3967</v>
      </c>
      <c r="B2180" s="69">
        <v>20</v>
      </c>
      <c r="C2180" s="64">
        <v>2021</v>
      </c>
      <c r="D2180" s="64">
        <v>136</v>
      </c>
      <c r="E2180" s="64" t="s">
        <v>39</v>
      </c>
    </row>
    <row r="2181" spans="1:5">
      <c r="A2181" s="69">
        <v>3971</v>
      </c>
      <c r="B2181" s="69">
        <v>20</v>
      </c>
      <c r="C2181" s="64">
        <v>2021</v>
      </c>
      <c r="D2181" s="64">
        <v>136</v>
      </c>
      <c r="E2181" s="64" t="s">
        <v>39</v>
      </c>
    </row>
    <row r="2182" spans="1:5">
      <c r="A2182" s="69">
        <v>3975</v>
      </c>
      <c r="B2182" s="69">
        <v>18</v>
      </c>
      <c r="C2182" s="64">
        <v>1590</v>
      </c>
      <c r="D2182" s="64">
        <v>100</v>
      </c>
      <c r="E2182" s="64" t="s">
        <v>39</v>
      </c>
    </row>
    <row r="2183" spans="1:5">
      <c r="A2183" s="69">
        <v>3976</v>
      </c>
      <c r="B2183" s="69">
        <v>18</v>
      </c>
      <c r="C2183" s="64">
        <v>1590</v>
      </c>
      <c r="D2183" s="64">
        <v>100</v>
      </c>
      <c r="E2183" s="64" t="s">
        <v>39</v>
      </c>
    </row>
    <row r="2184" spans="1:5">
      <c r="A2184" s="69">
        <v>3977</v>
      </c>
      <c r="B2184" s="69">
        <v>18</v>
      </c>
      <c r="C2184" s="64">
        <v>1590</v>
      </c>
      <c r="D2184" s="64">
        <v>100</v>
      </c>
      <c r="E2184" s="64" t="s">
        <v>39</v>
      </c>
    </row>
    <row r="2185" spans="1:5">
      <c r="A2185" s="69">
        <v>3978</v>
      </c>
      <c r="B2185" s="69">
        <v>18</v>
      </c>
      <c r="C2185" s="64">
        <v>1590</v>
      </c>
      <c r="D2185" s="64">
        <v>100</v>
      </c>
      <c r="E2185" s="64" t="s">
        <v>39</v>
      </c>
    </row>
    <row r="2186" spans="1:5">
      <c r="A2186" s="69">
        <v>3979</v>
      </c>
      <c r="B2186" s="69">
        <v>18</v>
      </c>
      <c r="C2186" s="64">
        <v>1590</v>
      </c>
      <c r="D2186" s="64">
        <v>100</v>
      </c>
      <c r="E2186" s="64" t="s">
        <v>39</v>
      </c>
    </row>
    <row r="2187" spans="1:5">
      <c r="A2187" s="69">
        <v>3980</v>
      </c>
      <c r="B2187" s="69">
        <v>18</v>
      </c>
      <c r="C2187" s="64">
        <v>1590</v>
      </c>
      <c r="D2187" s="64">
        <v>100</v>
      </c>
      <c r="E2187" s="64" t="s">
        <v>39</v>
      </c>
    </row>
    <row r="2188" spans="1:5">
      <c r="A2188" s="69">
        <v>3981</v>
      </c>
      <c r="B2188" s="69">
        <v>18</v>
      </c>
      <c r="C2188" s="64">
        <v>1590</v>
      </c>
      <c r="D2188" s="64">
        <v>100</v>
      </c>
      <c r="E2188" s="64" t="s">
        <v>39</v>
      </c>
    </row>
    <row r="2189" spans="1:5">
      <c r="A2189" s="69">
        <v>3984</v>
      </c>
      <c r="B2189" s="69">
        <v>18</v>
      </c>
      <c r="C2189" s="64">
        <v>1590</v>
      </c>
      <c r="D2189" s="64">
        <v>100</v>
      </c>
      <c r="E2189" s="64" t="s">
        <v>39</v>
      </c>
    </row>
    <row r="2190" spans="1:5">
      <c r="A2190" s="69">
        <v>3987</v>
      </c>
      <c r="B2190" s="69">
        <v>18</v>
      </c>
      <c r="C2190" s="64">
        <v>1590</v>
      </c>
      <c r="D2190" s="64">
        <v>100</v>
      </c>
      <c r="E2190" s="64" t="s">
        <v>39</v>
      </c>
    </row>
    <row r="2191" spans="1:5">
      <c r="A2191" s="69">
        <v>3988</v>
      </c>
      <c r="B2191" s="69">
        <v>18</v>
      </c>
      <c r="C2191" s="64">
        <v>1590</v>
      </c>
      <c r="D2191" s="64">
        <v>100</v>
      </c>
      <c r="E2191" s="64" t="s">
        <v>39</v>
      </c>
    </row>
    <row r="2192" spans="1:5">
      <c r="A2192" s="69">
        <v>3989</v>
      </c>
      <c r="B2192" s="69">
        <v>18</v>
      </c>
      <c r="C2192" s="64">
        <v>1590</v>
      </c>
      <c r="D2192" s="64">
        <v>100</v>
      </c>
      <c r="E2192" s="64" t="s">
        <v>39</v>
      </c>
    </row>
    <row r="2193" spans="1:5">
      <c r="A2193" s="69">
        <v>3990</v>
      </c>
      <c r="B2193" s="69">
        <v>18</v>
      </c>
      <c r="C2193" s="64">
        <v>1590</v>
      </c>
      <c r="D2193" s="64">
        <v>100</v>
      </c>
      <c r="E2193" s="64" t="s">
        <v>39</v>
      </c>
    </row>
    <row r="2194" spans="1:5">
      <c r="A2194" s="69">
        <v>3991</v>
      </c>
      <c r="B2194" s="69">
        <v>18</v>
      </c>
      <c r="C2194" s="64">
        <v>1590</v>
      </c>
      <c r="D2194" s="64">
        <v>100</v>
      </c>
      <c r="E2194" s="64" t="s">
        <v>39</v>
      </c>
    </row>
    <row r="2195" spans="1:5">
      <c r="A2195" s="69">
        <v>3992</v>
      </c>
      <c r="B2195" s="69">
        <v>18</v>
      </c>
      <c r="C2195" s="64">
        <v>1590</v>
      </c>
      <c r="D2195" s="64">
        <v>100</v>
      </c>
      <c r="E2195" s="64" t="s">
        <v>39</v>
      </c>
    </row>
    <row r="2196" spans="1:5">
      <c r="A2196" s="69">
        <v>3995</v>
      </c>
      <c r="B2196" s="69">
        <v>18</v>
      </c>
      <c r="C2196" s="64">
        <v>1590</v>
      </c>
      <c r="D2196" s="64">
        <v>100</v>
      </c>
      <c r="E2196" s="64" t="s">
        <v>39</v>
      </c>
    </row>
    <row r="2197" spans="1:5">
      <c r="A2197" s="69">
        <v>3996</v>
      </c>
      <c r="B2197" s="69">
        <v>18</v>
      </c>
      <c r="C2197" s="64">
        <v>1590</v>
      </c>
      <c r="D2197" s="64">
        <v>100</v>
      </c>
      <c r="E2197" s="64" t="s">
        <v>39</v>
      </c>
    </row>
    <row r="2198" spans="1:5">
      <c r="A2198" s="69">
        <v>4000</v>
      </c>
      <c r="B2198" s="69">
        <v>51</v>
      </c>
      <c r="C2198" s="64">
        <v>325</v>
      </c>
      <c r="D2198" s="64">
        <v>1043</v>
      </c>
      <c r="E2198" s="64" t="s">
        <v>40</v>
      </c>
    </row>
    <row r="2199" spans="1:5">
      <c r="A2199" s="69">
        <v>4001</v>
      </c>
      <c r="B2199" s="69">
        <v>51</v>
      </c>
      <c r="C2199" s="64">
        <v>325</v>
      </c>
      <c r="D2199" s="64">
        <v>1043</v>
      </c>
      <c r="E2199" s="64" t="s">
        <v>40</v>
      </c>
    </row>
    <row r="2200" spans="1:5">
      <c r="A2200" s="69">
        <v>4002</v>
      </c>
      <c r="B2200" s="69">
        <v>51</v>
      </c>
      <c r="C2200" s="64">
        <v>325</v>
      </c>
      <c r="D2200" s="64">
        <v>1043</v>
      </c>
      <c r="E2200" s="64" t="s">
        <v>40</v>
      </c>
    </row>
    <row r="2201" spans="1:5">
      <c r="A2201" s="69">
        <v>4003</v>
      </c>
      <c r="B2201" s="69">
        <v>51</v>
      </c>
      <c r="C2201" s="64">
        <v>325</v>
      </c>
      <c r="D2201" s="64">
        <v>1043</v>
      </c>
      <c r="E2201" s="64" t="s">
        <v>40</v>
      </c>
    </row>
    <row r="2202" spans="1:5">
      <c r="A2202" s="69">
        <v>4004</v>
      </c>
      <c r="B2202" s="69">
        <v>51</v>
      </c>
      <c r="C2202" s="64">
        <v>325</v>
      </c>
      <c r="D2202" s="64">
        <v>1043</v>
      </c>
      <c r="E2202" s="64" t="s">
        <v>40</v>
      </c>
    </row>
    <row r="2203" spans="1:5">
      <c r="A2203" s="69">
        <v>4005</v>
      </c>
      <c r="B2203" s="69">
        <v>51</v>
      </c>
      <c r="C2203" s="64">
        <v>325</v>
      </c>
      <c r="D2203" s="64">
        <v>1043</v>
      </c>
      <c r="E2203" s="64" t="s">
        <v>40</v>
      </c>
    </row>
    <row r="2204" spans="1:5">
      <c r="A2204" s="69">
        <v>4006</v>
      </c>
      <c r="B2204" s="69">
        <v>51</v>
      </c>
      <c r="C2204" s="64">
        <v>325</v>
      </c>
      <c r="D2204" s="64">
        <v>1043</v>
      </c>
      <c r="E2204" s="64" t="s">
        <v>40</v>
      </c>
    </row>
    <row r="2205" spans="1:5">
      <c r="A2205" s="69">
        <v>4007</v>
      </c>
      <c r="B2205" s="69">
        <v>51</v>
      </c>
      <c r="C2205" s="64">
        <v>325</v>
      </c>
      <c r="D2205" s="64">
        <v>1043</v>
      </c>
      <c r="E2205" s="64" t="s">
        <v>40</v>
      </c>
    </row>
    <row r="2206" spans="1:5">
      <c r="A2206" s="69">
        <v>4008</v>
      </c>
      <c r="B2206" s="69">
        <v>51</v>
      </c>
      <c r="C2206" s="64">
        <v>325</v>
      </c>
      <c r="D2206" s="64">
        <v>1043</v>
      </c>
      <c r="E2206" s="64" t="s">
        <v>40</v>
      </c>
    </row>
    <row r="2207" spans="1:5">
      <c r="A2207" s="69">
        <v>4009</v>
      </c>
      <c r="B2207" s="69">
        <v>51</v>
      </c>
      <c r="C2207" s="64">
        <v>325</v>
      </c>
      <c r="D2207" s="64">
        <v>1043</v>
      </c>
      <c r="E2207" s="64" t="s">
        <v>40</v>
      </c>
    </row>
    <row r="2208" spans="1:5">
      <c r="A2208" s="69">
        <v>4010</v>
      </c>
      <c r="B2208" s="69">
        <v>51</v>
      </c>
      <c r="C2208" s="64">
        <v>325</v>
      </c>
      <c r="D2208" s="64">
        <v>1043</v>
      </c>
      <c r="E2208" s="64" t="s">
        <v>40</v>
      </c>
    </row>
    <row r="2209" spans="1:5">
      <c r="A2209" s="69">
        <v>4011</v>
      </c>
      <c r="B2209" s="69">
        <v>51</v>
      </c>
      <c r="C2209" s="64">
        <v>325</v>
      </c>
      <c r="D2209" s="64">
        <v>1043</v>
      </c>
      <c r="E2209" s="64" t="s">
        <v>40</v>
      </c>
    </row>
    <row r="2210" spans="1:5">
      <c r="A2210" s="69">
        <v>4012</v>
      </c>
      <c r="B2210" s="69">
        <v>51</v>
      </c>
      <c r="C2210" s="64">
        <v>325</v>
      </c>
      <c r="D2210" s="64">
        <v>1043</v>
      </c>
      <c r="E2210" s="64" t="s">
        <v>40</v>
      </c>
    </row>
    <row r="2211" spans="1:5">
      <c r="A2211" s="69">
        <v>4013</v>
      </c>
      <c r="B2211" s="69">
        <v>51</v>
      </c>
      <c r="C2211" s="64">
        <v>325</v>
      </c>
      <c r="D2211" s="64">
        <v>1043</v>
      </c>
      <c r="E2211" s="64" t="s">
        <v>40</v>
      </c>
    </row>
    <row r="2212" spans="1:5">
      <c r="A2212" s="69">
        <v>4014</v>
      </c>
      <c r="B2212" s="69">
        <v>51</v>
      </c>
      <c r="C2212" s="64">
        <v>325</v>
      </c>
      <c r="D2212" s="64">
        <v>1043</v>
      </c>
      <c r="E2212" s="64" t="s">
        <v>40</v>
      </c>
    </row>
    <row r="2213" spans="1:5">
      <c r="A2213" s="69">
        <v>4017</v>
      </c>
      <c r="B2213" s="69">
        <v>51</v>
      </c>
      <c r="C2213" s="64">
        <v>325</v>
      </c>
      <c r="D2213" s="64">
        <v>1043</v>
      </c>
      <c r="E2213" s="64" t="s">
        <v>40</v>
      </c>
    </row>
    <row r="2214" spans="1:5">
      <c r="A2214" s="69">
        <v>4018</v>
      </c>
      <c r="B2214" s="69">
        <v>51</v>
      </c>
      <c r="C2214" s="64">
        <v>325</v>
      </c>
      <c r="D2214" s="64">
        <v>1043</v>
      </c>
      <c r="E2214" s="64" t="s">
        <v>40</v>
      </c>
    </row>
    <row r="2215" spans="1:5">
      <c r="A2215" s="69">
        <v>4019</v>
      </c>
      <c r="B2215" s="69">
        <v>51</v>
      </c>
      <c r="C2215" s="64">
        <v>325</v>
      </c>
      <c r="D2215" s="64">
        <v>1043</v>
      </c>
      <c r="E2215" s="64" t="s">
        <v>40</v>
      </c>
    </row>
    <row r="2216" spans="1:5">
      <c r="A2216" s="69">
        <v>4020</v>
      </c>
      <c r="B2216" s="69">
        <v>51</v>
      </c>
      <c r="C2216" s="64">
        <v>325</v>
      </c>
      <c r="D2216" s="64">
        <v>1043</v>
      </c>
      <c r="E2216" s="64" t="s">
        <v>40</v>
      </c>
    </row>
    <row r="2217" spans="1:5">
      <c r="A2217" s="69">
        <v>4021</v>
      </c>
      <c r="B2217" s="69">
        <v>51</v>
      </c>
      <c r="C2217" s="64">
        <v>325</v>
      </c>
      <c r="D2217" s="64">
        <v>1043</v>
      </c>
      <c r="E2217" s="64" t="s">
        <v>40</v>
      </c>
    </row>
    <row r="2218" spans="1:5">
      <c r="A2218" s="69">
        <v>4022</v>
      </c>
      <c r="B2218" s="69">
        <v>51</v>
      </c>
      <c r="C2218" s="64">
        <v>325</v>
      </c>
      <c r="D2218" s="64">
        <v>1043</v>
      </c>
      <c r="E2218" s="64" t="s">
        <v>40</v>
      </c>
    </row>
    <row r="2219" spans="1:5">
      <c r="A2219" s="69">
        <v>4025</v>
      </c>
      <c r="B2219" s="69">
        <v>51</v>
      </c>
      <c r="C2219" s="64">
        <v>325</v>
      </c>
      <c r="D2219" s="64">
        <v>1043</v>
      </c>
      <c r="E2219" s="64" t="s">
        <v>40</v>
      </c>
    </row>
    <row r="2220" spans="1:5">
      <c r="A2220" s="69">
        <v>4029</v>
      </c>
      <c r="B2220" s="69">
        <v>51</v>
      </c>
      <c r="C2220" s="64">
        <v>325</v>
      </c>
      <c r="D2220" s="64">
        <v>1043</v>
      </c>
      <c r="E2220" s="64" t="s">
        <v>40</v>
      </c>
    </row>
    <row r="2221" spans="1:5">
      <c r="A2221" s="69">
        <v>4030</v>
      </c>
      <c r="B2221" s="69">
        <v>51</v>
      </c>
      <c r="C2221" s="64">
        <v>325</v>
      </c>
      <c r="D2221" s="64">
        <v>1043</v>
      </c>
      <c r="E2221" s="64" t="s">
        <v>40</v>
      </c>
    </row>
    <row r="2222" spans="1:5">
      <c r="A2222" s="69">
        <v>4031</v>
      </c>
      <c r="B2222" s="69">
        <v>51</v>
      </c>
      <c r="C2222" s="64">
        <v>325</v>
      </c>
      <c r="D2222" s="64">
        <v>1043</v>
      </c>
      <c r="E2222" s="64" t="s">
        <v>40</v>
      </c>
    </row>
    <row r="2223" spans="1:5">
      <c r="A2223" s="69">
        <v>4032</v>
      </c>
      <c r="B2223" s="69">
        <v>51</v>
      </c>
      <c r="C2223" s="64">
        <v>325</v>
      </c>
      <c r="D2223" s="64">
        <v>1043</v>
      </c>
      <c r="E2223" s="64" t="s">
        <v>40</v>
      </c>
    </row>
    <row r="2224" spans="1:5">
      <c r="A2224" s="69">
        <v>4034</v>
      </c>
      <c r="B2224" s="69">
        <v>51</v>
      </c>
      <c r="C2224" s="64">
        <v>325</v>
      </c>
      <c r="D2224" s="64">
        <v>1043</v>
      </c>
      <c r="E2224" s="64" t="s">
        <v>40</v>
      </c>
    </row>
    <row r="2225" spans="1:5">
      <c r="A2225" s="69">
        <v>4035</v>
      </c>
      <c r="B2225" s="69">
        <v>51</v>
      </c>
      <c r="C2225" s="64">
        <v>325</v>
      </c>
      <c r="D2225" s="64">
        <v>1043</v>
      </c>
      <c r="E2225" s="64" t="s">
        <v>40</v>
      </c>
    </row>
    <row r="2226" spans="1:5">
      <c r="A2226" s="69">
        <v>4036</v>
      </c>
      <c r="B2226" s="69">
        <v>51</v>
      </c>
      <c r="C2226" s="64">
        <v>325</v>
      </c>
      <c r="D2226" s="64">
        <v>1043</v>
      </c>
      <c r="E2226" s="64" t="s">
        <v>40</v>
      </c>
    </row>
    <row r="2227" spans="1:5">
      <c r="A2227" s="69">
        <v>4037</v>
      </c>
      <c r="B2227" s="69">
        <v>51</v>
      </c>
      <c r="C2227" s="64">
        <v>325</v>
      </c>
      <c r="D2227" s="64">
        <v>1043</v>
      </c>
      <c r="E2227" s="64" t="s">
        <v>40</v>
      </c>
    </row>
    <row r="2228" spans="1:5">
      <c r="A2228" s="69">
        <v>4051</v>
      </c>
      <c r="B2228" s="69">
        <v>51</v>
      </c>
      <c r="C2228" s="64">
        <v>325</v>
      </c>
      <c r="D2228" s="64">
        <v>1043</v>
      </c>
      <c r="E2228" s="64" t="s">
        <v>40</v>
      </c>
    </row>
    <row r="2229" spans="1:5">
      <c r="A2229" s="69">
        <v>4052</v>
      </c>
      <c r="B2229" s="69">
        <v>51</v>
      </c>
      <c r="C2229" s="64">
        <v>325</v>
      </c>
      <c r="D2229" s="64">
        <v>1043</v>
      </c>
      <c r="E2229" s="64" t="s">
        <v>40</v>
      </c>
    </row>
    <row r="2230" spans="1:5">
      <c r="A2230" s="69">
        <v>4053</v>
      </c>
      <c r="B2230" s="69">
        <v>51</v>
      </c>
      <c r="C2230" s="64">
        <v>325</v>
      </c>
      <c r="D2230" s="64">
        <v>1043</v>
      </c>
      <c r="E2230" s="64" t="s">
        <v>40</v>
      </c>
    </row>
    <row r="2231" spans="1:5">
      <c r="A2231" s="69">
        <v>4054</v>
      </c>
      <c r="B2231" s="69">
        <v>51</v>
      </c>
      <c r="C2231" s="64">
        <v>325</v>
      </c>
      <c r="D2231" s="64">
        <v>1043</v>
      </c>
      <c r="E2231" s="64" t="s">
        <v>40</v>
      </c>
    </row>
    <row r="2232" spans="1:5">
      <c r="A2232" s="69">
        <v>4055</v>
      </c>
      <c r="B2232" s="69">
        <v>51</v>
      </c>
      <c r="C2232" s="64">
        <v>325</v>
      </c>
      <c r="D2232" s="64">
        <v>1043</v>
      </c>
      <c r="E2232" s="64" t="s">
        <v>40</v>
      </c>
    </row>
    <row r="2233" spans="1:5">
      <c r="A2233" s="69">
        <v>4059</v>
      </c>
      <c r="B2233" s="69">
        <v>51</v>
      </c>
      <c r="C2233" s="64">
        <v>325</v>
      </c>
      <c r="D2233" s="64">
        <v>1043</v>
      </c>
      <c r="E2233" s="64" t="s">
        <v>40</v>
      </c>
    </row>
    <row r="2234" spans="1:5">
      <c r="A2234" s="69">
        <v>4060</v>
      </c>
      <c r="B2234" s="69">
        <v>51</v>
      </c>
      <c r="C2234" s="64">
        <v>325</v>
      </c>
      <c r="D2234" s="64">
        <v>1043</v>
      </c>
      <c r="E2234" s="64" t="s">
        <v>40</v>
      </c>
    </row>
    <row r="2235" spans="1:5">
      <c r="A2235" s="69">
        <v>4061</v>
      </c>
      <c r="B2235" s="69">
        <v>51</v>
      </c>
      <c r="C2235" s="64">
        <v>325</v>
      </c>
      <c r="D2235" s="64">
        <v>1043</v>
      </c>
      <c r="E2235" s="64" t="s">
        <v>40</v>
      </c>
    </row>
    <row r="2236" spans="1:5">
      <c r="A2236" s="69">
        <v>4064</v>
      </c>
      <c r="B2236" s="69">
        <v>51</v>
      </c>
      <c r="C2236" s="64">
        <v>325</v>
      </c>
      <c r="D2236" s="64">
        <v>1043</v>
      </c>
      <c r="E2236" s="64" t="s">
        <v>40</v>
      </c>
    </row>
    <row r="2237" spans="1:5">
      <c r="A2237" s="69">
        <v>4065</v>
      </c>
      <c r="B2237" s="69">
        <v>51</v>
      </c>
      <c r="C2237" s="64">
        <v>325</v>
      </c>
      <c r="D2237" s="64">
        <v>1043</v>
      </c>
      <c r="E2237" s="64" t="s">
        <v>40</v>
      </c>
    </row>
    <row r="2238" spans="1:5">
      <c r="A2238" s="69">
        <v>4066</v>
      </c>
      <c r="B2238" s="69">
        <v>51</v>
      </c>
      <c r="C2238" s="64">
        <v>325</v>
      </c>
      <c r="D2238" s="64">
        <v>1043</v>
      </c>
      <c r="E2238" s="64" t="s">
        <v>40</v>
      </c>
    </row>
    <row r="2239" spans="1:5">
      <c r="A2239" s="69">
        <v>4067</v>
      </c>
      <c r="B2239" s="69">
        <v>51</v>
      </c>
      <c r="C2239" s="64">
        <v>325</v>
      </c>
      <c r="D2239" s="64">
        <v>1043</v>
      </c>
      <c r="E2239" s="64" t="s">
        <v>40</v>
      </c>
    </row>
    <row r="2240" spans="1:5">
      <c r="A2240" s="69">
        <v>4068</v>
      </c>
      <c r="B2240" s="69">
        <v>51</v>
      </c>
      <c r="C2240" s="64">
        <v>325</v>
      </c>
      <c r="D2240" s="64">
        <v>1043</v>
      </c>
      <c r="E2240" s="64" t="s">
        <v>40</v>
      </c>
    </row>
    <row r="2241" spans="1:5">
      <c r="A2241" s="69">
        <v>4069</v>
      </c>
      <c r="B2241" s="69">
        <v>51</v>
      </c>
      <c r="C2241" s="64">
        <v>325</v>
      </c>
      <c r="D2241" s="64">
        <v>1043</v>
      </c>
      <c r="E2241" s="64" t="s">
        <v>40</v>
      </c>
    </row>
    <row r="2242" spans="1:5">
      <c r="A2242" s="69">
        <v>4070</v>
      </c>
      <c r="B2242" s="69">
        <v>51</v>
      </c>
      <c r="C2242" s="64">
        <v>325</v>
      </c>
      <c r="D2242" s="64">
        <v>1043</v>
      </c>
      <c r="E2242" s="64" t="s">
        <v>40</v>
      </c>
    </row>
    <row r="2243" spans="1:5">
      <c r="A2243" s="69">
        <v>4072</v>
      </c>
      <c r="B2243" s="69">
        <v>51</v>
      </c>
      <c r="C2243" s="64">
        <v>325</v>
      </c>
      <c r="D2243" s="64">
        <v>1043</v>
      </c>
      <c r="E2243" s="64" t="s">
        <v>40</v>
      </c>
    </row>
    <row r="2244" spans="1:5">
      <c r="A2244" s="69">
        <v>4073</v>
      </c>
      <c r="B2244" s="69">
        <v>51</v>
      </c>
      <c r="C2244" s="64">
        <v>325</v>
      </c>
      <c r="D2244" s="64">
        <v>1043</v>
      </c>
      <c r="E2244" s="64" t="s">
        <v>40</v>
      </c>
    </row>
    <row r="2245" spans="1:5">
      <c r="A2245" s="69">
        <v>4074</v>
      </c>
      <c r="B2245" s="69">
        <v>51</v>
      </c>
      <c r="C2245" s="64">
        <v>325</v>
      </c>
      <c r="D2245" s="64">
        <v>1043</v>
      </c>
      <c r="E2245" s="64" t="s">
        <v>40</v>
      </c>
    </row>
    <row r="2246" spans="1:5">
      <c r="A2246" s="69">
        <v>4075</v>
      </c>
      <c r="B2246" s="69">
        <v>51</v>
      </c>
      <c r="C2246" s="64">
        <v>325</v>
      </c>
      <c r="D2246" s="64">
        <v>1043</v>
      </c>
      <c r="E2246" s="64" t="s">
        <v>40</v>
      </c>
    </row>
    <row r="2247" spans="1:5">
      <c r="A2247" s="69">
        <v>4076</v>
      </c>
      <c r="B2247" s="69">
        <v>51</v>
      </c>
      <c r="C2247" s="64">
        <v>325</v>
      </c>
      <c r="D2247" s="64">
        <v>1043</v>
      </c>
      <c r="E2247" s="64" t="s">
        <v>40</v>
      </c>
    </row>
    <row r="2248" spans="1:5">
      <c r="A2248" s="69">
        <v>4077</v>
      </c>
      <c r="B2248" s="69">
        <v>51</v>
      </c>
      <c r="C2248" s="64">
        <v>325</v>
      </c>
      <c r="D2248" s="64">
        <v>1043</v>
      </c>
      <c r="E2248" s="64" t="s">
        <v>40</v>
      </c>
    </row>
    <row r="2249" spans="1:5">
      <c r="A2249" s="69">
        <v>4078</v>
      </c>
      <c r="B2249" s="69">
        <v>51</v>
      </c>
      <c r="C2249" s="64">
        <v>325</v>
      </c>
      <c r="D2249" s="64">
        <v>1043</v>
      </c>
      <c r="E2249" s="64" t="s">
        <v>40</v>
      </c>
    </row>
    <row r="2250" spans="1:5">
      <c r="A2250" s="69">
        <v>4101</v>
      </c>
      <c r="B2250" s="69">
        <v>51</v>
      </c>
      <c r="C2250" s="64">
        <v>325</v>
      </c>
      <c r="D2250" s="64">
        <v>1043</v>
      </c>
      <c r="E2250" s="64" t="s">
        <v>40</v>
      </c>
    </row>
    <row r="2251" spans="1:5">
      <c r="A2251" s="69">
        <v>4102</v>
      </c>
      <c r="B2251" s="69">
        <v>51</v>
      </c>
      <c r="C2251" s="64">
        <v>325</v>
      </c>
      <c r="D2251" s="64">
        <v>1043</v>
      </c>
      <c r="E2251" s="64" t="s">
        <v>40</v>
      </c>
    </row>
    <row r="2252" spans="1:5">
      <c r="A2252" s="69">
        <v>4103</v>
      </c>
      <c r="B2252" s="69">
        <v>51</v>
      </c>
      <c r="C2252" s="64">
        <v>325</v>
      </c>
      <c r="D2252" s="64">
        <v>1043</v>
      </c>
      <c r="E2252" s="64" t="s">
        <v>40</v>
      </c>
    </row>
    <row r="2253" spans="1:5">
      <c r="A2253" s="69">
        <v>4104</v>
      </c>
      <c r="B2253" s="69">
        <v>51</v>
      </c>
      <c r="C2253" s="64">
        <v>325</v>
      </c>
      <c r="D2253" s="64">
        <v>1043</v>
      </c>
      <c r="E2253" s="64" t="s">
        <v>40</v>
      </c>
    </row>
    <row r="2254" spans="1:5">
      <c r="A2254" s="69">
        <v>4105</v>
      </c>
      <c r="B2254" s="69">
        <v>51</v>
      </c>
      <c r="C2254" s="64">
        <v>325</v>
      </c>
      <c r="D2254" s="64">
        <v>1043</v>
      </c>
      <c r="E2254" s="64" t="s">
        <v>40</v>
      </c>
    </row>
    <row r="2255" spans="1:5">
      <c r="A2255" s="69">
        <v>4106</v>
      </c>
      <c r="B2255" s="69">
        <v>51</v>
      </c>
      <c r="C2255" s="64">
        <v>325</v>
      </c>
      <c r="D2255" s="64">
        <v>1043</v>
      </c>
      <c r="E2255" s="64" t="s">
        <v>40</v>
      </c>
    </row>
    <row r="2256" spans="1:5">
      <c r="A2256" s="69">
        <v>4107</v>
      </c>
      <c r="B2256" s="69">
        <v>51</v>
      </c>
      <c r="C2256" s="64">
        <v>325</v>
      </c>
      <c r="D2256" s="64">
        <v>1043</v>
      </c>
      <c r="E2256" s="64" t="s">
        <v>40</v>
      </c>
    </row>
    <row r="2257" spans="1:5">
      <c r="A2257" s="69">
        <v>4108</v>
      </c>
      <c r="B2257" s="69">
        <v>51</v>
      </c>
      <c r="C2257" s="64">
        <v>325</v>
      </c>
      <c r="D2257" s="64">
        <v>1043</v>
      </c>
      <c r="E2257" s="64" t="s">
        <v>40</v>
      </c>
    </row>
    <row r="2258" spans="1:5">
      <c r="A2258" s="69">
        <v>4109</v>
      </c>
      <c r="B2258" s="69">
        <v>51</v>
      </c>
      <c r="C2258" s="64">
        <v>325</v>
      </c>
      <c r="D2258" s="64">
        <v>1043</v>
      </c>
      <c r="E2258" s="64" t="s">
        <v>40</v>
      </c>
    </row>
    <row r="2259" spans="1:5">
      <c r="A2259" s="69">
        <v>4110</v>
      </c>
      <c r="B2259" s="69">
        <v>51</v>
      </c>
      <c r="C2259" s="64">
        <v>325</v>
      </c>
      <c r="D2259" s="64">
        <v>1043</v>
      </c>
      <c r="E2259" s="64" t="s">
        <v>40</v>
      </c>
    </row>
    <row r="2260" spans="1:5">
      <c r="A2260" s="69">
        <v>4111</v>
      </c>
      <c r="B2260" s="69">
        <v>51</v>
      </c>
      <c r="C2260" s="64">
        <v>325</v>
      </c>
      <c r="D2260" s="64">
        <v>1043</v>
      </c>
      <c r="E2260" s="64" t="s">
        <v>40</v>
      </c>
    </row>
    <row r="2261" spans="1:5">
      <c r="A2261" s="69">
        <v>4112</v>
      </c>
      <c r="B2261" s="69">
        <v>51</v>
      </c>
      <c r="C2261" s="64">
        <v>325</v>
      </c>
      <c r="D2261" s="64">
        <v>1043</v>
      </c>
      <c r="E2261" s="64" t="s">
        <v>40</v>
      </c>
    </row>
    <row r="2262" spans="1:5">
      <c r="A2262" s="69">
        <v>4113</v>
      </c>
      <c r="B2262" s="69">
        <v>51</v>
      </c>
      <c r="C2262" s="64">
        <v>325</v>
      </c>
      <c r="D2262" s="64">
        <v>1043</v>
      </c>
      <c r="E2262" s="64" t="s">
        <v>40</v>
      </c>
    </row>
    <row r="2263" spans="1:5">
      <c r="A2263" s="69">
        <v>4114</v>
      </c>
      <c r="B2263" s="69">
        <v>51</v>
      </c>
      <c r="C2263" s="64">
        <v>325</v>
      </c>
      <c r="D2263" s="64">
        <v>1043</v>
      </c>
      <c r="E2263" s="64" t="s">
        <v>40</v>
      </c>
    </row>
    <row r="2264" spans="1:5">
      <c r="A2264" s="69">
        <v>4115</v>
      </c>
      <c r="B2264" s="69">
        <v>51</v>
      </c>
      <c r="C2264" s="64">
        <v>325</v>
      </c>
      <c r="D2264" s="64">
        <v>1043</v>
      </c>
      <c r="E2264" s="64" t="s">
        <v>40</v>
      </c>
    </row>
    <row r="2265" spans="1:5">
      <c r="A2265" s="69">
        <v>4116</v>
      </c>
      <c r="B2265" s="69">
        <v>51</v>
      </c>
      <c r="C2265" s="64">
        <v>325</v>
      </c>
      <c r="D2265" s="64">
        <v>1043</v>
      </c>
      <c r="E2265" s="64" t="s">
        <v>40</v>
      </c>
    </row>
    <row r="2266" spans="1:5">
      <c r="A2266" s="69">
        <v>4117</v>
      </c>
      <c r="B2266" s="69">
        <v>51</v>
      </c>
      <c r="C2266" s="64">
        <v>325</v>
      </c>
      <c r="D2266" s="64">
        <v>1043</v>
      </c>
      <c r="E2266" s="64" t="s">
        <v>40</v>
      </c>
    </row>
    <row r="2267" spans="1:5">
      <c r="A2267" s="69">
        <v>4118</v>
      </c>
      <c r="B2267" s="69">
        <v>51</v>
      </c>
      <c r="C2267" s="64">
        <v>325</v>
      </c>
      <c r="D2267" s="64">
        <v>1043</v>
      </c>
      <c r="E2267" s="64" t="s">
        <v>40</v>
      </c>
    </row>
    <row r="2268" spans="1:5">
      <c r="A2268" s="69">
        <v>4119</v>
      </c>
      <c r="B2268" s="69">
        <v>51</v>
      </c>
      <c r="C2268" s="64">
        <v>325</v>
      </c>
      <c r="D2268" s="64">
        <v>1043</v>
      </c>
      <c r="E2268" s="64" t="s">
        <v>40</v>
      </c>
    </row>
    <row r="2269" spans="1:5">
      <c r="A2269" s="69">
        <v>4120</v>
      </c>
      <c r="B2269" s="69">
        <v>51</v>
      </c>
      <c r="C2269" s="64">
        <v>325</v>
      </c>
      <c r="D2269" s="64">
        <v>1043</v>
      </c>
      <c r="E2269" s="64" t="s">
        <v>40</v>
      </c>
    </row>
    <row r="2270" spans="1:5">
      <c r="A2270" s="69">
        <v>4121</v>
      </c>
      <c r="B2270" s="69">
        <v>51</v>
      </c>
      <c r="C2270" s="64">
        <v>325</v>
      </c>
      <c r="D2270" s="64">
        <v>1043</v>
      </c>
      <c r="E2270" s="64" t="s">
        <v>40</v>
      </c>
    </row>
    <row r="2271" spans="1:5">
      <c r="A2271" s="69">
        <v>4122</v>
      </c>
      <c r="B2271" s="69">
        <v>51</v>
      </c>
      <c r="C2271" s="64">
        <v>325</v>
      </c>
      <c r="D2271" s="64">
        <v>1043</v>
      </c>
      <c r="E2271" s="64" t="s">
        <v>40</v>
      </c>
    </row>
    <row r="2272" spans="1:5">
      <c r="A2272" s="69">
        <v>4123</v>
      </c>
      <c r="B2272" s="69">
        <v>51</v>
      </c>
      <c r="C2272" s="64">
        <v>325</v>
      </c>
      <c r="D2272" s="64">
        <v>1043</v>
      </c>
      <c r="E2272" s="64" t="s">
        <v>40</v>
      </c>
    </row>
    <row r="2273" spans="1:5">
      <c r="A2273" s="69">
        <v>4124</v>
      </c>
      <c r="B2273" s="69">
        <v>51</v>
      </c>
      <c r="C2273" s="64">
        <v>325</v>
      </c>
      <c r="D2273" s="64">
        <v>1043</v>
      </c>
      <c r="E2273" s="64" t="s">
        <v>40</v>
      </c>
    </row>
    <row r="2274" spans="1:5">
      <c r="A2274" s="69">
        <v>4125</v>
      </c>
      <c r="B2274" s="69">
        <v>51</v>
      </c>
      <c r="C2274" s="64">
        <v>325</v>
      </c>
      <c r="D2274" s="64">
        <v>1043</v>
      </c>
      <c r="E2274" s="64" t="s">
        <v>40</v>
      </c>
    </row>
    <row r="2275" spans="1:5">
      <c r="A2275" s="69">
        <v>4127</v>
      </c>
      <c r="B2275" s="69">
        <v>51</v>
      </c>
      <c r="C2275" s="64">
        <v>325</v>
      </c>
      <c r="D2275" s="64">
        <v>1043</v>
      </c>
      <c r="E2275" s="64" t="s">
        <v>40</v>
      </c>
    </row>
    <row r="2276" spans="1:5">
      <c r="A2276" s="69">
        <v>4128</v>
      </c>
      <c r="B2276" s="69">
        <v>51</v>
      </c>
      <c r="C2276" s="64">
        <v>325</v>
      </c>
      <c r="D2276" s="64">
        <v>1043</v>
      </c>
      <c r="E2276" s="64" t="s">
        <v>40</v>
      </c>
    </row>
    <row r="2277" spans="1:5">
      <c r="A2277" s="69">
        <v>4129</v>
      </c>
      <c r="B2277" s="69">
        <v>51</v>
      </c>
      <c r="C2277" s="64">
        <v>325</v>
      </c>
      <c r="D2277" s="64">
        <v>1043</v>
      </c>
      <c r="E2277" s="64" t="s">
        <v>40</v>
      </c>
    </row>
    <row r="2278" spans="1:5">
      <c r="A2278" s="69">
        <v>4130</v>
      </c>
      <c r="B2278" s="69">
        <v>51</v>
      </c>
      <c r="C2278" s="64">
        <v>325</v>
      </c>
      <c r="D2278" s="64">
        <v>1043</v>
      </c>
      <c r="E2278" s="64" t="s">
        <v>40</v>
      </c>
    </row>
    <row r="2279" spans="1:5">
      <c r="A2279" s="69">
        <v>4131</v>
      </c>
      <c r="B2279" s="69">
        <v>51</v>
      </c>
      <c r="C2279" s="64">
        <v>325</v>
      </c>
      <c r="D2279" s="64">
        <v>1043</v>
      </c>
      <c r="E2279" s="64" t="s">
        <v>40</v>
      </c>
    </row>
    <row r="2280" spans="1:5">
      <c r="A2280" s="69">
        <v>4132</v>
      </c>
      <c r="B2280" s="69">
        <v>51</v>
      </c>
      <c r="C2280" s="64">
        <v>325</v>
      </c>
      <c r="D2280" s="64">
        <v>1043</v>
      </c>
      <c r="E2280" s="64" t="s">
        <v>40</v>
      </c>
    </row>
    <row r="2281" spans="1:5">
      <c r="A2281" s="69">
        <v>4133</v>
      </c>
      <c r="B2281" s="69">
        <v>51</v>
      </c>
      <c r="C2281" s="64">
        <v>325</v>
      </c>
      <c r="D2281" s="64">
        <v>1043</v>
      </c>
      <c r="E2281" s="64" t="s">
        <v>40</v>
      </c>
    </row>
    <row r="2282" spans="1:5">
      <c r="A2282" s="69">
        <v>4151</v>
      </c>
      <c r="B2282" s="69">
        <v>51</v>
      </c>
      <c r="C2282" s="64">
        <v>325</v>
      </c>
      <c r="D2282" s="64">
        <v>1043</v>
      </c>
      <c r="E2282" s="64" t="s">
        <v>40</v>
      </c>
    </row>
    <row r="2283" spans="1:5">
      <c r="A2283" s="69">
        <v>4152</v>
      </c>
      <c r="B2283" s="69">
        <v>51</v>
      </c>
      <c r="C2283" s="64">
        <v>325</v>
      </c>
      <c r="D2283" s="64">
        <v>1043</v>
      </c>
      <c r="E2283" s="64" t="s">
        <v>40</v>
      </c>
    </row>
    <row r="2284" spans="1:5">
      <c r="A2284" s="69">
        <v>4153</v>
      </c>
      <c r="B2284" s="69">
        <v>51</v>
      </c>
      <c r="C2284" s="64">
        <v>325</v>
      </c>
      <c r="D2284" s="64">
        <v>1043</v>
      </c>
      <c r="E2284" s="64" t="s">
        <v>40</v>
      </c>
    </row>
    <row r="2285" spans="1:5">
      <c r="A2285" s="69">
        <v>4154</v>
      </c>
      <c r="B2285" s="69">
        <v>51</v>
      </c>
      <c r="C2285" s="64">
        <v>325</v>
      </c>
      <c r="D2285" s="64">
        <v>1043</v>
      </c>
      <c r="E2285" s="64" t="s">
        <v>40</v>
      </c>
    </row>
    <row r="2286" spans="1:5">
      <c r="A2286" s="69">
        <v>4155</v>
      </c>
      <c r="B2286" s="69">
        <v>51</v>
      </c>
      <c r="C2286" s="64">
        <v>325</v>
      </c>
      <c r="D2286" s="64">
        <v>1043</v>
      </c>
      <c r="E2286" s="64" t="s">
        <v>40</v>
      </c>
    </row>
    <row r="2287" spans="1:5">
      <c r="A2287" s="69">
        <v>4156</v>
      </c>
      <c r="B2287" s="69">
        <v>51</v>
      </c>
      <c r="C2287" s="64">
        <v>325</v>
      </c>
      <c r="D2287" s="64">
        <v>1043</v>
      </c>
      <c r="E2287" s="64" t="s">
        <v>40</v>
      </c>
    </row>
    <row r="2288" spans="1:5">
      <c r="A2288" s="69">
        <v>4157</v>
      </c>
      <c r="B2288" s="69">
        <v>51</v>
      </c>
      <c r="C2288" s="64">
        <v>325</v>
      </c>
      <c r="D2288" s="64">
        <v>1043</v>
      </c>
      <c r="E2288" s="64" t="s">
        <v>40</v>
      </c>
    </row>
    <row r="2289" spans="1:5">
      <c r="A2289" s="69">
        <v>4158</v>
      </c>
      <c r="B2289" s="69">
        <v>51</v>
      </c>
      <c r="C2289" s="64">
        <v>325</v>
      </c>
      <c r="D2289" s="64">
        <v>1043</v>
      </c>
      <c r="E2289" s="64" t="s">
        <v>40</v>
      </c>
    </row>
    <row r="2290" spans="1:5">
      <c r="A2290" s="69">
        <v>4159</v>
      </c>
      <c r="B2290" s="69">
        <v>51</v>
      </c>
      <c r="C2290" s="64">
        <v>325</v>
      </c>
      <c r="D2290" s="64">
        <v>1043</v>
      </c>
      <c r="E2290" s="64" t="s">
        <v>40</v>
      </c>
    </row>
    <row r="2291" spans="1:5">
      <c r="A2291" s="69">
        <v>4160</v>
      </c>
      <c r="B2291" s="69">
        <v>51</v>
      </c>
      <c r="C2291" s="64">
        <v>325</v>
      </c>
      <c r="D2291" s="64">
        <v>1043</v>
      </c>
      <c r="E2291" s="64" t="s">
        <v>40</v>
      </c>
    </row>
    <row r="2292" spans="1:5">
      <c r="A2292" s="69">
        <v>4161</v>
      </c>
      <c r="B2292" s="69">
        <v>51</v>
      </c>
      <c r="C2292" s="64">
        <v>325</v>
      </c>
      <c r="D2292" s="64">
        <v>1043</v>
      </c>
      <c r="E2292" s="64" t="s">
        <v>40</v>
      </c>
    </row>
    <row r="2293" spans="1:5">
      <c r="A2293" s="69">
        <v>4163</v>
      </c>
      <c r="B2293" s="69">
        <v>51</v>
      </c>
      <c r="C2293" s="64">
        <v>325</v>
      </c>
      <c r="D2293" s="64">
        <v>1043</v>
      </c>
      <c r="E2293" s="64" t="s">
        <v>40</v>
      </c>
    </row>
    <row r="2294" spans="1:5">
      <c r="A2294" s="69">
        <v>4164</v>
      </c>
      <c r="B2294" s="69">
        <v>51</v>
      </c>
      <c r="C2294" s="64">
        <v>325</v>
      </c>
      <c r="D2294" s="64">
        <v>1043</v>
      </c>
      <c r="E2294" s="64" t="s">
        <v>40</v>
      </c>
    </row>
    <row r="2295" spans="1:5">
      <c r="A2295" s="69">
        <v>4165</v>
      </c>
      <c r="B2295" s="69">
        <v>51</v>
      </c>
      <c r="C2295" s="64">
        <v>325</v>
      </c>
      <c r="D2295" s="64">
        <v>1043</v>
      </c>
      <c r="E2295" s="64" t="s">
        <v>40</v>
      </c>
    </row>
    <row r="2296" spans="1:5">
      <c r="A2296" s="69">
        <v>4169</v>
      </c>
      <c r="B2296" s="69">
        <v>51</v>
      </c>
      <c r="C2296" s="64">
        <v>325</v>
      </c>
      <c r="D2296" s="64">
        <v>1043</v>
      </c>
      <c r="E2296" s="64" t="s">
        <v>40</v>
      </c>
    </row>
    <row r="2297" spans="1:5">
      <c r="A2297" s="69">
        <v>4170</v>
      </c>
      <c r="B2297" s="69">
        <v>51</v>
      </c>
      <c r="C2297" s="64">
        <v>325</v>
      </c>
      <c r="D2297" s="64">
        <v>1043</v>
      </c>
      <c r="E2297" s="64" t="s">
        <v>40</v>
      </c>
    </row>
    <row r="2298" spans="1:5">
      <c r="A2298" s="69">
        <v>4171</v>
      </c>
      <c r="B2298" s="69">
        <v>51</v>
      </c>
      <c r="C2298" s="64">
        <v>325</v>
      </c>
      <c r="D2298" s="64">
        <v>1043</v>
      </c>
      <c r="E2298" s="64" t="s">
        <v>40</v>
      </c>
    </row>
    <row r="2299" spans="1:5">
      <c r="A2299" s="69">
        <v>4172</v>
      </c>
      <c r="B2299" s="69">
        <v>51</v>
      </c>
      <c r="C2299" s="64">
        <v>325</v>
      </c>
      <c r="D2299" s="64">
        <v>1043</v>
      </c>
      <c r="E2299" s="64" t="s">
        <v>40</v>
      </c>
    </row>
    <row r="2300" spans="1:5">
      <c r="A2300" s="69">
        <v>4173</v>
      </c>
      <c r="B2300" s="69">
        <v>51</v>
      </c>
      <c r="C2300" s="64">
        <v>325</v>
      </c>
      <c r="D2300" s="64">
        <v>1043</v>
      </c>
      <c r="E2300" s="64" t="s">
        <v>40</v>
      </c>
    </row>
    <row r="2301" spans="1:5">
      <c r="A2301" s="69">
        <v>4174</v>
      </c>
      <c r="B2301" s="69">
        <v>51</v>
      </c>
      <c r="C2301" s="64">
        <v>325</v>
      </c>
      <c r="D2301" s="64">
        <v>1043</v>
      </c>
      <c r="E2301" s="64" t="s">
        <v>40</v>
      </c>
    </row>
    <row r="2302" spans="1:5">
      <c r="A2302" s="69">
        <v>4178</v>
      </c>
      <c r="B2302" s="69">
        <v>51</v>
      </c>
      <c r="C2302" s="64">
        <v>325</v>
      </c>
      <c r="D2302" s="64">
        <v>1043</v>
      </c>
      <c r="E2302" s="64" t="s">
        <v>40</v>
      </c>
    </row>
    <row r="2303" spans="1:5">
      <c r="A2303" s="69">
        <v>4179</v>
      </c>
      <c r="B2303" s="69">
        <v>51</v>
      </c>
      <c r="C2303" s="64">
        <v>325</v>
      </c>
      <c r="D2303" s="64">
        <v>1043</v>
      </c>
      <c r="E2303" s="64" t="s">
        <v>40</v>
      </c>
    </row>
    <row r="2304" spans="1:5">
      <c r="A2304" s="69">
        <v>4183</v>
      </c>
      <c r="B2304" s="69">
        <v>51</v>
      </c>
      <c r="C2304" s="64">
        <v>325</v>
      </c>
      <c r="D2304" s="64">
        <v>1043</v>
      </c>
      <c r="E2304" s="64" t="s">
        <v>40</v>
      </c>
    </row>
    <row r="2305" spans="1:5">
      <c r="A2305" s="69">
        <v>4184</v>
      </c>
      <c r="B2305" s="69">
        <v>51</v>
      </c>
      <c r="C2305" s="64">
        <v>325</v>
      </c>
      <c r="D2305" s="64">
        <v>1043</v>
      </c>
      <c r="E2305" s="64" t="s">
        <v>40</v>
      </c>
    </row>
    <row r="2306" spans="1:5">
      <c r="A2306" s="69">
        <v>4205</v>
      </c>
      <c r="B2306" s="69">
        <v>51</v>
      </c>
      <c r="C2306" s="64">
        <v>325</v>
      </c>
      <c r="D2306" s="64">
        <v>1043</v>
      </c>
      <c r="E2306" s="64" t="s">
        <v>40</v>
      </c>
    </row>
    <row r="2307" spans="1:5">
      <c r="A2307" s="69">
        <v>4207</v>
      </c>
      <c r="B2307" s="69">
        <v>51</v>
      </c>
      <c r="C2307" s="64">
        <v>325</v>
      </c>
      <c r="D2307" s="64">
        <v>1043</v>
      </c>
      <c r="E2307" s="64" t="s">
        <v>40</v>
      </c>
    </row>
    <row r="2308" spans="1:5">
      <c r="A2308" s="69">
        <v>4208</v>
      </c>
      <c r="B2308" s="69">
        <v>51</v>
      </c>
      <c r="C2308" s="64">
        <v>325</v>
      </c>
      <c r="D2308" s="64">
        <v>1043</v>
      </c>
      <c r="E2308" s="64" t="s">
        <v>40</v>
      </c>
    </row>
    <row r="2309" spans="1:5">
      <c r="A2309" s="69">
        <v>4209</v>
      </c>
      <c r="B2309" s="69">
        <v>51</v>
      </c>
      <c r="C2309" s="64">
        <v>325</v>
      </c>
      <c r="D2309" s="64">
        <v>1043</v>
      </c>
      <c r="E2309" s="64" t="s">
        <v>40</v>
      </c>
    </row>
    <row r="2310" spans="1:5">
      <c r="A2310" s="69">
        <v>4210</v>
      </c>
      <c r="B2310" s="69">
        <v>51</v>
      </c>
      <c r="C2310" s="64">
        <v>325</v>
      </c>
      <c r="D2310" s="64">
        <v>1043</v>
      </c>
      <c r="E2310" s="64" t="s">
        <v>40</v>
      </c>
    </row>
    <row r="2311" spans="1:5">
      <c r="A2311" s="69">
        <v>4211</v>
      </c>
      <c r="B2311" s="69">
        <v>51</v>
      </c>
      <c r="C2311" s="64">
        <v>325</v>
      </c>
      <c r="D2311" s="64">
        <v>1043</v>
      </c>
      <c r="E2311" s="64" t="s">
        <v>40</v>
      </c>
    </row>
    <row r="2312" spans="1:5">
      <c r="A2312" s="69">
        <v>4212</v>
      </c>
      <c r="B2312" s="69">
        <v>51</v>
      </c>
      <c r="C2312" s="64">
        <v>325</v>
      </c>
      <c r="D2312" s="64">
        <v>1043</v>
      </c>
      <c r="E2312" s="64" t="s">
        <v>40</v>
      </c>
    </row>
    <row r="2313" spans="1:5">
      <c r="A2313" s="69">
        <v>4213</v>
      </c>
      <c r="B2313" s="69">
        <v>51</v>
      </c>
      <c r="C2313" s="64">
        <v>325</v>
      </c>
      <c r="D2313" s="64">
        <v>1043</v>
      </c>
      <c r="E2313" s="64" t="s">
        <v>40</v>
      </c>
    </row>
    <row r="2314" spans="1:5">
      <c r="A2314" s="69">
        <v>4214</v>
      </c>
      <c r="B2314" s="69">
        <v>51</v>
      </c>
      <c r="C2314" s="64">
        <v>325</v>
      </c>
      <c r="D2314" s="64">
        <v>1043</v>
      </c>
      <c r="E2314" s="64" t="s">
        <v>40</v>
      </c>
    </row>
    <row r="2315" spans="1:5">
      <c r="A2315" s="69">
        <v>4215</v>
      </c>
      <c r="B2315" s="69">
        <v>51</v>
      </c>
      <c r="C2315" s="64">
        <v>325</v>
      </c>
      <c r="D2315" s="64">
        <v>1043</v>
      </c>
      <c r="E2315" s="64" t="s">
        <v>40</v>
      </c>
    </row>
    <row r="2316" spans="1:5">
      <c r="A2316" s="69">
        <v>4216</v>
      </c>
      <c r="B2316" s="69">
        <v>51</v>
      </c>
      <c r="C2316" s="64">
        <v>325</v>
      </c>
      <c r="D2316" s="64">
        <v>1043</v>
      </c>
      <c r="E2316" s="64" t="s">
        <v>40</v>
      </c>
    </row>
    <row r="2317" spans="1:5">
      <c r="A2317" s="69">
        <v>4217</v>
      </c>
      <c r="B2317" s="69">
        <v>51</v>
      </c>
      <c r="C2317" s="64">
        <v>325</v>
      </c>
      <c r="D2317" s="64">
        <v>1043</v>
      </c>
      <c r="E2317" s="64" t="s">
        <v>40</v>
      </c>
    </row>
    <row r="2318" spans="1:5">
      <c r="A2318" s="69">
        <v>4218</v>
      </c>
      <c r="B2318" s="69">
        <v>51</v>
      </c>
      <c r="C2318" s="64">
        <v>325</v>
      </c>
      <c r="D2318" s="64">
        <v>1043</v>
      </c>
      <c r="E2318" s="64" t="s">
        <v>40</v>
      </c>
    </row>
    <row r="2319" spans="1:5">
      <c r="A2319" s="69">
        <v>4219</v>
      </c>
      <c r="B2319" s="69">
        <v>51</v>
      </c>
      <c r="C2319" s="64">
        <v>325</v>
      </c>
      <c r="D2319" s="64">
        <v>1043</v>
      </c>
      <c r="E2319" s="64" t="s">
        <v>40</v>
      </c>
    </row>
    <row r="2320" spans="1:5">
      <c r="A2320" s="69">
        <v>4220</v>
      </c>
      <c r="B2320" s="69">
        <v>51</v>
      </c>
      <c r="C2320" s="64">
        <v>325</v>
      </c>
      <c r="D2320" s="64">
        <v>1043</v>
      </c>
      <c r="E2320" s="64" t="s">
        <v>40</v>
      </c>
    </row>
    <row r="2321" spans="1:5">
      <c r="A2321" s="69">
        <v>4221</v>
      </c>
      <c r="B2321" s="69">
        <v>51</v>
      </c>
      <c r="C2321" s="64">
        <v>325</v>
      </c>
      <c r="D2321" s="64">
        <v>1043</v>
      </c>
      <c r="E2321" s="64" t="s">
        <v>40</v>
      </c>
    </row>
    <row r="2322" spans="1:5">
      <c r="A2322" s="69">
        <v>4223</v>
      </c>
      <c r="B2322" s="69">
        <v>51</v>
      </c>
      <c r="C2322" s="64">
        <v>325</v>
      </c>
      <c r="D2322" s="64">
        <v>1043</v>
      </c>
      <c r="E2322" s="64" t="s">
        <v>40</v>
      </c>
    </row>
    <row r="2323" spans="1:5">
      <c r="A2323" s="69">
        <v>4224</v>
      </c>
      <c r="B2323" s="69">
        <v>51</v>
      </c>
      <c r="C2323" s="64">
        <v>325</v>
      </c>
      <c r="D2323" s="64">
        <v>1043</v>
      </c>
      <c r="E2323" s="64" t="s">
        <v>40</v>
      </c>
    </row>
    <row r="2324" spans="1:5">
      <c r="A2324" s="69">
        <v>4225</v>
      </c>
      <c r="B2324" s="69">
        <v>51</v>
      </c>
      <c r="C2324" s="64">
        <v>325</v>
      </c>
      <c r="D2324" s="64">
        <v>1043</v>
      </c>
      <c r="E2324" s="64" t="s">
        <v>40</v>
      </c>
    </row>
    <row r="2325" spans="1:5">
      <c r="A2325" s="69">
        <v>4226</v>
      </c>
      <c r="B2325" s="69">
        <v>51</v>
      </c>
      <c r="C2325" s="64">
        <v>325</v>
      </c>
      <c r="D2325" s="64">
        <v>1043</v>
      </c>
      <c r="E2325" s="64" t="s">
        <v>40</v>
      </c>
    </row>
    <row r="2326" spans="1:5">
      <c r="A2326" s="69">
        <v>4227</v>
      </c>
      <c r="B2326" s="69">
        <v>51</v>
      </c>
      <c r="C2326" s="64">
        <v>325</v>
      </c>
      <c r="D2326" s="64">
        <v>1043</v>
      </c>
      <c r="E2326" s="64" t="s">
        <v>40</v>
      </c>
    </row>
    <row r="2327" spans="1:5">
      <c r="A2327" s="69">
        <v>4228</v>
      </c>
      <c r="B2327" s="69">
        <v>51</v>
      </c>
      <c r="C2327" s="64">
        <v>325</v>
      </c>
      <c r="D2327" s="64">
        <v>1043</v>
      </c>
      <c r="E2327" s="64" t="s">
        <v>40</v>
      </c>
    </row>
    <row r="2328" spans="1:5">
      <c r="A2328" s="69">
        <v>4229</v>
      </c>
      <c r="B2328" s="69">
        <v>51</v>
      </c>
      <c r="C2328" s="64">
        <v>325</v>
      </c>
      <c r="D2328" s="64">
        <v>1043</v>
      </c>
      <c r="E2328" s="64" t="s">
        <v>40</v>
      </c>
    </row>
    <row r="2329" spans="1:5">
      <c r="A2329" s="69">
        <v>4230</v>
      </c>
      <c r="B2329" s="69">
        <v>51</v>
      </c>
      <c r="C2329" s="64">
        <v>325</v>
      </c>
      <c r="D2329" s="64">
        <v>1043</v>
      </c>
      <c r="E2329" s="64" t="s">
        <v>40</v>
      </c>
    </row>
    <row r="2330" spans="1:5">
      <c r="A2330" s="69">
        <v>4270</v>
      </c>
      <c r="B2330" s="69">
        <v>51</v>
      </c>
      <c r="C2330" s="64">
        <v>325</v>
      </c>
      <c r="D2330" s="64">
        <v>1043</v>
      </c>
      <c r="E2330" s="64" t="s">
        <v>40</v>
      </c>
    </row>
    <row r="2331" spans="1:5">
      <c r="A2331" s="69">
        <v>4271</v>
      </c>
      <c r="B2331" s="69">
        <v>51</v>
      </c>
      <c r="C2331" s="64">
        <v>325</v>
      </c>
      <c r="D2331" s="64">
        <v>1043</v>
      </c>
      <c r="E2331" s="64" t="s">
        <v>40</v>
      </c>
    </row>
    <row r="2332" spans="1:5">
      <c r="A2332" s="69">
        <v>4272</v>
      </c>
      <c r="B2332" s="69">
        <v>51</v>
      </c>
      <c r="C2332" s="64">
        <v>325</v>
      </c>
      <c r="D2332" s="64">
        <v>1043</v>
      </c>
      <c r="E2332" s="64" t="s">
        <v>40</v>
      </c>
    </row>
    <row r="2333" spans="1:5">
      <c r="A2333" s="69">
        <v>4275</v>
      </c>
      <c r="B2333" s="69">
        <v>51</v>
      </c>
      <c r="C2333" s="64">
        <v>325</v>
      </c>
      <c r="D2333" s="64">
        <v>1043</v>
      </c>
      <c r="E2333" s="64" t="s">
        <v>40</v>
      </c>
    </row>
    <row r="2334" spans="1:5">
      <c r="A2334" s="69">
        <v>4280</v>
      </c>
      <c r="B2334" s="69">
        <v>51</v>
      </c>
      <c r="C2334" s="64">
        <v>325</v>
      </c>
      <c r="D2334" s="64">
        <v>1043</v>
      </c>
      <c r="E2334" s="64" t="s">
        <v>40</v>
      </c>
    </row>
    <row r="2335" spans="1:5">
      <c r="A2335" s="69">
        <v>4285</v>
      </c>
      <c r="B2335" s="69">
        <v>51</v>
      </c>
      <c r="C2335" s="64">
        <v>325</v>
      </c>
      <c r="D2335" s="64">
        <v>1043</v>
      </c>
      <c r="E2335" s="64" t="s">
        <v>40</v>
      </c>
    </row>
    <row r="2336" spans="1:5">
      <c r="A2336" s="69">
        <v>4287</v>
      </c>
      <c r="B2336" s="69">
        <v>51</v>
      </c>
      <c r="C2336" s="64">
        <v>325</v>
      </c>
      <c r="D2336" s="64">
        <v>1043</v>
      </c>
      <c r="E2336" s="64" t="s">
        <v>40</v>
      </c>
    </row>
    <row r="2337" spans="1:5">
      <c r="A2337" s="69">
        <v>4300</v>
      </c>
      <c r="B2337" s="69">
        <v>51</v>
      </c>
      <c r="C2337" s="64">
        <v>325</v>
      </c>
      <c r="D2337" s="64">
        <v>1043</v>
      </c>
      <c r="E2337" s="64" t="s">
        <v>40</v>
      </c>
    </row>
    <row r="2338" spans="1:5">
      <c r="A2338" s="69">
        <v>4301</v>
      </c>
      <c r="B2338" s="69">
        <v>51</v>
      </c>
      <c r="C2338" s="64">
        <v>325</v>
      </c>
      <c r="D2338" s="64">
        <v>1043</v>
      </c>
      <c r="E2338" s="64" t="s">
        <v>40</v>
      </c>
    </row>
    <row r="2339" spans="1:5">
      <c r="A2339" s="69">
        <v>4303</v>
      </c>
      <c r="B2339" s="69">
        <v>51</v>
      </c>
      <c r="C2339" s="64">
        <v>325</v>
      </c>
      <c r="D2339" s="64">
        <v>1043</v>
      </c>
      <c r="E2339" s="64" t="s">
        <v>40</v>
      </c>
    </row>
    <row r="2340" spans="1:5">
      <c r="A2340" s="69">
        <v>4304</v>
      </c>
      <c r="B2340" s="69">
        <v>51</v>
      </c>
      <c r="C2340" s="64">
        <v>325</v>
      </c>
      <c r="D2340" s="64">
        <v>1043</v>
      </c>
      <c r="E2340" s="64" t="s">
        <v>40</v>
      </c>
    </row>
    <row r="2341" spans="1:5">
      <c r="A2341" s="69">
        <v>4305</v>
      </c>
      <c r="B2341" s="69">
        <v>51</v>
      </c>
      <c r="C2341" s="64">
        <v>325</v>
      </c>
      <c r="D2341" s="64">
        <v>1043</v>
      </c>
      <c r="E2341" s="64" t="s">
        <v>40</v>
      </c>
    </row>
    <row r="2342" spans="1:5">
      <c r="A2342" s="69">
        <v>4306</v>
      </c>
      <c r="B2342" s="69">
        <v>51</v>
      </c>
      <c r="C2342" s="64">
        <v>325</v>
      </c>
      <c r="D2342" s="64">
        <v>1043</v>
      </c>
      <c r="E2342" s="64" t="s">
        <v>40</v>
      </c>
    </row>
    <row r="2343" spans="1:5">
      <c r="A2343" s="69">
        <v>4307</v>
      </c>
      <c r="B2343" s="69">
        <v>51</v>
      </c>
      <c r="C2343" s="64">
        <v>325</v>
      </c>
      <c r="D2343" s="64">
        <v>1043</v>
      </c>
      <c r="E2343" s="64" t="s">
        <v>40</v>
      </c>
    </row>
    <row r="2344" spans="1:5">
      <c r="A2344" s="69">
        <v>4309</v>
      </c>
      <c r="B2344" s="69">
        <v>51</v>
      </c>
      <c r="C2344" s="64">
        <v>325</v>
      </c>
      <c r="D2344" s="64">
        <v>1043</v>
      </c>
      <c r="E2344" s="64" t="s">
        <v>40</v>
      </c>
    </row>
    <row r="2345" spans="1:5">
      <c r="A2345" s="69">
        <v>4310</v>
      </c>
      <c r="B2345" s="69">
        <v>51</v>
      </c>
      <c r="C2345" s="64">
        <v>325</v>
      </c>
      <c r="D2345" s="64">
        <v>1043</v>
      </c>
      <c r="E2345" s="64" t="s">
        <v>40</v>
      </c>
    </row>
    <row r="2346" spans="1:5">
      <c r="A2346" s="69">
        <v>4311</v>
      </c>
      <c r="B2346" s="69">
        <v>51</v>
      </c>
      <c r="C2346" s="64">
        <v>325</v>
      </c>
      <c r="D2346" s="64">
        <v>1043</v>
      </c>
      <c r="E2346" s="64" t="s">
        <v>40</v>
      </c>
    </row>
    <row r="2347" spans="1:5">
      <c r="A2347" s="69">
        <v>4312</v>
      </c>
      <c r="B2347" s="69">
        <v>51</v>
      </c>
      <c r="C2347" s="64">
        <v>325</v>
      </c>
      <c r="D2347" s="64">
        <v>1043</v>
      </c>
      <c r="E2347" s="64" t="s">
        <v>40</v>
      </c>
    </row>
    <row r="2348" spans="1:5">
      <c r="A2348" s="69">
        <v>4313</v>
      </c>
      <c r="B2348" s="69">
        <v>51</v>
      </c>
      <c r="C2348" s="64">
        <v>325</v>
      </c>
      <c r="D2348" s="64">
        <v>1043</v>
      </c>
      <c r="E2348" s="64" t="s">
        <v>40</v>
      </c>
    </row>
    <row r="2349" spans="1:5">
      <c r="A2349" s="69">
        <v>4340</v>
      </c>
      <c r="B2349" s="69">
        <v>51</v>
      </c>
      <c r="C2349" s="64">
        <v>325</v>
      </c>
      <c r="D2349" s="64">
        <v>1043</v>
      </c>
      <c r="E2349" s="64" t="s">
        <v>40</v>
      </c>
    </row>
    <row r="2350" spans="1:5">
      <c r="A2350" s="69">
        <v>4341</v>
      </c>
      <c r="B2350" s="69">
        <v>51</v>
      </c>
      <c r="C2350" s="64">
        <v>325</v>
      </c>
      <c r="D2350" s="64">
        <v>1043</v>
      </c>
      <c r="E2350" s="64" t="s">
        <v>40</v>
      </c>
    </row>
    <row r="2351" spans="1:5">
      <c r="A2351" s="69">
        <v>4342</v>
      </c>
      <c r="B2351" s="69">
        <v>51</v>
      </c>
      <c r="C2351" s="64">
        <v>325</v>
      </c>
      <c r="D2351" s="64">
        <v>1043</v>
      </c>
      <c r="E2351" s="64" t="s">
        <v>40</v>
      </c>
    </row>
    <row r="2352" spans="1:5">
      <c r="A2352" s="69">
        <v>4343</v>
      </c>
      <c r="B2352" s="69">
        <v>51</v>
      </c>
      <c r="C2352" s="64">
        <v>325</v>
      </c>
      <c r="D2352" s="64">
        <v>1043</v>
      </c>
      <c r="E2352" s="64" t="s">
        <v>40</v>
      </c>
    </row>
    <row r="2353" spans="1:5">
      <c r="A2353" s="69">
        <v>4344</v>
      </c>
      <c r="B2353" s="69">
        <v>51</v>
      </c>
      <c r="C2353" s="64">
        <v>325</v>
      </c>
      <c r="D2353" s="64">
        <v>1043</v>
      </c>
      <c r="E2353" s="64" t="s">
        <v>40</v>
      </c>
    </row>
    <row r="2354" spans="1:5">
      <c r="A2354" s="69">
        <v>4345</v>
      </c>
      <c r="B2354" s="69">
        <v>51</v>
      </c>
      <c r="C2354" s="64">
        <v>325</v>
      </c>
      <c r="D2354" s="64">
        <v>1043</v>
      </c>
      <c r="E2354" s="64" t="s">
        <v>40</v>
      </c>
    </row>
    <row r="2355" spans="1:5">
      <c r="A2355" s="69">
        <v>4346</v>
      </c>
      <c r="B2355" s="69">
        <v>51</v>
      </c>
      <c r="C2355" s="64">
        <v>325</v>
      </c>
      <c r="D2355" s="64">
        <v>1043</v>
      </c>
      <c r="E2355" s="64" t="s">
        <v>40</v>
      </c>
    </row>
    <row r="2356" spans="1:5">
      <c r="A2356" s="69">
        <v>4347</v>
      </c>
      <c r="B2356" s="69">
        <v>51</v>
      </c>
      <c r="C2356" s="64">
        <v>325</v>
      </c>
      <c r="D2356" s="64">
        <v>1043</v>
      </c>
      <c r="E2356" s="64" t="s">
        <v>40</v>
      </c>
    </row>
    <row r="2357" spans="1:5">
      <c r="A2357" s="69">
        <v>4350</v>
      </c>
      <c r="B2357" s="69">
        <v>49</v>
      </c>
      <c r="C2357" s="64">
        <v>660</v>
      </c>
      <c r="D2357" s="64">
        <v>876</v>
      </c>
      <c r="E2357" s="64" t="s">
        <v>40</v>
      </c>
    </row>
    <row r="2358" spans="1:5">
      <c r="A2358" s="69">
        <v>4352</v>
      </c>
      <c r="B2358" s="69">
        <v>49</v>
      </c>
      <c r="C2358" s="64">
        <v>660</v>
      </c>
      <c r="D2358" s="64">
        <v>876</v>
      </c>
      <c r="E2358" s="64" t="s">
        <v>40</v>
      </c>
    </row>
    <row r="2359" spans="1:5">
      <c r="A2359" s="69">
        <v>4354</v>
      </c>
      <c r="B2359" s="69">
        <v>49</v>
      </c>
      <c r="C2359" s="64">
        <v>660</v>
      </c>
      <c r="D2359" s="64">
        <v>876</v>
      </c>
      <c r="E2359" s="64" t="s">
        <v>40</v>
      </c>
    </row>
    <row r="2360" spans="1:5">
      <c r="A2360" s="69">
        <v>4355</v>
      </c>
      <c r="B2360" s="69">
        <v>49</v>
      </c>
      <c r="C2360" s="64">
        <v>660</v>
      </c>
      <c r="D2360" s="64">
        <v>876</v>
      </c>
      <c r="E2360" s="64" t="s">
        <v>40</v>
      </c>
    </row>
    <row r="2361" spans="1:5">
      <c r="A2361" s="69">
        <v>4356</v>
      </c>
      <c r="B2361" s="69">
        <v>49</v>
      </c>
      <c r="C2361" s="64">
        <v>660</v>
      </c>
      <c r="D2361" s="64">
        <v>876</v>
      </c>
      <c r="E2361" s="64" t="s">
        <v>40</v>
      </c>
    </row>
    <row r="2362" spans="1:5">
      <c r="A2362" s="69">
        <v>4357</v>
      </c>
      <c r="B2362" s="69">
        <v>49</v>
      </c>
      <c r="C2362" s="64">
        <v>660</v>
      </c>
      <c r="D2362" s="64">
        <v>876</v>
      </c>
      <c r="E2362" s="64" t="s">
        <v>40</v>
      </c>
    </row>
    <row r="2363" spans="1:5">
      <c r="A2363" s="69">
        <v>4358</v>
      </c>
      <c r="B2363" s="69">
        <v>49</v>
      </c>
      <c r="C2363" s="64">
        <v>660</v>
      </c>
      <c r="D2363" s="64">
        <v>876</v>
      </c>
      <c r="E2363" s="64" t="s">
        <v>40</v>
      </c>
    </row>
    <row r="2364" spans="1:5">
      <c r="A2364" s="69">
        <v>4359</v>
      </c>
      <c r="B2364" s="69">
        <v>49</v>
      </c>
      <c r="C2364" s="64">
        <v>660</v>
      </c>
      <c r="D2364" s="64">
        <v>876</v>
      </c>
      <c r="E2364" s="64" t="s">
        <v>40</v>
      </c>
    </row>
    <row r="2365" spans="1:5">
      <c r="A2365" s="69">
        <v>4360</v>
      </c>
      <c r="B2365" s="69">
        <v>49</v>
      </c>
      <c r="C2365" s="64">
        <v>660</v>
      </c>
      <c r="D2365" s="64">
        <v>876</v>
      </c>
      <c r="E2365" s="64" t="s">
        <v>40</v>
      </c>
    </row>
    <row r="2366" spans="1:5">
      <c r="A2366" s="69">
        <v>4361</v>
      </c>
      <c r="B2366" s="69">
        <v>49</v>
      </c>
      <c r="C2366" s="64">
        <v>660</v>
      </c>
      <c r="D2366" s="64">
        <v>876</v>
      </c>
      <c r="E2366" s="64" t="s">
        <v>40</v>
      </c>
    </row>
    <row r="2367" spans="1:5">
      <c r="A2367" s="69">
        <v>4362</v>
      </c>
      <c r="B2367" s="69">
        <v>49</v>
      </c>
      <c r="C2367" s="64">
        <v>660</v>
      </c>
      <c r="D2367" s="64">
        <v>876</v>
      </c>
      <c r="E2367" s="64" t="s">
        <v>40</v>
      </c>
    </row>
    <row r="2368" spans="1:5">
      <c r="A2368" s="69">
        <v>4370</v>
      </c>
      <c r="B2368" s="69">
        <v>49</v>
      </c>
      <c r="C2368" s="64">
        <v>660</v>
      </c>
      <c r="D2368" s="64">
        <v>876</v>
      </c>
      <c r="E2368" s="64" t="s">
        <v>40</v>
      </c>
    </row>
    <row r="2369" spans="1:5">
      <c r="A2369" s="69">
        <v>4371</v>
      </c>
      <c r="B2369" s="69">
        <v>49</v>
      </c>
      <c r="C2369" s="64">
        <v>660</v>
      </c>
      <c r="D2369" s="64">
        <v>876</v>
      </c>
      <c r="E2369" s="64" t="s">
        <v>40</v>
      </c>
    </row>
    <row r="2370" spans="1:5">
      <c r="A2370" s="69">
        <v>4372</v>
      </c>
      <c r="B2370" s="69">
        <v>49</v>
      </c>
      <c r="C2370" s="64">
        <v>660</v>
      </c>
      <c r="D2370" s="64">
        <v>876</v>
      </c>
      <c r="E2370" s="64" t="s">
        <v>40</v>
      </c>
    </row>
    <row r="2371" spans="1:5">
      <c r="A2371" s="69">
        <v>4373</v>
      </c>
      <c r="B2371" s="69">
        <v>49</v>
      </c>
      <c r="C2371" s="64">
        <v>660</v>
      </c>
      <c r="D2371" s="64">
        <v>876</v>
      </c>
      <c r="E2371" s="64" t="s">
        <v>40</v>
      </c>
    </row>
    <row r="2372" spans="1:5">
      <c r="A2372" s="69">
        <v>4374</v>
      </c>
      <c r="B2372" s="69">
        <v>49</v>
      </c>
      <c r="C2372" s="64">
        <v>660</v>
      </c>
      <c r="D2372" s="64">
        <v>876</v>
      </c>
      <c r="E2372" s="64" t="s">
        <v>40</v>
      </c>
    </row>
    <row r="2373" spans="1:5">
      <c r="A2373" s="69">
        <v>4375</v>
      </c>
      <c r="B2373" s="69">
        <v>49</v>
      </c>
      <c r="C2373" s="64">
        <v>660</v>
      </c>
      <c r="D2373" s="64">
        <v>876</v>
      </c>
      <c r="E2373" s="64" t="s">
        <v>40</v>
      </c>
    </row>
    <row r="2374" spans="1:5">
      <c r="A2374" s="69">
        <v>4376</v>
      </c>
      <c r="B2374" s="69">
        <v>49</v>
      </c>
      <c r="C2374" s="64">
        <v>660</v>
      </c>
      <c r="D2374" s="64">
        <v>876</v>
      </c>
      <c r="E2374" s="64" t="s">
        <v>40</v>
      </c>
    </row>
    <row r="2375" spans="1:5">
      <c r="A2375" s="69">
        <v>4377</v>
      </c>
      <c r="B2375" s="69">
        <v>49</v>
      </c>
      <c r="C2375" s="64">
        <v>660</v>
      </c>
      <c r="D2375" s="64">
        <v>876</v>
      </c>
      <c r="E2375" s="64" t="s">
        <v>40</v>
      </c>
    </row>
    <row r="2376" spans="1:5">
      <c r="A2376" s="69">
        <v>4378</v>
      </c>
      <c r="B2376" s="69">
        <v>49</v>
      </c>
      <c r="C2376" s="64">
        <v>660</v>
      </c>
      <c r="D2376" s="64">
        <v>876</v>
      </c>
      <c r="E2376" s="64" t="s">
        <v>40</v>
      </c>
    </row>
    <row r="2377" spans="1:5">
      <c r="A2377" s="69">
        <v>4380</v>
      </c>
      <c r="B2377" s="69">
        <v>49</v>
      </c>
      <c r="C2377" s="64">
        <v>660</v>
      </c>
      <c r="D2377" s="64">
        <v>876</v>
      </c>
      <c r="E2377" s="64" t="s">
        <v>40</v>
      </c>
    </row>
    <row r="2378" spans="1:5">
      <c r="A2378" s="69">
        <v>4381</v>
      </c>
      <c r="B2378" s="69">
        <v>49</v>
      </c>
      <c r="C2378" s="64">
        <v>660</v>
      </c>
      <c r="D2378" s="64">
        <v>876</v>
      </c>
      <c r="E2378" s="64" t="s">
        <v>40</v>
      </c>
    </row>
    <row r="2379" spans="1:5">
      <c r="A2379" s="69">
        <v>4382</v>
      </c>
      <c r="B2379" s="69">
        <v>49</v>
      </c>
      <c r="C2379" s="64">
        <v>660</v>
      </c>
      <c r="D2379" s="64">
        <v>876</v>
      </c>
      <c r="E2379" s="64" t="s">
        <v>40</v>
      </c>
    </row>
    <row r="2380" spans="1:5">
      <c r="A2380" s="69">
        <v>4383</v>
      </c>
      <c r="B2380" s="69">
        <v>49</v>
      </c>
      <c r="C2380" s="64">
        <v>660</v>
      </c>
      <c r="D2380" s="64">
        <v>876</v>
      </c>
      <c r="E2380" s="64" t="s">
        <v>40</v>
      </c>
    </row>
    <row r="2381" spans="1:5">
      <c r="A2381" s="69">
        <v>4384</v>
      </c>
      <c r="B2381" s="69">
        <v>49</v>
      </c>
      <c r="C2381" s="64">
        <v>660</v>
      </c>
      <c r="D2381" s="64">
        <v>876</v>
      </c>
      <c r="E2381" s="64" t="s">
        <v>40</v>
      </c>
    </row>
    <row r="2382" spans="1:5">
      <c r="A2382" s="69">
        <v>4385</v>
      </c>
      <c r="B2382" s="69">
        <v>49</v>
      </c>
      <c r="C2382" s="64">
        <v>660</v>
      </c>
      <c r="D2382" s="64">
        <v>876</v>
      </c>
      <c r="E2382" s="64" t="s">
        <v>40</v>
      </c>
    </row>
    <row r="2383" spans="1:5">
      <c r="A2383" s="69">
        <v>4387</v>
      </c>
      <c r="B2383" s="69">
        <v>49</v>
      </c>
      <c r="C2383" s="64">
        <v>660</v>
      </c>
      <c r="D2383" s="64">
        <v>876</v>
      </c>
      <c r="E2383" s="64" t="s">
        <v>40</v>
      </c>
    </row>
    <row r="2384" spans="1:5">
      <c r="A2384" s="69">
        <v>4388</v>
      </c>
      <c r="B2384" s="69">
        <v>49</v>
      </c>
      <c r="C2384" s="64">
        <v>660</v>
      </c>
      <c r="D2384" s="64">
        <v>876</v>
      </c>
      <c r="E2384" s="64" t="s">
        <v>40</v>
      </c>
    </row>
    <row r="2385" spans="1:5">
      <c r="A2385" s="69">
        <v>4390</v>
      </c>
      <c r="B2385" s="69">
        <v>49</v>
      </c>
      <c r="C2385" s="64">
        <v>660</v>
      </c>
      <c r="D2385" s="64">
        <v>876</v>
      </c>
      <c r="E2385" s="64" t="s">
        <v>40</v>
      </c>
    </row>
    <row r="2386" spans="1:5">
      <c r="A2386" s="69">
        <v>4400</v>
      </c>
      <c r="B2386" s="69">
        <v>49</v>
      </c>
      <c r="C2386" s="64">
        <v>660</v>
      </c>
      <c r="D2386" s="64">
        <v>876</v>
      </c>
      <c r="E2386" s="64" t="s">
        <v>40</v>
      </c>
    </row>
    <row r="2387" spans="1:5">
      <c r="A2387" s="69">
        <v>4401</v>
      </c>
      <c r="B2387" s="69">
        <v>49</v>
      </c>
      <c r="C2387" s="64">
        <v>660</v>
      </c>
      <c r="D2387" s="64">
        <v>876</v>
      </c>
      <c r="E2387" s="64" t="s">
        <v>40</v>
      </c>
    </row>
    <row r="2388" spans="1:5">
      <c r="A2388" s="69">
        <v>4402</v>
      </c>
      <c r="B2388" s="69">
        <v>49</v>
      </c>
      <c r="C2388" s="64">
        <v>660</v>
      </c>
      <c r="D2388" s="64">
        <v>876</v>
      </c>
      <c r="E2388" s="64" t="s">
        <v>40</v>
      </c>
    </row>
    <row r="2389" spans="1:5">
      <c r="A2389" s="69">
        <v>4403</v>
      </c>
      <c r="B2389" s="69">
        <v>49</v>
      </c>
      <c r="C2389" s="64">
        <v>660</v>
      </c>
      <c r="D2389" s="64">
        <v>876</v>
      </c>
      <c r="E2389" s="64" t="s">
        <v>40</v>
      </c>
    </row>
    <row r="2390" spans="1:5">
      <c r="A2390" s="69">
        <v>4404</v>
      </c>
      <c r="B2390" s="69">
        <v>49</v>
      </c>
      <c r="C2390" s="64">
        <v>660</v>
      </c>
      <c r="D2390" s="64">
        <v>876</v>
      </c>
      <c r="E2390" s="64" t="s">
        <v>40</v>
      </c>
    </row>
    <row r="2391" spans="1:5">
      <c r="A2391" s="69">
        <v>4405</v>
      </c>
      <c r="B2391" s="69">
        <v>49</v>
      </c>
      <c r="C2391" s="64">
        <v>660</v>
      </c>
      <c r="D2391" s="64">
        <v>876</v>
      </c>
      <c r="E2391" s="64" t="s">
        <v>40</v>
      </c>
    </row>
    <row r="2392" spans="1:5">
      <c r="A2392" s="69">
        <v>4406</v>
      </c>
      <c r="B2392" s="69">
        <v>49</v>
      </c>
      <c r="C2392" s="64">
        <v>660</v>
      </c>
      <c r="D2392" s="64">
        <v>876</v>
      </c>
      <c r="E2392" s="64" t="s">
        <v>40</v>
      </c>
    </row>
    <row r="2393" spans="1:5">
      <c r="A2393" s="69">
        <v>4407</v>
      </c>
      <c r="B2393" s="69">
        <v>49</v>
      </c>
      <c r="C2393" s="64">
        <v>660</v>
      </c>
      <c r="D2393" s="64">
        <v>876</v>
      </c>
      <c r="E2393" s="64" t="s">
        <v>40</v>
      </c>
    </row>
    <row r="2394" spans="1:5">
      <c r="A2394" s="69">
        <v>4408</v>
      </c>
      <c r="B2394" s="69">
        <v>49</v>
      </c>
      <c r="C2394" s="64">
        <v>660</v>
      </c>
      <c r="D2394" s="64">
        <v>876</v>
      </c>
      <c r="E2394" s="64" t="s">
        <v>40</v>
      </c>
    </row>
    <row r="2395" spans="1:5">
      <c r="A2395" s="69">
        <v>4410</v>
      </c>
      <c r="B2395" s="69">
        <v>49</v>
      </c>
      <c r="C2395" s="64">
        <v>660</v>
      </c>
      <c r="D2395" s="64">
        <v>876</v>
      </c>
      <c r="E2395" s="64" t="s">
        <v>40</v>
      </c>
    </row>
    <row r="2396" spans="1:5">
      <c r="A2396" s="69">
        <v>4411</v>
      </c>
      <c r="B2396" s="69">
        <v>49</v>
      </c>
      <c r="C2396" s="64">
        <v>660</v>
      </c>
      <c r="D2396" s="64">
        <v>876</v>
      </c>
      <c r="E2396" s="64" t="s">
        <v>40</v>
      </c>
    </row>
    <row r="2397" spans="1:5">
      <c r="A2397" s="69">
        <v>4412</v>
      </c>
      <c r="B2397" s="69">
        <v>49</v>
      </c>
      <c r="C2397" s="64">
        <v>660</v>
      </c>
      <c r="D2397" s="64">
        <v>876</v>
      </c>
      <c r="E2397" s="64" t="s">
        <v>40</v>
      </c>
    </row>
    <row r="2398" spans="1:5">
      <c r="A2398" s="69">
        <v>4413</v>
      </c>
      <c r="B2398" s="69">
        <v>49</v>
      </c>
      <c r="C2398" s="64">
        <v>660</v>
      </c>
      <c r="D2398" s="64">
        <v>876</v>
      </c>
      <c r="E2398" s="64" t="s">
        <v>40</v>
      </c>
    </row>
    <row r="2399" spans="1:5">
      <c r="A2399" s="69">
        <v>4415</v>
      </c>
      <c r="B2399" s="69">
        <v>49</v>
      </c>
      <c r="C2399" s="64">
        <v>660</v>
      </c>
      <c r="D2399" s="64">
        <v>876</v>
      </c>
      <c r="E2399" s="64" t="s">
        <v>40</v>
      </c>
    </row>
    <row r="2400" spans="1:5">
      <c r="A2400" s="69">
        <v>4416</v>
      </c>
      <c r="B2400" s="69">
        <v>49</v>
      </c>
      <c r="C2400" s="64">
        <v>660</v>
      </c>
      <c r="D2400" s="64">
        <v>876</v>
      </c>
      <c r="E2400" s="64" t="s">
        <v>40</v>
      </c>
    </row>
    <row r="2401" spans="1:5">
      <c r="A2401" s="69">
        <v>4417</v>
      </c>
      <c r="B2401" s="69">
        <v>48</v>
      </c>
      <c r="C2401" s="64">
        <v>603</v>
      </c>
      <c r="D2401" s="64">
        <v>844</v>
      </c>
      <c r="E2401" s="64" t="s">
        <v>40</v>
      </c>
    </row>
    <row r="2402" spans="1:5">
      <c r="A2402" s="69">
        <v>4418</v>
      </c>
      <c r="B2402" s="69">
        <v>44</v>
      </c>
      <c r="C2402" s="64">
        <v>207</v>
      </c>
      <c r="D2402" s="64">
        <v>1143</v>
      </c>
      <c r="E2402" s="64" t="s">
        <v>40</v>
      </c>
    </row>
    <row r="2403" spans="1:5">
      <c r="A2403" s="69">
        <v>4419</v>
      </c>
      <c r="B2403" s="69">
        <v>44</v>
      </c>
      <c r="C2403" s="64">
        <v>207</v>
      </c>
      <c r="D2403" s="64">
        <v>1143</v>
      </c>
      <c r="E2403" s="64" t="s">
        <v>40</v>
      </c>
    </row>
    <row r="2404" spans="1:5">
      <c r="A2404" s="69">
        <v>4420</v>
      </c>
      <c r="B2404" s="69">
        <v>44</v>
      </c>
      <c r="C2404" s="64">
        <v>207</v>
      </c>
      <c r="D2404" s="64">
        <v>1143</v>
      </c>
      <c r="E2404" s="64" t="s">
        <v>40</v>
      </c>
    </row>
    <row r="2405" spans="1:5">
      <c r="A2405" s="69">
        <v>4421</v>
      </c>
      <c r="B2405" s="69">
        <v>49</v>
      </c>
      <c r="C2405" s="64">
        <v>660</v>
      </c>
      <c r="D2405" s="64">
        <v>876</v>
      </c>
      <c r="E2405" s="64" t="s">
        <v>40</v>
      </c>
    </row>
    <row r="2406" spans="1:5">
      <c r="A2406" s="69">
        <v>4422</v>
      </c>
      <c r="B2406" s="69">
        <v>48</v>
      </c>
      <c r="C2406" s="64">
        <v>603</v>
      </c>
      <c r="D2406" s="64">
        <v>844</v>
      </c>
      <c r="E2406" s="64" t="s">
        <v>40</v>
      </c>
    </row>
    <row r="2407" spans="1:5">
      <c r="A2407" s="69">
        <v>4423</v>
      </c>
      <c r="B2407" s="69">
        <v>48</v>
      </c>
      <c r="C2407" s="64">
        <v>603</v>
      </c>
      <c r="D2407" s="64">
        <v>844</v>
      </c>
      <c r="E2407" s="64" t="s">
        <v>40</v>
      </c>
    </row>
    <row r="2408" spans="1:5">
      <c r="A2408" s="69">
        <v>4424</v>
      </c>
      <c r="B2408" s="69">
        <v>48</v>
      </c>
      <c r="C2408" s="64">
        <v>603</v>
      </c>
      <c r="D2408" s="64">
        <v>844</v>
      </c>
      <c r="E2408" s="64" t="s">
        <v>40</v>
      </c>
    </row>
    <row r="2409" spans="1:5">
      <c r="A2409" s="69">
        <v>4425</v>
      </c>
      <c r="B2409" s="69">
        <v>48</v>
      </c>
      <c r="C2409" s="64">
        <v>603</v>
      </c>
      <c r="D2409" s="64">
        <v>844</v>
      </c>
      <c r="E2409" s="64" t="s">
        <v>40</v>
      </c>
    </row>
    <row r="2410" spans="1:5">
      <c r="A2410" s="69">
        <v>4426</v>
      </c>
      <c r="B2410" s="69">
        <v>48</v>
      </c>
      <c r="C2410" s="64">
        <v>603</v>
      </c>
      <c r="D2410" s="64">
        <v>844</v>
      </c>
      <c r="E2410" s="64" t="s">
        <v>40</v>
      </c>
    </row>
    <row r="2411" spans="1:5">
      <c r="A2411" s="69">
        <v>4427</v>
      </c>
      <c r="B2411" s="69">
        <v>48</v>
      </c>
      <c r="C2411" s="64">
        <v>603</v>
      </c>
      <c r="D2411" s="64">
        <v>844</v>
      </c>
      <c r="E2411" s="64" t="s">
        <v>40</v>
      </c>
    </row>
    <row r="2412" spans="1:5">
      <c r="A2412" s="69">
        <v>4428</v>
      </c>
      <c r="B2412" s="69">
        <v>48</v>
      </c>
      <c r="C2412" s="64">
        <v>603</v>
      </c>
      <c r="D2412" s="64">
        <v>844</v>
      </c>
      <c r="E2412" s="64" t="s">
        <v>40</v>
      </c>
    </row>
    <row r="2413" spans="1:5">
      <c r="A2413" s="69">
        <v>4454</v>
      </c>
      <c r="B2413" s="69">
        <v>48</v>
      </c>
      <c r="C2413" s="64">
        <v>603</v>
      </c>
      <c r="D2413" s="64">
        <v>844</v>
      </c>
      <c r="E2413" s="64" t="s">
        <v>40</v>
      </c>
    </row>
    <row r="2414" spans="1:5">
      <c r="A2414" s="69">
        <v>4455</v>
      </c>
      <c r="B2414" s="69">
        <v>48</v>
      </c>
      <c r="C2414" s="64">
        <v>603</v>
      </c>
      <c r="D2414" s="64">
        <v>844</v>
      </c>
      <c r="E2414" s="64" t="s">
        <v>40</v>
      </c>
    </row>
    <row r="2415" spans="1:5">
      <c r="A2415" s="69">
        <v>4461</v>
      </c>
      <c r="B2415" s="69">
        <v>48</v>
      </c>
      <c r="C2415" s="64">
        <v>603</v>
      </c>
      <c r="D2415" s="64">
        <v>844</v>
      </c>
      <c r="E2415" s="64" t="s">
        <v>40</v>
      </c>
    </row>
    <row r="2416" spans="1:5">
      <c r="A2416" s="69">
        <v>4462</v>
      </c>
      <c r="B2416" s="69">
        <v>48</v>
      </c>
      <c r="C2416" s="64">
        <v>603</v>
      </c>
      <c r="D2416" s="64">
        <v>844</v>
      </c>
      <c r="E2416" s="64" t="s">
        <v>40</v>
      </c>
    </row>
    <row r="2417" spans="1:5">
      <c r="A2417" s="69">
        <v>4465</v>
      </c>
      <c r="B2417" s="69">
        <v>48</v>
      </c>
      <c r="C2417" s="64">
        <v>603</v>
      </c>
      <c r="D2417" s="64">
        <v>844</v>
      </c>
      <c r="E2417" s="64" t="s">
        <v>40</v>
      </c>
    </row>
    <row r="2418" spans="1:5">
      <c r="A2418" s="69">
        <v>4467</v>
      </c>
      <c r="B2418" s="69">
        <v>48</v>
      </c>
      <c r="C2418" s="64">
        <v>603</v>
      </c>
      <c r="D2418" s="64">
        <v>844</v>
      </c>
      <c r="E2418" s="64" t="s">
        <v>40</v>
      </c>
    </row>
    <row r="2419" spans="1:5">
      <c r="A2419" s="69">
        <v>4468</v>
      </c>
      <c r="B2419" s="69">
        <v>48</v>
      </c>
      <c r="C2419" s="64">
        <v>603</v>
      </c>
      <c r="D2419" s="64">
        <v>844</v>
      </c>
      <c r="E2419" s="64" t="s">
        <v>40</v>
      </c>
    </row>
    <row r="2420" spans="1:5">
      <c r="A2420" s="69">
        <v>4470</v>
      </c>
      <c r="B2420" s="69">
        <v>48</v>
      </c>
      <c r="C2420" s="64">
        <v>603</v>
      </c>
      <c r="D2420" s="64">
        <v>844</v>
      </c>
      <c r="E2420" s="64" t="s">
        <v>40</v>
      </c>
    </row>
    <row r="2421" spans="1:5">
      <c r="A2421" s="69">
        <v>4471</v>
      </c>
      <c r="B2421" s="69">
        <v>48</v>
      </c>
      <c r="C2421" s="64">
        <v>603</v>
      </c>
      <c r="D2421" s="64">
        <v>844</v>
      </c>
      <c r="E2421" s="64" t="s">
        <v>40</v>
      </c>
    </row>
    <row r="2422" spans="1:5">
      <c r="A2422" s="69">
        <v>4472</v>
      </c>
      <c r="B2422" s="69">
        <v>45</v>
      </c>
      <c r="C2422" s="64">
        <v>255</v>
      </c>
      <c r="D2422" s="64">
        <v>1024</v>
      </c>
      <c r="E2422" s="64" t="s">
        <v>40</v>
      </c>
    </row>
    <row r="2423" spans="1:5">
      <c r="A2423" s="69">
        <v>4474</v>
      </c>
      <c r="B2423" s="69">
        <v>47</v>
      </c>
      <c r="C2423" s="64">
        <v>380</v>
      </c>
      <c r="D2423" s="64">
        <v>820</v>
      </c>
      <c r="E2423" s="64" t="s">
        <v>40</v>
      </c>
    </row>
    <row r="2424" spans="1:5">
      <c r="A2424" s="69">
        <v>4475</v>
      </c>
      <c r="B2424" s="69">
        <v>48</v>
      </c>
      <c r="C2424" s="64">
        <v>603</v>
      </c>
      <c r="D2424" s="64">
        <v>844</v>
      </c>
      <c r="E2424" s="64" t="s">
        <v>40</v>
      </c>
    </row>
    <row r="2425" spans="1:5">
      <c r="A2425" s="69">
        <v>4477</v>
      </c>
      <c r="B2425" s="69">
        <v>45</v>
      </c>
      <c r="C2425" s="64">
        <v>255</v>
      </c>
      <c r="D2425" s="64">
        <v>1024</v>
      </c>
      <c r="E2425" s="64" t="s">
        <v>40</v>
      </c>
    </row>
    <row r="2426" spans="1:5">
      <c r="A2426" s="69">
        <v>4478</v>
      </c>
      <c r="B2426" s="69">
        <v>45</v>
      </c>
      <c r="C2426" s="64">
        <v>255</v>
      </c>
      <c r="D2426" s="64">
        <v>1024</v>
      </c>
      <c r="E2426" s="64" t="s">
        <v>40</v>
      </c>
    </row>
    <row r="2427" spans="1:5">
      <c r="A2427" s="69">
        <v>4479</v>
      </c>
      <c r="B2427" s="69">
        <v>48</v>
      </c>
      <c r="C2427" s="64">
        <v>603</v>
      </c>
      <c r="D2427" s="64">
        <v>844</v>
      </c>
      <c r="E2427" s="64" t="s">
        <v>40</v>
      </c>
    </row>
    <row r="2428" spans="1:5">
      <c r="A2428" s="69">
        <v>4480</v>
      </c>
      <c r="B2428" s="69">
        <v>47</v>
      </c>
      <c r="C2428" s="64">
        <v>380</v>
      </c>
      <c r="D2428" s="64">
        <v>820</v>
      </c>
      <c r="E2428" s="64" t="s">
        <v>40</v>
      </c>
    </row>
    <row r="2429" spans="1:5">
      <c r="A2429" s="69">
        <v>4481</v>
      </c>
      <c r="B2429" s="69">
        <v>47</v>
      </c>
      <c r="C2429" s="64">
        <v>380</v>
      </c>
      <c r="D2429" s="64">
        <v>820</v>
      </c>
      <c r="E2429" s="64" t="s">
        <v>40</v>
      </c>
    </row>
    <row r="2430" spans="1:5">
      <c r="A2430" s="69">
        <v>4482</v>
      </c>
      <c r="B2430" s="69">
        <v>47</v>
      </c>
      <c r="C2430" s="64">
        <v>380</v>
      </c>
      <c r="D2430" s="64">
        <v>820</v>
      </c>
      <c r="E2430" s="64" t="s">
        <v>40</v>
      </c>
    </row>
    <row r="2431" spans="1:5">
      <c r="A2431" s="69">
        <v>4486</v>
      </c>
      <c r="B2431" s="69">
        <v>48</v>
      </c>
      <c r="C2431" s="64">
        <v>603</v>
      </c>
      <c r="D2431" s="64">
        <v>844</v>
      </c>
      <c r="E2431" s="64" t="s">
        <v>40</v>
      </c>
    </row>
    <row r="2432" spans="1:5">
      <c r="A2432" s="69">
        <v>4487</v>
      </c>
      <c r="B2432" s="69">
        <v>48</v>
      </c>
      <c r="C2432" s="64">
        <v>603</v>
      </c>
      <c r="D2432" s="64">
        <v>844</v>
      </c>
      <c r="E2432" s="64" t="s">
        <v>40</v>
      </c>
    </row>
    <row r="2433" spans="1:5">
      <c r="A2433" s="69">
        <v>4488</v>
      </c>
      <c r="B2433" s="69">
        <v>48</v>
      </c>
      <c r="C2433" s="64">
        <v>603</v>
      </c>
      <c r="D2433" s="64">
        <v>844</v>
      </c>
      <c r="E2433" s="64" t="s">
        <v>40</v>
      </c>
    </row>
    <row r="2434" spans="1:5">
      <c r="A2434" s="69">
        <v>4489</v>
      </c>
      <c r="B2434" s="69">
        <v>48</v>
      </c>
      <c r="C2434" s="64">
        <v>603</v>
      </c>
      <c r="D2434" s="64">
        <v>844</v>
      </c>
      <c r="E2434" s="64" t="s">
        <v>40</v>
      </c>
    </row>
    <row r="2435" spans="1:5">
      <c r="A2435" s="69">
        <v>4490</v>
      </c>
      <c r="B2435" s="69">
        <v>48</v>
      </c>
      <c r="C2435" s="64">
        <v>603</v>
      </c>
      <c r="D2435" s="64">
        <v>844</v>
      </c>
      <c r="E2435" s="64" t="s">
        <v>40</v>
      </c>
    </row>
    <row r="2436" spans="1:5">
      <c r="A2436" s="69">
        <v>4491</v>
      </c>
      <c r="B2436" s="69">
        <v>48</v>
      </c>
      <c r="C2436" s="64">
        <v>603</v>
      </c>
      <c r="D2436" s="64">
        <v>844</v>
      </c>
      <c r="E2436" s="64" t="s">
        <v>40</v>
      </c>
    </row>
    <row r="2437" spans="1:5">
      <c r="A2437" s="69">
        <v>4492</v>
      </c>
      <c r="B2437" s="69">
        <v>47</v>
      </c>
      <c r="C2437" s="64">
        <v>380</v>
      </c>
      <c r="D2437" s="64">
        <v>820</v>
      </c>
      <c r="E2437" s="64" t="s">
        <v>40</v>
      </c>
    </row>
    <row r="2438" spans="1:5">
      <c r="A2438" s="69">
        <v>4493</v>
      </c>
      <c r="B2438" s="69">
        <v>48</v>
      </c>
      <c r="C2438" s="64">
        <v>603</v>
      </c>
      <c r="D2438" s="64">
        <v>844</v>
      </c>
      <c r="E2438" s="64" t="s">
        <v>40</v>
      </c>
    </row>
    <row r="2439" spans="1:5">
      <c r="A2439" s="69">
        <v>4494</v>
      </c>
      <c r="B2439" s="69">
        <v>49</v>
      </c>
      <c r="C2439" s="64">
        <v>660</v>
      </c>
      <c r="D2439" s="64">
        <v>876</v>
      </c>
      <c r="E2439" s="64" t="s">
        <v>40</v>
      </c>
    </row>
    <row r="2440" spans="1:5">
      <c r="A2440" s="69">
        <v>4496</v>
      </c>
      <c r="B2440" s="69">
        <v>49</v>
      </c>
      <c r="C2440" s="64">
        <v>660</v>
      </c>
      <c r="D2440" s="64">
        <v>876</v>
      </c>
      <c r="E2440" s="64" t="s">
        <v>40</v>
      </c>
    </row>
    <row r="2441" spans="1:5">
      <c r="A2441" s="69">
        <v>4497</v>
      </c>
      <c r="B2441" s="69">
        <v>49</v>
      </c>
      <c r="C2441" s="64">
        <v>660</v>
      </c>
      <c r="D2441" s="64">
        <v>876</v>
      </c>
      <c r="E2441" s="64" t="s">
        <v>40</v>
      </c>
    </row>
    <row r="2442" spans="1:5">
      <c r="A2442" s="69">
        <v>4498</v>
      </c>
      <c r="B2442" s="69">
        <v>49</v>
      </c>
      <c r="C2442" s="64">
        <v>660</v>
      </c>
      <c r="D2442" s="64">
        <v>876</v>
      </c>
      <c r="E2442" s="64" t="s">
        <v>40</v>
      </c>
    </row>
    <row r="2443" spans="1:5">
      <c r="A2443" s="69">
        <v>4500</v>
      </c>
      <c r="B2443" s="69">
        <v>51</v>
      </c>
      <c r="C2443" s="64">
        <v>325</v>
      </c>
      <c r="D2443" s="64">
        <v>1043</v>
      </c>
      <c r="E2443" s="64" t="s">
        <v>40</v>
      </c>
    </row>
    <row r="2444" spans="1:5">
      <c r="A2444" s="69">
        <v>4501</v>
      </c>
      <c r="B2444" s="69">
        <v>51</v>
      </c>
      <c r="C2444" s="64">
        <v>325</v>
      </c>
      <c r="D2444" s="64">
        <v>1043</v>
      </c>
      <c r="E2444" s="64" t="s">
        <v>40</v>
      </c>
    </row>
    <row r="2445" spans="1:5">
      <c r="A2445" s="69">
        <v>4502</v>
      </c>
      <c r="B2445" s="69">
        <v>51</v>
      </c>
      <c r="C2445" s="64">
        <v>325</v>
      </c>
      <c r="D2445" s="64">
        <v>1043</v>
      </c>
      <c r="E2445" s="64" t="s">
        <v>40</v>
      </c>
    </row>
    <row r="2446" spans="1:5">
      <c r="A2446" s="69">
        <v>4503</v>
      </c>
      <c r="B2446" s="69">
        <v>51</v>
      </c>
      <c r="C2446" s="64">
        <v>325</v>
      </c>
      <c r="D2446" s="64">
        <v>1043</v>
      </c>
      <c r="E2446" s="64" t="s">
        <v>40</v>
      </c>
    </row>
    <row r="2447" spans="1:5">
      <c r="A2447" s="69">
        <v>4504</v>
      </c>
      <c r="B2447" s="69">
        <v>51</v>
      </c>
      <c r="C2447" s="64">
        <v>325</v>
      </c>
      <c r="D2447" s="64">
        <v>1043</v>
      </c>
      <c r="E2447" s="64" t="s">
        <v>40</v>
      </c>
    </row>
    <row r="2448" spans="1:5">
      <c r="A2448" s="69">
        <v>4505</v>
      </c>
      <c r="B2448" s="69">
        <v>51</v>
      </c>
      <c r="C2448" s="64">
        <v>325</v>
      </c>
      <c r="D2448" s="64">
        <v>1043</v>
      </c>
      <c r="E2448" s="64" t="s">
        <v>40</v>
      </c>
    </row>
    <row r="2449" spans="1:5">
      <c r="A2449" s="69">
        <v>4506</v>
      </c>
      <c r="B2449" s="69">
        <v>51</v>
      </c>
      <c r="C2449" s="64">
        <v>325</v>
      </c>
      <c r="D2449" s="64">
        <v>1043</v>
      </c>
      <c r="E2449" s="64" t="s">
        <v>40</v>
      </c>
    </row>
    <row r="2450" spans="1:5">
      <c r="A2450" s="69">
        <v>4507</v>
      </c>
      <c r="B2450" s="69">
        <v>51</v>
      </c>
      <c r="C2450" s="64">
        <v>325</v>
      </c>
      <c r="D2450" s="64">
        <v>1043</v>
      </c>
      <c r="E2450" s="64" t="s">
        <v>40</v>
      </c>
    </row>
    <row r="2451" spans="1:5">
      <c r="A2451" s="69">
        <v>4508</v>
      </c>
      <c r="B2451" s="69">
        <v>51</v>
      </c>
      <c r="C2451" s="64">
        <v>325</v>
      </c>
      <c r="D2451" s="64">
        <v>1043</v>
      </c>
      <c r="E2451" s="64" t="s">
        <v>40</v>
      </c>
    </row>
    <row r="2452" spans="1:5">
      <c r="A2452" s="69">
        <v>4509</v>
      </c>
      <c r="B2452" s="69">
        <v>51</v>
      </c>
      <c r="C2452" s="64">
        <v>325</v>
      </c>
      <c r="D2452" s="64">
        <v>1043</v>
      </c>
      <c r="E2452" s="64" t="s">
        <v>40</v>
      </c>
    </row>
    <row r="2453" spans="1:5">
      <c r="A2453" s="69">
        <v>4510</v>
      </c>
      <c r="B2453" s="69">
        <v>51</v>
      </c>
      <c r="C2453" s="64">
        <v>325</v>
      </c>
      <c r="D2453" s="64">
        <v>1043</v>
      </c>
      <c r="E2453" s="64" t="s">
        <v>40</v>
      </c>
    </row>
    <row r="2454" spans="1:5">
      <c r="A2454" s="69">
        <v>4511</v>
      </c>
      <c r="B2454" s="69">
        <v>51</v>
      </c>
      <c r="C2454" s="64">
        <v>325</v>
      </c>
      <c r="D2454" s="64">
        <v>1043</v>
      </c>
      <c r="E2454" s="64" t="s">
        <v>40</v>
      </c>
    </row>
    <row r="2455" spans="1:5">
      <c r="A2455" s="69">
        <v>4512</v>
      </c>
      <c r="B2455" s="69">
        <v>51</v>
      </c>
      <c r="C2455" s="64">
        <v>325</v>
      </c>
      <c r="D2455" s="64">
        <v>1043</v>
      </c>
      <c r="E2455" s="64" t="s">
        <v>40</v>
      </c>
    </row>
    <row r="2456" spans="1:5">
      <c r="A2456" s="69">
        <v>4514</v>
      </c>
      <c r="B2456" s="69">
        <v>51</v>
      </c>
      <c r="C2456" s="64">
        <v>325</v>
      </c>
      <c r="D2456" s="64">
        <v>1043</v>
      </c>
      <c r="E2456" s="64" t="s">
        <v>40</v>
      </c>
    </row>
    <row r="2457" spans="1:5">
      <c r="A2457" s="69">
        <v>4515</v>
      </c>
      <c r="B2457" s="69">
        <v>51</v>
      </c>
      <c r="C2457" s="64">
        <v>325</v>
      </c>
      <c r="D2457" s="64">
        <v>1043</v>
      </c>
      <c r="E2457" s="64" t="s">
        <v>40</v>
      </c>
    </row>
    <row r="2458" spans="1:5">
      <c r="A2458" s="69">
        <v>4516</v>
      </c>
      <c r="B2458" s="69">
        <v>51</v>
      </c>
      <c r="C2458" s="64">
        <v>325</v>
      </c>
      <c r="D2458" s="64">
        <v>1043</v>
      </c>
      <c r="E2458" s="64" t="s">
        <v>40</v>
      </c>
    </row>
    <row r="2459" spans="1:5">
      <c r="A2459" s="69">
        <v>4517</v>
      </c>
      <c r="B2459" s="69">
        <v>51</v>
      </c>
      <c r="C2459" s="64">
        <v>325</v>
      </c>
      <c r="D2459" s="64">
        <v>1043</v>
      </c>
      <c r="E2459" s="64" t="s">
        <v>40</v>
      </c>
    </row>
    <row r="2460" spans="1:5">
      <c r="A2460" s="69">
        <v>4518</v>
      </c>
      <c r="B2460" s="69">
        <v>51</v>
      </c>
      <c r="C2460" s="64">
        <v>325</v>
      </c>
      <c r="D2460" s="64">
        <v>1043</v>
      </c>
      <c r="E2460" s="64" t="s">
        <v>40</v>
      </c>
    </row>
    <row r="2461" spans="1:5">
      <c r="A2461" s="69">
        <v>4519</v>
      </c>
      <c r="B2461" s="69">
        <v>51</v>
      </c>
      <c r="C2461" s="64">
        <v>325</v>
      </c>
      <c r="D2461" s="64">
        <v>1043</v>
      </c>
      <c r="E2461" s="64" t="s">
        <v>40</v>
      </c>
    </row>
    <row r="2462" spans="1:5">
      <c r="A2462" s="69">
        <v>4520</v>
      </c>
      <c r="B2462" s="69">
        <v>51</v>
      </c>
      <c r="C2462" s="64">
        <v>325</v>
      </c>
      <c r="D2462" s="64">
        <v>1043</v>
      </c>
      <c r="E2462" s="64" t="s">
        <v>40</v>
      </c>
    </row>
    <row r="2463" spans="1:5">
      <c r="A2463" s="69">
        <v>4521</v>
      </c>
      <c r="B2463" s="69">
        <v>51</v>
      </c>
      <c r="C2463" s="64">
        <v>325</v>
      </c>
      <c r="D2463" s="64">
        <v>1043</v>
      </c>
      <c r="E2463" s="64" t="s">
        <v>40</v>
      </c>
    </row>
    <row r="2464" spans="1:5">
      <c r="A2464" s="69">
        <v>4550</v>
      </c>
      <c r="B2464" s="69">
        <v>51</v>
      </c>
      <c r="C2464" s="64">
        <v>325</v>
      </c>
      <c r="D2464" s="64">
        <v>1043</v>
      </c>
      <c r="E2464" s="64" t="s">
        <v>40</v>
      </c>
    </row>
    <row r="2465" spans="1:5">
      <c r="A2465" s="69">
        <v>4551</v>
      </c>
      <c r="B2465" s="69">
        <v>51</v>
      </c>
      <c r="C2465" s="64">
        <v>325</v>
      </c>
      <c r="D2465" s="64">
        <v>1043</v>
      </c>
      <c r="E2465" s="64" t="s">
        <v>40</v>
      </c>
    </row>
    <row r="2466" spans="1:5">
      <c r="A2466" s="69">
        <v>4552</v>
      </c>
      <c r="B2466" s="69">
        <v>51</v>
      </c>
      <c r="C2466" s="64">
        <v>325</v>
      </c>
      <c r="D2466" s="64">
        <v>1043</v>
      </c>
      <c r="E2466" s="64" t="s">
        <v>40</v>
      </c>
    </row>
    <row r="2467" spans="1:5">
      <c r="A2467" s="69">
        <v>4553</v>
      </c>
      <c r="B2467" s="69">
        <v>51</v>
      </c>
      <c r="C2467" s="64">
        <v>325</v>
      </c>
      <c r="D2467" s="64">
        <v>1043</v>
      </c>
      <c r="E2467" s="64" t="s">
        <v>40</v>
      </c>
    </row>
    <row r="2468" spans="1:5">
      <c r="A2468" s="69">
        <v>4554</v>
      </c>
      <c r="B2468" s="69">
        <v>51</v>
      </c>
      <c r="C2468" s="64">
        <v>325</v>
      </c>
      <c r="D2468" s="64">
        <v>1043</v>
      </c>
      <c r="E2468" s="64" t="s">
        <v>40</v>
      </c>
    </row>
    <row r="2469" spans="1:5">
      <c r="A2469" s="69">
        <v>4555</v>
      </c>
      <c r="B2469" s="69">
        <v>51</v>
      </c>
      <c r="C2469" s="64">
        <v>325</v>
      </c>
      <c r="D2469" s="64">
        <v>1043</v>
      </c>
      <c r="E2469" s="64" t="s">
        <v>40</v>
      </c>
    </row>
    <row r="2470" spans="1:5">
      <c r="A2470" s="69">
        <v>4556</v>
      </c>
      <c r="B2470" s="69">
        <v>51</v>
      </c>
      <c r="C2470" s="64">
        <v>325</v>
      </c>
      <c r="D2470" s="64">
        <v>1043</v>
      </c>
      <c r="E2470" s="64" t="s">
        <v>40</v>
      </c>
    </row>
    <row r="2471" spans="1:5">
      <c r="A2471" s="69">
        <v>4557</v>
      </c>
      <c r="B2471" s="69">
        <v>51</v>
      </c>
      <c r="C2471" s="64">
        <v>325</v>
      </c>
      <c r="D2471" s="64">
        <v>1043</v>
      </c>
      <c r="E2471" s="64" t="s">
        <v>40</v>
      </c>
    </row>
    <row r="2472" spans="1:5">
      <c r="A2472" s="69">
        <v>4558</v>
      </c>
      <c r="B2472" s="69">
        <v>51</v>
      </c>
      <c r="C2472" s="64">
        <v>325</v>
      </c>
      <c r="D2472" s="64">
        <v>1043</v>
      </c>
      <c r="E2472" s="64" t="s">
        <v>40</v>
      </c>
    </row>
    <row r="2473" spans="1:5">
      <c r="A2473" s="69">
        <v>4559</v>
      </c>
      <c r="B2473" s="69">
        <v>51</v>
      </c>
      <c r="C2473" s="64">
        <v>325</v>
      </c>
      <c r="D2473" s="64">
        <v>1043</v>
      </c>
      <c r="E2473" s="64" t="s">
        <v>40</v>
      </c>
    </row>
    <row r="2474" spans="1:5">
      <c r="A2474" s="69">
        <v>4560</v>
      </c>
      <c r="B2474" s="69">
        <v>51</v>
      </c>
      <c r="C2474" s="64">
        <v>325</v>
      </c>
      <c r="D2474" s="64">
        <v>1043</v>
      </c>
      <c r="E2474" s="64" t="s">
        <v>40</v>
      </c>
    </row>
    <row r="2475" spans="1:5">
      <c r="A2475" s="69">
        <v>4561</v>
      </c>
      <c r="B2475" s="69">
        <v>51</v>
      </c>
      <c r="C2475" s="64">
        <v>325</v>
      </c>
      <c r="D2475" s="64">
        <v>1043</v>
      </c>
      <c r="E2475" s="64" t="s">
        <v>40</v>
      </c>
    </row>
    <row r="2476" spans="1:5">
      <c r="A2476" s="69">
        <v>4562</v>
      </c>
      <c r="B2476" s="69">
        <v>51</v>
      </c>
      <c r="C2476" s="64">
        <v>325</v>
      </c>
      <c r="D2476" s="64">
        <v>1043</v>
      </c>
      <c r="E2476" s="64" t="s">
        <v>40</v>
      </c>
    </row>
    <row r="2477" spans="1:5">
      <c r="A2477" s="69">
        <v>4563</v>
      </c>
      <c r="B2477" s="69">
        <v>51</v>
      </c>
      <c r="C2477" s="64">
        <v>325</v>
      </c>
      <c r="D2477" s="64">
        <v>1043</v>
      </c>
      <c r="E2477" s="64" t="s">
        <v>40</v>
      </c>
    </row>
    <row r="2478" spans="1:5">
      <c r="A2478" s="69">
        <v>4564</v>
      </c>
      <c r="B2478" s="69">
        <v>51</v>
      </c>
      <c r="C2478" s="64">
        <v>325</v>
      </c>
      <c r="D2478" s="64">
        <v>1043</v>
      </c>
      <c r="E2478" s="64" t="s">
        <v>40</v>
      </c>
    </row>
    <row r="2479" spans="1:5">
      <c r="A2479" s="69">
        <v>4565</v>
      </c>
      <c r="B2479" s="69">
        <v>51</v>
      </c>
      <c r="C2479" s="64">
        <v>325</v>
      </c>
      <c r="D2479" s="64">
        <v>1043</v>
      </c>
      <c r="E2479" s="64" t="s">
        <v>40</v>
      </c>
    </row>
    <row r="2480" spans="1:5">
      <c r="A2480" s="69">
        <v>4566</v>
      </c>
      <c r="B2480" s="69">
        <v>51</v>
      </c>
      <c r="C2480" s="64">
        <v>325</v>
      </c>
      <c r="D2480" s="64">
        <v>1043</v>
      </c>
      <c r="E2480" s="64" t="s">
        <v>40</v>
      </c>
    </row>
    <row r="2481" spans="1:5">
      <c r="A2481" s="69">
        <v>4567</v>
      </c>
      <c r="B2481" s="69">
        <v>51</v>
      </c>
      <c r="C2481" s="64">
        <v>325</v>
      </c>
      <c r="D2481" s="64">
        <v>1043</v>
      </c>
      <c r="E2481" s="64" t="s">
        <v>40</v>
      </c>
    </row>
    <row r="2482" spans="1:5">
      <c r="A2482" s="69">
        <v>4568</v>
      </c>
      <c r="B2482" s="69">
        <v>51</v>
      </c>
      <c r="C2482" s="64">
        <v>325</v>
      </c>
      <c r="D2482" s="64">
        <v>1043</v>
      </c>
      <c r="E2482" s="64" t="s">
        <v>40</v>
      </c>
    </row>
    <row r="2483" spans="1:5">
      <c r="A2483" s="69">
        <v>4569</v>
      </c>
      <c r="B2483" s="69">
        <v>51</v>
      </c>
      <c r="C2483" s="64">
        <v>325</v>
      </c>
      <c r="D2483" s="64">
        <v>1043</v>
      </c>
      <c r="E2483" s="64" t="s">
        <v>40</v>
      </c>
    </row>
    <row r="2484" spans="1:5">
      <c r="A2484" s="69">
        <v>4570</v>
      </c>
      <c r="B2484" s="69">
        <v>50</v>
      </c>
      <c r="C2484" s="64">
        <v>229</v>
      </c>
      <c r="D2484" s="64">
        <v>1375</v>
      </c>
      <c r="E2484" s="64" t="s">
        <v>40</v>
      </c>
    </row>
    <row r="2485" spans="1:5">
      <c r="A2485" s="69">
        <v>4571</v>
      </c>
      <c r="B2485" s="69">
        <v>51</v>
      </c>
      <c r="C2485" s="64">
        <v>325</v>
      </c>
      <c r="D2485" s="64">
        <v>1043</v>
      </c>
      <c r="E2485" s="64" t="s">
        <v>40</v>
      </c>
    </row>
    <row r="2486" spans="1:5">
      <c r="A2486" s="69">
        <v>4572</v>
      </c>
      <c r="B2486" s="69">
        <v>51</v>
      </c>
      <c r="C2486" s="64">
        <v>325</v>
      </c>
      <c r="D2486" s="64">
        <v>1043</v>
      </c>
      <c r="E2486" s="64" t="s">
        <v>40</v>
      </c>
    </row>
    <row r="2487" spans="1:5">
      <c r="A2487" s="69">
        <v>4573</v>
      </c>
      <c r="B2487" s="69">
        <v>51</v>
      </c>
      <c r="C2487" s="64">
        <v>325</v>
      </c>
      <c r="D2487" s="64">
        <v>1043</v>
      </c>
      <c r="E2487" s="64" t="s">
        <v>40</v>
      </c>
    </row>
    <row r="2488" spans="1:5">
      <c r="A2488" s="69">
        <v>4574</v>
      </c>
      <c r="B2488" s="69">
        <v>51</v>
      </c>
      <c r="C2488" s="64">
        <v>325</v>
      </c>
      <c r="D2488" s="64">
        <v>1043</v>
      </c>
      <c r="E2488" s="64" t="s">
        <v>40</v>
      </c>
    </row>
    <row r="2489" spans="1:5">
      <c r="A2489" s="69">
        <v>4575</v>
      </c>
      <c r="B2489" s="69">
        <v>51</v>
      </c>
      <c r="C2489" s="64">
        <v>325</v>
      </c>
      <c r="D2489" s="64">
        <v>1043</v>
      </c>
      <c r="E2489" s="64" t="s">
        <v>40</v>
      </c>
    </row>
    <row r="2490" spans="1:5">
      <c r="A2490" s="69">
        <v>4580</v>
      </c>
      <c r="B2490" s="69">
        <v>50</v>
      </c>
      <c r="C2490" s="64">
        <v>229</v>
      </c>
      <c r="D2490" s="64">
        <v>1375</v>
      </c>
      <c r="E2490" s="64" t="s">
        <v>40</v>
      </c>
    </row>
    <row r="2491" spans="1:5">
      <c r="A2491" s="69">
        <v>4581</v>
      </c>
      <c r="B2491" s="69">
        <v>50</v>
      </c>
      <c r="C2491" s="64">
        <v>229</v>
      </c>
      <c r="D2491" s="64">
        <v>1375</v>
      </c>
      <c r="E2491" s="64" t="s">
        <v>40</v>
      </c>
    </row>
    <row r="2492" spans="1:5">
      <c r="A2492" s="69">
        <v>4600</v>
      </c>
      <c r="B2492" s="69">
        <v>50</v>
      </c>
      <c r="C2492" s="64">
        <v>229</v>
      </c>
      <c r="D2492" s="64">
        <v>1375</v>
      </c>
      <c r="E2492" s="64" t="s">
        <v>40</v>
      </c>
    </row>
    <row r="2493" spans="1:5">
      <c r="A2493" s="69">
        <v>4601</v>
      </c>
      <c r="B2493" s="69">
        <v>50</v>
      </c>
      <c r="C2493" s="64">
        <v>229</v>
      </c>
      <c r="D2493" s="64">
        <v>1375</v>
      </c>
      <c r="E2493" s="64" t="s">
        <v>40</v>
      </c>
    </row>
    <row r="2494" spans="1:5">
      <c r="A2494" s="69">
        <v>4605</v>
      </c>
      <c r="B2494" s="69">
        <v>50</v>
      </c>
      <c r="C2494" s="64">
        <v>229</v>
      </c>
      <c r="D2494" s="64">
        <v>1375</v>
      </c>
      <c r="E2494" s="64" t="s">
        <v>40</v>
      </c>
    </row>
    <row r="2495" spans="1:5">
      <c r="A2495" s="69">
        <v>4606</v>
      </c>
      <c r="B2495" s="69">
        <v>50</v>
      </c>
      <c r="C2495" s="64">
        <v>229</v>
      </c>
      <c r="D2495" s="64">
        <v>1375</v>
      </c>
      <c r="E2495" s="64" t="s">
        <v>40</v>
      </c>
    </row>
    <row r="2496" spans="1:5">
      <c r="A2496" s="69">
        <v>4608</v>
      </c>
      <c r="B2496" s="69">
        <v>50</v>
      </c>
      <c r="C2496" s="64">
        <v>229</v>
      </c>
      <c r="D2496" s="64">
        <v>1375</v>
      </c>
      <c r="E2496" s="64" t="s">
        <v>40</v>
      </c>
    </row>
    <row r="2497" spans="1:5">
      <c r="A2497" s="69">
        <v>4610</v>
      </c>
      <c r="B2497" s="69">
        <v>50</v>
      </c>
      <c r="C2497" s="64">
        <v>229</v>
      </c>
      <c r="D2497" s="64">
        <v>1375</v>
      </c>
      <c r="E2497" s="64" t="s">
        <v>40</v>
      </c>
    </row>
    <row r="2498" spans="1:5">
      <c r="A2498" s="69">
        <v>4611</v>
      </c>
      <c r="B2498" s="69">
        <v>50</v>
      </c>
      <c r="C2498" s="64">
        <v>229</v>
      </c>
      <c r="D2498" s="64">
        <v>1375</v>
      </c>
      <c r="E2498" s="64" t="s">
        <v>40</v>
      </c>
    </row>
    <row r="2499" spans="1:5">
      <c r="A2499" s="69">
        <v>4612</v>
      </c>
      <c r="B2499" s="69">
        <v>50</v>
      </c>
      <c r="C2499" s="64">
        <v>229</v>
      </c>
      <c r="D2499" s="64">
        <v>1375</v>
      </c>
      <c r="E2499" s="64" t="s">
        <v>40</v>
      </c>
    </row>
    <row r="2500" spans="1:5">
      <c r="A2500" s="69">
        <v>4613</v>
      </c>
      <c r="B2500" s="69">
        <v>50</v>
      </c>
      <c r="C2500" s="64">
        <v>229</v>
      </c>
      <c r="D2500" s="64">
        <v>1375</v>
      </c>
      <c r="E2500" s="64" t="s">
        <v>40</v>
      </c>
    </row>
    <row r="2501" spans="1:5">
      <c r="A2501" s="69">
        <v>4614</v>
      </c>
      <c r="B2501" s="69">
        <v>50</v>
      </c>
      <c r="C2501" s="64">
        <v>229</v>
      </c>
      <c r="D2501" s="64">
        <v>1375</v>
      </c>
      <c r="E2501" s="64" t="s">
        <v>40</v>
      </c>
    </row>
    <row r="2502" spans="1:5">
      <c r="A2502" s="69">
        <v>4615</v>
      </c>
      <c r="B2502" s="69">
        <v>50</v>
      </c>
      <c r="C2502" s="64">
        <v>229</v>
      </c>
      <c r="D2502" s="64">
        <v>1375</v>
      </c>
      <c r="E2502" s="64" t="s">
        <v>40</v>
      </c>
    </row>
    <row r="2503" spans="1:5">
      <c r="A2503" s="69">
        <v>4620</v>
      </c>
      <c r="B2503" s="69">
        <v>50</v>
      </c>
      <c r="C2503" s="64">
        <v>229</v>
      </c>
      <c r="D2503" s="64">
        <v>1375</v>
      </c>
      <c r="E2503" s="64" t="s">
        <v>40</v>
      </c>
    </row>
    <row r="2504" spans="1:5">
      <c r="A2504" s="69">
        <v>4621</v>
      </c>
      <c r="B2504" s="69">
        <v>50</v>
      </c>
      <c r="C2504" s="64">
        <v>229</v>
      </c>
      <c r="D2504" s="64">
        <v>1375</v>
      </c>
      <c r="E2504" s="64" t="s">
        <v>40</v>
      </c>
    </row>
    <row r="2505" spans="1:5">
      <c r="A2505" s="69">
        <v>4625</v>
      </c>
      <c r="B2505" s="69">
        <v>50</v>
      </c>
      <c r="C2505" s="64">
        <v>229</v>
      </c>
      <c r="D2505" s="64">
        <v>1375</v>
      </c>
      <c r="E2505" s="64" t="s">
        <v>40</v>
      </c>
    </row>
    <row r="2506" spans="1:5">
      <c r="A2506" s="69">
        <v>4626</v>
      </c>
      <c r="B2506" s="69">
        <v>50</v>
      </c>
      <c r="C2506" s="64">
        <v>229</v>
      </c>
      <c r="D2506" s="64">
        <v>1375</v>
      </c>
      <c r="E2506" s="64" t="s">
        <v>40</v>
      </c>
    </row>
    <row r="2507" spans="1:5">
      <c r="A2507" s="69">
        <v>4627</v>
      </c>
      <c r="B2507" s="69">
        <v>50</v>
      </c>
      <c r="C2507" s="64">
        <v>229</v>
      </c>
      <c r="D2507" s="64">
        <v>1375</v>
      </c>
      <c r="E2507" s="64" t="s">
        <v>40</v>
      </c>
    </row>
    <row r="2508" spans="1:5">
      <c r="A2508" s="69">
        <v>4630</v>
      </c>
      <c r="B2508" s="69">
        <v>50</v>
      </c>
      <c r="C2508" s="64">
        <v>229</v>
      </c>
      <c r="D2508" s="64">
        <v>1375</v>
      </c>
      <c r="E2508" s="64" t="s">
        <v>40</v>
      </c>
    </row>
    <row r="2509" spans="1:5">
      <c r="A2509" s="69">
        <v>4650</v>
      </c>
      <c r="B2509" s="69">
        <v>50</v>
      </c>
      <c r="C2509" s="64">
        <v>229</v>
      </c>
      <c r="D2509" s="64">
        <v>1375</v>
      </c>
      <c r="E2509" s="64" t="s">
        <v>40</v>
      </c>
    </row>
    <row r="2510" spans="1:5">
      <c r="A2510" s="69">
        <v>4655</v>
      </c>
      <c r="B2510" s="69">
        <v>50</v>
      </c>
      <c r="C2510" s="64">
        <v>229</v>
      </c>
      <c r="D2510" s="64">
        <v>1375</v>
      </c>
      <c r="E2510" s="64" t="s">
        <v>40</v>
      </c>
    </row>
    <row r="2511" spans="1:5">
      <c r="A2511" s="69">
        <v>4659</v>
      </c>
      <c r="B2511" s="69">
        <v>50</v>
      </c>
      <c r="C2511" s="64">
        <v>229</v>
      </c>
      <c r="D2511" s="64">
        <v>1375</v>
      </c>
      <c r="E2511" s="64" t="s">
        <v>40</v>
      </c>
    </row>
    <row r="2512" spans="1:5">
      <c r="A2512" s="69">
        <v>4660</v>
      </c>
      <c r="B2512" s="69">
        <v>50</v>
      </c>
      <c r="C2512" s="64">
        <v>229</v>
      </c>
      <c r="D2512" s="64">
        <v>1375</v>
      </c>
      <c r="E2512" s="64" t="s">
        <v>40</v>
      </c>
    </row>
    <row r="2513" spans="1:5">
      <c r="A2513" s="69">
        <v>4662</v>
      </c>
      <c r="B2513" s="69">
        <v>50</v>
      </c>
      <c r="C2513" s="64">
        <v>229</v>
      </c>
      <c r="D2513" s="64">
        <v>1375</v>
      </c>
      <c r="E2513" s="64" t="s">
        <v>40</v>
      </c>
    </row>
    <row r="2514" spans="1:5">
      <c r="A2514" s="69">
        <v>4670</v>
      </c>
      <c r="B2514" s="69">
        <v>50</v>
      </c>
      <c r="C2514" s="64">
        <v>229</v>
      </c>
      <c r="D2514" s="64">
        <v>1375</v>
      </c>
      <c r="E2514" s="64" t="s">
        <v>40</v>
      </c>
    </row>
    <row r="2515" spans="1:5">
      <c r="A2515" s="69">
        <v>4671</v>
      </c>
      <c r="B2515" s="69">
        <v>50</v>
      </c>
      <c r="C2515" s="64">
        <v>229</v>
      </c>
      <c r="D2515" s="64">
        <v>1375</v>
      </c>
      <c r="E2515" s="64" t="s">
        <v>40</v>
      </c>
    </row>
    <row r="2516" spans="1:5">
      <c r="A2516" s="69">
        <v>4673</v>
      </c>
      <c r="B2516" s="69">
        <v>50</v>
      </c>
      <c r="C2516" s="64">
        <v>229</v>
      </c>
      <c r="D2516" s="64">
        <v>1375</v>
      </c>
      <c r="E2516" s="64" t="s">
        <v>40</v>
      </c>
    </row>
    <row r="2517" spans="1:5">
      <c r="A2517" s="69">
        <v>4674</v>
      </c>
      <c r="B2517" s="69">
        <v>50</v>
      </c>
      <c r="C2517" s="64">
        <v>229</v>
      </c>
      <c r="D2517" s="64">
        <v>1375</v>
      </c>
      <c r="E2517" s="64" t="s">
        <v>40</v>
      </c>
    </row>
    <row r="2518" spans="1:5">
      <c r="A2518" s="69">
        <v>4676</v>
      </c>
      <c r="B2518" s="69">
        <v>50</v>
      </c>
      <c r="C2518" s="64">
        <v>229</v>
      </c>
      <c r="D2518" s="64">
        <v>1375</v>
      </c>
      <c r="E2518" s="64" t="s">
        <v>40</v>
      </c>
    </row>
    <row r="2519" spans="1:5">
      <c r="A2519" s="69">
        <v>4677</v>
      </c>
      <c r="B2519" s="69">
        <v>43</v>
      </c>
      <c r="C2519" s="64">
        <v>140</v>
      </c>
      <c r="D2519" s="64">
        <v>1424</v>
      </c>
      <c r="E2519" s="64" t="s">
        <v>40</v>
      </c>
    </row>
    <row r="2520" spans="1:5">
      <c r="A2520" s="69">
        <v>4678</v>
      </c>
      <c r="B2520" s="69">
        <v>43</v>
      </c>
      <c r="C2520" s="64">
        <v>140</v>
      </c>
      <c r="D2520" s="64">
        <v>1424</v>
      </c>
      <c r="E2520" s="64" t="s">
        <v>40</v>
      </c>
    </row>
    <row r="2521" spans="1:5">
      <c r="A2521" s="69">
        <v>4680</v>
      </c>
      <c r="B2521" s="69">
        <v>43</v>
      </c>
      <c r="C2521" s="64">
        <v>140</v>
      </c>
      <c r="D2521" s="64">
        <v>1424</v>
      </c>
      <c r="E2521" s="64" t="s">
        <v>40</v>
      </c>
    </row>
    <row r="2522" spans="1:5">
      <c r="A2522" s="69">
        <v>4694</v>
      </c>
      <c r="B2522" s="69">
        <v>43</v>
      </c>
      <c r="C2522" s="64">
        <v>140</v>
      </c>
      <c r="D2522" s="64">
        <v>1424</v>
      </c>
      <c r="E2522" s="64" t="s">
        <v>40</v>
      </c>
    </row>
    <row r="2523" spans="1:5">
      <c r="A2523" s="69">
        <v>4695</v>
      </c>
      <c r="B2523" s="69">
        <v>43</v>
      </c>
      <c r="C2523" s="64">
        <v>140</v>
      </c>
      <c r="D2523" s="64">
        <v>1424</v>
      </c>
      <c r="E2523" s="64" t="s">
        <v>40</v>
      </c>
    </row>
    <row r="2524" spans="1:5">
      <c r="A2524" s="69">
        <v>4697</v>
      </c>
      <c r="B2524" s="69">
        <v>43</v>
      </c>
      <c r="C2524" s="64">
        <v>140</v>
      </c>
      <c r="D2524" s="64">
        <v>1424</v>
      </c>
      <c r="E2524" s="64" t="s">
        <v>40</v>
      </c>
    </row>
    <row r="2525" spans="1:5">
      <c r="A2525" s="69">
        <v>4699</v>
      </c>
      <c r="B2525" s="69">
        <v>43</v>
      </c>
      <c r="C2525" s="64">
        <v>140</v>
      </c>
      <c r="D2525" s="64">
        <v>1424</v>
      </c>
      <c r="E2525" s="64" t="s">
        <v>40</v>
      </c>
    </row>
    <row r="2526" spans="1:5">
      <c r="A2526" s="69">
        <v>4700</v>
      </c>
      <c r="B2526" s="69">
        <v>43</v>
      </c>
      <c r="C2526" s="64">
        <v>140</v>
      </c>
      <c r="D2526" s="64">
        <v>1424</v>
      </c>
      <c r="E2526" s="64" t="s">
        <v>40</v>
      </c>
    </row>
    <row r="2527" spans="1:5">
      <c r="A2527" s="69">
        <v>4701</v>
      </c>
      <c r="B2527" s="69">
        <v>43</v>
      </c>
      <c r="C2527" s="64">
        <v>140</v>
      </c>
      <c r="D2527" s="64">
        <v>1424</v>
      </c>
      <c r="E2527" s="64" t="s">
        <v>40</v>
      </c>
    </row>
    <row r="2528" spans="1:5">
      <c r="A2528" s="69">
        <v>4702</v>
      </c>
      <c r="B2528" s="69">
        <v>43</v>
      </c>
      <c r="C2528" s="64">
        <v>140</v>
      </c>
      <c r="D2528" s="64">
        <v>1424</v>
      </c>
      <c r="E2528" s="64" t="s">
        <v>40</v>
      </c>
    </row>
    <row r="2529" spans="1:5">
      <c r="A2529" s="69">
        <v>4703</v>
      </c>
      <c r="B2529" s="69">
        <v>43</v>
      </c>
      <c r="C2529" s="64">
        <v>140</v>
      </c>
      <c r="D2529" s="64">
        <v>1424</v>
      </c>
      <c r="E2529" s="64" t="s">
        <v>40</v>
      </c>
    </row>
    <row r="2530" spans="1:5">
      <c r="A2530" s="69">
        <v>4704</v>
      </c>
      <c r="B2530" s="69">
        <v>43</v>
      </c>
      <c r="C2530" s="64">
        <v>140</v>
      </c>
      <c r="D2530" s="64">
        <v>1424</v>
      </c>
      <c r="E2530" s="64" t="s">
        <v>40</v>
      </c>
    </row>
    <row r="2531" spans="1:5">
      <c r="A2531" s="69">
        <v>4705</v>
      </c>
      <c r="B2531" s="69">
        <v>43</v>
      </c>
      <c r="C2531" s="64">
        <v>140</v>
      </c>
      <c r="D2531" s="64">
        <v>1424</v>
      </c>
      <c r="E2531" s="64" t="s">
        <v>40</v>
      </c>
    </row>
    <row r="2532" spans="1:5">
      <c r="A2532" s="69">
        <v>4706</v>
      </c>
      <c r="B2532" s="69">
        <v>43</v>
      </c>
      <c r="C2532" s="64">
        <v>140</v>
      </c>
      <c r="D2532" s="64">
        <v>1424</v>
      </c>
      <c r="E2532" s="64" t="s">
        <v>40</v>
      </c>
    </row>
    <row r="2533" spans="1:5">
      <c r="A2533" s="69">
        <v>4707</v>
      </c>
      <c r="B2533" s="69">
        <v>43</v>
      </c>
      <c r="C2533" s="64">
        <v>140</v>
      </c>
      <c r="D2533" s="64">
        <v>1424</v>
      </c>
      <c r="E2533" s="64" t="s">
        <v>40</v>
      </c>
    </row>
    <row r="2534" spans="1:5">
      <c r="A2534" s="69">
        <v>4709</v>
      </c>
      <c r="B2534" s="69">
        <v>43</v>
      </c>
      <c r="C2534" s="64">
        <v>140</v>
      </c>
      <c r="D2534" s="64">
        <v>1424</v>
      </c>
      <c r="E2534" s="64" t="s">
        <v>40</v>
      </c>
    </row>
    <row r="2535" spans="1:5">
      <c r="A2535" s="69">
        <v>4714</v>
      </c>
      <c r="B2535" s="69">
        <v>43</v>
      </c>
      <c r="C2535" s="64">
        <v>140</v>
      </c>
      <c r="D2535" s="64">
        <v>1424</v>
      </c>
      <c r="E2535" s="64" t="s">
        <v>40</v>
      </c>
    </row>
    <row r="2536" spans="1:5">
      <c r="A2536" s="69">
        <v>4715</v>
      </c>
      <c r="B2536" s="69">
        <v>43</v>
      </c>
      <c r="C2536" s="64">
        <v>140</v>
      </c>
      <c r="D2536" s="64">
        <v>1424</v>
      </c>
      <c r="E2536" s="64" t="s">
        <v>40</v>
      </c>
    </row>
    <row r="2537" spans="1:5">
      <c r="A2537" s="69">
        <v>4716</v>
      </c>
      <c r="B2537" s="69">
        <v>43</v>
      </c>
      <c r="C2537" s="64">
        <v>140</v>
      </c>
      <c r="D2537" s="64">
        <v>1424</v>
      </c>
      <c r="E2537" s="64" t="s">
        <v>40</v>
      </c>
    </row>
    <row r="2538" spans="1:5">
      <c r="A2538" s="69">
        <v>4717</v>
      </c>
      <c r="B2538" s="69">
        <v>44</v>
      </c>
      <c r="C2538" s="64">
        <v>207</v>
      </c>
      <c r="D2538" s="64">
        <v>1143</v>
      </c>
      <c r="E2538" s="64" t="s">
        <v>40</v>
      </c>
    </row>
    <row r="2539" spans="1:5">
      <c r="A2539" s="69">
        <v>4718</v>
      </c>
      <c r="B2539" s="69">
        <v>43</v>
      </c>
      <c r="C2539" s="64">
        <v>140</v>
      </c>
      <c r="D2539" s="64">
        <v>1424</v>
      </c>
      <c r="E2539" s="64" t="s">
        <v>40</v>
      </c>
    </row>
    <row r="2540" spans="1:5">
      <c r="A2540" s="69">
        <v>4719</v>
      </c>
      <c r="B2540" s="69">
        <v>43</v>
      </c>
      <c r="C2540" s="64">
        <v>140</v>
      </c>
      <c r="D2540" s="64">
        <v>1424</v>
      </c>
      <c r="E2540" s="64" t="s">
        <v>40</v>
      </c>
    </row>
    <row r="2541" spans="1:5">
      <c r="A2541" s="69">
        <v>4720</v>
      </c>
      <c r="B2541" s="69">
        <v>44</v>
      </c>
      <c r="C2541" s="64">
        <v>207</v>
      </c>
      <c r="D2541" s="64">
        <v>1143</v>
      </c>
      <c r="E2541" s="64" t="s">
        <v>40</v>
      </c>
    </row>
    <row r="2542" spans="1:5">
      <c r="A2542" s="69">
        <v>4721</v>
      </c>
      <c r="B2542" s="69">
        <v>44</v>
      </c>
      <c r="C2542" s="64">
        <v>207</v>
      </c>
      <c r="D2542" s="64">
        <v>1143</v>
      </c>
      <c r="E2542" s="64" t="s">
        <v>40</v>
      </c>
    </row>
    <row r="2543" spans="1:5">
      <c r="A2543" s="69">
        <v>4722</v>
      </c>
      <c r="B2543" s="69">
        <v>44</v>
      </c>
      <c r="C2543" s="64">
        <v>207</v>
      </c>
      <c r="D2543" s="64">
        <v>1143</v>
      </c>
      <c r="E2543" s="64" t="s">
        <v>40</v>
      </c>
    </row>
    <row r="2544" spans="1:5">
      <c r="A2544" s="69">
        <v>4724</v>
      </c>
      <c r="B2544" s="69">
        <v>45</v>
      </c>
      <c r="C2544" s="64">
        <v>255</v>
      </c>
      <c r="D2544" s="64">
        <v>1024</v>
      </c>
      <c r="E2544" s="64" t="s">
        <v>40</v>
      </c>
    </row>
    <row r="2545" spans="1:5">
      <c r="A2545" s="69">
        <v>4725</v>
      </c>
      <c r="B2545" s="69">
        <v>45</v>
      </c>
      <c r="C2545" s="64">
        <v>255</v>
      </c>
      <c r="D2545" s="64">
        <v>1024</v>
      </c>
      <c r="E2545" s="64" t="s">
        <v>40</v>
      </c>
    </row>
    <row r="2546" spans="1:5">
      <c r="A2546" s="69">
        <v>4726</v>
      </c>
      <c r="B2546" s="69">
        <v>45</v>
      </c>
      <c r="C2546" s="64">
        <v>255</v>
      </c>
      <c r="D2546" s="64">
        <v>1024</v>
      </c>
      <c r="E2546" s="64" t="s">
        <v>40</v>
      </c>
    </row>
    <row r="2547" spans="1:5">
      <c r="A2547" s="69">
        <v>4727</v>
      </c>
      <c r="B2547" s="69">
        <v>45</v>
      </c>
      <c r="C2547" s="64">
        <v>255</v>
      </c>
      <c r="D2547" s="64">
        <v>1024</v>
      </c>
      <c r="E2547" s="64" t="s">
        <v>40</v>
      </c>
    </row>
    <row r="2548" spans="1:5">
      <c r="A2548" s="69">
        <v>4730</v>
      </c>
      <c r="B2548" s="69">
        <v>45</v>
      </c>
      <c r="C2548" s="64">
        <v>255</v>
      </c>
      <c r="D2548" s="64">
        <v>1024</v>
      </c>
      <c r="E2548" s="64" t="s">
        <v>40</v>
      </c>
    </row>
    <row r="2549" spans="1:5">
      <c r="A2549" s="69">
        <v>4731</v>
      </c>
      <c r="B2549" s="69">
        <v>45</v>
      </c>
      <c r="C2549" s="64">
        <v>255</v>
      </c>
      <c r="D2549" s="64">
        <v>1024</v>
      </c>
      <c r="E2549" s="64" t="s">
        <v>40</v>
      </c>
    </row>
    <row r="2550" spans="1:5">
      <c r="A2550" s="69">
        <v>4732</v>
      </c>
      <c r="B2550" s="69">
        <v>45</v>
      </c>
      <c r="C2550" s="64">
        <v>255</v>
      </c>
      <c r="D2550" s="64">
        <v>1024</v>
      </c>
      <c r="E2550" s="64" t="s">
        <v>40</v>
      </c>
    </row>
    <row r="2551" spans="1:5">
      <c r="A2551" s="69">
        <v>4733</v>
      </c>
      <c r="B2551" s="69">
        <v>45</v>
      </c>
      <c r="C2551" s="64">
        <v>255</v>
      </c>
      <c r="D2551" s="64">
        <v>1024</v>
      </c>
      <c r="E2551" s="64" t="s">
        <v>40</v>
      </c>
    </row>
    <row r="2552" spans="1:5">
      <c r="A2552" s="69">
        <v>4735</v>
      </c>
      <c r="B2552" s="69">
        <v>45</v>
      </c>
      <c r="C2552" s="64">
        <v>255</v>
      </c>
      <c r="D2552" s="64">
        <v>1024</v>
      </c>
      <c r="E2552" s="64" t="s">
        <v>40</v>
      </c>
    </row>
    <row r="2553" spans="1:5">
      <c r="A2553" s="69">
        <v>4736</v>
      </c>
      <c r="B2553" s="69">
        <v>47</v>
      </c>
      <c r="C2553" s="64">
        <v>380</v>
      </c>
      <c r="D2553" s="64">
        <v>820</v>
      </c>
      <c r="E2553" s="64" t="s">
        <v>40</v>
      </c>
    </row>
    <row r="2554" spans="1:5">
      <c r="A2554" s="69">
        <v>4737</v>
      </c>
      <c r="B2554" s="69">
        <v>42</v>
      </c>
      <c r="C2554" s="64">
        <v>98</v>
      </c>
      <c r="D2554" s="64">
        <v>1950</v>
      </c>
      <c r="E2554" s="64" t="s">
        <v>40</v>
      </c>
    </row>
    <row r="2555" spans="1:5">
      <c r="A2555" s="69">
        <v>4738</v>
      </c>
      <c r="B2555" s="69">
        <v>42</v>
      </c>
      <c r="C2555" s="64">
        <v>98</v>
      </c>
      <c r="D2555" s="64">
        <v>1950</v>
      </c>
      <c r="E2555" s="64" t="s">
        <v>40</v>
      </c>
    </row>
    <row r="2556" spans="1:5">
      <c r="A2556" s="69">
        <v>4739</v>
      </c>
      <c r="B2556" s="69">
        <v>42</v>
      </c>
      <c r="C2556" s="64">
        <v>98</v>
      </c>
      <c r="D2556" s="64">
        <v>1950</v>
      </c>
      <c r="E2556" s="64" t="s">
        <v>40</v>
      </c>
    </row>
    <row r="2557" spans="1:5">
      <c r="A2557" s="69">
        <v>4740</v>
      </c>
      <c r="B2557" s="69">
        <v>42</v>
      </c>
      <c r="C2557" s="64">
        <v>98</v>
      </c>
      <c r="D2557" s="64">
        <v>1950</v>
      </c>
      <c r="E2557" s="64" t="s">
        <v>40</v>
      </c>
    </row>
    <row r="2558" spans="1:5">
      <c r="A2558" s="69">
        <v>4741</v>
      </c>
      <c r="B2558" s="69">
        <v>42</v>
      </c>
      <c r="C2558" s="64">
        <v>98</v>
      </c>
      <c r="D2558" s="64">
        <v>1950</v>
      </c>
      <c r="E2558" s="64" t="s">
        <v>40</v>
      </c>
    </row>
    <row r="2559" spans="1:5">
      <c r="A2559" s="69">
        <v>4742</v>
      </c>
      <c r="B2559" s="69">
        <v>42</v>
      </c>
      <c r="C2559" s="64">
        <v>98</v>
      </c>
      <c r="D2559" s="64">
        <v>1950</v>
      </c>
      <c r="E2559" s="64" t="s">
        <v>40</v>
      </c>
    </row>
    <row r="2560" spans="1:5">
      <c r="A2560" s="69">
        <v>4743</v>
      </c>
      <c r="B2560" s="69">
        <v>42</v>
      </c>
      <c r="C2560" s="64">
        <v>98</v>
      </c>
      <c r="D2560" s="64">
        <v>1950</v>
      </c>
      <c r="E2560" s="64" t="s">
        <v>40</v>
      </c>
    </row>
    <row r="2561" spans="1:5">
      <c r="A2561" s="69">
        <v>4744</v>
      </c>
      <c r="B2561" s="69">
        <v>44</v>
      </c>
      <c r="C2561" s="64">
        <v>207</v>
      </c>
      <c r="D2561" s="64">
        <v>1143</v>
      </c>
      <c r="E2561" s="64" t="s">
        <v>40</v>
      </c>
    </row>
    <row r="2562" spans="1:5">
      <c r="A2562" s="69">
        <v>4745</v>
      </c>
      <c r="B2562" s="69">
        <v>44</v>
      </c>
      <c r="C2562" s="64">
        <v>207</v>
      </c>
      <c r="D2562" s="64">
        <v>1143</v>
      </c>
      <c r="E2562" s="64" t="s">
        <v>40</v>
      </c>
    </row>
    <row r="2563" spans="1:5">
      <c r="A2563" s="69">
        <v>4746</v>
      </c>
      <c r="B2563" s="69">
        <v>44</v>
      </c>
      <c r="C2563" s="64">
        <v>207</v>
      </c>
      <c r="D2563" s="64">
        <v>1143</v>
      </c>
      <c r="E2563" s="64" t="s">
        <v>40</v>
      </c>
    </row>
    <row r="2564" spans="1:5">
      <c r="A2564" s="69">
        <v>4750</v>
      </c>
      <c r="B2564" s="69">
        <v>44</v>
      </c>
      <c r="C2564" s="64">
        <v>207</v>
      </c>
      <c r="D2564" s="64">
        <v>1143</v>
      </c>
      <c r="E2564" s="64" t="s">
        <v>40</v>
      </c>
    </row>
    <row r="2565" spans="1:5">
      <c r="A2565" s="69">
        <v>4751</v>
      </c>
      <c r="B2565" s="69">
        <v>42</v>
      </c>
      <c r="C2565" s="64">
        <v>98</v>
      </c>
      <c r="D2565" s="64">
        <v>1950</v>
      </c>
      <c r="E2565" s="64" t="s">
        <v>40</v>
      </c>
    </row>
    <row r="2566" spans="1:5">
      <c r="A2566" s="69">
        <v>4753</v>
      </c>
      <c r="B2566" s="69">
        <v>42</v>
      </c>
      <c r="C2566" s="64">
        <v>98</v>
      </c>
      <c r="D2566" s="64">
        <v>1950</v>
      </c>
      <c r="E2566" s="64" t="s">
        <v>40</v>
      </c>
    </row>
    <row r="2567" spans="1:5">
      <c r="A2567" s="69">
        <v>4754</v>
      </c>
      <c r="B2567" s="69">
        <v>42</v>
      </c>
      <c r="C2567" s="64">
        <v>98</v>
      </c>
      <c r="D2567" s="64">
        <v>1950</v>
      </c>
      <c r="E2567" s="64" t="s">
        <v>40</v>
      </c>
    </row>
    <row r="2568" spans="1:5">
      <c r="A2568" s="69">
        <v>4756</v>
      </c>
      <c r="B2568" s="69">
        <v>42</v>
      </c>
      <c r="C2568" s="64">
        <v>98</v>
      </c>
      <c r="D2568" s="64">
        <v>1950</v>
      </c>
      <c r="E2568" s="64" t="s">
        <v>40</v>
      </c>
    </row>
    <row r="2569" spans="1:5">
      <c r="A2569" s="69">
        <v>4757</v>
      </c>
      <c r="B2569" s="69">
        <v>42</v>
      </c>
      <c r="C2569" s="64">
        <v>98</v>
      </c>
      <c r="D2569" s="64">
        <v>1950</v>
      </c>
      <c r="E2569" s="64" t="s">
        <v>40</v>
      </c>
    </row>
    <row r="2570" spans="1:5">
      <c r="A2570" s="69">
        <v>4798</v>
      </c>
      <c r="B2570" s="69">
        <v>42</v>
      </c>
      <c r="C2570" s="64">
        <v>98</v>
      </c>
      <c r="D2570" s="64">
        <v>1950</v>
      </c>
      <c r="E2570" s="64" t="s">
        <v>40</v>
      </c>
    </row>
    <row r="2571" spans="1:5">
      <c r="A2571" s="69">
        <v>4799</v>
      </c>
      <c r="B2571" s="69">
        <v>42</v>
      </c>
      <c r="C2571" s="64">
        <v>98</v>
      </c>
      <c r="D2571" s="64">
        <v>1950</v>
      </c>
      <c r="E2571" s="64" t="s">
        <v>40</v>
      </c>
    </row>
    <row r="2572" spans="1:5">
      <c r="A2572" s="69">
        <v>4800</v>
      </c>
      <c r="B2572" s="69">
        <v>42</v>
      </c>
      <c r="C2572" s="64">
        <v>98</v>
      </c>
      <c r="D2572" s="64">
        <v>1950</v>
      </c>
      <c r="E2572" s="64" t="s">
        <v>40</v>
      </c>
    </row>
    <row r="2573" spans="1:5">
      <c r="A2573" s="69">
        <v>4801</v>
      </c>
      <c r="B2573" s="69">
        <v>42</v>
      </c>
      <c r="C2573" s="64">
        <v>98</v>
      </c>
      <c r="D2573" s="64">
        <v>1950</v>
      </c>
      <c r="E2573" s="64" t="s">
        <v>40</v>
      </c>
    </row>
    <row r="2574" spans="1:5">
      <c r="A2574" s="69">
        <v>4802</v>
      </c>
      <c r="B2574" s="69">
        <v>42</v>
      </c>
      <c r="C2574" s="64">
        <v>98</v>
      </c>
      <c r="D2574" s="64">
        <v>1950</v>
      </c>
      <c r="E2574" s="64" t="s">
        <v>40</v>
      </c>
    </row>
    <row r="2575" spans="1:5">
      <c r="A2575" s="69">
        <v>4803</v>
      </c>
      <c r="B2575" s="69">
        <v>42</v>
      </c>
      <c r="C2575" s="64">
        <v>98</v>
      </c>
      <c r="D2575" s="64">
        <v>1950</v>
      </c>
      <c r="E2575" s="64" t="s">
        <v>40</v>
      </c>
    </row>
    <row r="2576" spans="1:5">
      <c r="A2576" s="69">
        <v>4804</v>
      </c>
      <c r="B2576" s="69">
        <v>42</v>
      </c>
      <c r="C2576" s="64">
        <v>98</v>
      </c>
      <c r="D2576" s="64">
        <v>1950</v>
      </c>
      <c r="E2576" s="64" t="s">
        <v>40</v>
      </c>
    </row>
    <row r="2577" spans="1:5">
      <c r="A2577" s="69">
        <v>4805</v>
      </c>
      <c r="B2577" s="69">
        <v>42</v>
      </c>
      <c r="C2577" s="64">
        <v>98</v>
      </c>
      <c r="D2577" s="64">
        <v>1950</v>
      </c>
      <c r="E2577" s="64" t="s">
        <v>40</v>
      </c>
    </row>
    <row r="2578" spans="1:5">
      <c r="A2578" s="69">
        <v>4806</v>
      </c>
      <c r="B2578" s="69">
        <v>41</v>
      </c>
      <c r="C2578" s="64">
        <v>17</v>
      </c>
      <c r="D2578" s="64">
        <v>2429</v>
      </c>
      <c r="E2578" s="64" t="s">
        <v>40</v>
      </c>
    </row>
    <row r="2579" spans="1:5">
      <c r="A2579" s="69">
        <v>4807</v>
      </c>
      <c r="B2579" s="69">
        <v>41</v>
      </c>
      <c r="C2579" s="64">
        <v>17</v>
      </c>
      <c r="D2579" s="64">
        <v>2429</v>
      </c>
      <c r="E2579" s="64" t="s">
        <v>40</v>
      </c>
    </row>
    <row r="2580" spans="1:5">
      <c r="A2580" s="69">
        <v>4808</v>
      </c>
      <c r="B2580" s="69">
        <v>41</v>
      </c>
      <c r="C2580" s="64">
        <v>17</v>
      </c>
      <c r="D2580" s="64">
        <v>2429</v>
      </c>
      <c r="E2580" s="64" t="s">
        <v>40</v>
      </c>
    </row>
    <row r="2581" spans="1:5">
      <c r="A2581" s="69">
        <v>4809</v>
      </c>
      <c r="B2581" s="69">
        <v>41</v>
      </c>
      <c r="C2581" s="64">
        <v>17</v>
      </c>
      <c r="D2581" s="64">
        <v>2429</v>
      </c>
      <c r="E2581" s="64" t="s">
        <v>40</v>
      </c>
    </row>
    <row r="2582" spans="1:5">
      <c r="A2582" s="69">
        <v>4810</v>
      </c>
      <c r="B2582" s="69">
        <v>41</v>
      </c>
      <c r="C2582" s="64">
        <v>17</v>
      </c>
      <c r="D2582" s="64">
        <v>2429</v>
      </c>
      <c r="E2582" s="64" t="s">
        <v>40</v>
      </c>
    </row>
    <row r="2583" spans="1:5">
      <c r="A2583" s="69">
        <v>4811</v>
      </c>
      <c r="B2583" s="69">
        <v>41</v>
      </c>
      <c r="C2583" s="64">
        <v>17</v>
      </c>
      <c r="D2583" s="64">
        <v>2429</v>
      </c>
      <c r="E2583" s="64" t="s">
        <v>40</v>
      </c>
    </row>
    <row r="2584" spans="1:5">
      <c r="A2584" s="69">
        <v>4812</v>
      </c>
      <c r="B2584" s="69">
        <v>41</v>
      </c>
      <c r="C2584" s="64">
        <v>17</v>
      </c>
      <c r="D2584" s="64">
        <v>2429</v>
      </c>
      <c r="E2584" s="64" t="s">
        <v>40</v>
      </c>
    </row>
    <row r="2585" spans="1:5">
      <c r="A2585" s="69">
        <v>4813</v>
      </c>
      <c r="B2585" s="69">
        <v>41</v>
      </c>
      <c r="C2585" s="64">
        <v>17</v>
      </c>
      <c r="D2585" s="64">
        <v>2429</v>
      </c>
      <c r="E2585" s="64" t="s">
        <v>40</v>
      </c>
    </row>
    <row r="2586" spans="1:5">
      <c r="A2586" s="69">
        <v>4814</v>
      </c>
      <c r="B2586" s="69">
        <v>41</v>
      </c>
      <c r="C2586" s="64">
        <v>17</v>
      </c>
      <c r="D2586" s="64">
        <v>2429</v>
      </c>
      <c r="E2586" s="64" t="s">
        <v>40</v>
      </c>
    </row>
    <row r="2587" spans="1:5">
      <c r="A2587" s="69">
        <v>4815</v>
      </c>
      <c r="B2587" s="69">
        <v>41</v>
      </c>
      <c r="C2587" s="64">
        <v>17</v>
      </c>
      <c r="D2587" s="64">
        <v>2429</v>
      </c>
      <c r="E2587" s="64" t="s">
        <v>40</v>
      </c>
    </row>
    <row r="2588" spans="1:5">
      <c r="A2588" s="69">
        <v>4816</v>
      </c>
      <c r="B2588" s="69">
        <v>41</v>
      </c>
      <c r="C2588" s="64">
        <v>17</v>
      </c>
      <c r="D2588" s="64">
        <v>2429</v>
      </c>
      <c r="E2588" s="64" t="s">
        <v>40</v>
      </c>
    </row>
    <row r="2589" spans="1:5">
      <c r="A2589" s="69">
        <v>4817</v>
      </c>
      <c r="B2589" s="69">
        <v>41</v>
      </c>
      <c r="C2589" s="64">
        <v>17</v>
      </c>
      <c r="D2589" s="64">
        <v>2429</v>
      </c>
      <c r="E2589" s="64" t="s">
        <v>40</v>
      </c>
    </row>
    <row r="2590" spans="1:5">
      <c r="A2590" s="69">
        <v>4818</v>
      </c>
      <c r="B2590" s="69">
        <v>41</v>
      </c>
      <c r="C2590" s="64">
        <v>17</v>
      </c>
      <c r="D2590" s="64">
        <v>2429</v>
      </c>
      <c r="E2590" s="64" t="s">
        <v>40</v>
      </c>
    </row>
    <row r="2591" spans="1:5">
      <c r="A2591" s="69">
        <v>4819</v>
      </c>
      <c r="B2591" s="69">
        <v>41</v>
      </c>
      <c r="C2591" s="64">
        <v>17</v>
      </c>
      <c r="D2591" s="64">
        <v>2429</v>
      </c>
      <c r="E2591" s="64" t="s">
        <v>40</v>
      </c>
    </row>
    <row r="2592" spans="1:5">
      <c r="A2592" s="69">
        <v>4820</v>
      </c>
      <c r="B2592" s="69">
        <v>38</v>
      </c>
      <c r="C2592" s="64">
        <v>52</v>
      </c>
      <c r="D2592" s="64">
        <v>1470</v>
      </c>
      <c r="E2592" s="64" t="s">
        <v>40</v>
      </c>
    </row>
    <row r="2593" spans="1:5">
      <c r="A2593" s="69">
        <v>4821</v>
      </c>
      <c r="B2593" s="69">
        <v>38</v>
      </c>
      <c r="C2593" s="64">
        <v>52</v>
      </c>
      <c r="D2593" s="64">
        <v>1470</v>
      </c>
      <c r="E2593" s="64" t="s">
        <v>40</v>
      </c>
    </row>
    <row r="2594" spans="1:5">
      <c r="A2594" s="69">
        <v>4822</v>
      </c>
      <c r="B2594" s="69">
        <v>38</v>
      </c>
      <c r="C2594" s="64">
        <v>52</v>
      </c>
      <c r="D2594" s="64">
        <v>1470</v>
      </c>
      <c r="E2594" s="64" t="s">
        <v>40</v>
      </c>
    </row>
    <row r="2595" spans="1:5">
      <c r="A2595" s="69">
        <v>4823</v>
      </c>
      <c r="B2595" s="69">
        <v>46</v>
      </c>
      <c r="C2595" s="64">
        <v>137</v>
      </c>
      <c r="D2595" s="64">
        <v>955</v>
      </c>
      <c r="E2595" s="64" t="s">
        <v>40</v>
      </c>
    </row>
    <row r="2596" spans="1:5">
      <c r="A2596" s="69">
        <v>4824</v>
      </c>
      <c r="B2596" s="69">
        <v>46</v>
      </c>
      <c r="C2596" s="64">
        <v>137</v>
      </c>
      <c r="D2596" s="64">
        <v>955</v>
      </c>
      <c r="E2596" s="64" t="s">
        <v>40</v>
      </c>
    </row>
    <row r="2597" spans="1:5">
      <c r="A2597" s="69">
        <v>4825</v>
      </c>
      <c r="B2597" s="69">
        <v>46</v>
      </c>
      <c r="C2597" s="64">
        <v>137</v>
      </c>
      <c r="D2597" s="64">
        <v>955</v>
      </c>
      <c r="E2597" s="64" t="s">
        <v>40</v>
      </c>
    </row>
    <row r="2598" spans="1:5">
      <c r="A2598" s="69">
        <v>4828</v>
      </c>
      <c r="B2598" s="69">
        <v>46</v>
      </c>
      <c r="C2598" s="64">
        <v>137</v>
      </c>
      <c r="D2598" s="64">
        <v>955</v>
      </c>
      <c r="E2598" s="64" t="s">
        <v>40</v>
      </c>
    </row>
    <row r="2599" spans="1:5">
      <c r="A2599" s="69">
        <v>4829</v>
      </c>
      <c r="B2599" s="69">
        <v>47</v>
      </c>
      <c r="C2599" s="64">
        <v>380</v>
      </c>
      <c r="D2599" s="64">
        <v>820</v>
      </c>
      <c r="E2599" s="64" t="s">
        <v>40</v>
      </c>
    </row>
    <row r="2600" spans="1:5">
      <c r="A2600" s="69">
        <v>4830</v>
      </c>
      <c r="B2600" s="69">
        <v>46</v>
      </c>
      <c r="C2600" s="64">
        <v>137</v>
      </c>
      <c r="D2600" s="64">
        <v>955</v>
      </c>
      <c r="E2600" s="64" t="s">
        <v>40</v>
      </c>
    </row>
    <row r="2601" spans="1:5">
      <c r="A2601" s="69">
        <v>4849</v>
      </c>
      <c r="B2601" s="69">
        <v>39</v>
      </c>
      <c r="C2601" s="64">
        <v>4</v>
      </c>
      <c r="D2601" s="64">
        <v>2211</v>
      </c>
      <c r="E2601" s="64" t="s">
        <v>40</v>
      </c>
    </row>
    <row r="2602" spans="1:5">
      <c r="A2602" s="69">
        <v>4850</v>
      </c>
      <c r="B2602" s="69">
        <v>39</v>
      </c>
      <c r="C2602" s="64">
        <v>4</v>
      </c>
      <c r="D2602" s="64">
        <v>2211</v>
      </c>
      <c r="E2602" s="64" t="s">
        <v>40</v>
      </c>
    </row>
    <row r="2603" spans="1:5">
      <c r="A2603" s="69">
        <v>4852</v>
      </c>
      <c r="B2603" s="69">
        <v>39</v>
      </c>
      <c r="C2603" s="64">
        <v>4</v>
      </c>
      <c r="D2603" s="64">
        <v>2211</v>
      </c>
      <c r="E2603" s="64" t="s">
        <v>40</v>
      </c>
    </row>
    <row r="2604" spans="1:5">
      <c r="A2604" s="69">
        <v>4854</v>
      </c>
      <c r="B2604" s="69">
        <v>39</v>
      </c>
      <c r="C2604" s="64">
        <v>4</v>
      </c>
      <c r="D2604" s="64">
        <v>2211</v>
      </c>
      <c r="E2604" s="64" t="s">
        <v>40</v>
      </c>
    </row>
    <row r="2605" spans="1:5">
      <c r="A2605" s="69">
        <v>4855</v>
      </c>
      <c r="B2605" s="69">
        <v>39</v>
      </c>
      <c r="C2605" s="64">
        <v>4</v>
      </c>
      <c r="D2605" s="64">
        <v>2211</v>
      </c>
      <c r="E2605" s="64" t="s">
        <v>40</v>
      </c>
    </row>
    <row r="2606" spans="1:5">
      <c r="A2606" s="69">
        <v>4856</v>
      </c>
      <c r="B2606" s="69">
        <v>39</v>
      </c>
      <c r="C2606" s="64">
        <v>4</v>
      </c>
      <c r="D2606" s="64">
        <v>2211</v>
      </c>
      <c r="E2606" s="64" t="s">
        <v>40</v>
      </c>
    </row>
    <row r="2607" spans="1:5">
      <c r="A2607" s="69">
        <v>4857</v>
      </c>
      <c r="B2607" s="69">
        <v>39</v>
      </c>
      <c r="C2607" s="64">
        <v>4</v>
      </c>
      <c r="D2607" s="64">
        <v>2211</v>
      </c>
      <c r="E2607" s="64" t="s">
        <v>40</v>
      </c>
    </row>
    <row r="2608" spans="1:5">
      <c r="A2608" s="69">
        <v>4858</v>
      </c>
      <c r="B2608" s="69">
        <v>39</v>
      </c>
      <c r="C2608" s="64">
        <v>4</v>
      </c>
      <c r="D2608" s="64">
        <v>2211</v>
      </c>
      <c r="E2608" s="64" t="s">
        <v>40</v>
      </c>
    </row>
    <row r="2609" spans="1:5">
      <c r="A2609" s="69">
        <v>4859</v>
      </c>
      <c r="B2609" s="69">
        <v>39</v>
      </c>
      <c r="C2609" s="64">
        <v>4</v>
      </c>
      <c r="D2609" s="64">
        <v>2211</v>
      </c>
      <c r="E2609" s="64" t="s">
        <v>40</v>
      </c>
    </row>
    <row r="2610" spans="1:5">
      <c r="A2610" s="69">
        <v>4860</v>
      </c>
      <c r="B2610" s="69">
        <v>39</v>
      </c>
      <c r="C2610" s="64">
        <v>4</v>
      </c>
      <c r="D2610" s="64">
        <v>2211</v>
      </c>
      <c r="E2610" s="64" t="s">
        <v>40</v>
      </c>
    </row>
    <row r="2611" spans="1:5">
      <c r="A2611" s="69">
        <v>4861</v>
      </c>
      <c r="B2611" s="69">
        <v>39</v>
      </c>
      <c r="C2611" s="64">
        <v>4</v>
      </c>
      <c r="D2611" s="64">
        <v>2211</v>
      </c>
      <c r="E2611" s="64" t="s">
        <v>40</v>
      </c>
    </row>
    <row r="2612" spans="1:5">
      <c r="A2612" s="69">
        <v>4865</v>
      </c>
      <c r="B2612" s="69">
        <v>39</v>
      </c>
      <c r="C2612" s="64">
        <v>4</v>
      </c>
      <c r="D2612" s="64">
        <v>2211</v>
      </c>
      <c r="E2612" s="64" t="s">
        <v>40</v>
      </c>
    </row>
    <row r="2613" spans="1:5">
      <c r="A2613" s="69">
        <v>4868</v>
      </c>
      <c r="B2613" s="69">
        <v>39</v>
      </c>
      <c r="C2613" s="64">
        <v>4</v>
      </c>
      <c r="D2613" s="64">
        <v>2211</v>
      </c>
      <c r="E2613" s="64" t="s">
        <v>40</v>
      </c>
    </row>
    <row r="2614" spans="1:5">
      <c r="A2614" s="69">
        <v>4869</v>
      </c>
      <c r="B2614" s="69">
        <v>39</v>
      </c>
      <c r="C2614" s="64">
        <v>4</v>
      </c>
      <c r="D2614" s="64">
        <v>2211</v>
      </c>
      <c r="E2614" s="64" t="s">
        <v>40</v>
      </c>
    </row>
    <row r="2615" spans="1:5">
      <c r="A2615" s="69">
        <v>4870</v>
      </c>
      <c r="B2615" s="69">
        <v>39</v>
      </c>
      <c r="C2615" s="64">
        <v>4</v>
      </c>
      <c r="D2615" s="64">
        <v>2211</v>
      </c>
      <c r="E2615" s="64" t="s">
        <v>40</v>
      </c>
    </row>
    <row r="2616" spans="1:5">
      <c r="A2616" s="69">
        <v>4871</v>
      </c>
      <c r="B2616" s="69">
        <v>39</v>
      </c>
      <c r="C2616" s="64">
        <v>4</v>
      </c>
      <c r="D2616" s="64">
        <v>2211</v>
      </c>
      <c r="E2616" s="64" t="s">
        <v>40</v>
      </c>
    </row>
    <row r="2617" spans="1:5">
      <c r="A2617" s="69">
        <v>4872</v>
      </c>
      <c r="B2617" s="69">
        <v>39</v>
      </c>
      <c r="C2617" s="64">
        <v>4</v>
      </c>
      <c r="D2617" s="64">
        <v>2211</v>
      </c>
      <c r="E2617" s="64" t="s">
        <v>40</v>
      </c>
    </row>
    <row r="2618" spans="1:5">
      <c r="A2618" s="69">
        <v>4873</v>
      </c>
      <c r="B2618" s="69">
        <v>39</v>
      </c>
      <c r="C2618" s="64">
        <v>4</v>
      </c>
      <c r="D2618" s="64">
        <v>2211</v>
      </c>
      <c r="E2618" s="64" t="s">
        <v>40</v>
      </c>
    </row>
    <row r="2619" spans="1:5">
      <c r="A2619" s="69">
        <v>4874</v>
      </c>
      <c r="B2619" s="69">
        <v>36</v>
      </c>
      <c r="C2619" s="64">
        <v>0</v>
      </c>
      <c r="D2619" s="64">
        <v>2835</v>
      </c>
      <c r="E2619" s="64" t="s">
        <v>40</v>
      </c>
    </row>
    <row r="2620" spans="1:5">
      <c r="A2620" s="69">
        <v>4875</v>
      </c>
      <c r="B2620" s="69">
        <v>36</v>
      </c>
      <c r="C2620" s="64">
        <v>0</v>
      </c>
      <c r="D2620" s="64">
        <v>2835</v>
      </c>
      <c r="E2620" s="64" t="s">
        <v>40</v>
      </c>
    </row>
    <row r="2621" spans="1:5">
      <c r="A2621" s="69">
        <v>4876</v>
      </c>
      <c r="B2621" s="69">
        <v>36</v>
      </c>
      <c r="C2621" s="64">
        <v>0</v>
      </c>
      <c r="D2621" s="64">
        <v>2835</v>
      </c>
      <c r="E2621" s="64" t="s">
        <v>40</v>
      </c>
    </row>
    <row r="2622" spans="1:5">
      <c r="A2622" s="69">
        <v>4878</v>
      </c>
      <c r="B2622" s="69">
        <v>39</v>
      </c>
      <c r="C2622" s="64">
        <v>4</v>
      </c>
      <c r="D2622" s="64">
        <v>2211</v>
      </c>
      <c r="E2622" s="64" t="s">
        <v>40</v>
      </c>
    </row>
    <row r="2623" spans="1:5">
      <c r="A2623" s="69">
        <v>4879</v>
      </c>
      <c r="B2623" s="69">
        <v>39</v>
      </c>
      <c r="C2623" s="64">
        <v>4</v>
      </c>
      <c r="D2623" s="64">
        <v>2211</v>
      </c>
      <c r="E2623" s="64" t="s">
        <v>40</v>
      </c>
    </row>
    <row r="2624" spans="1:5">
      <c r="A2624" s="69">
        <v>4880</v>
      </c>
      <c r="B2624" s="69">
        <v>39</v>
      </c>
      <c r="C2624" s="64">
        <v>4</v>
      </c>
      <c r="D2624" s="64">
        <v>2211</v>
      </c>
      <c r="E2624" s="64" t="s">
        <v>40</v>
      </c>
    </row>
    <row r="2625" spans="1:5">
      <c r="A2625" s="69">
        <v>4882</v>
      </c>
      <c r="B2625" s="69">
        <v>39</v>
      </c>
      <c r="C2625" s="64">
        <v>4</v>
      </c>
      <c r="D2625" s="64">
        <v>2211</v>
      </c>
      <c r="E2625" s="64" t="s">
        <v>40</v>
      </c>
    </row>
    <row r="2626" spans="1:5">
      <c r="A2626" s="69">
        <v>4883</v>
      </c>
      <c r="B2626" s="69">
        <v>39</v>
      </c>
      <c r="C2626" s="64">
        <v>4</v>
      </c>
      <c r="D2626" s="64">
        <v>2211</v>
      </c>
      <c r="E2626" s="64" t="s">
        <v>40</v>
      </c>
    </row>
    <row r="2627" spans="1:5">
      <c r="A2627" s="69">
        <v>4885</v>
      </c>
      <c r="B2627" s="69">
        <v>39</v>
      </c>
      <c r="C2627" s="64">
        <v>4</v>
      </c>
      <c r="D2627" s="64">
        <v>2211</v>
      </c>
      <c r="E2627" s="64" t="s">
        <v>40</v>
      </c>
    </row>
    <row r="2628" spans="1:5">
      <c r="A2628" s="69">
        <v>4886</v>
      </c>
      <c r="B2628" s="69">
        <v>39</v>
      </c>
      <c r="C2628" s="64">
        <v>4</v>
      </c>
      <c r="D2628" s="64">
        <v>2211</v>
      </c>
      <c r="E2628" s="64" t="s">
        <v>40</v>
      </c>
    </row>
    <row r="2629" spans="1:5">
      <c r="A2629" s="69">
        <v>4890</v>
      </c>
      <c r="B2629" s="69">
        <v>39</v>
      </c>
      <c r="C2629" s="64">
        <v>4</v>
      </c>
      <c r="D2629" s="64">
        <v>2211</v>
      </c>
      <c r="E2629" s="64" t="s">
        <v>40</v>
      </c>
    </row>
    <row r="2630" spans="1:5">
      <c r="A2630" s="69">
        <v>4891</v>
      </c>
      <c r="B2630" s="69">
        <v>39</v>
      </c>
      <c r="C2630" s="64">
        <v>4</v>
      </c>
      <c r="D2630" s="64">
        <v>2211</v>
      </c>
      <c r="E2630" s="64" t="s">
        <v>40</v>
      </c>
    </row>
    <row r="2631" spans="1:5">
      <c r="A2631" s="69">
        <v>5000</v>
      </c>
      <c r="B2631" s="69">
        <v>33</v>
      </c>
      <c r="C2631" s="64">
        <v>1554</v>
      </c>
      <c r="D2631" s="64">
        <v>132</v>
      </c>
      <c r="E2631" s="64" t="s">
        <v>41</v>
      </c>
    </row>
    <row r="2632" spans="1:5">
      <c r="A2632" s="69">
        <v>5001</v>
      </c>
      <c r="B2632" s="69">
        <v>33</v>
      </c>
      <c r="C2632" s="64">
        <v>1554</v>
      </c>
      <c r="D2632" s="64">
        <v>132</v>
      </c>
      <c r="E2632" s="64" t="s">
        <v>41</v>
      </c>
    </row>
    <row r="2633" spans="1:5">
      <c r="A2633" s="69">
        <v>5005</v>
      </c>
      <c r="B2633" s="69">
        <v>33</v>
      </c>
      <c r="C2633" s="64">
        <v>1554</v>
      </c>
      <c r="D2633" s="64">
        <v>132</v>
      </c>
      <c r="E2633" s="64" t="s">
        <v>41</v>
      </c>
    </row>
    <row r="2634" spans="1:5">
      <c r="A2634" s="69">
        <v>5006</v>
      </c>
      <c r="B2634" s="69">
        <v>33</v>
      </c>
      <c r="C2634" s="64">
        <v>1554</v>
      </c>
      <c r="D2634" s="64">
        <v>132</v>
      </c>
      <c r="E2634" s="64" t="s">
        <v>41</v>
      </c>
    </row>
    <row r="2635" spans="1:5">
      <c r="A2635" s="69">
        <v>5007</v>
      </c>
      <c r="B2635" s="69">
        <v>33</v>
      </c>
      <c r="C2635" s="64">
        <v>1554</v>
      </c>
      <c r="D2635" s="64">
        <v>132</v>
      </c>
      <c r="E2635" s="64" t="s">
        <v>41</v>
      </c>
    </row>
    <row r="2636" spans="1:5">
      <c r="A2636" s="69">
        <v>5008</v>
      </c>
      <c r="B2636" s="69">
        <v>33</v>
      </c>
      <c r="C2636" s="64">
        <v>1554</v>
      </c>
      <c r="D2636" s="64">
        <v>132</v>
      </c>
      <c r="E2636" s="64" t="s">
        <v>41</v>
      </c>
    </row>
    <row r="2637" spans="1:5">
      <c r="A2637" s="69">
        <v>5009</v>
      </c>
      <c r="B2637" s="69">
        <v>33</v>
      </c>
      <c r="C2637" s="64">
        <v>1554</v>
      </c>
      <c r="D2637" s="64">
        <v>132</v>
      </c>
      <c r="E2637" s="64" t="s">
        <v>41</v>
      </c>
    </row>
    <row r="2638" spans="1:5">
      <c r="A2638" s="69">
        <v>5010</v>
      </c>
      <c r="B2638" s="69">
        <v>33</v>
      </c>
      <c r="C2638" s="64">
        <v>1554</v>
      </c>
      <c r="D2638" s="64">
        <v>132</v>
      </c>
      <c r="E2638" s="64" t="s">
        <v>41</v>
      </c>
    </row>
    <row r="2639" spans="1:5">
      <c r="A2639" s="69">
        <v>5011</v>
      </c>
      <c r="B2639" s="69">
        <v>33</v>
      </c>
      <c r="C2639" s="64">
        <v>1554</v>
      </c>
      <c r="D2639" s="64">
        <v>132</v>
      </c>
      <c r="E2639" s="64" t="s">
        <v>41</v>
      </c>
    </row>
    <row r="2640" spans="1:5">
      <c r="A2640" s="69">
        <v>5012</v>
      </c>
      <c r="B2640" s="69">
        <v>33</v>
      </c>
      <c r="C2640" s="64">
        <v>1554</v>
      </c>
      <c r="D2640" s="64">
        <v>132</v>
      </c>
      <c r="E2640" s="64" t="s">
        <v>41</v>
      </c>
    </row>
    <row r="2641" spans="1:5">
      <c r="A2641" s="69">
        <v>5013</v>
      </c>
      <c r="B2641" s="69">
        <v>33</v>
      </c>
      <c r="C2641" s="64">
        <v>1554</v>
      </c>
      <c r="D2641" s="64">
        <v>132</v>
      </c>
      <c r="E2641" s="64" t="s">
        <v>41</v>
      </c>
    </row>
    <row r="2642" spans="1:5">
      <c r="A2642" s="69">
        <v>5014</v>
      </c>
      <c r="B2642" s="69">
        <v>33</v>
      </c>
      <c r="C2642" s="64">
        <v>1554</v>
      </c>
      <c r="D2642" s="64">
        <v>132</v>
      </c>
      <c r="E2642" s="64" t="s">
        <v>41</v>
      </c>
    </row>
    <row r="2643" spans="1:5">
      <c r="A2643" s="69">
        <v>5015</v>
      </c>
      <c r="B2643" s="69">
        <v>33</v>
      </c>
      <c r="C2643" s="64">
        <v>1554</v>
      </c>
      <c r="D2643" s="64">
        <v>132</v>
      </c>
      <c r="E2643" s="64" t="s">
        <v>41</v>
      </c>
    </row>
    <row r="2644" spans="1:5">
      <c r="A2644" s="69">
        <v>5016</v>
      </c>
      <c r="B2644" s="69">
        <v>33</v>
      </c>
      <c r="C2644" s="64">
        <v>1554</v>
      </c>
      <c r="D2644" s="64">
        <v>132</v>
      </c>
      <c r="E2644" s="64" t="s">
        <v>41</v>
      </c>
    </row>
    <row r="2645" spans="1:5">
      <c r="A2645" s="69">
        <v>5017</v>
      </c>
      <c r="B2645" s="69">
        <v>33</v>
      </c>
      <c r="C2645" s="64">
        <v>1554</v>
      </c>
      <c r="D2645" s="64">
        <v>132</v>
      </c>
      <c r="E2645" s="64" t="s">
        <v>41</v>
      </c>
    </row>
    <row r="2646" spans="1:5">
      <c r="A2646" s="69">
        <v>5018</v>
      </c>
      <c r="B2646" s="69">
        <v>33</v>
      </c>
      <c r="C2646" s="64">
        <v>1554</v>
      </c>
      <c r="D2646" s="64">
        <v>132</v>
      </c>
      <c r="E2646" s="64" t="s">
        <v>41</v>
      </c>
    </row>
    <row r="2647" spans="1:5">
      <c r="A2647" s="69">
        <v>5019</v>
      </c>
      <c r="B2647" s="69">
        <v>33</v>
      </c>
      <c r="C2647" s="64">
        <v>1554</v>
      </c>
      <c r="D2647" s="64">
        <v>132</v>
      </c>
      <c r="E2647" s="64" t="s">
        <v>41</v>
      </c>
    </row>
    <row r="2648" spans="1:5">
      <c r="A2648" s="69">
        <v>5020</v>
      </c>
      <c r="B2648" s="69">
        <v>33</v>
      </c>
      <c r="C2648" s="64">
        <v>1554</v>
      </c>
      <c r="D2648" s="64">
        <v>132</v>
      </c>
      <c r="E2648" s="64" t="s">
        <v>41</v>
      </c>
    </row>
    <row r="2649" spans="1:5">
      <c r="A2649" s="69">
        <v>5021</v>
      </c>
      <c r="B2649" s="69">
        <v>33</v>
      </c>
      <c r="C2649" s="64">
        <v>1554</v>
      </c>
      <c r="D2649" s="64">
        <v>132</v>
      </c>
      <c r="E2649" s="64" t="s">
        <v>41</v>
      </c>
    </row>
    <row r="2650" spans="1:5">
      <c r="A2650" s="69">
        <v>5022</v>
      </c>
      <c r="B2650" s="69">
        <v>33</v>
      </c>
      <c r="C2650" s="64">
        <v>1554</v>
      </c>
      <c r="D2650" s="64">
        <v>132</v>
      </c>
      <c r="E2650" s="64" t="s">
        <v>41</v>
      </c>
    </row>
    <row r="2651" spans="1:5">
      <c r="A2651" s="69">
        <v>5023</v>
      </c>
      <c r="B2651" s="69">
        <v>33</v>
      </c>
      <c r="C2651" s="64">
        <v>1554</v>
      </c>
      <c r="D2651" s="64">
        <v>132</v>
      </c>
      <c r="E2651" s="64" t="s">
        <v>41</v>
      </c>
    </row>
    <row r="2652" spans="1:5">
      <c r="A2652" s="69">
        <v>5024</v>
      </c>
      <c r="B2652" s="69">
        <v>33</v>
      </c>
      <c r="C2652" s="64">
        <v>1554</v>
      </c>
      <c r="D2652" s="64">
        <v>132</v>
      </c>
      <c r="E2652" s="64" t="s">
        <v>41</v>
      </c>
    </row>
    <row r="2653" spans="1:5">
      <c r="A2653" s="69">
        <v>5025</v>
      </c>
      <c r="B2653" s="69">
        <v>33</v>
      </c>
      <c r="C2653" s="64">
        <v>1554</v>
      </c>
      <c r="D2653" s="64">
        <v>132</v>
      </c>
      <c r="E2653" s="64" t="s">
        <v>41</v>
      </c>
    </row>
    <row r="2654" spans="1:5">
      <c r="A2654" s="69">
        <v>5031</v>
      </c>
      <c r="B2654" s="69">
        <v>33</v>
      </c>
      <c r="C2654" s="64">
        <v>1554</v>
      </c>
      <c r="D2654" s="64">
        <v>132</v>
      </c>
      <c r="E2654" s="64" t="s">
        <v>41</v>
      </c>
    </row>
    <row r="2655" spans="1:5">
      <c r="A2655" s="69">
        <v>5032</v>
      </c>
      <c r="B2655" s="69">
        <v>33</v>
      </c>
      <c r="C2655" s="64">
        <v>1554</v>
      </c>
      <c r="D2655" s="64">
        <v>132</v>
      </c>
      <c r="E2655" s="64" t="s">
        <v>41</v>
      </c>
    </row>
    <row r="2656" spans="1:5">
      <c r="A2656" s="69">
        <v>5033</v>
      </c>
      <c r="B2656" s="69">
        <v>33</v>
      </c>
      <c r="C2656" s="64">
        <v>1554</v>
      </c>
      <c r="D2656" s="64">
        <v>132</v>
      </c>
      <c r="E2656" s="64" t="s">
        <v>41</v>
      </c>
    </row>
    <row r="2657" spans="1:5">
      <c r="A2657" s="69">
        <v>5034</v>
      </c>
      <c r="B2657" s="69">
        <v>33</v>
      </c>
      <c r="C2657" s="64">
        <v>1554</v>
      </c>
      <c r="D2657" s="64">
        <v>132</v>
      </c>
      <c r="E2657" s="64" t="s">
        <v>41</v>
      </c>
    </row>
    <row r="2658" spans="1:5">
      <c r="A2658" s="69">
        <v>5035</v>
      </c>
      <c r="B2658" s="69">
        <v>33</v>
      </c>
      <c r="C2658" s="64">
        <v>1554</v>
      </c>
      <c r="D2658" s="64">
        <v>132</v>
      </c>
      <c r="E2658" s="64" t="s">
        <v>41</v>
      </c>
    </row>
    <row r="2659" spans="1:5">
      <c r="A2659" s="69">
        <v>5037</v>
      </c>
      <c r="B2659" s="69">
        <v>33</v>
      </c>
      <c r="C2659" s="64">
        <v>1554</v>
      </c>
      <c r="D2659" s="64">
        <v>132</v>
      </c>
      <c r="E2659" s="64" t="s">
        <v>41</v>
      </c>
    </row>
    <row r="2660" spans="1:5">
      <c r="A2660" s="69">
        <v>5038</v>
      </c>
      <c r="B2660" s="69">
        <v>33</v>
      </c>
      <c r="C2660" s="64">
        <v>1554</v>
      </c>
      <c r="D2660" s="64">
        <v>132</v>
      </c>
      <c r="E2660" s="64" t="s">
        <v>41</v>
      </c>
    </row>
    <row r="2661" spans="1:5">
      <c r="A2661" s="69">
        <v>5039</v>
      </c>
      <c r="B2661" s="69">
        <v>33</v>
      </c>
      <c r="C2661" s="64">
        <v>1554</v>
      </c>
      <c r="D2661" s="64">
        <v>132</v>
      </c>
      <c r="E2661" s="64" t="s">
        <v>41</v>
      </c>
    </row>
    <row r="2662" spans="1:5">
      <c r="A2662" s="69">
        <v>5040</v>
      </c>
      <c r="B2662" s="69">
        <v>33</v>
      </c>
      <c r="C2662" s="64">
        <v>1554</v>
      </c>
      <c r="D2662" s="64">
        <v>132</v>
      </c>
      <c r="E2662" s="64" t="s">
        <v>41</v>
      </c>
    </row>
    <row r="2663" spans="1:5">
      <c r="A2663" s="69">
        <v>5041</v>
      </c>
      <c r="B2663" s="69">
        <v>33</v>
      </c>
      <c r="C2663" s="64">
        <v>1554</v>
      </c>
      <c r="D2663" s="64">
        <v>132</v>
      </c>
      <c r="E2663" s="64" t="s">
        <v>41</v>
      </c>
    </row>
    <row r="2664" spans="1:5">
      <c r="A2664" s="69">
        <v>5042</v>
      </c>
      <c r="B2664" s="69">
        <v>33</v>
      </c>
      <c r="C2664" s="64">
        <v>1554</v>
      </c>
      <c r="D2664" s="64">
        <v>132</v>
      </c>
      <c r="E2664" s="64" t="s">
        <v>41</v>
      </c>
    </row>
    <row r="2665" spans="1:5">
      <c r="A2665" s="69">
        <v>5043</v>
      </c>
      <c r="B2665" s="69">
        <v>33</v>
      </c>
      <c r="C2665" s="64">
        <v>1554</v>
      </c>
      <c r="D2665" s="64">
        <v>132</v>
      </c>
      <c r="E2665" s="64" t="s">
        <v>41</v>
      </c>
    </row>
    <row r="2666" spans="1:5">
      <c r="A2666" s="69">
        <v>5044</v>
      </c>
      <c r="B2666" s="69">
        <v>33</v>
      </c>
      <c r="C2666" s="64">
        <v>1554</v>
      </c>
      <c r="D2666" s="64">
        <v>132</v>
      </c>
      <c r="E2666" s="64" t="s">
        <v>41</v>
      </c>
    </row>
    <row r="2667" spans="1:5">
      <c r="A2667" s="69">
        <v>5045</v>
      </c>
      <c r="B2667" s="69">
        <v>33</v>
      </c>
      <c r="C2667" s="64">
        <v>1554</v>
      </c>
      <c r="D2667" s="64">
        <v>132</v>
      </c>
      <c r="E2667" s="64" t="s">
        <v>41</v>
      </c>
    </row>
    <row r="2668" spans="1:5">
      <c r="A2668" s="69">
        <v>5046</v>
      </c>
      <c r="B2668" s="69">
        <v>33</v>
      </c>
      <c r="C2668" s="64">
        <v>1554</v>
      </c>
      <c r="D2668" s="64">
        <v>132</v>
      </c>
      <c r="E2668" s="64" t="s">
        <v>41</v>
      </c>
    </row>
    <row r="2669" spans="1:5">
      <c r="A2669" s="69">
        <v>5047</v>
      </c>
      <c r="B2669" s="69">
        <v>33</v>
      </c>
      <c r="C2669" s="64">
        <v>1554</v>
      </c>
      <c r="D2669" s="64">
        <v>132</v>
      </c>
      <c r="E2669" s="64" t="s">
        <v>41</v>
      </c>
    </row>
    <row r="2670" spans="1:5">
      <c r="A2670" s="69">
        <v>5048</v>
      </c>
      <c r="B2670" s="69">
        <v>33</v>
      </c>
      <c r="C2670" s="64">
        <v>1554</v>
      </c>
      <c r="D2670" s="64">
        <v>132</v>
      </c>
      <c r="E2670" s="64" t="s">
        <v>41</v>
      </c>
    </row>
    <row r="2671" spans="1:5">
      <c r="A2671" s="69">
        <v>5049</v>
      </c>
      <c r="B2671" s="69">
        <v>33</v>
      </c>
      <c r="C2671" s="64">
        <v>1554</v>
      </c>
      <c r="D2671" s="64">
        <v>132</v>
      </c>
      <c r="E2671" s="64" t="s">
        <v>41</v>
      </c>
    </row>
    <row r="2672" spans="1:5">
      <c r="A2672" s="69">
        <v>5050</v>
      </c>
      <c r="B2672" s="69">
        <v>33</v>
      </c>
      <c r="C2672" s="64">
        <v>1554</v>
      </c>
      <c r="D2672" s="64">
        <v>132</v>
      </c>
      <c r="E2672" s="64" t="s">
        <v>41</v>
      </c>
    </row>
    <row r="2673" spans="1:5">
      <c r="A2673" s="69">
        <v>5051</v>
      </c>
      <c r="B2673" s="69">
        <v>33</v>
      </c>
      <c r="C2673" s="64">
        <v>1554</v>
      </c>
      <c r="D2673" s="64">
        <v>132</v>
      </c>
      <c r="E2673" s="64" t="s">
        <v>41</v>
      </c>
    </row>
    <row r="2674" spans="1:5">
      <c r="A2674" s="69">
        <v>5052</v>
      </c>
      <c r="B2674" s="69">
        <v>33</v>
      </c>
      <c r="C2674" s="64">
        <v>1554</v>
      </c>
      <c r="D2674" s="64">
        <v>132</v>
      </c>
      <c r="E2674" s="64" t="s">
        <v>41</v>
      </c>
    </row>
    <row r="2675" spans="1:5">
      <c r="A2675" s="69">
        <v>5061</v>
      </c>
      <c r="B2675" s="69">
        <v>33</v>
      </c>
      <c r="C2675" s="64">
        <v>1554</v>
      </c>
      <c r="D2675" s="64">
        <v>132</v>
      </c>
      <c r="E2675" s="64" t="s">
        <v>41</v>
      </c>
    </row>
    <row r="2676" spans="1:5">
      <c r="A2676" s="69">
        <v>5062</v>
      </c>
      <c r="B2676" s="69">
        <v>33</v>
      </c>
      <c r="C2676" s="64">
        <v>1554</v>
      </c>
      <c r="D2676" s="64">
        <v>132</v>
      </c>
      <c r="E2676" s="64" t="s">
        <v>41</v>
      </c>
    </row>
    <row r="2677" spans="1:5">
      <c r="A2677" s="69">
        <v>5063</v>
      </c>
      <c r="B2677" s="69">
        <v>33</v>
      </c>
      <c r="C2677" s="64">
        <v>1554</v>
      </c>
      <c r="D2677" s="64">
        <v>132</v>
      </c>
      <c r="E2677" s="64" t="s">
        <v>41</v>
      </c>
    </row>
    <row r="2678" spans="1:5">
      <c r="A2678" s="69">
        <v>5064</v>
      </c>
      <c r="B2678" s="69">
        <v>33</v>
      </c>
      <c r="C2678" s="64">
        <v>1554</v>
      </c>
      <c r="D2678" s="64">
        <v>132</v>
      </c>
      <c r="E2678" s="64" t="s">
        <v>41</v>
      </c>
    </row>
    <row r="2679" spans="1:5">
      <c r="A2679" s="69">
        <v>5065</v>
      </c>
      <c r="B2679" s="69">
        <v>33</v>
      </c>
      <c r="C2679" s="64">
        <v>1554</v>
      </c>
      <c r="D2679" s="64">
        <v>132</v>
      </c>
      <c r="E2679" s="64" t="s">
        <v>41</v>
      </c>
    </row>
    <row r="2680" spans="1:5">
      <c r="A2680" s="69">
        <v>5066</v>
      </c>
      <c r="B2680" s="69">
        <v>33</v>
      </c>
      <c r="C2680" s="64">
        <v>1554</v>
      </c>
      <c r="D2680" s="64">
        <v>132</v>
      </c>
      <c r="E2680" s="64" t="s">
        <v>41</v>
      </c>
    </row>
    <row r="2681" spans="1:5">
      <c r="A2681" s="69">
        <v>5067</v>
      </c>
      <c r="B2681" s="69">
        <v>33</v>
      </c>
      <c r="C2681" s="64">
        <v>1554</v>
      </c>
      <c r="D2681" s="64">
        <v>132</v>
      </c>
      <c r="E2681" s="64" t="s">
        <v>41</v>
      </c>
    </row>
    <row r="2682" spans="1:5">
      <c r="A2682" s="69">
        <v>5068</v>
      </c>
      <c r="B2682" s="69">
        <v>33</v>
      </c>
      <c r="C2682" s="64">
        <v>1554</v>
      </c>
      <c r="D2682" s="64">
        <v>132</v>
      </c>
      <c r="E2682" s="64" t="s">
        <v>41</v>
      </c>
    </row>
    <row r="2683" spans="1:5">
      <c r="A2683" s="69">
        <v>5069</v>
      </c>
      <c r="B2683" s="69">
        <v>33</v>
      </c>
      <c r="C2683" s="64">
        <v>1554</v>
      </c>
      <c r="D2683" s="64">
        <v>132</v>
      </c>
      <c r="E2683" s="64" t="s">
        <v>41</v>
      </c>
    </row>
    <row r="2684" spans="1:5">
      <c r="A2684" s="69">
        <v>5070</v>
      </c>
      <c r="B2684" s="69">
        <v>33</v>
      </c>
      <c r="C2684" s="64">
        <v>1554</v>
      </c>
      <c r="D2684" s="64">
        <v>132</v>
      </c>
      <c r="E2684" s="64" t="s">
        <v>41</v>
      </c>
    </row>
    <row r="2685" spans="1:5">
      <c r="A2685" s="69">
        <v>5071</v>
      </c>
      <c r="B2685" s="69">
        <v>33</v>
      </c>
      <c r="C2685" s="64">
        <v>1554</v>
      </c>
      <c r="D2685" s="64">
        <v>132</v>
      </c>
      <c r="E2685" s="64" t="s">
        <v>41</v>
      </c>
    </row>
    <row r="2686" spans="1:5">
      <c r="A2686" s="69">
        <v>5072</v>
      </c>
      <c r="B2686" s="69">
        <v>33</v>
      </c>
      <c r="C2686" s="64">
        <v>1554</v>
      </c>
      <c r="D2686" s="64">
        <v>132</v>
      </c>
      <c r="E2686" s="64" t="s">
        <v>41</v>
      </c>
    </row>
    <row r="2687" spans="1:5">
      <c r="A2687" s="69">
        <v>5073</v>
      </c>
      <c r="B2687" s="69">
        <v>33</v>
      </c>
      <c r="C2687" s="64">
        <v>1554</v>
      </c>
      <c r="D2687" s="64">
        <v>132</v>
      </c>
      <c r="E2687" s="64" t="s">
        <v>41</v>
      </c>
    </row>
    <row r="2688" spans="1:5">
      <c r="A2688" s="69">
        <v>5074</v>
      </c>
      <c r="B2688" s="69">
        <v>33</v>
      </c>
      <c r="C2688" s="64">
        <v>1554</v>
      </c>
      <c r="D2688" s="64">
        <v>132</v>
      </c>
      <c r="E2688" s="64" t="s">
        <v>41</v>
      </c>
    </row>
    <row r="2689" spans="1:5">
      <c r="A2689" s="69">
        <v>5075</v>
      </c>
      <c r="B2689" s="69">
        <v>33</v>
      </c>
      <c r="C2689" s="64">
        <v>1554</v>
      </c>
      <c r="D2689" s="64">
        <v>132</v>
      </c>
      <c r="E2689" s="64" t="s">
        <v>41</v>
      </c>
    </row>
    <row r="2690" spans="1:5">
      <c r="A2690" s="69">
        <v>5076</v>
      </c>
      <c r="B2690" s="69">
        <v>33</v>
      </c>
      <c r="C2690" s="64">
        <v>1554</v>
      </c>
      <c r="D2690" s="64">
        <v>132</v>
      </c>
      <c r="E2690" s="64" t="s">
        <v>41</v>
      </c>
    </row>
    <row r="2691" spans="1:5">
      <c r="A2691" s="69">
        <v>5081</v>
      </c>
      <c r="B2691" s="69">
        <v>33</v>
      </c>
      <c r="C2691" s="64">
        <v>1554</v>
      </c>
      <c r="D2691" s="64">
        <v>132</v>
      </c>
      <c r="E2691" s="64" t="s">
        <v>41</v>
      </c>
    </row>
    <row r="2692" spans="1:5">
      <c r="A2692" s="69">
        <v>5082</v>
      </c>
      <c r="B2692" s="69">
        <v>33</v>
      </c>
      <c r="C2692" s="64">
        <v>1554</v>
      </c>
      <c r="D2692" s="64">
        <v>132</v>
      </c>
      <c r="E2692" s="64" t="s">
        <v>41</v>
      </c>
    </row>
    <row r="2693" spans="1:5">
      <c r="A2693" s="69">
        <v>5083</v>
      </c>
      <c r="B2693" s="69">
        <v>33</v>
      </c>
      <c r="C2693" s="64">
        <v>1554</v>
      </c>
      <c r="D2693" s="64">
        <v>132</v>
      </c>
      <c r="E2693" s="64" t="s">
        <v>41</v>
      </c>
    </row>
    <row r="2694" spans="1:5">
      <c r="A2694" s="69">
        <v>5084</v>
      </c>
      <c r="B2694" s="69">
        <v>33</v>
      </c>
      <c r="C2694" s="64">
        <v>1554</v>
      </c>
      <c r="D2694" s="64">
        <v>132</v>
      </c>
      <c r="E2694" s="64" t="s">
        <v>41</v>
      </c>
    </row>
    <row r="2695" spans="1:5">
      <c r="A2695" s="69">
        <v>5085</v>
      </c>
      <c r="B2695" s="69">
        <v>33</v>
      </c>
      <c r="C2695" s="64">
        <v>1554</v>
      </c>
      <c r="D2695" s="64">
        <v>132</v>
      </c>
      <c r="E2695" s="64" t="s">
        <v>41</v>
      </c>
    </row>
    <row r="2696" spans="1:5">
      <c r="A2696" s="69">
        <v>5086</v>
      </c>
      <c r="B2696" s="69">
        <v>33</v>
      </c>
      <c r="C2696" s="64">
        <v>1554</v>
      </c>
      <c r="D2696" s="64">
        <v>132</v>
      </c>
      <c r="E2696" s="64" t="s">
        <v>41</v>
      </c>
    </row>
    <row r="2697" spans="1:5">
      <c r="A2697" s="69">
        <v>5087</v>
      </c>
      <c r="B2697" s="69">
        <v>33</v>
      </c>
      <c r="C2697" s="64">
        <v>1554</v>
      </c>
      <c r="D2697" s="64">
        <v>132</v>
      </c>
      <c r="E2697" s="64" t="s">
        <v>41</v>
      </c>
    </row>
    <row r="2698" spans="1:5">
      <c r="A2698" s="69">
        <v>5088</v>
      </c>
      <c r="B2698" s="69">
        <v>33</v>
      </c>
      <c r="C2698" s="64">
        <v>1554</v>
      </c>
      <c r="D2698" s="64">
        <v>132</v>
      </c>
      <c r="E2698" s="64" t="s">
        <v>41</v>
      </c>
    </row>
    <row r="2699" spans="1:5">
      <c r="A2699" s="69">
        <v>5089</v>
      </c>
      <c r="B2699" s="69">
        <v>33</v>
      </c>
      <c r="C2699" s="64">
        <v>1554</v>
      </c>
      <c r="D2699" s="64">
        <v>132</v>
      </c>
      <c r="E2699" s="64" t="s">
        <v>41</v>
      </c>
    </row>
    <row r="2700" spans="1:5">
      <c r="A2700" s="69">
        <v>5090</v>
      </c>
      <c r="B2700" s="69">
        <v>33</v>
      </c>
      <c r="C2700" s="64">
        <v>1554</v>
      </c>
      <c r="D2700" s="64">
        <v>132</v>
      </c>
      <c r="E2700" s="64" t="s">
        <v>41</v>
      </c>
    </row>
    <row r="2701" spans="1:5">
      <c r="A2701" s="69">
        <v>5091</v>
      </c>
      <c r="B2701" s="69">
        <v>33</v>
      </c>
      <c r="C2701" s="64">
        <v>1554</v>
      </c>
      <c r="D2701" s="64">
        <v>132</v>
      </c>
      <c r="E2701" s="64" t="s">
        <v>41</v>
      </c>
    </row>
    <row r="2702" spans="1:5">
      <c r="A2702" s="69">
        <v>5092</v>
      </c>
      <c r="B2702" s="69">
        <v>33</v>
      </c>
      <c r="C2702" s="64">
        <v>1554</v>
      </c>
      <c r="D2702" s="64">
        <v>132</v>
      </c>
      <c r="E2702" s="64" t="s">
        <v>41</v>
      </c>
    </row>
    <row r="2703" spans="1:5">
      <c r="A2703" s="69">
        <v>5093</v>
      </c>
      <c r="B2703" s="69">
        <v>33</v>
      </c>
      <c r="C2703" s="64">
        <v>1554</v>
      </c>
      <c r="D2703" s="64">
        <v>132</v>
      </c>
      <c r="E2703" s="64" t="s">
        <v>41</v>
      </c>
    </row>
    <row r="2704" spans="1:5">
      <c r="A2704" s="69">
        <v>5094</v>
      </c>
      <c r="B2704" s="69">
        <v>33</v>
      </c>
      <c r="C2704" s="64">
        <v>1554</v>
      </c>
      <c r="D2704" s="64">
        <v>132</v>
      </c>
      <c r="E2704" s="64" t="s">
        <v>41</v>
      </c>
    </row>
    <row r="2705" spans="1:5">
      <c r="A2705" s="69">
        <v>5095</v>
      </c>
      <c r="B2705" s="69">
        <v>33</v>
      </c>
      <c r="C2705" s="64">
        <v>1554</v>
      </c>
      <c r="D2705" s="64">
        <v>132</v>
      </c>
      <c r="E2705" s="64" t="s">
        <v>41</v>
      </c>
    </row>
    <row r="2706" spans="1:5">
      <c r="A2706" s="69">
        <v>5096</v>
      </c>
      <c r="B2706" s="69">
        <v>33</v>
      </c>
      <c r="C2706" s="64">
        <v>1554</v>
      </c>
      <c r="D2706" s="64">
        <v>132</v>
      </c>
      <c r="E2706" s="64" t="s">
        <v>41</v>
      </c>
    </row>
    <row r="2707" spans="1:5">
      <c r="A2707" s="69">
        <v>5097</v>
      </c>
      <c r="B2707" s="69">
        <v>33</v>
      </c>
      <c r="C2707" s="64">
        <v>1554</v>
      </c>
      <c r="D2707" s="64">
        <v>132</v>
      </c>
      <c r="E2707" s="64" t="s">
        <v>41</v>
      </c>
    </row>
    <row r="2708" spans="1:5">
      <c r="A2708" s="69">
        <v>5098</v>
      </c>
      <c r="B2708" s="69">
        <v>33</v>
      </c>
      <c r="C2708" s="64">
        <v>1554</v>
      </c>
      <c r="D2708" s="64">
        <v>132</v>
      </c>
      <c r="E2708" s="64" t="s">
        <v>41</v>
      </c>
    </row>
    <row r="2709" spans="1:5">
      <c r="A2709" s="69">
        <v>5106</v>
      </c>
      <c r="B2709" s="69">
        <v>33</v>
      </c>
      <c r="C2709" s="64">
        <v>1554</v>
      </c>
      <c r="D2709" s="64">
        <v>132</v>
      </c>
      <c r="E2709" s="64" t="s">
        <v>41</v>
      </c>
    </row>
    <row r="2710" spans="1:5">
      <c r="A2710" s="69">
        <v>5107</v>
      </c>
      <c r="B2710" s="69">
        <v>33</v>
      </c>
      <c r="C2710" s="64">
        <v>1554</v>
      </c>
      <c r="D2710" s="64">
        <v>132</v>
      </c>
      <c r="E2710" s="64" t="s">
        <v>41</v>
      </c>
    </row>
    <row r="2711" spans="1:5">
      <c r="A2711" s="69">
        <v>5108</v>
      </c>
      <c r="B2711" s="69">
        <v>33</v>
      </c>
      <c r="C2711" s="64">
        <v>1554</v>
      </c>
      <c r="D2711" s="64">
        <v>132</v>
      </c>
      <c r="E2711" s="64" t="s">
        <v>41</v>
      </c>
    </row>
    <row r="2712" spans="1:5">
      <c r="A2712" s="69">
        <v>5109</v>
      </c>
      <c r="B2712" s="69">
        <v>33</v>
      </c>
      <c r="C2712" s="64">
        <v>1554</v>
      </c>
      <c r="D2712" s="64">
        <v>132</v>
      </c>
      <c r="E2712" s="64" t="s">
        <v>41</v>
      </c>
    </row>
    <row r="2713" spans="1:5">
      <c r="A2713" s="69">
        <v>5110</v>
      </c>
      <c r="B2713" s="69">
        <v>33</v>
      </c>
      <c r="C2713" s="64">
        <v>1554</v>
      </c>
      <c r="D2713" s="64">
        <v>132</v>
      </c>
      <c r="E2713" s="64" t="s">
        <v>41</v>
      </c>
    </row>
    <row r="2714" spans="1:5">
      <c r="A2714" s="69">
        <v>5111</v>
      </c>
      <c r="B2714" s="69">
        <v>33</v>
      </c>
      <c r="C2714" s="64">
        <v>1554</v>
      </c>
      <c r="D2714" s="64">
        <v>132</v>
      </c>
      <c r="E2714" s="64" t="s">
        <v>41</v>
      </c>
    </row>
    <row r="2715" spans="1:5">
      <c r="A2715" s="69">
        <v>5112</v>
      </c>
      <c r="B2715" s="69">
        <v>33</v>
      </c>
      <c r="C2715" s="64">
        <v>1554</v>
      </c>
      <c r="D2715" s="64">
        <v>132</v>
      </c>
      <c r="E2715" s="64" t="s">
        <v>41</v>
      </c>
    </row>
    <row r="2716" spans="1:5">
      <c r="A2716" s="69">
        <v>5113</v>
      </c>
      <c r="B2716" s="69">
        <v>33</v>
      </c>
      <c r="C2716" s="64">
        <v>1554</v>
      </c>
      <c r="D2716" s="64">
        <v>132</v>
      </c>
      <c r="E2716" s="64" t="s">
        <v>41</v>
      </c>
    </row>
    <row r="2717" spans="1:5">
      <c r="A2717" s="69">
        <v>5114</v>
      </c>
      <c r="B2717" s="69">
        <v>33</v>
      </c>
      <c r="C2717" s="64">
        <v>1554</v>
      </c>
      <c r="D2717" s="64">
        <v>132</v>
      </c>
      <c r="E2717" s="64" t="s">
        <v>41</v>
      </c>
    </row>
    <row r="2718" spans="1:5">
      <c r="A2718" s="69">
        <v>5115</v>
      </c>
      <c r="B2718" s="69">
        <v>33</v>
      </c>
      <c r="C2718" s="64">
        <v>1554</v>
      </c>
      <c r="D2718" s="64">
        <v>132</v>
      </c>
      <c r="E2718" s="64" t="s">
        <v>41</v>
      </c>
    </row>
    <row r="2719" spans="1:5">
      <c r="A2719" s="69">
        <v>5116</v>
      </c>
      <c r="B2719" s="69">
        <v>33</v>
      </c>
      <c r="C2719" s="64">
        <v>1554</v>
      </c>
      <c r="D2719" s="64">
        <v>132</v>
      </c>
      <c r="E2719" s="64" t="s">
        <v>41</v>
      </c>
    </row>
    <row r="2720" spans="1:5">
      <c r="A2720" s="69">
        <v>5117</v>
      </c>
      <c r="B2720" s="69">
        <v>33</v>
      </c>
      <c r="C2720" s="64">
        <v>1554</v>
      </c>
      <c r="D2720" s="64">
        <v>132</v>
      </c>
      <c r="E2720" s="64" t="s">
        <v>41</v>
      </c>
    </row>
    <row r="2721" spans="1:5">
      <c r="A2721" s="69">
        <v>5118</v>
      </c>
      <c r="B2721" s="69">
        <v>33</v>
      </c>
      <c r="C2721" s="64">
        <v>1554</v>
      </c>
      <c r="D2721" s="64">
        <v>132</v>
      </c>
      <c r="E2721" s="64" t="s">
        <v>41</v>
      </c>
    </row>
    <row r="2722" spans="1:5">
      <c r="A2722" s="69">
        <v>5120</v>
      </c>
      <c r="B2722" s="69">
        <v>33</v>
      </c>
      <c r="C2722" s="64">
        <v>1554</v>
      </c>
      <c r="D2722" s="64">
        <v>132</v>
      </c>
      <c r="E2722" s="64" t="s">
        <v>41</v>
      </c>
    </row>
    <row r="2723" spans="1:5">
      <c r="A2723" s="69">
        <v>5121</v>
      </c>
      <c r="B2723" s="69">
        <v>33</v>
      </c>
      <c r="C2723" s="64">
        <v>1554</v>
      </c>
      <c r="D2723" s="64">
        <v>132</v>
      </c>
      <c r="E2723" s="64" t="s">
        <v>41</v>
      </c>
    </row>
    <row r="2724" spans="1:5">
      <c r="A2724" s="69">
        <v>5125</v>
      </c>
      <c r="B2724" s="69">
        <v>33</v>
      </c>
      <c r="C2724" s="64">
        <v>1554</v>
      </c>
      <c r="D2724" s="64">
        <v>132</v>
      </c>
      <c r="E2724" s="64" t="s">
        <v>41</v>
      </c>
    </row>
    <row r="2725" spans="1:5">
      <c r="A2725" s="69">
        <v>5126</v>
      </c>
      <c r="B2725" s="69">
        <v>33</v>
      </c>
      <c r="C2725" s="64">
        <v>1554</v>
      </c>
      <c r="D2725" s="64">
        <v>132</v>
      </c>
      <c r="E2725" s="64" t="s">
        <v>41</v>
      </c>
    </row>
    <row r="2726" spans="1:5">
      <c r="A2726" s="69">
        <v>5127</v>
      </c>
      <c r="B2726" s="69">
        <v>33</v>
      </c>
      <c r="C2726" s="64">
        <v>1554</v>
      </c>
      <c r="D2726" s="64">
        <v>132</v>
      </c>
      <c r="E2726" s="64" t="s">
        <v>41</v>
      </c>
    </row>
    <row r="2727" spans="1:5">
      <c r="A2727" s="69">
        <v>5131</v>
      </c>
      <c r="B2727" s="69">
        <v>33</v>
      </c>
      <c r="C2727" s="64">
        <v>1554</v>
      </c>
      <c r="D2727" s="64">
        <v>132</v>
      </c>
      <c r="E2727" s="64" t="s">
        <v>41</v>
      </c>
    </row>
    <row r="2728" spans="1:5">
      <c r="A2728" s="69">
        <v>5132</v>
      </c>
      <c r="B2728" s="69">
        <v>33</v>
      </c>
      <c r="C2728" s="64">
        <v>1554</v>
      </c>
      <c r="D2728" s="64">
        <v>132</v>
      </c>
      <c r="E2728" s="64" t="s">
        <v>41</v>
      </c>
    </row>
    <row r="2729" spans="1:5">
      <c r="A2729" s="69">
        <v>5133</v>
      </c>
      <c r="B2729" s="69">
        <v>33</v>
      </c>
      <c r="C2729" s="64">
        <v>1554</v>
      </c>
      <c r="D2729" s="64">
        <v>132</v>
      </c>
      <c r="E2729" s="64" t="s">
        <v>41</v>
      </c>
    </row>
    <row r="2730" spans="1:5">
      <c r="A2730" s="69">
        <v>5134</v>
      </c>
      <c r="B2730" s="69">
        <v>33</v>
      </c>
      <c r="C2730" s="64">
        <v>1554</v>
      </c>
      <c r="D2730" s="64">
        <v>132</v>
      </c>
      <c r="E2730" s="64" t="s">
        <v>41</v>
      </c>
    </row>
    <row r="2731" spans="1:5">
      <c r="A2731" s="69">
        <v>5136</v>
      </c>
      <c r="B2731" s="69">
        <v>33</v>
      </c>
      <c r="C2731" s="64">
        <v>1554</v>
      </c>
      <c r="D2731" s="64">
        <v>132</v>
      </c>
      <c r="E2731" s="64" t="s">
        <v>41</v>
      </c>
    </row>
    <row r="2732" spans="1:5">
      <c r="A2732" s="69">
        <v>5137</v>
      </c>
      <c r="B2732" s="69">
        <v>33</v>
      </c>
      <c r="C2732" s="64">
        <v>1554</v>
      </c>
      <c r="D2732" s="64">
        <v>132</v>
      </c>
      <c r="E2732" s="64" t="s">
        <v>41</v>
      </c>
    </row>
    <row r="2733" spans="1:5">
      <c r="A2733" s="69">
        <v>5138</v>
      </c>
      <c r="B2733" s="69">
        <v>33</v>
      </c>
      <c r="C2733" s="64">
        <v>1554</v>
      </c>
      <c r="D2733" s="64">
        <v>132</v>
      </c>
      <c r="E2733" s="64" t="s">
        <v>41</v>
      </c>
    </row>
    <row r="2734" spans="1:5">
      <c r="A2734" s="69">
        <v>5139</v>
      </c>
      <c r="B2734" s="69">
        <v>33</v>
      </c>
      <c r="C2734" s="64">
        <v>1554</v>
      </c>
      <c r="D2734" s="64">
        <v>132</v>
      </c>
      <c r="E2734" s="64" t="s">
        <v>41</v>
      </c>
    </row>
    <row r="2735" spans="1:5">
      <c r="A2735" s="69">
        <v>5140</v>
      </c>
      <c r="B2735" s="69">
        <v>33</v>
      </c>
      <c r="C2735" s="64">
        <v>1554</v>
      </c>
      <c r="D2735" s="64">
        <v>132</v>
      </c>
      <c r="E2735" s="64" t="s">
        <v>41</v>
      </c>
    </row>
    <row r="2736" spans="1:5">
      <c r="A2736" s="69">
        <v>5141</v>
      </c>
      <c r="B2736" s="69">
        <v>33</v>
      </c>
      <c r="C2736" s="64">
        <v>1554</v>
      </c>
      <c r="D2736" s="64">
        <v>132</v>
      </c>
      <c r="E2736" s="64" t="s">
        <v>41</v>
      </c>
    </row>
    <row r="2737" spans="1:5">
      <c r="A2737" s="69">
        <v>5142</v>
      </c>
      <c r="B2737" s="69">
        <v>33</v>
      </c>
      <c r="C2737" s="64">
        <v>1554</v>
      </c>
      <c r="D2737" s="64">
        <v>132</v>
      </c>
      <c r="E2737" s="64" t="s">
        <v>41</v>
      </c>
    </row>
    <row r="2738" spans="1:5">
      <c r="A2738" s="69">
        <v>5144</v>
      </c>
      <c r="B2738" s="69">
        <v>33</v>
      </c>
      <c r="C2738" s="64">
        <v>1554</v>
      </c>
      <c r="D2738" s="64">
        <v>132</v>
      </c>
      <c r="E2738" s="64" t="s">
        <v>41</v>
      </c>
    </row>
    <row r="2739" spans="1:5">
      <c r="A2739" s="69">
        <v>5150</v>
      </c>
      <c r="B2739" s="69">
        <v>33</v>
      </c>
      <c r="C2739" s="64">
        <v>1554</v>
      </c>
      <c r="D2739" s="64">
        <v>132</v>
      </c>
      <c r="E2739" s="64" t="s">
        <v>41</v>
      </c>
    </row>
    <row r="2740" spans="1:5">
      <c r="A2740" s="69">
        <v>5151</v>
      </c>
      <c r="B2740" s="69">
        <v>33</v>
      </c>
      <c r="C2740" s="64">
        <v>1554</v>
      </c>
      <c r="D2740" s="64">
        <v>132</v>
      </c>
      <c r="E2740" s="64" t="s">
        <v>41</v>
      </c>
    </row>
    <row r="2741" spans="1:5">
      <c r="A2741" s="69">
        <v>5152</v>
      </c>
      <c r="B2741" s="69">
        <v>33</v>
      </c>
      <c r="C2741" s="64">
        <v>1554</v>
      </c>
      <c r="D2741" s="64">
        <v>132</v>
      </c>
      <c r="E2741" s="64" t="s">
        <v>41</v>
      </c>
    </row>
    <row r="2742" spans="1:5">
      <c r="A2742" s="69">
        <v>5153</v>
      </c>
      <c r="B2742" s="69">
        <v>33</v>
      </c>
      <c r="C2742" s="64">
        <v>1554</v>
      </c>
      <c r="D2742" s="64">
        <v>132</v>
      </c>
      <c r="E2742" s="64" t="s">
        <v>41</v>
      </c>
    </row>
    <row r="2743" spans="1:5">
      <c r="A2743" s="69">
        <v>5154</v>
      </c>
      <c r="B2743" s="69">
        <v>33</v>
      </c>
      <c r="C2743" s="64">
        <v>1554</v>
      </c>
      <c r="D2743" s="64">
        <v>132</v>
      </c>
      <c r="E2743" s="64" t="s">
        <v>41</v>
      </c>
    </row>
    <row r="2744" spans="1:5">
      <c r="A2744" s="69">
        <v>5155</v>
      </c>
      <c r="B2744" s="69">
        <v>33</v>
      </c>
      <c r="C2744" s="64">
        <v>1554</v>
      </c>
      <c r="D2744" s="64">
        <v>132</v>
      </c>
      <c r="E2744" s="64" t="s">
        <v>41</v>
      </c>
    </row>
    <row r="2745" spans="1:5">
      <c r="A2745" s="69">
        <v>5156</v>
      </c>
      <c r="B2745" s="69">
        <v>33</v>
      </c>
      <c r="C2745" s="64">
        <v>1554</v>
      </c>
      <c r="D2745" s="64">
        <v>132</v>
      </c>
      <c r="E2745" s="64" t="s">
        <v>41</v>
      </c>
    </row>
    <row r="2746" spans="1:5">
      <c r="A2746" s="69">
        <v>5157</v>
      </c>
      <c r="B2746" s="69">
        <v>33</v>
      </c>
      <c r="C2746" s="64">
        <v>1554</v>
      </c>
      <c r="D2746" s="64">
        <v>132</v>
      </c>
      <c r="E2746" s="64" t="s">
        <v>41</v>
      </c>
    </row>
    <row r="2747" spans="1:5">
      <c r="A2747" s="69">
        <v>5158</v>
      </c>
      <c r="B2747" s="69">
        <v>33</v>
      </c>
      <c r="C2747" s="64">
        <v>1554</v>
      </c>
      <c r="D2747" s="64">
        <v>132</v>
      </c>
      <c r="E2747" s="64" t="s">
        <v>41</v>
      </c>
    </row>
    <row r="2748" spans="1:5">
      <c r="A2748" s="69">
        <v>5159</v>
      </c>
      <c r="B2748" s="69">
        <v>33</v>
      </c>
      <c r="C2748" s="64">
        <v>1554</v>
      </c>
      <c r="D2748" s="64">
        <v>132</v>
      </c>
      <c r="E2748" s="64" t="s">
        <v>41</v>
      </c>
    </row>
    <row r="2749" spans="1:5">
      <c r="A2749" s="69">
        <v>5160</v>
      </c>
      <c r="B2749" s="69">
        <v>33</v>
      </c>
      <c r="C2749" s="64">
        <v>1554</v>
      </c>
      <c r="D2749" s="64">
        <v>132</v>
      </c>
      <c r="E2749" s="64" t="s">
        <v>41</v>
      </c>
    </row>
    <row r="2750" spans="1:5">
      <c r="A2750" s="69">
        <v>5161</v>
      </c>
      <c r="B2750" s="69">
        <v>33</v>
      </c>
      <c r="C2750" s="64">
        <v>1554</v>
      </c>
      <c r="D2750" s="64">
        <v>132</v>
      </c>
      <c r="E2750" s="64" t="s">
        <v>41</v>
      </c>
    </row>
    <row r="2751" spans="1:5">
      <c r="A2751" s="69">
        <v>5162</v>
      </c>
      <c r="B2751" s="69">
        <v>33</v>
      </c>
      <c r="C2751" s="64">
        <v>1554</v>
      </c>
      <c r="D2751" s="64">
        <v>132</v>
      </c>
      <c r="E2751" s="64" t="s">
        <v>41</v>
      </c>
    </row>
    <row r="2752" spans="1:5">
      <c r="A2752" s="69">
        <v>5163</v>
      </c>
      <c r="B2752" s="69">
        <v>33</v>
      </c>
      <c r="C2752" s="64">
        <v>1554</v>
      </c>
      <c r="D2752" s="64">
        <v>132</v>
      </c>
      <c r="E2752" s="64" t="s">
        <v>41</v>
      </c>
    </row>
    <row r="2753" spans="1:5">
      <c r="A2753" s="69">
        <v>5164</v>
      </c>
      <c r="B2753" s="69">
        <v>33</v>
      </c>
      <c r="C2753" s="64">
        <v>1554</v>
      </c>
      <c r="D2753" s="64">
        <v>132</v>
      </c>
      <c r="E2753" s="64" t="s">
        <v>41</v>
      </c>
    </row>
    <row r="2754" spans="1:5">
      <c r="A2754" s="69">
        <v>5165</v>
      </c>
      <c r="B2754" s="69">
        <v>33</v>
      </c>
      <c r="C2754" s="64">
        <v>1554</v>
      </c>
      <c r="D2754" s="64">
        <v>132</v>
      </c>
      <c r="E2754" s="64" t="s">
        <v>41</v>
      </c>
    </row>
    <row r="2755" spans="1:5">
      <c r="A2755" s="69">
        <v>5166</v>
      </c>
      <c r="B2755" s="69">
        <v>33</v>
      </c>
      <c r="C2755" s="64">
        <v>1554</v>
      </c>
      <c r="D2755" s="64">
        <v>132</v>
      </c>
      <c r="E2755" s="64" t="s">
        <v>41</v>
      </c>
    </row>
    <row r="2756" spans="1:5">
      <c r="A2756" s="69">
        <v>5167</v>
      </c>
      <c r="B2756" s="69">
        <v>33</v>
      </c>
      <c r="C2756" s="64">
        <v>1554</v>
      </c>
      <c r="D2756" s="64">
        <v>132</v>
      </c>
      <c r="E2756" s="64" t="s">
        <v>41</v>
      </c>
    </row>
    <row r="2757" spans="1:5">
      <c r="A2757" s="69">
        <v>5168</v>
      </c>
      <c r="B2757" s="69">
        <v>33</v>
      </c>
      <c r="C2757" s="64">
        <v>1554</v>
      </c>
      <c r="D2757" s="64">
        <v>132</v>
      </c>
      <c r="E2757" s="64" t="s">
        <v>41</v>
      </c>
    </row>
    <row r="2758" spans="1:5">
      <c r="A2758" s="69">
        <v>5169</v>
      </c>
      <c r="B2758" s="69">
        <v>33</v>
      </c>
      <c r="C2758" s="64">
        <v>1554</v>
      </c>
      <c r="D2758" s="64">
        <v>132</v>
      </c>
      <c r="E2758" s="64" t="s">
        <v>41</v>
      </c>
    </row>
    <row r="2759" spans="1:5">
      <c r="A2759" s="69">
        <v>5170</v>
      </c>
      <c r="B2759" s="69">
        <v>33</v>
      </c>
      <c r="C2759" s="64">
        <v>1554</v>
      </c>
      <c r="D2759" s="64">
        <v>132</v>
      </c>
      <c r="E2759" s="64" t="s">
        <v>41</v>
      </c>
    </row>
    <row r="2760" spans="1:5">
      <c r="A2760" s="69">
        <v>5171</v>
      </c>
      <c r="B2760" s="69">
        <v>33</v>
      </c>
      <c r="C2760" s="64">
        <v>1554</v>
      </c>
      <c r="D2760" s="64">
        <v>132</v>
      </c>
      <c r="E2760" s="64" t="s">
        <v>41</v>
      </c>
    </row>
    <row r="2761" spans="1:5">
      <c r="A2761" s="69">
        <v>5172</v>
      </c>
      <c r="B2761" s="69">
        <v>33</v>
      </c>
      <c r="C2761" s="64">
        <v>1554</v>
      </c>
      <c r="D2761" s="64">
        <v>132</v>
      </c>
      <c r="E2761" s="64" t="s">
        <v>41</v>
      </c>
    </row>
    <row r="2762" spans="1:5">
      <c r="A2762" s="69">
        <v>5173</v>
      </c>
      <c r="B2762" s="69">
        <v>33</v>
      </c>
      <c r="C2762" s="64">
        <v>1554</v>
      </c>
      <c r="D2762" s="64">
        <v>132</v>
      </c>
      <c r="E2762" s="64" t="s">
        <v>41</v>
      </c>
    </row>
    <row r="2763" spans="1:5">
      <c r="A2763" s="69">
        <v>5174</v>
      </c>
      <c r="B2763" s="69">
        <v>33</v>
      </c>
      <c r="C2763" s="64">
        <v>1554</v>
      </c>
      <c r="D2763" s="64">
        <v>132</v>
      </c>
      <c r="E2763" s="64" t="s">
        <v>41</v>
      </c>
    </row>
    <row r="2764" spans="1:5">
      <c r="A2764" s="69">
        <v>5201</v>
      </c>
      <c r="B2764" s="69">
        <v>33</v>
      </c>
      <c r="C2764" s="64">
        <v>1554</v>
      </c>
      <c r="D2764" s="64">
        <v>132</v>
      </c>
      <c r="E2764" s="64" t="s">
        <v>41</v>
      </c>
    </row>
    <row r="2765" spans="1:5">
      <c r="A2765" s="69">
        <v>5202</v>
      </c>
      <c r="B2765" s="69">
        <v>33</v>
      </c>
      <c r="C2765" s="64">
        <v>1554</v>
      </c>
      <c r="D2765" s="64">
        <v>132</v>
      </c>
      <c r="E2765" s="64" t="s">
        <v>41</v>
      </c>
    </row>
    <row r="2766" spans="1:5">
      <c r="A2766" s="69">
        <v>5203</v>
      </c>
      <c r="B2766" s="69">
        <v>33</v>
      </c>
      <c r="C2766" s="64">
        <v>1554</v>
      </c>
      <c r="D2766" s="64">
        <v>132</v>
      </c>
      <c r="E2766" s="64" t="s">
        <v>41</v>
      </c>
    </row>
    <row r="2767" spans="1:5">
      <c r="A2767" s="69">
        <v>5204</v>
      </c>
      <c r="B2767" s="69">
        <v>33</v>
      </c>
      <c r="C2767" s="64">
        <v>1554</v>
      </c>
      <c r="D2767" s="64">
        <v>132</v>
      </c>
      <c r="E2767" s="64" t="s">
        <v>41</v>
      </c>
    </row>
    <row r="2768" spans="1:5">
      <c r="A2768" s="69">
        <v>5210</v>
      </c>
      <c r="B2768" s="69">
        <v>33</v>
      </c>
      <c r="C2768" s="64">
        <v>1554</v>
      </c>
      <c r="D2768" s="64">
        <v>132</v>
      </c>
      <c r="E2768" s="64" t="s">
        <v>41</v>
      </c>
    </row>
    <row r="2769" spans="1:5">
      <c r="A2769" s="69">
        <v>5211</v>
      </c>
      <c r="B2769" s="69">
        <v>33</v>
      </c>
      <c r="C2769" s="64">
        <v>1554</v>
      </c>
      <c r="D2769" s="64">
        <v>132</v>
      </c>
      <c r="E2769" s="64" t="s">
        <v>41</v>
      </c>
    </row>
    <row r="2770" spans="1:5">
      <c r="A2770" s="69">
        <v>5212</v>
      </c>
      <c r="B2770" s="69">
        <v>33</v>
      </c>
      <c r="C2770" s="64">
        <v>1554</v>
      </c>
      <c r="D2770" s="64">
        <v>132</v>
      </c>
      <c r="E2770" s="64" t="s">
        <v>41</v>
      </c>
    </row>
    <row r="2771" spans="1:5">
      <c r="A2771" s="69">
        <v>5213</v>
      </c>
      <c r="B2771" s="69">
        <v>33</v>
      </c>
      <c r="C2771" s="64">
        <v>1554</v>
      </c>
      <c r="D2771" s="64">
        <v>132</v>
      </c>
      <c r="E2771" s="64" t="s">
        <v>41</v>
      </c>
    </row>
    <row r="2772" spans="1:5">
      <c r="A2772" s="69">
        <v>5214</v>
      </c>
      <c r="B2772" s="69">
        <v>33</v>
      </c>
      <c r="C2772" s="64">
        <v>1554</v>
      </c>
      <c r="D2772" s="64">
        <v>132</v>
      </c>
      <c r="E2772" s="64" t="s">
        <v>41</v>
      </c>
    </row>
    <row r="2773" spans="1:5">
      <c r="A2773" s="69">
        <v>5220</v>
      </c>
      <c r="B2773" s="69">
        <v>33</v>
      </c>
      <c r="C2773" s="64">
        <v>1554</v>
      </c>
      <c r="D2773" s="64">
        <v>132</v>
      </c>
      <c r="E2773" s="64" t="s">
        <v>41</v>
      </c>
    </row>
    <row r="2774" spans="1:5">
      <c r="A2774" s="69">
        <v>5221</v>
      </c>
      <c r="B2774" s="69">
        <v>33</v>
      </c>
      <c r="C2774" s="64">
        <v>1554</v>
      </c>
      <c r="D2774" s="64">
        <v>132</v>
      </c>
      <c r="E2774" s="64" t="s">
        <v>41</v>
      </c>
    </row>
    <row r="2775" spans="1:5">
      <c r="A2775" s="69">
        <v>5222</v>
      </c>
      <c r="B2775" s="69">
        <v>33</v>
      </c>
      <c r="C2775" s="64">
        <v>1554</v>
      </c>
      <c r="D2775" s="64">
        <v>132</v>
      </c>
      <c r="E2775" s="64" t="s">
        <v>41</v>
      </c>
    </row>
    <row r="2776" spans="1:5">
      <c r="A2776" s="69">
        <v>5223</v>
      </c>
      <c r="B2776" s="69">
        <v>33</v>
      </c>
      <c r="C2776" s="64">
        <v>1554</v>
      </c>
      <c r="D2776" s="64">
        <v>132</v>
      </c>
      <c r="E2776" s="64" t="s">
        <v>41</v>
      </c>
    </row>
    <row r="2777" spans="1:5">
      <c r="A2777" s="69">
        <v>5231</v>
      </c>
      <c r="B2777" s="69">
        <v>33</v>
      </c>
      <c r="C2777" s="64">
        <v>1554</v>
      </c>
      <c r="D2777" s="64">
        <v>132</v>
      </c>
      <c r="E2777" s="64" t="s">
        <v>41</v>
      </c>
    </row>
    <row r="2778" spans="1:5">
      <c r="A2778" s="69">
        <v>5232</v>
      </c>
      <c r="B2778" s="69">
        <v>33</v>
      </c>
      <c r="C2778" s="64">
        <v>1554</v>
      </c>
      <c r="D2778" s="64">
        <v>132</v>
      </c>
      <c r="E2778" s="64" t="s">
        <v>41</v>
      </c>
    </row>
    <row r="2779" spans="1:5">
      <c r="A2779" s="69">
        <v>5233</v>
      </c>
      <c r="B2779" s="69">
        <v>33</v>
      </c>
      <c r="C2779" s="64">
        <v>1554</v>
      </c>
      <c r="D2779" s="64">
        <v>132</v>
      </c>
      <c r="E2779" s="64" t="s">
        <v>41</v>
      </c>
    </row>
    <row r="2780" spans="1:5">
      <c r="A2780" s="69">
        <v>5234</v>
      </c>
      <c r="B2780" s="69">
        <v>33</v>
      </c>
      <c r="C2780" s="64">
        <v>1554</v>
      </c>
      <c r="D2780" s="64">
        <v>132</v>
      </c>
      <c r="E2780" s="64" t="s">
        <v>41</v>
      </c>
    </row>
    <row r="2781" spans="1:5">
      <c r="A2781" s="69">
        <v>5235</v>
      </c>
      <c r="B2781" s="69">
        <v>33</v>
      </c>
      <c r="C2781" s="64">
        <v>1554</v>
      </c>
      <c r="D2781" s="64">
        <v>132</v>
      </c>
      <c r="E2781" s="64" t="s">
        <v>41</v>
      </c>
    </row>
    <row r="2782" spans="1:5">
      <c r="A2782" s="69">
        <v>5236</v>
      </c>
      <c r="B2782" s="69">
        <v>33</v>
      </c>
      <c r="C2782" s="64">
        <v>1554</v>
      </c>
      <c r="D2782" s="64">
        <v>132</v>
      </c>
      <c r="E2782" s="64" t="s">
        <v>41</v>
      </c>
    </row>
    <row r="2783" spans="1:5">
      <c r="A2783" s="69">
        <v>5237</v>
      </c>
      <c r="B2783" s="69">
        <v>33</v>
      </c>
      <c r="C2783" s="64">
        <v>1554</v>
      </c>
      <c r="D2783" s="64">
        <v>132</v>
      </c>
      <c r="E2783" s="64" t="s">
        <v>41</v>
      </c>
    </row>
    <row r="2784" spans="1:5">
      <c r="A2784" s="69">
        <v>5238</v>
      </c>
      <c r="B2784" s="69">
        <v>33</v>
      </c>
      <c r="C2784" s="64">
        <v>1554</v>
      </c>
      <c r="D2784" s="64">
        <v>132</v>
      </c>
      <c r="E2784" s="64" t="s">
        <v>41</v>
      </c>
    </row>
    <row r="2785" spans="1:5">
      <c r="A2785" s="69">
        <v>5240</v>
      </c>
      <c r="B2785" s="69">
        <v>33</v>
      </c>
      <c r="C2785" s="64">
        <v>1554</v>
      </c>
      <c r="D2785" s="64">
        <v>132</v>
      </c>
      <c r="E2785" s="64" t="s">
        <v>41</v>
      </c>
    </row>
    <row r="2786" spans="1:5">
      <c r="A2786" s="69">
        <v>5241</v>
      </c>
      <c r="B2786" s="69">
        <v>33</v>
      </c>
      <c r="C2786" s="64">
        <v>1554</v>
      </c>
      <c r="D2786" s="64">
        <v>132</v>
      </c>
      <c r="E2786" s="64" t="s">
        <v>41</v>
      </c>
    </row>
    <row r="2787" spans="1:5">
      <c r="A2787" s="69">
        <v>5242</v>
      </c>
      <c r="B2787" s="69">
        <v>33</v>
      </c>
      <c r="C2787" s="64">
        <v>1554</v>
      </c>
      <c r="D2787" s="64">
        <v>132</v>
      </c>
      <c r="E2787" s="64" t="s">
        <v>41</v>
      </c>
    </row>
    <row r="2788" spans="1:5">
      <c r="A2788" s="69">
        <v>5243</v>
      </c>
      <c r="B2788" s="69">
        <v>33</v>
      </c>
      <c r="C2788" s="64">
        <v>1554</v>
      </c>
      <c r="D2788" s="64">
        <v>132</v>
      </c>
      <c r="E2788" s="64" t="s">
        <v>41</v>
      </c>
    </row>
    <row r="2789" spans="1:5">
      <c r="A2789" s="69">
        <v>5244</v>
      </c>
      <c r="B2789" s="69">
        <v>33</v>
      </c>
      <c r="C2789" s="64">
        <v>1554</v>
      </c>
      <c r="D2789" s="64">
        <v>132</v>
      </c>
      <c r="E2789" s="64" t="s">
        <v>41</v>
      </c>
    </row>
    <row r="2790" spans="1:5">
      <c r="A2790" s="69">
        <v>5245</v>
      </c>
      <c r="B2790" s="69">
        <v>33</v>
      </c>
      <c r="C2790" s="64">
        <v>1554</v>
      </c>
      <c r="D2790" s="64">
        <v>132</v>
      </c>
      <c r="E2790" s="64" t="s">
        <v>41</v>
      </c>
    </row>
    <row r="2791" spans="1:5">
      <c r="A2791" s="69">
        <v>5250</v>
      </c>
      <c r="B2791" s="69">
        <v>33</v>
      </c>
      <c r="C2791" s="64">
        <v>1554</v>
      </c>
      <c r="D2791" s="64">
        <v>132</v>
      </c>
      <c r="E2791" s="64" t="s">
        <v>41</v>
      </c>
    </row>
    <row r="2792" spans="1:5">
      <c r="A2792" s="69">
        <v>5251</v>
      </c>
      <c r="B2792" s="69">
        <v>33</v>
      </c>
      <c r="C2792" s="64">
        <v>1554</v>
      </c>
      <c r="D2792" s="64">
        <v>132</v>
      </c>
      <c r="E2792" s="64" t="s">
        <v>41</v>
      </c>
    </row>
    <row r="2793" spans="1:5">
      <c r="A2793" s="69">
        <v>5252</v>
      </c>
      <c r="B2793" s="69">
        <v>33</v>
      </c>
      <c r="C2793" s="64">
        <v>1554</v>
      </c>
      <c r="D2793" s="64">
        <v>132</v>
      </c>
      <c r="E2793" s="64" t="s">
        <v>41</v>
      </c>
    </row>
    <row r="2794" spans="1:5">
      <c r="A2794" s="69">
        <v>5253</v>
      </c>
      <c r="B2794" s="69">
        <v>33</v>
      </c>
      <c r="C2794" s="64">
        <v>1554</v>
      </c>
      <c r="D2794" s="64">
        <v>132</v>
      </c>
      <c r="E2794" s="64" t="s">
        <v>41</v>
      </c>
    </row>
    <row r="2795" spans="1:5">
      <c r="A2795" s="69">
        <v>5254</v>
      </c>
      <c r="B2795" s="69">
        <v>33</v>
      </c>
      <c r="C2795" s="64">
        <v>1554</v>
      </c>
      <c r="D2795" s="64">
        <v>132</v>
      </c>
      <c r="E2795" s="64" t="s">
        <v>41</v>
      </c>
    </row>
    <row r="2796" spans="1:5">
      <c r="A2796" s="69">
        <v>5255</v>
      </c>
      <c r="B2796" s="69">
        <v>33</v>
      </c>
      <c r="C2796" s="64">
        <v>1554</v>
      </c>
      <c r="D2796" s="64">
        <v>132</v>
      </c>
      <c r="E2796" s="64" t="s">
        <v>41</v>
      </c>
    </row>
    <row r="2797" spans="1:5">
      <c r="A2797" s="69">
        <v>5256</v>
      </c>
      <c r="B2797" s="69">
        <v>33</v>
      </c>
      <c r="C2797" s="64">
        <v>1554</v>
      </c>
      <c r="D2797" s="64">
        <v>132</v>
      </c>
      <c r="E2797" s="64" t="s">
        <v>41</v>
      </c>
    </row>
    <row r="2798" spans="1:5">
      <c r="A2798" s="69">
        <v>5259</v>
      </c>
      <c r="B2798" s="69">
        <v>34</v>
      </c>
      <c r="C2798" s="64">
        <v>1258</v>
      </c>
      <c r="D2798" s="64">
        <v>173</v>
      </c>
      <c r="E2798" s="64" t="s">
        <v>41</v>
      </c>
    </row>
    <row r="2799" spans="1:5">
      <c r="A2799" s="69">
        <v>5260</v>
      </c>
      <c r="B2799" s="69">
        <v>34</v>
      </c>
      <c r="C2799" s="64">
        <v>1258</v>
      </c>
      <c r="D2799" s="64">
        <v>173</v>
      </c>
      <c r="E2799" s="64" t="s">
        <v>41</v>
      </c>
    </row>
    <row r="2800" spans="1:5">
      <c r="A2800" s="69">
        <v>5261</v>
      </c>
      <c r="B2800" s="69">
        <v>34</v>
      </c>
      <c r="C2800" s="64">
        <v>1258</v>
      </c>
      <c r="D2800" s="64">
        <v>173</v>
      </c>
      <c r="E2800" s="64" t="s">
        <v>41</v>
      </c>
    </row>
    <row r="2801" spans="1:5">
      <c r="A2801" s="69">
        <v>5262</v>
      </c>
      <c r="B2801" s="69">
        <v>35</v>
      </c>
      <c r="C2801" s="64">
        <v>1813</v>
      </c>
      <c r="D2801" s="64">
        <v>61</v>
      </c>
      <c r="E2801" s="64" t="s">
        <v>41</v>
      </c>
    </row>
    <row r="2802" spans="1:5">
      <c r="A2802" s="69">
        <v>5263</v>
      </c>
      <c r="B2802" s="69">
        <v>35</v>
      </c>
      <c r="C2802" s="64">
        <v>1813</v>
      </c>
      <c r="D2802" s="64">
        <v>61</v>
      </c>
      <c r="E2802" s="64" t="s">
        <v>41</v>
      </c>
    </row>
    <row r="2803" spans="1:5">
      <c r="A2803" s="69">
        <v>5264</v>
      </c>
      <c r="B2803" s="69">
        <v>34</v>
      </c>
      <c r="C2803" s="64">
        <v>1258</v>
      </c>
      <c r="D2803" s="64">
        <v>173</v>
      </c>
      <c r="E2803" s="64" t="s">
        <v>41</v>
      </c>
    </row>
    <row r="2804" spans="1:5">
      <c r="A2804" s="69">
        <v>5265</v>
      </c>
      <c r="B2804" s="69">
        <v>34</v>
      </c>
      <c r="C2804" s="64">
        <v>1258</v>
      </c>
      <c r="D2804" s="64">
        <v>173</v>
      </c>
      <c r="E2804" s="64" t="s">
        <v>41</v>
      </c>
    </row>
    <row r="2805" spans="1:5">
      <c r="A2805" s="69">
        <v>5266</v>
      </c>
      <c r="B2805" s="69">
        <v>34</v>
      </c>
      <c r="C2805" s="64">
        <v>1258</v>
      </c>
      <c r="D2805" s="64">
        <v>173</v>
      </c>
      <c r="E2805" s="64" t="s">
        <v>41</v>
      </c>
    </row>
    <row r="2806" spans="1:5">
      <c r="A2806" s="69">
        <v>5267</v>
      </c>
      <c r="B2806" s="69">
        <v>35</v>
      </c>
      <c r="C2806" s="64">
        <v>1813</v>
      </c>
      <c r="D2806" s="64">
        <v>61</v>
      </c>
      <c r="E2806" s="64" t="s">
        <v>41</v>
      </c>
    </row>
    <row r="2807" spans="1:5">
      <c r="A2807" s="69">
        <v>5268</v>
      </c>
      <c r="B2807" s="69">
        <v>35</v>
      </c>
      <c r="C2807" s="64">
        <v>1813</v>
      </c>
      <c r="D2807" s="64">
        <v>61</v>
      </c>
      <c r="E2807" s="64" t="s">
        <v>41</v>
      </c>
    </row>
    <row r="2808" spans="1:5">
      <c r="A2808" s="69">
        <v>5269</v>
      </c>
      <c r="B2808" s="69">
        <v>35</v>
      </c>
      <c r="C2808" s="64">
        <v>1813</v>
      </c>
      <c r="D2808" s="64">
        <v>61</v>
      </c>
      <c r="E2808" s="64" t="s">
        <v>41</v>
      </c>
    </row>
    <row r="2809" spans="1:5">
      <c r="A2809" s="69">
        <v>5270</v>
      </c>
      <c r="B2809" s="69">
        <v>35</v>
      </c>
      <c r="C2809" s="64">
        <v>1813</v>
      </c>
      <c r="D2809" s="64">
        <v>61</v>
      </c>
      <c r="E2809" s="64" t="s">
        <v>41</v>
      </c>
    </row>
    <row r="2810" spans="1:5">
      <c r="A2810" s="69">
        <v>5271</v>
      </c>
      <c r="B2810" s="69">
        <v>35</v>
      </c>
      <c r="C2810" s="64">
        <v>1813</v>
      </c>
      <c r="D2810" s="64">
        <v>61</v>
      </c>
      <c r="E2810" s="64" t="s">
        <v>41</v>
      </c>
    </row>
    <row r="2811" spans="1:5">
      <c r="A2811" s="69">
        <v>5272</v>
      </c>
      <c r="B2811" s="69">
        <v>35</v>
      </c>
      <c r="C2811" s="64">
        <v>1813</v>
      </c>
      <c r="D2811" s="64">
        <v>61</v>
      </c>
      <c r="E2811" s="64" t="s">
        <v>41</v>
      </c>
    </row>
    <row r="2812" spans="1:5">
      <c r="A2812" s="69">
        <v>5273</v>
      </c>
      <c r="B2812" s="69">
        <v>35</v>
      </c>
      <c r="C2812" s="64">
        <v>1813</v>
      </c>
      <c r="D2812" s="64">
        <v>61</v>
      </c>
      <c r="E2812" s="64" t="s">
        <v>41</v>
      </c>
    </row>
    <row r="2813" spans="1:5">
      <c r="A2813" s="69">
        <v>5275</v>
      </c>
      <c r="B2813" s="69">
        <v>35</v>
      </c>
      <c r="C2813" s="64">
        <v>1813</v>
      </c>
      <c r="D2813" s="64">
        <v>61</v>
      </c>
      <c r="E2813" s="64" t="s">
        <v>41</v>
      </c>
    </row>
    <row r="2814" spans="1:5">
      <c r="A2814" s="69">
        <v>5276</v>
      </c>
      <c r="B2814" s="69">
        <v>35</v>
      </c>
      <c r="C2814" s="64">
        <v>1813</v>
      </c>
      <c r="D2814" s="64">
        <v>61</v>
      </c>
      <c r="E2814" s="64" t="s">
        <v>41</v>
      </c>
    </row>
    <row r="2815" spans="1:5">
      <c r="A2815" s="69">
        <v>5277</v>
      </c>
      <c r="B2815" s="69">
        <v>35</v>
      </c>
      <c r="C2815" s="64">
        <v>1813</v>
      </c>
      <c r="D2815" s="64">
        <v>61</v>
      </c>
      <c r="E2815" s="64" t="s">
        <v>41</v>
      </c>
    </row>
    <row r="2816" spans="1:5">
      <c r="A2816" s="69">
        <v>5278</v>
      </c>
      <c r="B2816" s="69">
        <v>35</v>
      </c>
      <c r="C2816" s="64">
        <v>1813</v>
      </c>
      <c r="D2816" s="64">
        <v>61</v>
      </c>
      <c r="E2816" s="64" t="s">
        <v>41</v>
      </c>
    </row>
    <row r="2817" spans="1:5">
      <c r="A2817" s="69">
        <v>5279</v>
      </c>
      <c r="B2817" s="69">
        <v>35</v>
      </c>
      <c r="C2817" s="64">
        <v>1813</v>
      </c>
      <c r="D2817" s="64">
        <v>61</v>
      </c>
      <c r="E2817" s="64" t="s">
        <v>41</v>
      </c>
    </row>
    <row r="2818" spans="1:5">
      <c r="A2818" s="69">
        <v>5280</v>
      </c>
      <c r="B2818" s="69">
        <v>35</v>
      </c>
      <c r="C2818" s="64">
        <v>1813</v>
      </c>
      <c r="D2818" s="64">
        <v>61</v>
      </c>
      <c r="E2818" s="64" t="s">
        <v>41</v>
      </c>
    </row>
    <row r="2819" spans="1:5">
      <c r="A2819" s="69">
        <v>5290</v>
      </c>
      <c r="B2819" s="69">
        <v>35</v>
      </c>
      <c r="C2819" s="64">
        <v>1813</v>
      </c>
      <c r="D2819" s="64">
        <v>61</v>
      </c>
      <c r="E2819" s="64" t="s">
        <v>41</v>
      </c>
    </row>
    <row r="2820" spans="1:5">
      <c r="A2820" s="69">
        <v>5291</v>
      </c>
      <c r="B2820" s="69">
        <v>35</v>
      </c>
      <c r="C2820" s="64">
        <v>1813</v>
      </c>
      <c r="D2820" s="64">
        <v>61</v>
      </c>
      <c r="E2820" s="64" t="s">
        <v>41</v>
      </c>
    </row>
    <row r="2821" spans="1:5">
      <c r="A2821" s="69">
        <v>5301</v>
      </c>
      <c r="B2821" s="69">
        <v>34</v>
      </c>
      <c r="C2821" s="64">
        <v>1258</v>
      </c>
      <c r="D2821" s="64">
        <v>173</v>
      </c>
      <c r="E2821" s="64" t="s">
        <v>41</v>
      </c>
    </row>
    <row r="2822" spans="1:5">
      <c r="A2822" s="69">
        <v>5302</v>
      </c>
      <c r="B2822" s="69">
        <v>34</v>
      </c>
      <c r="C2822" s="64">
        <v>1258</v>
      </c>
      <c r="D2822" s="64">
        <v>173</v>
      </c>
      <c r="E2822" s="64" t="s">
        <v>41</v>
      </c>
    </row>
    <row r="2823" spans="1:5">
      <c r="A2823" s="69">
        <v>5303</v>
      </c>
      <c r="B2823" s="69">
        <v>33</v>
      </c>
      <c r="C2823" s="64">
        <v>1554</v>
      </c>
      <c r="D2823" s="64">
        <v>132</v>
      </c>
      <c r="E2823" s="64" t="s">
        <v>41</v>
      </c>
    </row>
    <row r="2824" spans="1:5">
      <c r="A2824" s="69">
        <v>5304</v>
      </c>
      <c r="B2824" s="69">
        <v>34</v>
      </c>
      <c r="C2824" s="64">
        <v>1258</v>
      </c>
      <c r="D2824" s="64">
        <v>173</v>
      </c>
      <c r="E2824" s="64" t="s">
        <v>41</v>
      </c>
    </row>
    <row r="2825" spans="1:5">
      <c r="A2825" s="69">
        <v>5306</v>
      </c>
      <c r="B2825" s="69">
        <v>34</v>
      </c>
      <c r="C2825" s="64">
        <v>1258</v>
      </c>
      <c r="D2825" s="64">
        <v>173</v>
      </c>
      <c r="E2825" s="64" t="s">
        <v>41</v>
      </c>
    </row>
    <row r="2826" spans="1:5">
      <c r="A2826" s="69">
        <v>5307</v>
      </c>
      <c r="B2826" s="69">
        <v>34</v>
      </c>
      <c r="C2826" s="64">
        <v>1258</v>
      </c>
      <c r="D2826" s="64">
        <v>173</v>
      </c>
      <c r="E2826" s="64" t="s">
        <v>41</v>
      </c>
    </row>
    <row r="2827" spans="1:5">
      <c r="A2827" s="69">
        <v>5308</v>
      </c>
      <c r="B2827" s="69">
        <v>34</v>
      </c>
      <c r="C2827" s="64">
        <v>1258</v>
      </c>
      <c r="D2827" s="64">
        <v>173</v>
      </c>
      <c r="E2827" s="64" t="s">
        <v>41</v>
      </c>
    </row>
    <row r="2828" spans="1:5">
      <c r="A2828" s="69">
        <v>5309</v>
      </c>
      <c r="B2828" s="69">
        <v>34</v>
      </c>
      <c r="C2828" s="64">
        <v>1258</v>
      </c>
      <c r="D2828" s="64">
        <v>173</v>
      </c>
      <c r="E2828" s="64" t="s">
        <v>41</v>
      </c>
    </row>
    <row r="2829" spans="1:5">
      <c r="A2829" s="69">
        <v>5310</v>
      </c>
      <c r="B2829" s="69">
        <v>34</v>
      </c>
      <c r="C2829" s="64">
        <v>1258</v>
      </c>
      <c r="D2829" s="64">
        <v>173</v>
      </c>
      <c r="E2829" s="64" t="s">
        <v>41</v>
      </c>
    </row>
    <row r="2830" spans="1:5">
      <c r="A2830" s="69">
        <v>5311</v>
      </c>
      <c r="B2830" s="69">
        <v>34</v>
      </c>
      <c r="C2830" s="64">
        <v>1258</v>
      </c>
      <c r="D2830" s="64">
        <v>173</v>
      </c>
      <c r="E2830" s="64" t="s">
        <v>41</v>
      </c>
    </row>
    <row r="2831" spans="1:5">
      <c r="A2831" s="69">
        <v>5312</v>
      </c>
      <c r="B2831" s="69">
        <v>34</v>
      </c>
      <c r="C2831" s="64">
        <v>1258</v>
      </c>
      <c r="D2831" s="64">
        <v>173</v>
      </c>
      <c r="E2831" s="64" t="s">
        <v>41</v>
      </c>
    </row>
    <row r="2832" spans="1:5">
      <c r="A2832" s="69">
        <v>5320</v>
      </c>
      <c r="B2832" s="69">
        <v>34</v>
      </c>
      <c r="C2832" s="64">
        <v>1258</v>
      </c>
      <c r="D2832" s="64">
        <v>173</v>
      </c>
      <c r="E2832" s="64" t="s">
        <v>41</v>
      </c>
    </row>
    <row r="2833" spans="1:5">
      <c r="A2833" s="69">
        <v>5321</v>
      </c>
      <c r="B2833" s="69">
        <v>34</v>
      </c>
      <c r="C2833" s="64">
        <v>1258</v>
      </c>
      <c r="D2833" s="64">
        <v>173</v>
      </c>
      <c r="E2833" s="64" t="s">
        <v>41</v>
      </c>
    </row>
    <row r="2834" spans="1:5">
      <c r="A2834" s="69">
        <v>5322</v>
      </c>
      <c r="B2834" s="69">
        <v>34</v>
      </c>
      <c r="C2834" s="64">
        <v>1258</v>
      </c>
      <c r="D2834" s="64">
        <v>173</v>
      </c>
      <c r="E2834" s="64" t="s">
        <v>41</v>
      </c>
    </row>
    <row r="2835" spans="1:5">
      <c r="A2835" s="69">
        <v>5330</v>
      </c>
      <c r="B2835" s="69">
        <v>34</v>
      </c>
      <c r="C2835" s="64">
        <v>1258</v>
      </c>
      <c r="D2835" s="64">
        <v>173</v>
      </c>
      <c r="E2835" s="64" t="s">
        <v>41</v>
      </c>
    </row>
    <row r="2836" spans="1:5">
      <c r="A2836" s="69">
        <v>5331</v>
      </c>
      <c r="B2836" s="69">
        <v>34</v>
      </c>
      <c r="C2836" s="64">
        <v>1258</v>
      </c>
      <c r="D2836" s="64">
        <v>173</v>
      </c>
      <c r="E2836" s="64" t="s">
        <v>41</v>
      </c>
    </row>
    <row r="2837" spans="1:5">
      <c r="A2837" s="69">
        <v>5332</v>
      </c>
      <c r="B2837" s="69">
        <v>34</v>
      </c>
      <c r="C2837" s="64">
        <v>1258</v>
      </c>
      <c r="D2837" s="64">
        <v>173</v>
      </c>
      <c r="E2837" s="64" t="s">
        <v>41</v>
      </c>
    </row>
    <row r="2838" spans="1:5">
      <c r="A2838" s="69">
        <v>5333</v>
      </c>
      <c r="B2838" s="69">
        <v>34</v>
      </c>
      <c r="C2838" s="64">
        <v>1258</v>
      </c>
      <c r="D2838" s="64">
        <v>173</v>
      </c>
      <c r="E2838" s="64" t="s">
        <v>41</v>
      </c>
    </row>
    <row r="2839" spans="1:5">
      <c r="A2839" s="69">
        <v>5340</v>
      </c>
      <c r="B2839" s="69">
        <v>34</v>
      </c>
      <c r="C2839" s="64">
        <v>1258</v>
      </c>
      <c r="D2839" s="64">
        <v>173</v>
      </c>
      <c r="E2839" s="64" t="s">
        <v>41</v>
      </c>
    </row>
    <row r="2840" spans="1:5">
      <c r="A2840" s="69">
        <v>5341</v>
      </c>
      <c r="B2840" s="69">
        <v>34</v>
      </c>
      <c r="C2840" s="64">
        <v>1258</v>
      </c>
      <c r="D2840" s="64">
        <v>173</v>
      </c>
      <c r="E2840" s="64" t="s">
        <v>41</v>
      </c>
    </row>
    <row r="2841" spans="1:5">
      <c r="A2841" s="69">
        <v>5342</v>
      </c>
      <c r="B2841" s="69">
        <v>34</v>
      </c>
      <c r="C2841" s="64">
        <v>1258</v>
      </c>
      <c r="D2841" s="64">
        <v>173</v>
      </c>
      <c r="E2841" s="64" t="s">
        <v>41</v>
      </c>
    </row>
    <row r="2842" spans="1:5">
      <c r="A2842" s="69">
        <v>5343</v>
      </c>
      <c r="B2842" s="69">
        <v>34</v>
      </c>
      <c r="C2842" s="64">
        <v>1258</v>
      </c>
      <c r="D2842" s="64">
        <v>173</v>
      </c>
      <c r="E2842" s="64" t="s">
        <v>41</v>
      </c>
    </row>
    <row r="2843" spans="1:5">
      <c r="A2843" s="69">
        <v>5344</v>
      </c>
      <c r="B2843" s="69">
        <v>34</v>
      </c>
      <c r="C2843" s="64">
        <v>1258</v>
      </c>
      <c r="D2843" s="64">
        <v>173</v>
      </c>
      <c r="E2843" s="64" t="s">
        <v>41</v>
      </c>
    </row>
    <row r="2844" spans="1:5">
      <c r="A2844" s="69">
        <v>5345</v>
      </c>
      <c r="B2844" s="69">
        <v>34</v>
      </c>
      <c r="C2844" s="64">
        <v>1258</v>
      </c>
      <c r="D2844" s="64">
        <v>173</v>
      </c>
      <c r="E2844" s="64" t="s">
        <v>41</v>
      </c>
    </row>
    <row r="2845" spans="1:5">
      <c r="A2845" s="69">
        <v>5346</v>
      </c>
      <c r="B2845" s="69">
        <v>34</v>
      </c>
      <c r="C2845" s="64">
        <v>1258</v>
      </c>
      <c r="D2845" s="64">
        <v>173</v>
      </c>
      <c r="E2845" s="64" t="s">
        <v>41</v>
      </c>
    </row>
    <row r="2846" spans="1:5">
      <c r="A2846" s="69">
        <v>5350</v>
      </c>
      <c r="B2846" s="69">
        <v>33</v>
      </c>
      <c r="C2846" s="64">
        <v>1554</v>
      </c>
      <c r="D2846" s="64">
        <v>132</v>
      </c>
      <c r="E2846" s="64" t="s">
        <v>41</v>
      </c>
    </row>
    <row r="2847" spans="1:5">
      <c r="A2847" s="69">
        <v>5351</v>
      </c>
      <c r="B2847" s="69">
        <v>33</v>
      </c>
      <c r="C2847" s="64">
        <v>1554</v>
      </c>
      <c r="D2847" s="64">
        <v>132</v>
      </c>
      <c r="E2847" s="64" t="s">
        <v>41</v>
      </c>
    </row>
    <row r="2848" spans="1:5">
      <c r="A2848" s="69">
        <v>5352</v>
      </c>
      <c r="B2848" s="69">
        <v>33</v>
      </c>
      <c r="C2848" s="64">
        <v>1554</v>
      </c>
      <c r="D2848" s="64">
        <v>132</v>
      </c>
      <c r="E2848" s="64" t="s">
        <v>41</v>
      </c>
    </row>
    <row r="2849" spans="1:5">
      <c r="A2849" s="69">
        <v>5353</v>
      </c>
      <c r="B2849" s="69">
        <v>33</v>
      </c>
      <c r="C2849" s="64">
        <v>1554</v>
      </c>
      <c r="D2849" s="64">
        <v>132</v>
      </c>
      <c r="E2849" s="64" t="s">
        <v>41</v>
      </c>
    </row>
    <row r="2850" spans="1:5">
      <c r="A2850" s="69">
        <v>5354</v>
      </c>
      <c r="B2850" s="69">
        <v>34</v>
      </c>
      <c r="C2850" s="64">
        <v>1258</v>
      </c>
      <c r="D2850" s="64">
        <v>173</v>
      </c>
      <c r="E2850" s="64" t="s">
        <v>41</v>
      </c>
    </row>
    <row r="2851" spans="1:5">
      <c r="A2851" s="69">
        <v>5355</v>
      </c>
      <c r="B2851" s="69">
        <v>33</v>
      </c>
      <c r="C2851" s="64">
        <v>1554</v>
      </c>
      <c r="D2851" s="64">
        <v>132</v>
      </c>
      <c r="E2851" s="64" t="s">
        <v>41</v>
      </c>
    </row>
    <row r="2852" spans="1:5">
      <c r="A2852" s="69">
        <v>5356</v>
      </c>
      <c r="B2852" s="69">
        <v>34</v>
      </c>
      <c r="C2852" s="64">
        <v>1258</v>
      </c>
      <c r="D2852" s="64">
        <v>173</v>
      </c>
      <c r="E2852" s="64" t="s">
        <v>41</v>
      </c>
    </row>
    <row r="2853" spans="1:5">
      <c r="A2853" s="69">
        <v>5357</v>
      </c>
      <c r="B2853" s="69">
        <v>34</v>
      </c>
      <c r="C2853" s="64">
        <v>1258</v>
      </c>
      <c r="D2853" s="64">
        <v>173</v>
      </c>
      <c r="E2853" s="64" t="s">
        <v>41</v>
      </c>
    </row>
    <row r="2854" spans="1:5">
      <c r="A2854" s="69">
        <v>5360</v>
      </c>
      <c r="B2854" s="69">
        <v>33</v>
      </c>
      <c r="C2854" s="64">
        <v>1554</v>
      </c>
      <c r="D2854" s="64">
        <v>132</v>
      </c>
      <c r="E2854" s="64" t="s">
        <v>41</v>
      </c>
    </row>
    <row r="2855" spans="1:5">
      <c r="A2855" s="69">
        <v>5371</v>
      </c>
      <c r="B2855" s="69">
        <v>33</v>
      </c>
      <c r="C2855" s="64">
        <v>1554</v>
      </c>
      <c r="D2855" s="64">
        <v>132</v>
      </c>
      <c r="E2855" s="64" t="s">
        <v>41</v>
      </c>
    </row>
    <row r="2856" spans="1:5">
      <c r="A2856" s="69">
        <v>5372</v>
      </c>
      <c r="B2856" s="69">
        <v>33</v>
      </c>
      <c r="C2856" s="64">
        <v>1554</v>
      </c>
      <c r="D2856" s="64">
        <v>132</v>
      </c>
      <c r="E2856" s="64" t="s">
        <v>41</v>
      </c>
    </row>
    <row r="2857" spans="1:5">
      <c r="A2857" s="69">
        <v>5373</v>
      </c>
      <c r="B2857" s="69">
        <v>32</v>
      </c>
      <c r="C2857" s="64">
        <v>954</v>
      </c>
      <c r="D2857" s="64">
        <v>354</v>
      </c>
      <c r="E2857" s="64" t="s">
        <v>41</v>
      </c>
    </row>
    <row r="2858" spans="1:5">
      <c r="A2858" s="69">
        <v>5374</v>
      </c>
      <c r="B2858" s="69">
        <v>32</v>
      </c>
      <c r="C2858" s="64">
        <v>954</v>
      </c>
      <c r="D2858" s="64">
        <v>354</v>
      </c>
      <c r="E2858" s="64" t="s">
        <v>41</v>
      </c>
    </row>
    <row r="2859" spans="1:5">
      <c r="A2859" s="69">
        <v>5381</v>
      </c>
      <c r="B2859" s="69">
        <v>32</v>
      </c>
      <c r="C2859" s="64">
        <v>954</v>
      </c>
      <c r="D2859" s="64">
        <v>354</v>
      </c>
      <c r="E2859" s="64" t="s">
        <v>41</v>
      </c>
    </row>
    <row r="2860" spans="1:5">
      <c r="A2860" s="69">
        <v>5400</v>
      </c>
      <c r="B2860" s="69">
        <v>32</v>
      </c>
      <c r="C2860" s="64">
        <v>954</v>
      </c>
      <c r="D2860" s="64">
        <v>354</v>
      </c>
      <c r="E2860" s="64" t="s">
        <v>41</v>
      </c>
    </row>
    <row r="2861" spans="1:5">
      <c r="A2861" s="69">
        <v>5401</v>
      </c>
      <c r="B2861" s="69">
        <v>32</v>
      </c>
      <c r="C2861" s="64">
        <v>954</v>
      </c>
      <c r="D2861" s="64">
        <v>354</v>
      </c>
      <c r="E2861" s="64" t="s">
        <v>41</v>
      </c>
    </row>
    <row r="2862" spans="1:5">
      <c r="A2862" s="69">
        <v>5410</v>
      </c>
      <c r="B2862" s="69">
        <v>32</v>
      </c>
      <c r="C2862" s="64">
        <v>954</v>
      </c>
      <c r="D2862" s="64">
        <v>354</v>
      </c>
      <c r="E2862" s="64" t="s">
        <v>41</v>
      </c>
    </row>
    <row r="2863" spans="1:5">
      <c r="A2863" s="69">
        <v>5411</v>
      </c>
      <c r="B2863" s="69">
        <v>32</v>
      </c>
      <c r="C2863" s="64">
        <v>954</v>
      </c>
      <c r="D2863" s="64">
        <v>354</v>
      </c>
      <c r="E2863" s="64" t="s">
        <v>41</v>
      </c>
    </row>
    <row r="2864" spans="1:5">
      <c r="A2864" s="69">
        <v>5412</v>
      </c>
      <c r="B2864" s="69">
        <v>32</v>
      </c>
      <c r="C2864" s="64">
        <v>954</v>
      </c>
      <c r="D2864" s="64">
        <v>354</v>
      </c>
      <c r="E2864" s="64" t="s">
        <v>41</v>
      </c>
    </row>
    <row r="2865" spans="1:5">
      <c r="A2865" s="69">
        <v>5413</v>
      </c>
      <c r="B2865" s="69">
        <v>32</v>
      </c>
      <c r="C2865" s="64">
        <v>954</v>
      </c>
      <c r="D2865" s="64">
        <v>354</v>
      </c>
      <c r="E2865" s="64" t="s">
        <v>41</v>
      </c>
    </row>
    <row r="2866" spans="1:5">
      <c r="A2866" s="69">
        <v>5414</v>
      </c>
      <c r="B2866" s="69">
        <v>32</v>
      </c>
      <c r="C2866" s="64">
        <v>954</v>
      </c>
      <c r="D2866" s="64">
        <v>354</v>
      </c>
      <c r="E2866" s="64" t="s">
        <v>41</v>
      </c>
    </row>
    <row r="2867" spans="1:5">
      <c r="A2867" s="69">
        <v>5415</v>
      </c>
      <c r="B2867" s="69">
        <v>32</v>
      </c>
      <c r="C2867" s="64">
        <v>954</v>
      </c>
      <c r="D2867" s="64">
        <v>354</v>
      </c>
      <c r="E2867" s="64" t="s">
        <v>41</v>
      </c>
    </row>
    <row r="2868" spans="1:5">
      <c r="A2868" s="69">
        <v>5416</v>
      </c>
      <c r="B2868" s="69">
        <v>32</v>
      </c>
      <c r="C2868" s="64">
        <v>954</v>
      </c>
      <c r="D2868" s="64">
        <v>354</v>
      </c>
      <c r="E2868" s="64" t="s">
        <v>41</v>
      </c>
    </row>
    <row r="2869" spans="1:5">
      <c r="A2869" s="69">
        <v>5417</v>
      </c>
      <c r="B2869" s="69">
        <v>32</v>
      </c>
      <c r="C2869" s="64">
        <v>954</v>
      </c>
      <c r="D2869" s="64">
        <v>354</v>
      </c>
      <c r="E2869" s="64" t="s">
        <v>41</v>
      </c>
    </row>
    <row r="2870" spans="1:5">
      <c r="A2870" s="69">
        <v>5418</v>
      </c>
      <c r="B2870" s="69">
        <v>32</v>
      </c>
      <c r="C2870" s="64">
        <v>954</v>
      </c>
      <c r="D2870" s="64">
        <v>354</v>
      </c>
      <c r="E2870" s="64" t="s">
        <v>41</v>
      </c>
    </row>
    <row r="2871" spans="1:5">
      <c r="A2871" s="69">
        <v>5419</v>
      </c>
      <c r="B2871" s="69">
        <v>32</v>
      </c>
      <c r="C2871" s="64">
        <v>954</v>
      </c>
      <c r="D2871" s="64">
        <v>354</v>
      </c>
      <c r="E2871" s="64" t="s">
        <v>41</v>
      </c>
    </row>
    <row r="2872" spans="1:5">
      <c r="A2872" s="69">
        <v>5420</v>
      </c>
      <c r="B2872" s="69">
        <v>32</v>
      </c>
      <c r="C2872" s="64">
        <v>954</v>
      </c>
      <c r="D2872" s="64">
        <v>354</v>
      </c>
      <c r="E2872" s="64" t="s">
        <v>41</v>
      </c>
    </row>
    <row r="2873" spans="1:5">
      <c r="A2873" s="69">
        <v>5421</v>
      </c>
      <c r="B2873" s="69">
        <v>32</v>
      </c>
      <c r="C2873" s="64">
        <v>954</v>
      </c>
      <c r="D2873" s="64">
        <v>354</v>
      </c>
      <c r="E2873" s="64" t="s">
        <v>41</v>
      </c>
    </row>
    <row r="2874" spans="1:5">
      <c r="A2874" s="69">
        <v>5422</v>
      </c>
      <c r="B2874" s="69">
        <v>32</v>
      </c>
      <c r="C2874" s="64">
        <v>954</v>
      </c>
      <c r="D2874" s="64">
        <v>354</v>
      </c>
      <c r="E2874" s="64" t="s">
        <v>41</v>
      </c>
    </row>
    <row r="2875" spans="1:5">
      <c r="A2875" s="69">
        <v>5430</v>
      </c>
      <c r="B2875" s="69">
        <v>32</v>
      </c>
      <c r="C2875" s="64">
        <v>954</v>
      </c>
      <c r="D2875" s="64">
        <v>354</v>
      </c>
      <c r="E2875" s="64" t="s">
        <v>41</v>
      </c>
    </row>
    <row r="2876" spans="1:5">
      <c r="A2876" s="69">
        <v>5431</v>
      </c>
      <c r="B2876" s="69">
        <v>32</v>
      </c>
      <c r="C2876" s="64">
        <v>954</v>
      </c>
      <c r="D2876" s="64">
        <v>354</v>
      </c>
      <c r="E2876" s="64" t="s">
        <v>41</v>
      </c>
    </row>
    <row r="2877" spans="1:5">
      <c r="A2877" s="69">
        <v>5432</v>
      </c>
      <c r="B2877" s="69">
        <v>32</v>
      </c>
      <c r="C2877" s="64">
        <v>954</v>
      </c>
      <c r="D2877" s="64">
        <v>354</v>
      </c>
      <c r="E2877" s="64" t="s">
        <v>41</v>
      </c>
    </row>
    <row r="2878" spans="1:5">
      <c r="A2878" s="69">
        <v>5433</v>
      </c>
      <c r="B2878" s="69">
        <v>32</v>
      </c>
      <c r="C2878" s="64">
        <v>954</v>
      </c>
      <c r="D2878" s="64">
        <v>354</v>
      </c>
      <c r="E2878" s="64" t="s">
        <v>41</v>
      </c>
    </row>
    <row r="2879" spans="1:5">
      <c r="A2879" s="69">
        <v>5434</v>
      </c>
      <c r="B2879" s="69">
        <v>32</v>
      </c>
      <c r="C2879" s="64">
        <v>954</v>
      </c>
      <c r="D2879" s="64">
        <v>354</v>
      </c>
      <c r="E2879" s="64" t="s">
        <v>41</v>
      </c>
    </row>
    <row r="2880" spans="1:5">
      <c r="A2880" s="69">
        <v>5440</v>
      </c>
      <c r="B2880" s="69">
        <v>32</v>
      </c>
      <c r="C2880" s="64">
        <v>954</v>
      </c>
      <c r="D2880" s="64">
        <v>354</v>
      </c>
      <c r="E2880" s="64" t="s">
        <v>41</v>
      </c>
    </row>
    <row r="2881" spans="1:5">
      <c r="A2881" s="69">
        <v>5451</v>
      </c>
      <c r="B2881" s="69">
        <v>32</v>
      </c>
      <c r="C2881" s="64">
        <v>954</v>
      </c>
      <c r="D2881" s="64">
        <v>354</v>
      </c>
      <c r="E2881" s="64" t="s">
        <v>41</v>
      </c>
    </row>
    <row r="2882" spans="1:5">
      <c r="A2882" s="69">
        <v>5452</v>
      </c>
      <c r="B2882" s="69">
        <v>32</v>
      </c>
      <c r="C2882" s="64">
        <v>954</v>
      </c>
      <c r="D2882" s="64">
        <v>354</v>
      </c>
      <c r="E2882" s="64" t="s">
        <v>41</v>
      </c>
    </row>
    <row r="2883" spans="1:5">
      <c r="A2883" s="69">
        <v>5453</v>
      </c>
      <c r="B2883" s="69">
        <v>32</v>
      </c>
      <c r="C2883" s="64">
        <v>954</v>
      </c>
      <c r="D2883" s="64">
        <v>354</v>
      </c>
      <c r="E2883" s="64" t="s">
        <v>41</v>
      </c>
    </row>
    <row r="2884" spans="1:5">
      <c r="A2884" s="69">
        <v>5454</v>
      </c>
      <c r="B2884" s="69">
        <v>32</v>
      </c>
      <c r="C2884" s="64">
        <v>954</v>
      </c>
      <c r="D2884" s="64">
        <v>354</v>
      </c>
      <c r="E2884" s="64" t="s">
        <v>41</v>
      </c>
    </row>
    <row r="2885" spans="1:5">
      <c r="A2885" s="69">
        <v>5455</v>
      </c>
      <c r="B2885" s="69">
        <v>32</v>
      </c>
      <c r="C2885" s="64">
        <v>954</v>
      </c>
      <c r="D2885" s="64">
        <v>354</v>
      </c>
      <c r="E2885" s="64" t="s">
        <v>41</v>
      </c>
    </row>
    <row r="2886" spans="1:5">
      <c r="A2886" s="69">
        <v>5460</v>
      </c>
      <c r="B2886" s="69">
        <v>32</v>
      </c>
      <c r="C2886" s="64">
        <v>954</v>
      </c>
      <c r="D2886" s="64">
        <v>354</v>
      </c>
      <c r="E2886" s="64" t="s">
        <v>41</v>
      </c>
    </row>
    <row r="2887" spans="1:5">
      <c r="A2887" s="69">
        <v>5461</v>
      </c>
      <c r="B2887" s="69">
        <v>32</v>
      </c>
      <c r="C2887" s="64">
        <v>954</v>
      </c>
      <c r="D2887" s="64">
        <v>354</v>
      </c>
      <c r="E2887" s="64" t="s">
        <v>41</v>
      </c>
    </row>
    <row r="2888" spans="1:5">
      <c r="A2888" s="69">
        <v>5462</v>
      </c>
      <c r="B2888" s="69">
        <v>32</v>
      </c>
      <c r="C2888" s="64">
        <v>954</v>
      </c>
      <c r="D2888" s="64">
        <v>354</v>
      </c>
      <c r="E2888" s="64" t="s">
        <v>41</v>
      </c>
    </row>
    <row r="2889" spans="1:5">
      <c r="A2889" s="69">
        <v>5464</v>
      </c>
      <c r="B2889" s="69">
        <v>32</v>
      </c>
      <c r="C2889" s="64">
        <v>954</v>
      </c>
      <c r="D2889" s="64">
        <v>354</v>
      </c>
      <c r="E2889" s="64" t="s">
        <v>41</v>
      </c>
    </row>
    <row r="2890" spans="1:5">
      <c r="A2890" s="69">
        <v>5470</v>
      </c>
      <c r="B2890" s="69">
        <v>32</v>
      </c>
      <c r="C2890" s="64">
        <v>954</v>
      </c>
      <c r="D2890" s="64">
        <v>354</v>
      </c>
      <c r="E2890" s="64" t="s">
        <v>41</v>
      </c>
    </row>
    <row r="2891" spans="1:5">
      <c r="A2891" s="69">
        <v>5471</v>
      </c>
      <c r="B2891" s="69">
        <v>32</v>
      </c>
      <c r="C2891" s="64">
        <v>954</v>
      </c>
      <c r="D2891" s="64">
        <v>354</v>
      </c>
      <c r="E2891" s="64" t="s">
        <v>41</v>
      </c>
    </row>
    <row r="2892" spans="1:5">
      <c r="A2892" s="69">
        <v>5472</v>
      </c>
      <c r="B2892" s="69">
        <v>32</v>
      </c>
      <c r="C2892" s="64">
        <v>954</v>
      </c>
      <c r="D2892" s="64">
        <v>354</v>
      </c>
      <c r="E2892" s="64" t="s">
        <v>41</v>
      </c>
    </row>
    <row r="2893" spans="1:5">
      <c r="A2893" s="69">
        <v>5473</v>
      </c>
      <c r="B2893" s="69">
        <v>32</v>
      </c>
      <c r="C2893" s="64">
        <v>954</v>
      </c>
      <c r="D2893" s="64">
        <v>354</v>
      </c>
      <c r="E2893" s="64" t="s">
        <v>41</v>
      </c>
    </row>
    <row r="2894" spans="1:5">
      <c r="A2894" s="69">
        <v>5480</v>
      </c>
      <c r="B2894" s="69">
        <v>32</v>
      </c>
      <c r="C2894" s="64">
        <v>954</v>
      </c>
      <c r="D2894" s="64">
        <v>354</v>
      </c>
      <c r="E2894" s="64" t="s">
        <v>41</v>
      </c>
    </row>
    <row r="2895" spans="1:5">
      <c r="A2895" s="69">
        <v>5481</v>
      </c>
      <c r="B2895" s="69">
        <v>32</v>
      </c>
      <c r="C2895" s="64">
        <v>954</v>
      </c>
      <c r="D2895" s="64">
        <v>354</v>
      </c>
      <c r="E2895" s="64" t="s">
        <v>41</v>
      </c>
    </row>
    <row r="2896" spans="1:5">
      <c r="A2896" s="69">
        <v>5482</v>
      </c>
      <c r="B2896" s="69">
        <v>32</v>
      </c>
      <c r="C2896" s="64">
        <v>954</v>
      </c>
      <c r="D2896" s="64">
        <v>354</v>
      </c>
      <c r="E2896" s="64" t="s">
        <v>41</v>
      </c>
    </row>
    <row r="2897" spans="1:5">
      <c r="A2897" s="69">
        <v>5483</v>
      </c>
      <c r="B2897" s="69">
        <v>32</v>
      </c>
      <c r="C2897" s="64">
        <v>954</v>
      </c>
      <c r="D2897" s="64">
        <v>354</v>
      </c>
      <c r="E2897" s="64" t="s">
        <v>41</v>
      </c>
    </row>
    <row r="2898" spans="1:5">
      <c r="A2898" s="69">
        <v>5485</v>
      </c>
      <c r="B2898" s="69">
        <v>32</v>
      </c>
      <c r="C2898" s="64">
        <v>954</v>
      </c>
      <c r="D2898" s="64">
        <v>354</v>
      </c>
      <c r="E2898" s="64" t="s">
        <v>41</v>
      </c>
    </row>
    <row r="2899" spans="1:5">
      <c r="A2899" s="69">
        <v>5490</v>
      </c>
      <c r="B2899" s="69">
        <v>32</v>
      </c>
      <c r="C2899" s="64">
        <v>954</v>
      </c>
      <c r="D2899" s="64">
        <v>354</v>
      </c>
      <c r="E2899" s="64" t="s">
        <v>41</v>
      </c>
    </row>
    <row r="2900" spans="1:5">
      <c r="A2900" s="69">
        <v>5491</v>
      </c>
      <c r="B2900" s="69">
        <v>32</v>
      </c>
      <c r="C2900" s="64">
        <v>954</v>
      </c>
      <c r="D2900" s="64">
        <v>354</v>
      </c>
      <c r="E2900" s="64" t="s">
        <v>41</v>
      </c>
    </row>
    <row r="2901" spans="1:5">
      <c r="A2901" s="69">
        <v>5493</v>
      </c>
      <c r="B2901" s="69">
        <v>32</v>
      </c>
      <c r="C2901" s="64">
        <v>954</v>
      </c>
      <c r="D2901" s="64">
        <v>354</v>
      </c>
      <c r="E2901" s="64" t="s">
        <v>41</v>
      </c>
    </row>
    <row r="2902" spans="1:5">
      <c r="A2902" s="69">
        <v>5495</v>
      </c>
      <c r="B2902" s="69">
        <v>32</v>
      </c>
      <c r="C2902" s="64">
        <v>954</v>
      </c>
      <c r="D2902" s="64">
        <v>354</v>
      </c>
      <c r="E2902" s="64" t="s">
        <v>41</v>
      </c>
    </row>
    <row r="2903" spans="1:5">
      <c r="A2903" s="69">
        <v>5501</v>
      </c>
      <c r="B2903" s="69">
        <v>33</v>
      </c>
      <c r="C2903" s="64">
        <v>1554</v>
      </c>
      <c r="D2903" s="64">
        <v>132</v>
      </c>
      <c r="E2903" s="64" t="s">
        <v>41</v>
      </c>
    </row>
    <row r="2904" spans="1:5">
      <c r="A2904" s="69">
        <v>5502</v>
      </c>
      <c r="B2904" s="69">
        <v>32</v>
      </c>
      <c r="C2904" s="64">
        <v>954</v>
      </c>
      <c r="D2904" s="64">
        <v>354</v>
      </c>
      <c r="E2904" s="64" t="s">
        <v>41</v>
      </c>
    </row>
    <row r="2905" spans="1:5">
      <c r="A2905" s="69">
        <v>5510</v>
      </c>
      <c r="B2905" s="69">
        <v>32</v>
      </c>
      <c r="C2905" s="64">
        <v>954</v>
      </c>
      <c r="D2905" s="64">
        <v>354</v>
      </c>
      <c r="E2905" s="64" t="s">
        <v>41</v>
      </c>
    </row>
    <row r="2906" spans="1:5">
      <c r="A2906" s="69">
        <v>5520</v>
      </c>
      <c r="B2906" s="69">
        <v>32</v>
      </c>
      <c r="C2906" s="64">
        <v>954</v>
      </c>
      <c r="D2906" s="64">
        <v>354</v>
      </c>
      <c r="E2906" s="64" t="s">
        <v>41</v>
      </c>
    </row>
    <row r="2907" spans="1:5">
      <c r="A2907" s="69">
        <v>5521</v>
      </c>
      <c r="B2907" s="69">
        <v>32</v>
      </c>
      <c r="C2907" s="64">
        <v>954</v>
      </c>
      <c r="D2907" s="64">
        <v>354</v>
      </c>
      <c r="E2907" s="64" t="s">
        <v>41</v>
      </c>
    </row>
    <row r="2908" spans="1:5">
      <c r="A2908" s="69">
        <v>5522</v>
      </c>
      <c r="B2908" s="69">
        <v>32</v>
      </c>
      <c r="C2908" s="64">
        <v>954</v>
      </c>
      <c r="D2908" s="64">
        <v>354</v>
      </c>
      <c r="E2908" s="64" t="s">
        <v>41</v>
      </c>
    </row>
    <row r="2909" spans="1:5">
      <c r="A2909" s="69">
        <v>5523</v>
      </c>
      <c r="B2909" s="69">
        <v>32</v>
      </c>
      <c r="C2909" s="64">
        <v>954</v>
      </c>
      <c r="D2909" s="64">
        <v>354</v>
      </c>
      <c r="E2909" s="64" t="s">
        <v>41</v>
      </c>
    </row>
    <row r="2910" spans="1:5">
      <c r="A2910" s="69">
        <v>5540</v>
      </c>
      <c r="B2910" s="69">
        <v>32</v>
      </c>
      <c r="C2910" s="64">
        <v>954</v>
      </c>
      <c r="D2910" s="64">
        <v>354</v>
      </c>
      <c r="E2910" s="64" t="s">
        <v>41</v>
      </c>
    </row>
    <row r="2911" spans="1:5">
      <c r="A2911" s="69">
        <v>5550</v>
      </c>
      <c r="B2911" s="69">
        <v>32</v>
      </c>
      <c r="C2911" s="64">
        <v>954</v>
      </c>
      <c r="D2911" s="64">
        <v>354</v>
      </c>
      <c r="E2911" s="64" t="s">
        <v>41</v>
      </c>
    </row>
    <row r="2912" spans="1:5">
      <c r="A2912" s="69">
        <v>5552</v>
      </c>
      <c r="B2912" s="69">
        <v>33</v>
      </c>
      <c r="C2912" s="64">
        <v>1554</v>
      </c>
      <c r="D2912" s="64">
        <v>132</v>
      </c>
      <c r="E2912" s="64" t="s">
        <v>41</v>
      </c>
    </row>
    <row r="2913" spans="1:5">
      <c r="A2913" s="69">
        <v>5554</v>
      </c>
      <c r="B2913" s="69">
        <v>33</v>
      </c>
      <c r="C2913" s="64">
        <v>1554</v>
      </c>
      <c r="D2913" s="64">
        <v>132</v>
      </c>
      <c r="E2913" s="64" t="s">
        <v>41</v>
      </c>
    </row>
    <row r="2914" spans="1:5">
      <c r="A2914" s="69">
        <v>5555</v>
      </c>
      <c r="B2914" s="69">
        <v>33</v>
      </c>
      <c r="C2914" s="64">
        <v>1554</v>
      </c>
      <c r="D2914" s="64">
        <v>132</v>
      </c>
      <c r="E2914" s="64" t="s">
        <v>41</v>
      </c>
    </row>
    <row r="2915" spans="1:5">
      <c r="A2915" s="69">
        <v>5556</v>
      </c>
      <c r="B2915" s="69">
        <v>33</v>
      </c>
      <c r="C2915" s="64">
        <v>1554</v>
      </c>
      <c r="D2915" s="64">
        <v>132</v>
      </c>
      <c r="E2915" s="64" t="s">
        <v>41</v>
      </c>
    </row>
    <row r="2916" spans="1:5">
      <c r="A2916" s="69">
        <v>5558</v>
      </c>
      <c r="B2916" s="69">
        <v>33</v>
      </c>
      <c r="C2916" s="64">
        <v>1554</v>
      </c>
      <c r="D2916" s="64">
        <v>132</v>
      </c>
      <c r="E2916" s="64" t="s">
        <v>41</v>
      </c>
    </row>
    <row r="2917" spans="1:5">
      <c r="A2917" s="69">
        <v>5560</v>
      </c>
      <c r="B2917" s="69">
        <v>32</v>
      </c>
      <c r="C2917" s="64">
        <v>954</v>
      </c>
      <c r="D2917" s="64">
        <v>354</v>
      </c>
      <c r="E2917" s="64" t="s">
        <v>41</v>
      </c>
    </row>
    <row r="2918" spans="1:5">
      <c r="A2918" s="69">
        <v>5570</v>
      </c>
      <c r="B2918" s="69">
        <v>33</v>
      </c>
      <c r="C2918" s="64">
        <v>1554</v>
      </c>
      <c r="D2918" s="64">
        <v>132</v>
      </c>
      <c r="E2918" s="64" t="s">
        <v>41</v>
      </c>
    </row>
    <row r="2919" spans="1:5">
      <c r="A2919" s="69">
        <v>5571</v>
      </c>
      <c r="B2919" s="69">
        <v>33</v>
      </c>
      <c r="C2919" s="64">
        <v>1554</v>
      </c>
      <c r="D2919" s="64">
        <v>132</v>
      </c>
      <c r="E2919" s="64" t="s">
        <v>41</v>
      </c>
    </row>
    <row r="2920" spans="1:5">
      <c r="A2920" s="69">
        <v>5572</v>
      </c>
      <c r="B2920" s="69">
        <v>33</v>
      </c>
      <c r="C2920" s="64">
        <v>1554</v>
      </c>
      <c r="D2920" s="64">
        <v>132</v>
      </c>
      <c r="E2920" s="64" t="s">
        <v>41</v>
      </c>
    </row>
    <row r="2921" spans="1:5">
      <c r="A2921" s="69">
        <v>5573</v>
      </c>
      <c r="B2921" s="69">
        <v>33</v>
      </c>
      <c r="C2921" s="64">
        <v>1554</v>
      </c>
      <c r="D2921" s="64">
        <v>132</v>
      </c>
      <c r="E2921" s="64" t="s">
        <v>41</v>
      </c>
    </row>
    <row r="2922" spans="1:5">
      <c r="A2922" s="69">
        <v>5575</v>
      </c>
      <c r="B2922" s="69">
        <v>33</v>
      </c>
      <c r="C2922" s="64">
        <v>1554</v>
      </c>
      <c r="D2922" s="64">
        <v>132</v>
      </c>
      <c r="E2922" s="64" t="s">
        <v>41</v>
      </c>
    </row>
    <row r="2923" spans="1:5">
      <c r="A2923" s="69">
        <v>5576</v>
      </c>
      <c r="B2923" s="69">
        <v>33</v>
      </c>
      <c r="C2923" s="64">
        <v>1554</v>
      </c>
      <c r="D2923" s="64">
        <v>132</v>
      </c>
      <c r="E2923" s="64" t="s">
        <v>41</v>
      </c>
    </row>
    <row r="2924" spans="1:5">
      <c r="A2924" s="69">
        <v>5577</v>
      </c>
      <c r="B2924" s="69">
        <v>33</v>
      </c>
      <c r="C2924" s="64">
        <v>1554</v>
      </c>
      <c r="D2924" s="64">
        <v>132</v>
      </c>
      <c r="E2924" s="64" t="s">
        <v>41</v>
      </c>
    </row>
    <row r="2925" spans="1:5">
      <c r="A2925" s="69">
        <v>5580</v>
      </c>
      <c r="B2925" s="69">
        <v>33</v>
      </c>
      <c r="C2925" s="64">
        <v>1554</v>
      </c>
      <c r="D2925" s="64">
        <v>132</v>
      </c>
      <c r="E2925" s="64" t="s">
        <v>41</v>
      </c>
    </row>
    <row r="2926" spans="1:5">
      <c r="A2926" s="69">
        <v>5581</v>
      </c>
      <c r="B2926" s="69">
        <v>33</v>
      </c>
      <c r="C2926" s="64">
        <v>1554</v>
      </c>
      <c r="D2926" s="64">
        <v>132</v>
      </c>
      <c r="E2926" s="64" t="s">
        <v>41</v>
      </c>
    </row>
    <row r="2927" spans="1:5">
      <c r="A2927" s="69">
        <v>5582</v>
      </c>
      <c r="B2927" s="69">
        <v>33</v>
      </c>
      <c r="C2927" s="64">
        <v>1554</v>
      </c>
      <c r="D2927" s="64">
        <v>132</v>
      </c>
      <c r="E2927" s="64" t="s">
        <v>41</v>
      </c>
    </row>
    <row r="2928" spans="1:5">
      <c r="A2928" s="69">
        <v>5583</v>
      </c>
      <c r="B2928" s="69">
        <v>33</v>
      </c>
      <c r="C2928" s="64">
        <v>1554</v>
      </c>
      <c r="D2928" s="64">
        <v>132</v>
      </c>
      <c r="E2928" s="64" t="s">
        <v>41</v>
      </c>
    </row>
    <row r="2929" spans="1:5">
      <c r="A2929" s="69">
        <v>5600</v>
      </c>
      <c r="B2929" s="69">
        <v>29</v>
      </c>
      <c r="C2929" s="64">
        <v>963</v>
      </c>
      <c r="D2929" s="64">
        <v>229</v>
      </c>
      <c r="E2929" s="64" t="s">
        <v>41</v>
      </c>
    </row>
    <row r="2930" spans="1:5">
      <c r="A2930" s="69">
        <v>5601</v>
      </c>
      <c r="B2930" s="69">
        <v>29</v>
      </c>
      <c r="C2930" s="64">
        <v>963</v>
      </c>
      <c r="D2930" s="64">
        <v>229</v>
      </c>
      <c r="E2930" s="64" t="s">
        <v>41</v>
      </c>
    </row>
    <row r="2931" spans="1:5">
      <c r="A2931" s="69">
        <v>5602</v>
      </c>
      <c r="B2931" s="69">
        <v>29</v>
      </c>
      <c r="C2931" s="64">
        <v>963</v>
      </c>
      <c r="D2931" s="64">
        <v>229</v>
      </c>
      <c r="E2931" s="64" t="s">
        <v>41</v>
      </c>
    </row>
    <row r="2932" spans="1:5">
      <c r="A2932" s="69">
        <v>5603</v>
      </c>
      <c r="B2932" s="69">
        <v>29</v>
      </c>
      <c r="C2932" s="64">
        <v>963</v>
      </c>
      <c r="D2932" s="64">
        <v>229</v>
      </c>
      <c r="E2932" s="64" t="s">
        <v>41</v>
      </c>
    </row>
    <row r="2933" spans="1:5">
      <c r="A2933" s="69">
        <v>5604</v>
      </c>
      <c r="B2933" s="69">
        <v>29</v>
      </c>
      <c r="C2933" s="64">
        <v>963</v>
      </c>
      <c r="D2933" s="64">
        <v>229</v>
      </c>
      <c r="E2933" s="64" t="s">
        <v>41</v>
      </c>
    </row>
    <row r="2934" spans="1:5">
      <c r="A2934" s="69">
        <v>5605</v>
      </c>
      <c r="B2934" s="69">
        <v>29</v>
      </c>
      <c r="C2934" s="64">
        <v>963</v>
      </c>
      <c r="D2934" s="64">
        <v>229</v>
      </c>
      <c r="E2934" s="64" t="s">
        <v>41</v>
      </c>
    </row>
    <row r="2935" spans="1:5">
      <c r="A2935" s="69">
        <v>5606</v>
      </c>
      <c r="B2935" s="69">
        <v>29</v>
      </c>
      <c r="C2935" s="64">
        <v>963</v>
      </c>
      <c r="D2935" s="64">
        <v>229</v>
      </c>
      <c r="E2935" s="64" t="s">
        <v>41</v>
      </c>
    </row>
    <row r="2936" spans="1:5">
      <c r="A2936" s="69">
        <v>5607</v>
      </c>
      <c r="B2936" s="69">
        <v>29</v>
      </c>
      <c r="C2936" s="64">
        <v>963</v>
      </c>
      <c r="D2936" s="64">
        <v>229</v>
      </c>
      <c r="E2936" s="64" t="s">
        <v>41</v>
      </c>
    </row>
    <row r="2937" spans="1:5">
      <c r="A2937" s="69">
        <v>5608</v>
      </c>
      <c r="B2937" s="69">
        <v>29</v>
      </c>
      <c r="C2937" s="64">
        <v>963</v>
      </c>
      <c r="D2937" s="64">
        <v>229</v>
      </c>
      <c r="E2937" s="64" t="s">
        <v>41</v>
      </c>
    </row>
    <row r="2938" spans="1:5">
      <c r="A2938" s="69">
        <v>5609</v>
      </c>
      <c r="B2938" s="69">
        <v>29</v>
      </c>
      <c r="C2938" s="64">
        <v>963</v>
      </c>
      <c r="D2938" s="64">
        <v>229</v>
      </c>
      <c r="E2938" s="64" t="s">
        <v>41</v>
      </c>
    </row>
    <row r="2939" spans="1:5">
      <c r="A2939" s="69">
        <v>5630</v>
      </c>
      <c r="B2939" s="69">
        <v>29</v>
      </c>
      <c r="C2939" s="64">
        <v>963</v>
      </c>
      <c r="D2939" s="64">
        <v>229</v>
      </c>
      <c r="E2939" s="64" t="s">
        <v>41</v>
      </c>
    </row>
    <row r="2940" spans="1:5">
      <c r="A2940" s="69">
        <v>5631</v>
      </c>
      <c r="B2940" s="69">
        <v>29</v>
      </c>
      <c r="C2940" s="64">
        <v>963</v>
      </c>
      <c r="D2940" s="64">
        <v>229</v>
      </c>
      <c r="E2940" s="64" t="s">
        <v>41</v>
      </c>
    </row>
    <row r="2941" spans="1:5">
      <c r="A2941" s="69">
        <v>5632</v>
      </c>
      <c r="B2941" s="69">
        <v>29</v>
      </c>
      <c r="C2941" s="64">
        <v>963</v>
      </c>
      <c r="D2941" s="64">
        <v>229</v>
      </c>
      <c r="E2941" s="64" t="s">
        <v>41</v>
      </c>
    </row>
    <row r="2942" spans="1:5">
      <c r="A2942" s="69">
        <v>5633</v>
      </c>
      <c r="B2942" s="69">
        <v>29</v>
      </c>
      <c r="C2942" s="64">
        <v>963</v>
      </c>
      <c r="D2942" s="64">
        <v>229</v>
      </c>
      <c r="E2942" s="64" t="s">
        <v>41</v>
      </c>
    </row>
    <row r="2943" spans="1:5">
      <c r="A2943" s="69">
        <v>5640</v>
      </c>
      <c r="B2943" s="69">
        <v>29</v>
      </c>
      <c r="C2943" s="64">
        <v>963</v>
      </c>
      <c r="D2943" s="64">
        <v>229</v>
      </c>
      <c r="E2943" s="64" t="s">
        <v>41</v>
      </c>
    </row>
    <row r="2944" spans="1:5">
      <c r="A2944" s="69">
        <v>5641</v>
      </c>
      <c r="B2944" s="69">
        <v>29</v>
      </c>
      <c r="C2944" s="64">
        <v>963</v>
      </c>
      <c r="D2944" s="64">
        <v>229</v>
      </c>
      <c r="E2944" s="64" t="s">
        <v>41</v>
      </c>
    </row>
    <row r="2945" spans="1:5">
      <c r="A2945" s="69">
        <v>5642</v>
      </c>
      <c r="B2945" s="69">
        <v>29</v>
      </c>
      <c r="C2945" s="64">
        <v>963</v>
      </c>
      <c r="D2945" s="64">
        <v>229</v>
      </c>
      <c r="E2945" s="64" t="s">
        <v>41</v>
      </c>
    </row>
    <row r="2946" spans="1:5">
      <c r="A2946" s="69">
        <v>5650</v>
      </c>
      <c r="B2946" s="69">
        <v>29</v>
      </c>
      <c r="C2946" s="64">
        <v>963</v>
      </c>
      <c r="D2946" s="64">
        <v>229</v>
      </c>
      <c r="E2946" s="64" t="s">
        <v>41</v>
      </c>
    </row>
    <row r="2947" spans="1:5">
      <c r="A2947" s="69">
        <v>5651</v>
      </c>
      <c r="B2947" s="69">
        <v>29</v>
      </c>
      <c r="C2947" s="64">
        <v>963</v>
      </c>
      <c r="D2947" s="64">
        <v>229</v>
      </c>
      <c r="E2947" s="64" t="s">
        <v>41</v>
      </c>
    </row>
    <row r="2948" spans="1:5">
      <c r="A2948" s="69">
        <v>5652</v>
      </c>
      <c r="B2948" s="69">
        <v>29</v>
      </c>
      <c r="C2948" s="64">
        <v>963</v>
      </c>
      <c r="D2948" s="64">
        <v>229</v>
      </c>
      <c r="E2948" s="64" t="s">
        <v>41</v>
      </c>
    </row>
    <row r="2949" spans="1:5">
      <c r="A2949" s="69">
        <v>5653</v>
      </c>
      <c r="B2949" s="69">
        <v>29</v>
      </c>
      <c r="C2949" s="64">
        <v>963</v>
      </c>
      <c r="D2949" s="64">
        <v>229</v>
      </c>
      <c r="E2949" s="64" t="s">
        <v>41</v>
      </c>
    </row>
    <row r="2950" spans="1:5">
      <c r="A2950" s="69">
        <v>5654</v>
      </c>
      <c r="B2950" s="69">
        <v>29</v>
      </c>
      <c r="C2950" s="64">
        <v>963</v>
      </c>
      <c r="D2950" s="64">
        <v>229</v>
      </c>
      <c r="E2950" s="64" t="s">
        <v>41</v>
      </c>
    </row>
    <row r="2951" spans="1:5">
      <c r="A2951" s="69">
        <v>5655</v>
      </c>
      <c r="B2951" s="69">
        <v>29</v>
      </c>
      <c r="C2951" s="64">
        <v>963</v>
      </c>
      <c r="D2951" s="64">
        <v>229</v>
      </c>
      <c r="E2951" s="64" t="s">
        <v>41</v>
      </c>
    </row>
    <row r="2952" spans="1:5">
      <c r="A2952" s="69">
        <v>5660</v>
      </c>
      <c r="B2952" s="69">
        <v>29</v>
      </c>
      <c r="C2952" s="64">
        <v>963</v>
      </c>
      <c r="D2952" s="64">
        <v>229</v>
      </c>
      <c r="E2952" s="64" t="s">
        <v>41</v>
      </c>
    </row>
    <row r="2953" spans="1:5">
      <c r="A2953" s="69">
        <v>5661</v>
      </c>
      <c r="B2953" s="69">
        <v>29</v>
      </c>
      <c r="C2953" s="64">
        <v>963</v>
      </c>
      <c r="D2953" s="64">
        <v>229</v>
      </c>
      <c r="E2953" s="64" t="s">
        <v>41</v>
      </c>
    </row>
    <row r="2954" spans="1:5">
      <c r="A2954" s="69">
        <v>5670</v>
      </c>
      <c r="B2954" s="69">
        <v>29</v>
      </c>
      <c r="C2954" s="64">
        <v>963</v>
      </c>
      <c r="D2954" s="64">
        <v>229</v>
      </c>
      <c r="E2954" s="64" t="s">
        <v>41</v>
      </c>
    </row>
    <row r="2955" spans="1:5">
      <c r="A2955" s="69">
        <v>5671</v>
      </c>
      <c r="B2955" s="69">
        <v>29</v>
      </c>
      <c r="C2955" s="64">
        <v>963</v>
      </c>
      <c r="D2955" s="64">
        <v>229</v>
      </c>
      <c r="E2955" s="64" t="s">
        <v>41</v>
      </c>
    </row>
    <row r="2956" spans="1:5">
      <c r="A2956" s="69">
        <v>5680</v>
      </c>
      <c r="B2956" s="69">
        <v>29</v>
      </c>
      <c r="C2956" s="64">
        <v>963</v>
      </c>
      <c r="D2956" s="64">
        <v>229</v>
      </c>
      <c r="E2956" s="64" t="s">
        <v>41</v>
      </c>
    </row>
    <row r="2957" spans="1:5">
      <c r="A2957" s="69">
        <v>5690</v>
      </c>
      <c r="B2957" s="69">
        <v>29</v>
      </c>
      <c r="C2957" s="64">
        <v>963</v>
      </c>
      <c r="D2957" s="64">
        <v>229</v>
      </c>
      <c r="E2957" s="64" t="s">
        <v>41</v>
      </c>
    </row>
    <row r="2958" spans="1:5">
      <c r="A2958" s="69">
        <v>5700</v>
      </c>
      <c r="B2958" s="69">
        <v>32</v>
      </c>
      <c r="C2958" s="64">
        <v>954</v>
      </c>
      <c r="D2958" s="64">
        <v>354</v>
      </c>
      <c r="E2958" s="64" t="s">
        <v>41</v>
      </c>
    </row>
    <row r="2959" spans="1:5">
      <c r="A2959" s="69">
        <v>5710</v>
      </c>
      <c r="B2959" s="69">
        <v>32</v>
      </c>
      <c r="C2959" s="64">
        <v>954</v>
      </c>
      <c r="D2959" s="64">
        <v>354</v>
      </c>
      <c r="E2959" s="64" t="s">
        <v>41</v>
      </c>
    </row>
    <row r="2960" spans="1:5">
      <c r="A2960" s="69">
        <v>5720</v>
      </c>
      <c r="B2960" s="69">
        <v>30</v>
      </c>
      <c r="C2960" s="64">
        <v>615</v>
      </c>
      <c r="D2960" s="64">
        <v>286</v>
      </c>
      <c r="E2960" s="64" t="s">
        <v>41</v>
      </c>
    </row>
    <row r="2961" spans="1:5">
      <c r="A2961" s="69">
        <v>5722</v>
      </c>
      <c r="B2961" s="69">
        <v>30</v>
      </c>
      <c r="C2961" s="64">
        <v>615</v>
      </c>
      <c r="D2961" s="64">
        <v>286</v>
      </c>
      <c r="E2961" s="64" t="s">
        <v>41</v>
      </c>
    </row>
    <row r="2962" spans="1:5">
      <c r="A2962" s="69">
        <v>5723</v>
      </c>
      <c r="B2962" s="69">
        <v>30</v>
      </c>
      <c r="C2962" s="64">
        <v>615</v>
      </c>
      <c r="D2962" s="64">
        <v>286</v>
      </c>
      <c r="E2962" s="64" t="s">
        <v>41</v>
      </c>
    </row>
    <row r="2963" spans="1:5">
      <c r="A2963" s="69">
        <v>5724</v>
      </c>
      <c r="B2963" s="69">
        <v>30</v>
      </c>
      <c r="C2963" s="64">
        <v>615</v>
      </c>
      <c r="D2963" s="64">
        <v>286</v>
      </c>
      <c r="E2963" s="64" t="s">
        <v>41</v>
      </c>
    </row>
    <row r="2964" spans="1:5">
      <c r="A2964" s="69">
        <v>5725</v>
      </c>
      <c r="B2964" s="69">
        <v>30</v>
      </c>
      <c r="C2964" s="64">
        <v>615</v>
      </c>
      <c r="D2964" s="64">
        <v>286</v>
      </c>
      <c r="E2964" s="64" t="s">
        <v>41</v>
      </c>
    </row>
    <row r="2965" spans="1:5">
      <c r="A2965" s="69">
        <v>5730</v>
      </c>
      <c r="B2965" s="69">
        <v>31</v>
      </c>
      <c r="C2965" s="64">
        <v>746</v>
      </c>
      <c r="D2965" s="64">
        <v>340</v>
      </c>
      <c r="E2965" s="64" t="s">
        <v>41</v>
      </c>
    </row>
    <row r="2966" spans="1:5">
      <c r="A2966" s="69">
        <v>5731</v>
      </c>
      <c r="B2966" s="69">
        <v>31</v>
      </c>
      <c r="C2966" s="64">
        <v>746</v>
      </c>
      <c r="D2966" s="64">
        <v>340</v>
      </c>
      <c r="E2966" s="64" t="s">
        <v>41</v>
      </c>
    </row>
    <row r="2967" spans="1:5">
      <c r="A2967" s="69">
        <v>5732</v>
      </c>
      <c r="B2967" s="69">
        <v>31</v>
      </c>
      <c r="C2967" s="64">
        <v>746</v>
      </c>
      <c r="D2967" s="64">
        <v>340</v>
      </c>
      <c r="E2967" s="64" t="s">
        <v>41</v>
      </c>
    </row>
    <row r="2968" spans="1:5">
      <c r="A2968" s="69">
        <v>5733</v>
      </c>
      <c r="B2968" s="69">
        <v>31</v>
      </c>
      <c r="C2968" s="64">
        <v>746</v>
      </c>
      <c r="D2968" s="64">
        <v>340</v>
      </c>
      <c r="E2968" s="64" t="s">
        <v>41</v>
      </c>
    </row>
    <row r="2969" spans="1:5">
      <c r="A2969" s="69">
        <v>5734</v>
      </c>
      <c r="B2969" s="69">
        <v>31</v>
      </c>
      <c r="C2969" s="64">
        <v>746</v>
      </c>
      <c r="D2969" s="64">
        <v>340</v>
      </c>
      <c r="E2969" s="64" t="s">
        <v>41</v>
      </c>
    </row>
    <row r="2970" spans="1:5">
      <c r="A2970" s="69">
        <v>5800</v>
      </c>
      <c r="B2970" s="69">
        <v>33</v>
      </c>
      <c r="C2970" s="64">
        <v>1554</v>
      </c>
      <c r="D2970" s="64">
        <v>132</v>
      </c>
      <c r="E2970" s="64" t="s">
        <v>41</v>
      </c>
    </row>
    <row r="2971" spans="1:5">
      <c r="A2971" s="69">
        <v>5810</v>
      </c>
      <c r="B2971" s="69">
        <v>33</v>
      </c>
      <c r="C2971" s="64">
        <v>1554</v>
      </c>
      <c r="D2971" s="64">
        <v>132</v>
      </c>
      <c r="E2971" s="64" t="s">
        <v>41</v>
      </c>
    </row>
    <row r="2972" spans="1:5">
      <c r="A2972" s="69">
        <v>5839</v>
      </c>
      <c r="B2972" s="69">
        <v>33</v>
      </c>
      <c r="C2972" s="64">
        <v>1554</v>
      </c>
      <c r="D2972" s="64">
        <v>132</v>
      </c>
      <c r="E2972" s="64" t="s">
        <v>41</v>
      </c>
    </row>
    <row r="2973" spans="1:5">
      <c r="A2973" s="69">
        <v>5880</v>
      </c>
      <c r="B2973" s="69">
        <v>33</v>
      </c>
      <c r="C2973" s="64">
        <v>1554</v>
      </c>
      <c r="D2973" s="64">
        <v>132</v>
      </c>
      <c r="E2973" s="64" t="s">
        <v>41</v>
      </c>
    </row>
    <row r="2974" spans="1:5">
      <c r="A2974" s="69">
        <v>5881</v>
      </c>
      <c r="B2974" s="69">
        <v>33</v>
      </c>
      <c r="C2974" s="64">
        <v>1554</v>
      </c>
      <c r="D2974" s="64">
        <v>132</v>
      </c>
      <c r="E2974" s="64" t="s">
        <v>41</v>
      </c>
    </row>
    <row r="2975" spans="1:5">
      <c r="A2975" s="69">
        <v>5882</v>
      </c>
      <c r="B2975" s="69">
        <v>33</v>
      </c>
      <c r="C2975" s="64">
        <v>1554</v>
      </c>
      <c r="D2975" s="64">
        <v>132</v>
      </c>
      <c r="E2975" s="64" t="s">
        <v>41</v>
      </c>
    </row>
    <row r="2976" spans="1:5">
      <c r="A2976" s="69">
        <v>5883</v>
      </c>
      <c r="B2976" s="69">
        <v>33</v>
      </c>
      <c r="C2976" s="64">
        <v>1554</v>
      </c>
      <c r="D2976" s="64">
        <v>132</v>
      </c>
      <c r="E2976" s="64" t="s">
        <v>41</v>
      </c>
    </row>
    <row r="2977" spans="1:5">
      <c r="A2977" s="69">
        <v>5884</v>
      </c>
      <c r="B2977" s="69">
        <v>33</v>
      </c>
      <c r="C2977" s="64">
        <v>1554</v>
      </c>
      <c r="D2977" s="64">
        <v>132</v>
      </c>
      <c r="E2977" s="64" t="s">
        <v>41</v>
      </c>
    </row>
    <row r="2978" spans="1:5">
      <c r="A2978" s="69">
        <v>5885</v>
      </c>
      <c r="B2978" s="69">
        <v>33</v>
      </c>
      <c r="C2978" s="64">
        <v>1554</v>
      </c>
      <c r="D2978" s="64">
        <v>132</v>
      </c>
      <c r="E2978" s="64" t="s">
        <v>41</v>
      </c>
    </row>
    <row r="2979" spans="1:5">
      <c r="A2979" s="69">
        <v>5886</v>
      </c>
      <c r="B2979" s="69">
        <v>33</v>
      </c>
      <c r="C2979" s="64">
        <v>1554</v>
      </c>
      <c r="D2979" s="64">
        <v>132</v>
      </c>
      <c r="E2979" s="64" t="s">
        <v>41</v>
      </c>
    </row>
    <row r="2980" spans="1:5">
      <c r="A2980" s="69">
        <v>5887</v>
      </c>
      <c r="B2980" s="69">
        <v>33</v>
      </c>
      <c r="C2980" s="64">
        <v>1554</v>
      </c>
      <c r="D2980" s="64">
        <v>132</v>
      </c>
      <c r="E2980" s="64" t="s">
        <v>41</v>
      </c>
    </row>
    <row r="2981" spans="1:5">
      <c r="A2981" s="69">
        <v>5888</v>
      </c>
      <c r="B2981" s="69">
        <v>33</v>
      </c>
      <c r="C2981" s="64">
        <v>1554</v>
      </c>
      <c r="D2981" s="64">
        <v>132</v>
      </c>
      <c r="E2981" s="64" t="s">
        <v>41</v>
      </c>
    </row>
    <row r="2982" spans="1:5">
      <c r="A2982" s="69">
        <v>5889</v>
      </c>
      <c r="B2982" s="69">
        <v>33</v>
      </c>
      <c r="C2982" s="64">
        <v>1554</v>
      </c>
      <c r="D2982" s="64">
        <v>132</v>
      </c>
      <c r="E2982" s="64" t="s">
        <v>41</v>
      </c>
    </row>
    <row r="2983" spans="1:5">
      <c r="A2983" s="69">
        <v>5942</v>
      </c>
      <c r="B2983" s="69">
        <v>33</v>
      </c>
      <c r="C2983" s="64">
        <v>1554</v>
      </c>
      <c r="D2983" s="64">
        <v>132</v>
      </c>
      <c r="E2983" s="64" t="s">
        <v>41</v>
      </c>
    </row>
    <row r="2984" spans="1:5">
      <c r="A2984" s="69">
        <v>5950</v>
      </c>
      <c r="B2984" s="69">
        <v>33</v>
      </c>
      <c r="C2984" s="64">
        <v>1554</v>
      </c>
      <c r="D2984" s="64">
        <v>132</v>
      </c>
      <c r="E2984" s="64" t="s">
        <v>41</v>
      </c>
    </row>
    <row r="2985" spans="1:5">
      <c r="A2985" s="69">
        <v>6000</v>
      </c>
      <c r="B2985" s="69">
        <v>7</v>
      </c>
      <c r="C2985" s="64">
        <v>680</v>
      </c>
      <c r="D2985" s="64">
        <v>340</v>
      </c>
      <c r="E2985" s="64" t="s">
        <v>42</v>
      </c>
    </row>
    <row r="2986" spans="1:5">
      <c r="A2986" s="69">
        <v>6001</v>
      </c>
      <c r="B2986" s="69">
        <v>7</v>
      </c>
      <c r="C2986" s="64">
        <v>680</v>
      </c>
      <c r="D2986" s="64">
        <v>340</v>
      </c>
      <c r="E2986" s="64" t="s">
        <v>42</v>
      </c>
    </row>
    <row r="2987" spans="1:5">
      <c r="A2987" s="69">
        <v>6003</v>
      </c>
      <c r="B2987" s="69">
        <v>7</v>
      </c>
      <c r="C2987" s="64">
        <v>680</v>
      </c>
      <c r="D2987" s="64">
        <v>340</v>
      </c>
      <c r="E2987" s="64" t="s">
        <v>42</v>
      </c>
    </row>
    <row r="2988" spans="1:5">
      <c r="A2988" s="69">
        <v>6004</v>
      </c>
      <c r="B2988" s="69">
        <v>7</v>
      </c>
      <c r="C2988" s="64">
        <v>680</v>
      </c>
      <c r="D2988" s="64">
        <v>340</v>
      </c>
      <c r="E2988" s="64" t="s">
        <v>42</v>
      </c>
    </row>
    <row r="2989" spans="1:5">
      <c r="A2989" s="69">
        <v>6005</v>
      </c>
      <c r="B2989" s="69">
        <v>7</v>
      </c>
      <c r="C2989" s="64">
        <v>680</v>
      </c>
      <c r="D2989" s="64">
        <v>340</v>
      </c>
      <c r="E2989" s="64" t="s">
        <v>42</v>
      </c>
    </row>
    <row r="2990" spans="1:5">
      <c r="A2990" s="69">
        <v>6006</v>
      </c>
      <c r="B2990" s="69">
        <v>7</v>
      </c>
      <c r="C2990" s="64">
        <v>680</v>
      </c>
      <c r="D2990" s="64">
        <v>340</v>
      </c>
      <c r="E2990" s="64" t="s">
        <v>42</v>
      </c>
    </row>
    <row r="2991" spans="1:5">
      <c r="A2991" s="69">
        <v>6007</v>
      </c>
      <c r="B2991" s="69">
        <v>7</v>
      </c>
      <c r="C2991" s="64">
        <v>680</v>
      </c>
      <c r="D2991" s="64">
        <v>340</v>
      </c>
      <c r="E2991" s="64" t="s">
        <v>42</v>
      </c>
    </row>
    <row r="2992" spans="1:5">
      <c r="A2992" s="69">
        <v>6008</v>
      </c>
      <c r="B2992" s="69">
        <v>7</v>
      </c>
      <c r="C2992" s="64">
        <v>680</v>
      </c>
      <c r="D2992" s="64">
        <v>340</v>
      </c>
      <c r="E2992" s="64" t="s">
        <v>42</v>
      </c>
    </row>
    <row r="2993" spans="1:5">
      <c r="A2993" s="69">
        <v>6009</v>
      </c>
      <c r="B2993" s="69">
        <v>7</v>
      </c>
      <c r="C2993" s="64">
        <v>680</v>
      </c>
      <c r="D2993" s="64">
        <v>340</v>
      </c>
      <c r="E2993" s="64" t="s">
        <v>42</v>
      </c>
    </row>
    <row r="2994" spans="1:5">
      <c r="A2994" s="69">
        <v>6010</v>
      </c>
      <c r="B2994" s="69">
        <v>7</v>
      </c>
      <c r="C2994" s="64">
        <v>680</v>
      </c>
      <c r="D2994" s="64">
        <v>340</v>
      </c>
      <c r="E2994" s="64" t="s">
        <v>42</v>
      </c>
    </row>
    <row r="2995" spans="1:5">
      <c r="A2995" s="69">
        <v>6011</v>
      </c>
      <c r="B2995" s="69">
        <v>7</v>
      </c>
      <c r="C2995" s="64">
        <v>680</v>
      </c>
      <c r="D2995" s="64">
        <v>340</v>
      </c>
      <c r="E2995" s="64" t="s">
        <v>42</v>
      </c>
    </row>
    <row r="2996" spans="1:5">
      <c r="A2996" s="69">
        <v>6012</v>
      </c>
      <c r="B2996" s="69">
        <v>7</v>
      </c>
      <c r="C2996" s="64">
        <v>680</v>
      </c>
      <c r="D2996" s="64">
        <v>340</v>
      </c>
      <c r="E2996" s="64" t="s">
        <v>42</v>
      </c>
    </row>
    <row r="2997" spans="1:5">
      <c r="A2997" s="69">
        <v>6014</v>
      </c>
      <c r="B2997" s="69">
        <v>7</v>
      </c>
      <c r="C2997" s="64">
        <v>680</v>
      </c>
      <c r="D2997" s="64">
        <v>340</v>
      </c>
      <c r="E2997" s="64" t="s">
        <v>42</v>
      </c>
    </row>
    <row r="2998" spans="1:5">
      <c r="A2998" s="69">
        <v>6015</v>
      </c>
      <c r="B2998" s="69">
        <v>7</v>
      </c>
      <c r="C2998" s="64">
        <v>680</v>
      </c>
      <c r="D2998" s="64">
        <v>340</v>
      </c>
      <c r="E2998" s="64" t="s">
        <v>42</v>
      </c>
    </row>
    <row r="2999" spans="1:5">
      <c r="A2999" s="69">
        <v>6016</v>
      </c>
      <c r="B2999" s="69">
        <v>7</v>
      </c>
      <c r="C2999" s="64">
        <v>680</v>
      </c>
      <c r="D2999" s="64">
        <v>340</v>
      </c>
      <c r="E2999" s="64" t="s">
        <v>42</v>
      </c>
    </row>
    <row r="3000" spans="1:5">
      <c r="A3000" s="69">
        <v>6017</v>
      </c>
      <c r="B3000" s="69">
        <v>7</v>
      </c>
      <c r="C3000" s="64">
        <v>680</v>
      </c>
      <c r="D3000" s="64">
        <v>340</v>
      </c>
      <c r="E3000" s="64" t="s">
        <v>42</v>
      </c>
    </row>
    <row r="3001" spans="1:5">
      <c r="A3001" s="69">
        <v>6018</v>
      </c>
      <c r="B3001" s="69">
        <v>7</v>
      </c>
      <c r="C3001" s="64">
        <v>680</v>
      </c>
      <c r="D3001" s="64">
        <v>340</v>
      </c>
      <c r="E3001" s="64" t="s">
        <v>42</v>
      </c>
    </row>
    <row r="3002" spans="1:5">
      <c r="A3002" s="69">
        <v>6019</v>
      </c>
      <c r="B3002" s="69">
        <v>7</v>
      </c>
      <c r="C3002" s="64">
        <v>680</v>
      </c>
      <c r="D3002" s="64">
        <v>340</v>
      </c>
      <c r="E3002" s="64" t="s">
        <v>42</v>
      </c>
    </row>
    <row r="3003" spans="1:5">
      <c r="A3003" s="69">
        <v>6020</v>
      </c>
      <c r="B3003" s="69">
        <v>7</v>
      </c>
      <c r="C3003" s="64">
        <v>680</v>
      </c>
      <c r="D3003" s="64">
        <v>340</v>
      </c>
      <c r="E3003" s="64" t="s">
        <v>42</v>
      </c>
    </row>
    <row r="3004" spans="1:5">
      <c r="A3004" s="69">
        <v>6021</v>
      </c>
      <c r="B3004" s="69">
        <v>7</v>
      </c>
      <c r="C3004" s="64">
        <v>680</v>
      </c>
      <c r="D3004" s="64">
        <v>340</v>
      </c>
      <c r="E3004" s="64" t="s">
        <v>42</v>
      </c>
    </row>
    <row r="3005" spans="1:5">
      <c r="A3005" s="69">
        <v>6022</v>
      </c>
      <c r="B3005" s="69">
        <v>7</v>
      </c>
      <c r="C3005" s="64">
        <v>680</v>
      </c>
      <c r="D3005" s="64">
        <v>340</v>
      </c>
      <c r="E3005" s="64" t="s">
        <v>42</v>
      </c>
    </row>
    <row r="3006" spans="1:5">
      <c r="A3006" s="69">
        <v>6023</v>
      </c>
      <c r="B3006" s="69">
        <v>7</v>
      </c>
      <c r="C3006" s="64">
        <v>680</v>
      </c>
      <c r="D3006" s="64">
        <v>340</v>
      </c>
      <c r="E3006" s="64" t="s">
        <v>42</v>
      </c>
    </row>
    <row r="3007" spans="1:5">
      <c r="A3007" s="69">
        <v>6024</v>
      </c>
      <c r="B3007" s="69">
        <v>7</v>
      </c>
      <c r="C3007" s="64">
        <v>680</v>
      </c>
      <c r="D3007" s="64">
        <v>340</v>
      </c>
      <c r="E3007" s="64" t="s">
        <v>42</v>
      </c>
    </row>
    <row r="3008" spans="1:5">
      <c r="A3008" s="69">
        <v>6025</v>
      </c>
      <c r="B3008" s="69">
        <v>7</v>
      </c>
      <c r="C3008" s="64">
        <v>680</v>
      </c>
      <c r="D3008" s="64">
        <v>340</v>
      </c>
      <c r="E3008" s="64" t="s">
        <v>42</v>
      </c>
    </row>
    <row r="3009" spans="1:5">
      <c r="A3009" s="69">
        <v>6026</v>
      </c>
      <c r="B3009" s="69">
        <v>7</v>
      </c>
      <c r="C3009" s="64">
        <v>680</v>
      </c>
      <c r="D3009" s="64">
        <v>340</v>
      </c>
      <c r="E3009" s="64" t="s">
        <v>42</v>
      </c>
    </row>
    <row r="3010" spans="1:5">
      <c r="A3010" s="69">
        <v>6027</v>
      </c>
      <c r="B3010" s="69">
        <v>7</v>
      </c>
      <c r="C3010" s="64">
        <v>680</v>
      </c>
      <c r="D3010" s="64">
        <v>340</v>
      </c>
      <c r="E3010" s="64" t="s">
        <v>42</v>
      </c>
    </row>
    <row r="3011" spans="1:5">
      <c r="A3011" s="69">
        <v>6028</v>
      </c>
      <c r="B3011" s="69">
        <v>7</v>
      </c>
      <c r="C3011" s="64">
        <v>680</v>
      </c>
      <c r="D3011" s="64">
        <v>340</v>
      </c>
      <c r="E3011" s="64" t="s">
        <v>42</v>
      </c>
    </row>
    <row r="3012" spans="1:5">
      <c r="A3012" s="69">
        <v>6029</v>
      </c>
      <c r="B3012" s="69">
        <v>7</v>
      </c>
      <c r="C3012" s="64">
        <v>680</v>
      </c>
      <c r="D3012" s="64">
        <v>340</v>
      </c>
      <c r="E3012" s="64" t="s">
        <v>42</v>
      </c>
    </row>
    <row r="3013" spans="1:5">
      <c r="A3013" s="69">
        <v>6030</v>
      </c>
      <c r="B3013" s="69">
        <v>7</v>
      </c>
      <c r="C3013" s="64">
        <v>680</v>
      </c>
      <c r="D3013" s="64">
        <v>340</v>
      </c>
      <c r="E3013" s="64" t="s">
        <v>42</v>
      </c>
    </row>
    <row r="3014" spans="1:5">
      <c r="A3014" s="69">
        <v>6031</v>
      </c>
      <c r="B3014" s="69">
        <v>7</v>
      </c>
      <c r="C3014" s="64">
        <v>680</v>
      </c>
      <c r="D3014" s="64">
        <v>340</v>
      </c>
      <c r="E3014" s="64" t="s">
        <v>42</v>
      </c>
    </row>
    <row r="3015" spans="1:5">
      <c r="A3015" s="69">
        <v>6032</v>
      </c>
      <c r="B3015" s="69">
        <v>7</v>
      </c>
      <c r="C3015" s="64">
        <v>680</v>
      </c>
      <c r="D3015" s="64">
        <v>340</v>
      </c>
      <c r="E3015" s="64" t="s">
        <v>42</v>
      </c>
    </row>
    <row r="3016" spans="1:5">
      <c r="A3016" s="69">
        <v>6033</v>
      </c>
      <c r="B3016" s="69">
        <v>7</v>
      </c>
      <c r="C3016" s="64">
        <v>680</v>
      </c>
      <c r="D3016" s="64">
        <v>340</v>
      </c>
      <c r="E3016" s="64" t="s">
        <v>42</v>
      </c>
    </row>
    <row r="3017" spans="1:5">
      <c r="A3017" s="69">
        <v>6034</v>
      </c>
      <c r="B3017" s="69">
        <v>7</v>
      </c>
      <c r="C3017" s="64">
        <v>680</v>
      </c>
      <c r="D3017" s="64">
        <v>340</v>
      </c>
      <c r="E3017" s="64" t="s">
        <v>42</v>
      </c>
    </row>
    <row r="3018" spans="1:5">
      <c r="A3018" s="69">
        <v>6035</v>
      </c>
      <c r="B3018" s="69">
        <v>7</v>
      </c>
      <c r="C3018" s="64">
        <v>680</v>
      </c>
      <c r="D3018" s="64">
        <v>340</v>
      </c>
      <c r="E3018" s="64" t="s">
        <v>42</v>
      </c>
    </row>
    <row r="3019" spans="1:5">
      <c r="A3019" s="69">
        <v>6036</v>
      </c>
      <c r="B3019" s="69">
        <v>7</v>
      </c>
      <c r="C3019" s="64">
        <v>680</v>
      </c>
      <c r="D3019" s="64">
        <v>340</v>
      </c>
      <c r="E3019" s="64" t="s">
        <v>42</v>
      </c>
    </row>
    <row r="3020" spans="1:5">
      <c r="A3020" s="69">
        <v>6037</v>
      </c>
      <c r="B3020" s="69">
        <v>7</v>
      </c>
      <c r="C3020" s="64">
        <v>680</v>
      </c>
      <c r="D3020" s="64">
        <v>340</v>
      </c>
      <c r="E3020" s="64" t="s">
        <v>42</v>
      </c>
    </row>
    <row r="3021" spans="1:5">
      <c r="A3021" s="69">
        <v>6038</v>
      </c>
      <c r="B3021" s="69">
        <v>7</v>
      </c>
      <c r="C3021" s="64">
        <v>680</v>
      </c>
      <c r="D3021" s="64">
        <v>340</v>
      </c>
      <c r="E3021" s="64" t="s">
        <v>42</v>
      </c>
    </row>
    <row r="3022" spans="1:5">
      <c r="A3022" s="69">
        <v>6041</v>
      </c>
      <c r="B3022" s="69">
        <v>7</v>
      </c>
      <c r="C3022" s="64">
        <v>680</v>
      </c>
      <c r="D3022" s="64">
        <v>340</v>
      </c>
      <c r="E3022" s="64" t="s">
        <v>42</v>
      </c>
    </row>
    <row r="3023" spans="1:5">
      <c r="A3023" s="69">
        <v>6042</v>
      </c>
      <c r="B3023" s="69">
        <v>7</v>
      </c>
      <c r="C3023" s="64">
        <v>680</v>
      </c>
      <c r="D3023" s="64">
        <v>340</v>
      </c>
      <c r="E3023" s="64" t="s">
        <v>42</v>
      </c>
    </row>
    <row r="3024" spans="1:5">
      <c r="A3024" s="69">
        <v>6043</v>
      </c>
      <c r="B3024" s="69">
        <v>7</v>
      </c>
      <c r="C3024" s="64">
        <v>680</v>
      </c>
      <c r="D3024" s="64">
        <v>340</v>
      </c>
      <c r="E3024" s="64" t="s">
        <v>42</v>
      </c>
    </row>
    <row r="3025" spans="1:5">
      <c r="A3025" s="69">
        <v>6044</v>
      </c>
      <c r="B3025" s="69">
        <v>7</v>
      </c>
      <c r="C3025" s="64">
        <v>680</v>
      </c>
      <c r="D3025" s="64">
        <v>340</v>
      </c>
      <c r="E3025" s="64" t="s">
        <v>42</v>
      </c>
    </row>
    <row r="3026" spans="1:5">
      <c r="A3026" s="69">
        <v>6050</v>
      </c>
      <c r="B3026" s="69">
        <v>7</v>
      </c>
      <c r="C3026" s="64">
        <v>680</v>
      </c>
      <c r="D3026" s="64">
        <v>340</v>
      </c>
      <c r="E3026" s="64" t="s">
        <v>42</v>
      </c>
    </row>
    <row r="3027" spans="1:5">
      <c r="A3027" s="69">
        <v>6051</v>
      </c>
      <c r="B3027" s="69">
        <v>7</v>
      </c>
      <c r="C3027" s="64">
        <v>680</v>
      </c>
      <c r="D3027" s="64">
        <v>340</v>
      </c>
      <c r="E3027" s="64" t="s">
        <v>42</v>
      </c>
    </row>
    <row r="3028" spans="1:5">
      <c r="A3028" s="69">
        <v>6052</v>
      </c>
      <c r="B3028" s="69">
        <v>7</v>
      </c>
      <c r="C3028" s="64">
        <v>680</v>
      </c>
      <c r="D3028" s="64">
        <v>340</v>
      </c>
      <c r="E3028" s="64" t="s">
        <v>42</v>
      </c>
    </row>
    <row r="3029" spans="1:5">
      <c r="A3029" s="69">
        <v>6053</v>
      </c>
      <c r="B3029" s="69">
        <v>7</v>
      </c>
      <c r="C3029" s="64">
        <v>680</v>
      </c>
      <c r="D3029" s="64">
        <v>340</v>
      </c>
      <c r="E3029" s="64" t="s">
        <v>42</v>
      </c>
    </row>
    <row r="3030" spans="1:5">
      <c r="A3030" s="69">
        <v>6054</v>
      </c>
      <c r="B3030" s="69">
        <v>7</v>
      </c>
      <c r="C3030" s="64">
        <v>680</v>
      </c>
      <c r="D3030" s="64">
        <v>340</v>
      </c>
      <c r="E3030" s="64" t="s">
        <v>42</v>
      </c>
    </row>
    <row r="3031" spans="1:5">
      <c r="A3031" s="69">
        <v>6055</v>
      </c>
      <c r="B3031" s="69">
        <v>7</v>
      </c>
      <c r="C3031" s="64">
        <v>680</v>
      </c>
      <c r="D3031" s="64">
        <v>340</v>
      </c>
      <c r="E3031" s="64" t="s">
        <v>42</v>
      </c>
    </row>
    <row r="3032" spans="1:5">
      <c r="A3032" s="69">
        <v>6056</v>
      </c>
      <c r="B3032" s="69">
        <v>7</v>
      </c>
      <c r="C3032" s="64">
        <v>680</v>
      </c>
      <c r="D3032" s="64">
        <v>340</v>
      </c>
      <c r="E3032" s="64" t="s">
        <v>42</v>
      </c>
    </row>
    <row r="3033" spans="1:5">
      <c r="A3033" s="69">
        <v>6057</v>
      </c>
      <c r="B3033" s="69">
        <v>7</v>
      </c>
      <c r="C3033" s="64">
        <v>680</v>
      </c>
      <c r="D3033" s="64">
        <v>340</v>
      </c>
      <c r="E3033" s="64" t="s">
        <v>42</v>
      </c>
    </row>
    <row r="3034" spans="1:5">
      <c r="A3034" s="69">
        <v>6058</v>
      </c>
      <c r="B3034" s="69">
        <v>7</v>
      </c>
      <c r="C3034" s="64">
        <v>680</v>
      </c>
      <c r="D3034" s="64">
        <v>340</v>
      </c>
      <c r="E3034" s="64" t="s">
        <v>42</v>
      </c>
    </row>
    <row r="3035" spans="1:5">
      <c r="A3035" s="69">
        <v>6059</v>
      </c>
      <c r="B3035" s="69">
        <v>7</v>
      </c>
      <c r="C3035" s="64">
        <v>680</v>
      </c>
      <c r="D3035" s="64">
        <v>340</v>
      </c>
      <c r="E3035" s="64" t="s">
        <v>42</v>
      </c>
    </row>
    <row r="3036" spans="1:5">
      <c r="A3036" s="69">
        <v>6060</v>
      </c>
      <c r="B3036" s="69">
        <v>7</v>
      </c>
      <c r="C3036" s="64">
        <v>680</v>
      </c>
      <c r="D3036" s="64">
        <v>340</v>
      </c>
      <c r="E3036" s="64" t="s">
        <v>42</v>
      </c>
    </row>
    <row r="3037" spans="1:5">
      <c r="A3037" s="69">
        <v>6061</v>
      </c>
      <c r="B3037" s="69">
        <v>7</v>
      </c>
      <c r="C3037" s="64">
        <v>680</v>
      </c>
      <c r="D3037" s="64">
        <v>340</v>
      </c>
      <c r="E3037" s="64" t="s">
        <v>42</v>
      </c>
    </row>
    <row r="3038" spans="1:5">
      <c r="A3038" s="69">
        <v>6062</v>
      </c>
      <c r="B3038" s="69">
        <v>7</v>
      </c>
      <c r="C3038" s="64">
        <v>680</v>
      </c>
      <c r="D3038" s="64">
        <v>340</v>
      </c>
      <c r="E3038" s="64" t="s">
        <v>42</v>
      </c>
    </row>
    <row r="3039" spans="1:5">
      <c r="A3039" s="69">
        <v>6063</v>
      </c>
      <c r="B3039" s="69">
        <v>7</v>
      </c>
      <c r="C3039" s="64">
        <v>680</v>
      </c>
      <c r="D3039" s="64">
        <v>340</v>
      </c>
      <c r="E3039" s="64" t="s">
        <v>42</v>
      </c>
    </row>
    <row r="3040" spans="1:5">
      <c r="A3040" s="69">
        <v>6064</v>
      </c>
      <c r="B3040" s="69">
        <v>7</v>
      </c>
      <c r="C3040" s="64">
        <v>680</v>
      </c>
      <c r="D3040" s="64">
        <v>340</v>
      </c>
      <c r="E3040" s="64" t="s">
        <v>42</v>
      </c>
    </row>
    <row r="3041" spans="1:5">
      <c r="A3041" s="69">
        <v>6065</v>
      </c>
      <c r="B3041" s="69">
        <v>7</v>
      </c>
      <c r="C3041" s="64">
        <v>680</v>
      </c>
      <c r="D3041" s="64">
        <v>340</v>
      </c>
      <c r="E3041" s="64" t="s">
        <v>42</v>
      </c>
    </row>
    <row r="3042" spans="1:5">
      <c r="A3042" s="69">
        <v>6066</v>
      </c>
      <c r="B3042" s="69">
        <v>7</v>
      </c>
      <c r="C3042" s="64">
        <v>680</v>
      </c>
      <c r="D3042" s="64">
        <v>340</v>
      </c>
      <c r="E3042" s="64" t="s">
        <v>42</v>
      </c>
    </row>
    <row r="3043" spans="1:5">
      <c r="A3043" s="69">
        <v>6067</v>
      </c>
      <c r="B3043" s="69">
        <v>7</v>
      </c>
      <c r="C3043" s="64">
        <v>680</v>
      </c>
      <c r="D3043" s="64">
        <v>340</v>
      </c>
      <c r="E3043" s="64" t="s">
        <v>42</v>
      </c>
    </row>
    <row r="3044" spans="1:5">
      <c r="A3044" s="69">
        <v>6068</v>
      </c>
      <c r="B3044" s="69">
        <v>7</v>
      </c>
      <c r="C3044" s="64">
        <v>680</v>
      </c>
      <c r="D3044" s="64">
        <v>340</v>
      </c>
      <c r="E3044" s="64" t="s">
        <v>42</v>
      </c>
    </row>
    <row r="3045" spans="1:5">
      <c r="A3045" s="69">
        <v>6069</v>
      </c>
      <c r="B3045" s="69">
        <v>7</v>
      </c>
      <c r="C3045" s="64">
        <v>680</v>
      </c>
      <c r="D3045" s="64">
        <v>340</v>
      </c>
      <c r="E3045" s="64" t="s">
        <v>42</v>
      </c>
    </row>
    <row r="3046" spans="1:5">
      <c r="A3046" s="69">
        <v>6070</v>
      </c>
      <c r="B3046" s="69">
        <v>7</v>
      </c>
      <c r="C3046" s="64">
        <v>680</v>
      </c>
      <c r="D3046" s="64">
        <v>340</v>
      </c>
      <c r="E3046" s="64" t="s">
        <v>42</v>
      </c>
    </row>
    <row r="3047" spans="1:5">
      <c r="A3047" s="69">
        <v>6071</v>
      </c>
      <c r="B3047" s="69">
        <v>7</v>
      </c>
      <c r="C3047" s="64">
        <v>680</v>
      </c>
      <c r="D3047" s="64">
        <v>340</v>
      </c>
      <c r="E3047" s="64" t="s">
        <v>42</v>
      </c>
    </row>
    <row r="3048" spans="1:5">
      <c r="A3048" s="69">
        <v>6072</v>
      </c>
      <c r="B3048" s="69">
        <v>7</v>
      </c>
      <c r="C3048" s="64">
        <v>680</v>
      </c>
      <c r="D3048" s="64">
        <v>340</v>
      </c>
      <c r="E3048" s="64" t="s">
        <v>42</v>
      </c>
    </row>
    <row r="3049" spans="1:5">
      <c r="A3049" s="69">
        <v>6073</v>
      </c>
      <c r="B3049" s="69">
        <v>7</v>
      </c>
      <c r="C3049" s="64">
        <v>680</v>
      </c>
      <c r="D3049" s="64">
        <v>340</v>
      </c>
      <c r="E3049" s="64" t="s">
        <v>42</v>
      </c>
    </row>
    <row r="3050" spans="1:5">
      <c r="A3050" s="69">
        <v>6074</v>
      </c>
      <c r="B3050" s="69">
        <v>7</v>
      </c>
      <c r="C3050" s="64">
        <v>680</v>
      </c>
      <c r="D3050" s="64">
        <v>340</v>
      </c>
      <c r="E3050" s="64" t="s">
        <v>42</v>
      </c>
    </row>
    <row r="3051" spans="1:5">
      <c r="A3051" s="69">
        <v>6076</v>
      </c>
      <c r="B3051" s="69">
        <v>7</v>
      </c>
      <c r="C3051" s="64">
        <v>680</v>
      </c>
      <c r="D3051" s="64">
        <v>340</v>
      </c>
      <c r="E3051" s="64" t="s">
        <v>42</v>
      </c>
    </row>
    <row r="3052" spans="1:5">
      <c r="A3052" s="69">
        <v>6081</v>
      </c>
      <c r="B3052" s="69">
        <v>7</v>
      </c>
      <c r="C3052" s="64">
        <v>680</v>
      </c>
      <c r="D3052" s="64">
        <v>340</v>
      </c>
      <c r="E3052" s="64" t="s">
        <v>42</v>
      </c>
    </row>
    <row r="3053" spans="1:5">
      <c r="A3053" s="69">
        <v>6082</v>
      </c>
      <c r="B3053" s="69">
        <v>7</v>
      </c>
      <c r="C3053" s="64">
        <v>680</v>
      </c>
      <c r="D3053" s="64">
        <v>340</v>
      </c>
      <c r="E3053" s="64" t="s">
        <v>42</v>
      </c>
    </row>
    <row r="3054" spans="1:5">
      <c r="A3054" s="69">
        <v>6083</v>
      </c>
      <c r="B3054" s="69">
        <v>7</v>
      </c>
      <c r="C3054" s="64">
        <v>680</v>
      </c>
      <c r="D3054" s="64">
        <v>340</v>
      </c>
      <c r="E3054" s="64" t="s">
        <v>42</v>
      </c>
    </row>
    <row r="3055" spans="1:5">
      <c r="A3055" s="69">
        <v>6084</v>
      </c>
      <c r="B3055" s="69">
        <v>7</v>
      </c>
      <c r="C3055" s="64">
        <v>680</v>
      </c>
      <c r="D3055" s="64">
        <v>340</v>
      </c>
      <c r="E3055" s="64" t="s">
        <v>42</v>
      </c>
    </row>
    <row r="3056" spans="1:5">
      <c r="A3056" s="69">
        <v>6090</v>
      </c>
      <c r="B3056" s="69">
        <v>7</v>
      </c>
      <c r="C3056" s="64">
        <v>680</v>
      </c>
      <c r="D3056" s="64">
        <v>340</v>
      </c>
      <c r="E3056" s="64" t="s">
        <v>42</v>
      </c>
    </row>
    <row r="3057" spans="1:5">
      <c r="A3057" s="69">
        <v>6100</v>
      </c>
      <c r="B3057" s="69">
        <v>7</v>
      </c>
      <c r="C3057" s="64">
        <v>680</v>
      </c>
      <c r="D3057" s="64">
        <v>340</v>
      </c>
      <c r="E3057" s="64" t="s">
        <v>42</v>
      </c>
    </row>
    <row r="3058" spans="1:5">
      <c r="A3058" s="69">
        <v>6101</v>
      </c>
      <c r="B3058" s="69">
        <v>7</v>
      </c>
      <c r="C3058" s="64">
        <v>680</v>
      </c>
      <c r="D3058" s="64">
        <v>340</v>
      </c>
      <c r="E3058" s="64" t="s">
        <v>42</v>
      </c>
    </row>
    <row r="3059" spans="1:5">
      <c r="A3059" s="69">
        <v>6102</v>
      </c>
      <c r="B3059" s="69">
        <v>7</v>
      </c>
      <c r="C3059" s="64">
        <v>680</v>
      </c>
      <c r="D3059" s="64">
        <v>340</v>
      </c>
      <c r="E3059" s="64" t="s">
        <v>42</v>
      </c>
    </row>
    <row r="3060" spans="1:5">
      <c r="A3060" s="69">
        <v>6103</v>
      </c>
      <c r="B3060" s="69">
        <v>7</v>
      </c>
      <c r="C3060" s="64">
        <v>680</v>
      </c>
      <c r="D3060" s="64">
        <v>340</v>
      </c>
      <c r="E3060" s="64" t="s">
        <v>42</v>
      </c>
    </row>
    <row r="3061" spans="1:5">
      <c r="A3061" s="69">
        <v>6104</v>
      </c>
      <c r="B3061" s="69">
        <v>7</v>
      </c>
      <c r="C3061" s="64">
        <v>680</v>
      </c>
      <c r="D3061" s="64">
        <v>340</v>
      </c>
      <c r="E3061" s="64" t="s">
        <v>42</v>
      </c>
    </row>
    <row r="3062" spans="1:5">
      <c r="A3062" s="69">
        <v>6105</v>
      </c>
      <c r="B3062" s="69">
        <v>7</v>
      </c>
      <c r="C3062" s="64">
        <v>680</v>
      </c>
      <c r="D3062" s="64">
        <v>340</v>
      </c>
      <c r="E3062" s="64" t="s">
        <v>42</v>
      </c>
    </row>
    <row r="3063" spans="1:5">
      <c r="A3063" s="69">
        <v>6106</v>
      </c>
      <c r="B3063" s="69">
        <v>7</v>
      </c>
      <c r="C3063" s="64">
        <v>680</v>
      </c>
      <c r="D3063" s="64">
        <v>340</v>
      </c>
      <c r="E3063" s="64" t="s">
        <v>42</v>
      </c>
    </row>
    <row r="3064" spans="1:5">
      <c r="A3064" s="69">
        <v>6107</v>
      </c>
      <c r="B3064" s="69">
        <v>7</v>
      </c>
      <c r="C3064" s="64">
        <v>680</v>
      </c>
      <c r="D3064" s="64">
        <v>340</v>
      </c>
      <c r="E3064" s="64" t="s">
        <v>42</v>
      </c>
    </row>
    <row r="3065" spans="1:5">
      <c r="A3065" s="69">
        <v>6108</v>
      </c>
      <c r="B3065" s="69">
        <v>7</v>
      </c>
      <c r="C3065" s="64">
        <v>680</v>
      </c>
      <c r="D3065" s="64">
        <v>340</v>
      </c>
      <c r="E3065" s="64" t="s">
        <v>42</v>
      </c>
    </row>
    <row r="3066" spans="1:5">
      <c r="A3066" s="69">
        <v>6109</v>
      </c>
      <c r="B3066" s="69">
        <v>7</v>
      </c>
      <c r="C3066" s="64">
        <v>680</v>
      </c>
      <c r="D3066" s="64">
        <v>340</v>
      </c>
      <c r="E3066" s="64" t="s">
        <v>42</v>
      </c>
    </row>
    <row r="3067" spans="1:5">
      <c r="A3067" s="69">
        <v>6110</v>
      </c>
      <c r="B3067" s="69">
        <v>7</v>
      </c>
      <c r="C3067" s="64">
        <v>680</v>
      </c>
      <c r="D3067" s="64">
        <v>340</v>
      </c>
      <c r="E3067" s="64" t="s">
        <v>42</v>
      </c>
    </row>
    <row r="3068" spans="1:5">
      <c r="A3068" s="69">
        <v>6111</v>
      </c>
      <c r="B3068" s="69">
        <v>7</v>
      </c>
      <c r="C3068" s="64">
        <v>680</v>
      </c>
      <c r="D3068" s="64">
        <v>340</v>
      </c>
      <c r="E3068" s="64" t="s">
        <v>42</v>
      </c>
    </row>
    <row r="3069" spans="1:5">
      <c r="A3069" s="69">
        <v>6112</v>
      </c>
      <c r="B3069" s="69">
        <v>7</v>
      </c>
      <c r="C3069" s="64">
        <v>680</v>
      </c>
      <c r="D3069" s="64">
        <v>340</v>
      </c>
      <c r="E3069" s="64" t="s">
        <v>42</v>
      </c>
    </row>
    <row r="3070" spans="1:5">
      <c r="A3070" s="69">
        <v>6121</v>
      </c>
      <c r="B3070" s="69">
        <v>7</v>
      </c>
      <c r="C3070" s="64">
        <v>680</v>
      </c>
      <c r="D3070" s="64">
        <v>340</v>
      </c>
      <c r="E3070" s="64" t="s">
        <v>42</v>
      </c>
    </row>
    <row r="3071" spans="1:5">
      <c r="A3071" s="69">
        <v>6122</v>
      </c>
      <c r="B3071" s="69">
        <v>7</v>
      </c>
      <c r="C3071" s="64">
        <v>680</v>
      </c>
      <c r="D3071" s="64">
        <v>340</v>
      </c>
      <c r="E3071" s="64" t="s">
        <v>42</v>
      </c>
    </row>
    <row r="3072" spans="1:5">
      <c r="A3072" s="69">
        <v>6123</v>
      </c>
      <c r="B3072" s="69">
        <v>7</v>
      </c>
      <c r="C3072" s="64">
        <v>680</v>
      </c>
      <c r="D3072" s="64">
        <v>340</v>
      </c>
      <c r="E3072" s="64" t="s">
        <v>42</v>
      </c>
    </row>
    <row r="3073" spans="1:5">
      <c r="A3073" s="69">
        <v>6124</v>
      </c>
      <c r="B3073" s="69">
        <v>7</v>
      </c>
      <c r="C3073" s="64">
        <v>680</v>
      </c>
      <c r="D3073" s="64">
        <v>340</v>
      </c>
      <c r="E3073" s="64" t="s">
        <v>42</v>
      </c>
    </row>
    <row r="3074" spans="1:5">
      <c r="A3074" s="69">
        <v>6125</v>
      </c>
      <c r="B3074" s="69">
        <v>7</v>
      </c>
      <c r="C3074" s="64">
        <v>680</v>
      </c>
      <c r="D3074" s="64">
        <v>340</v>
      </c>
      <c r="E3074" s="64" t="s">
        <v>42</v>
      </c>
    </row>
    <row r="3075" spans="1:5">
      <c r="A3075" s="69">
        <v>6126</v>
      </c>
      <c r="B3075" s="69">
        <v>7</v>
      </c>
      <c r="C3075" s="64">
        <v>680</v>
      </c>
      <c r="D3075" s="64">
        <v>340</v>
      </c>
      <c r="E3075" s="64" t="s">
        <v>42</v>
      </c>
    </row>
    <row r="3076" spans="1:5">
      <c r="A3076" s="69">
        <v>6147</v>
      </c>
      <c r="B3076" s="69">
        <v>7</v>
      </c>
      <c r="C3076" s="64">
        <v>680</v>
      </c>
      <c r="D3076" s="64">
        <v>340</v>
      </c>
      <c r="E3076" s="64" t="s">
        <v>42</v>
      </c>
    </row>
    <row r="3077" spans="1:5">
      <c r="A3077" s="69">
        <v>6148</v>
      </c>
      <c r="B3077" s="69">
        <v>7</v>
      </c>
      <c r="C3077" s="64">
        <v>680</v>
      </c>
      <c r="D3077" s="64">
        <v>340</v>
      </c>
      <c r="E3077" s="64" t="s">
        <v>42</v>
      </c>
    </row>
    <row r="3078" spans="1:5">
      <c r="A3078" s="69">
        <v>6149</v>
      </c>
      <c r="B3078" s="69">
        <v>7</v>
      </c>
      <c r="C3078" s="64">
        <v>680</v>
      </c>
      <c r="D3078" s="64">
        <v>340</v>
      </c>
      <c r="E3078" s="64" t="s">
        <v>42</v>
      </c>
    </row>
    <row r="3079" spans="1:5">
      <c r="A3079" s="69">
        <v>6150</v>
      </c>
      <c r="B3079" s="69">
        <v>7</v>
      </c>
      <c r="C3079" s="64">
        <v>680</v>
      </c>
      <c r="D3079" s="64">
        <v>340</v>
      </c>
      <c r="E3079" s="64" t="s">
        <v>42</v>
      </c>
    </row>
    <row r="3080" spans="1:5">
      <c r="A3080" s="69">
        <v>6151</v>
      </c>
      <c r="B3080" s="69">
        <v>7</v>
      </c>
      <c r="C3080" s="64">
        <v>680</v>
      </c>
      <c r="D3080" s="64">
        <v>340</v>
      </c>
      <c r="E3080" s="64" t="s">
        <v>42</v>
      </c>
    </row>
    <row r="3081" spans="1:5">
      <c r="A3081" s="69">
        <v>6152</v>
      </c>
      <c r="B3081" s="69">
        <v>7</v>
      </c>
      <c r="C3081" s="64">
        <v>680</v>
      </c>
      <c r="D3081" s="64">
        <v>340</v>
      </c>
      <c r="E3081" s="64" t="s">
        <v>42</v>
      </c>
    </row>
    <row r="3082" spans="1:5">
      <c r="A3082" s="69">
        <v>6153</v>
      </c>
      <c r="B3082" s="69">
        <v>7</v>
      </c>
      <c r="C3082" s="64">
        <v>680</v>
      </c>
      <c r="D3082" s="64">
        <v>340</v>
      </c>
      <c r="E3082" s="64" t="s">
        <v>42</v>
      </c>
    </row>
    <row r="3083" spans="1:5">
      <c r="A3083" s="69">
        <v>6154</v>
      </c>
      <c r="B3083" s="69">
        <v>7</v>
      </c>
      <c r="C3083" s="64">
        <v>680</v>
      </c>
      <c r="D3083" s="64">
        <v>340</v>
      </c>
      <c r="E3083" s="64" t="s">
        <v>42</v>
      </c>
    </row>
    <row r="3084" spans="1:5">
      <c r="A3084" s="69">
        <v>6155</v>
      </c>
      <c r="B3084" s="69">
        <v>7</v>
      </c>
      <c r="C3084" s="64">
        <v>680</v>
      </c>
      <c r="D3084" s="64">
        <v>340</v>
      </c>
      <c r="E3084" s="64" t="s">
        <v>42</v>
      </c>
    </row>
    <row r="3085" spans="1:5">
      <c r="A3085" s="69">
        <v>6156</v>
      </c>
      <c r="B3085" s="69">
        <v>7</v>
      </c>
      <c r="C3085" s="64">
        <v>680</v>
      </c>
      <c r="D3085" s="64">
        <v>340</v>
      </c>
      <c r="E3085" s="64" t="s">
        <v>42</v>
      </c>
    </row>
    <row r="3086" spans="1:5">
      <c r="A3086" s="69">
        <v>6157</v>
      </c>
      <c r="B3086" s="69">
        <v>7</v>
      </c>
      <c r="C3086" s="64">
        <v>680</v>
      </c>
      <c r="D3086" s="64">
        <v>340</v>
      </c>
      <c r="E3086" s="64" t="s">
        <v>42</v>
      </c>
    </row>
    <row r="3087" spans="1:5">
      <c r="A3087" s="69">
        <v>6158</v>
      </c>
      <c r="B3087" s="69">
        <v>7</v>
      </c>
      <c r="C3087" s="64">
        <v>680</v>
      </c>
      <c r="D3087" s="64">
        <v>340</v>
      </c>
      <c r="E3087" s="64" t="s">
        <v>42</v>
      </c>
    </row>
    <row r="3088" spans="1:5">
      <c r="A3088" s="69">
        <v>6159</v>
      </c>
      <c r="B3088" s="69">
        <v>7</v>
      </c>
      <c r="C3088" s="64">
        <v>680</v>
      </c>
      <c r="D3088" s="64">
        <v>340</v>
      </c>
      <c r="E3088" s="64" t="s">
        <v>42</v>
      </c>
    </row>
    <row r="3089" spans="1:5">
      <c r="A3089" s="69">
        <v>6160</v>
      </c>
      <c r="B3089" s="69">
        <v>7</v>
      </c>
      <c r="C3089" s="64">
        <v>680</v>
      </c>
      <c r="D3089" s="64">
        <v>340</v>
      </c>
      <c r="E3089" s="64" t="s">
        <v>42</v>
      </c>
    </row>
    <row r="3090" spans="1:5">
      <c r="A3090" s="69">
        <v>6161</v>
      </c>
      <c r="B3090" s="69">
        <v>7</v>
      </c>
      <c r="C3090" s="64">
        <v>680</v>
      </c>
      <c r="D3090" s="64">
        <v>340</v>
      </c>
      <c r="E3090" s="64" t="s">
        <v>42</v>
      </c>
    </row>
    <row r="3091" spans="1:5">
      <c r="A3091" s="69">
        <v>6162</v>
      </c>
      <c r="B3091" s="69">
        <v>7</v>
      </c>
      <c r="C3091" s="64">
        <v>680</v>
      </c>
      <c r="D3091" s="64">
        <v>340</v>
      </c>
      <c r="E3091" s="64" t="s">
        <v>42</v>
      </c>
    </row>
    <row r="3092" spans="1:5">
      <c r="A3092" s="69">
        <v>6163</v>
      </c>
      <c r="B3092" s="69">
        <v>7</v>
      </c>
      <c r="C3092" s="64">
        <v>680</v>
      </c>
      <c r="D3092" s="64">
        <v>340</v>
      </c>
      <c r="E3092" s="64" t="s">
        <v>42</v>
      </c>
    </row>
    <row r="3093" spans="1:5">
      <c r="A3093" s="69">
        <v>6164</v>
      </c>
      <c r="B3093" s="69">
        <v>7</v>
      </c>
      <c r="C3093" s="64">
        <v>680</v>
      </c>
      <c r="D3093" s="64">
        <v>340</v>
      </c>
      <c r="E3093" s="64" t="s">
        <v>42</v>
      </c>
    </row>
    <row r="3094" spans="1:5">
      <c r="A3094" s="69">
        <v>6165</v>
      </c>
      <c r="B3094" s="69">
        <v>7</v>
      </c>
      <c r="C3094" s="64">
        <v>680</v>
      </c>
      <c r="D3094" s="64">
        <v>340</v>
      </c>
      <c r="E3094" s="64" t="s">
        <v>42</v>
      </c>
    </row>
    <row r="3095" spans="1:5">
      <c r="A3095" s="69">
        <v>6166</v>
      </c>
      <c r="B3095" s="69">
        <v>7</v>
      </c>
      <c r="C3095" s="64">
        <v>680</v>
      </c>
      <c r="D3095" s="64">
        <v>340</v>
      </c>
      <c r="E3095" s="64" t="s">
        <v>42</v>
      </c>
    </row>
    <row r="3096" spans="1:5">
      <c r="A3096" s="69">
        <v>6167</v>
      </c>
      <c r="B3096" s="69">
        <v>7</v>
      </c>
      <c r="C3096" s="64">
        <v>680</v>
      </c>
      <c r="D3096" s="64">
        <v>340</v>
      </c>
      <c r="E3096" s="64" t="s">
        <v>42</v>
      </c>
    </row>
    <row r="3097" spans="1:5">
      <c r="A3097" s="69">
        <v>6168</v>
      </c>
      <c r="B3097" s="69">
        <v>7</v>
      </c>
      <c r="C3097" s="64">
        <v>680</v>
      </c>
      <c r="D3097" s="64">
        <v>340</v>
      </c>
      <c r="E3097" s="64" t="s">
        <v>42</v>
      </c>
    </row>
    <row r="3098" spans="1:5">
      <c r="A3098" s="69">
        <v>6169</v>
      </c>
      <c r="B3098" s="69">
        <v>7</v>
      </c>
      <c r="C3098" s="64">
        <v>680</v>
      </c>
      <c r="D3098" s="64">
        <v>340</v>
      </c>
      <c r="E3098" s="64" t="s">
        <v>42</v>
      </c>
    </row>
    <row r="3099" spans="1:5">
      <c r="A3099" s="69">
        <v>6170</v>
      </c>
      <c r="B3099" s="69">
        <v>7</v>
      </c>
      <c r="C3099" s="64">
        <v>680</v>
      </c>
      <c r="D3099" s="64">
        <v>340</v>
      </c>
      <c r="E3099" s="64" t="s">
        <v>42</v>
      </c>
    </row>
    <row r="3100" spans="1:5">
      <c r="A3100" s="69">
        <v>6171</v>
      </c>
      <c r="B3100" s="69">
        <v>7</v>
      </c>
      <c r="C3100" s="64">
        <v>680</v>
      </c>
      <c r="D3100" s="64">
        <v>340</v>
      </c>
      <c r="E3100" s="64" t="s">
        <v>42</v>
      </c>
    </row>
    <row r="3101" spans="1:5">
      <c r="A3101" s="69">
        <v>6172</v>
      </c>
      <c r="B3101" s="69">
        <v>7</v>
      </c>
      <c r="C3101" s="64">
        <v>680</v>
      </c>
      <c r="D3101" s="64">
        <v>340</v>
      </c>
      <c r="E3101" s="64" t="s">
        <v>42</v>
      </c>
    </row>
    <row r="3102" spans="1:5">
      <c r="A3102" s="69">
        <v>6173</v>
      </c>
      <c r="B3102" s="69">
        <v>7</v>
      </c>
      <c r="C3102" s="64">
        <v>680</v>
      </c>
      <c r="D3102" s="64">
        <v>340</v>
      </c>
      <c r="E3102" s="64" t="s">
        <v>42</v>
      </c>
    </row>
    <row r="3103" spans="1:5">
      <c r="A3103" s="69">
        <v>6174</v>
      </c>
      <c r="B3103" s="69">
        <v>7</v>
      </c>
      <c r="C3103" s="64">
        <v>680</v>
      </c>
      <c r="D3103" s="64">
        <v>340</v>
      </c>
      <c r="E3103" s="64" t="s">
        <v>42</v>
      </c>
    </row>
    <row r="3104" spans="1:5">
      <c r="A3104" s="69">
        <v>6175</v>
      </c>
      <c r="B3104" s="69">
        <v>7</v>
      </c>
      <c r="C3104" s="64">
        <v>680</v>
      </c>
      <c r="D3104" s="64">
        <v>340</v>
      </c>
      <c r="E3104" s="64" t="s">
        <v>42</v>
      </c>
    </row>
    <row r="3105" spans="1:5">
      <c r="A3105" s="69">
        <v>6176</v>
      </c>
      <c r="B3105" s="69">
        <v>7</v>
      </c>
      <c r="C3105" s="64">
        <v>680</v>
      </c>
      <c r="D3105" s="64">
        <v>340</v>
      </c>
      <c r="E3105" s="64" t="s">
        <v>42</v>
      </c>
    </row>
    <row r="3106" spans="1:5">
      <c r="A3106" s="69">
        <v>6207</v>
      </c>
      <c r="B3106" s="69">
        <v>7</v>
      </c>
      <c r="C3106" s="64">
        <v>680</v>
      </c>
      <c r="D3106" s="64">
        <v>340</v>
      </c>
      <c r="E3106" s="64" t="s">
        <v>42</v>
      </c>
    </row>
    <row r="3107" spans="1:5">
      <c r="A3107" s="69">
        <v>6208</v>
      </c>
      <c r="B3107" s="69">
        <v>7</v>
      </c>
      <c r="C3107" s="64">
        <v>680</v>
      </c>
      <c r="D3107" s="64">
        <v>340</v>
      </c>
      <c r="E3107" s="64" t="s">
        <v>42</v>
      </c>
    </row>
    <row r="3108" spans="1:5">
      <c r="A3108" s="69">
        <v>6210</v>
      </c>
      <c r="B3108" s="69">
        <v>7</v>
      </c>
      <c r="C3108" s="64">
        <v>680</v>
      </c>
      <c r="D3108" s="64">
        <v>340</v>
      </c>
      <c r="E3108" s="64" t="s">
        <v>42</v>
      </c>
    </row>
    <row r="3109" spans="1:5">
      <c r="A3109" s="69">
        <v>6213</v>
      </c>
      <c r="B3109" s="69">
        <v>7</v>
      </c>
      <c r="C3109" s="64">
        <v>680</v>
      </c>
      <c r="D3109" s="64">
        <v>340</v>
      </c>
      <c r="E3109" s="64" t="s">
        <v>42</v>
      </c>
    </row>
    <row r="3110" spans="1:5">
      <c r="A3110" s="69">
        <v>6214</v>
      </c>
      <c r="B3110" s="69">
        <v>7</v>
      </c>
      <c r="C3110" s="64">
        <v>680</v>
      </c>
      <c r="D3110" s="64">
        <v>340</v>
      </c>
      <c r="E3110" s="64" t="s">
        <v>42</v>
      </c>
    </row>
    <row r="3111" spans="1:5">
      <c r="A3111" s="69">
        <v>6215</v>
      </c>
      <c r="B3111" s="69">
        <v>7</v>
      </c>
      <c r="C3111" s="64">
        <v>680</v>
      </c>
      <c r="D3111" s="64">
        <v>340</v>
      </c>
      <c r="E3111" s="64" t="s">
        <v>42</v>
      </c>
    </row>
    <row r="3112" spans="1:5">
      <c r="A3112" s="69">
        <v>6218</v>
      </c>
      <c r="B3112" s="69">
        <v>7</v>
      </c>
      <c r="C3112" s="64">
        <v>680</v>
      </c>
      <c r="D3112" s="64">
        <v>340</v>
      </c>
      <c r="E3112" s="64" t="s">
        <v>42</v>
      </c>
    </row>
    <row r="3113" spans="1:5">
      <c r="A3113" s="69">
        <v>6220</v>
      </c>
      <c r="B3113" s="69">
        <v>7</v>
      </c>
      <c r="C3113" s="64">
        <v>680</v>
      </c>
      <c r="D3113" s="64">
        <v>340</v>
      </c>
      <c r="E3113" s="64" t="s">
        <v>42</v>
      </c>
    </row>
    <row r="3114" spans="1:5">
      <c r="A3114" s="69">
        <v>6221</v>
      </c>
      <c r="B3114" s="69">
        <v>7</v>
      </c>
      <c r="C3114" s="64">
        <v>680</v>
      </c>
      <c r="D3114" s="64">
        <v>340</v>
      </c>
      <c r="E3114" s="64" t="s">
        <v>42</v>
      </c>
    </row>
    <row r="3115" spans="1:5">
      <c r="A3115" s="69">
        <v>6223</v>
      </c>
      <c r="B3115" s="69">
        <v>7</v>
      </c>
      <c r="C3115" s="64">
        <v>680</v>
      </c>
      <c r="D3115" s="64">
        <v>340</v>
      </c>
      <c r="E3115" s="64" t="s">
        <v>42</v>
      </c>
    </row>
    <row r="3116" spans="1:5">
      <c r="A3116" s="69">
        <v>6224</v>
      </c>
      <c r="B3116" s="69">
        <v>7</v>
      </c>
      <c r="C3116" s="64">
        <v>680</v>
      </c>
      <c r="D3116" s="64">
        <v>340</v>
      </c>
      <c r="E3116" s="64" t="s">
        <v>42</v>
      </c>
    </row>
    <row r="3117" spans="1:5">
      <c r="A3117" s="69">
        <v>6225</v>
      </c>
      <c r="B3117" s="69">
        <v>7</v>
      </c>
      <c r="C3117" s="64">
        <v>680</v>
      </c>
      <c r="D3117" s="64">
        <v>340</v>
      </c>
      <c r="E3117" s="64" t="s">
        <v>42</v>
      </c>
    </row>
    <row r="3118" spans="1:5">
      <c r="A3118" s="69">
        <v>6226</v>
      </c>
      <c r="B3118" s="69">
        <v>9</v>
      </c>
      <c r="C3118" s="64">
        <v>1048</v>
      </c>
      <c r="D3118" s="64">
        <v>274</v>
      </c>
      <c r="E3118" s="64" t="s">
        <v>42</v>
      </c>
    </row>
    <row r="3119" spans="1:5">
      <c r="A3119" s="69">
        <v>6227</v>
      </c>
      <c r="B3119" s="69">
        <v>9</v>
      </c>
      <c r="C3119" s="64">
        <v>1048</v>
      </c>
      <c r="D3119" s="64">
        <v>274</v>
      </c>
      <c r="E3119" s="64" t="s">
        <v>42</v>
      </c>
    </row>
    <row r="3120" spans="1:5">
      <c r="A3120" s="69">
        <v>6228</v>
      </c>
      <c r="B3120" s="69">
        <v>9</v>
      </c>
      <c r="C3120" s="64">
        <v>1048</v>
      </c>
      <c r="D3120" s="64">
        <v>274</v>
      </c>
      <c r="E3120" s="64" t="s">
        <v>42</v>
      </c>
    </row>
    <row r="3121" spans="1:5">
      <c r="A3121" s="69">
        <v>6229</v>
      </c>
      <c r="B3121" s="69">
        <v>9</v>
      </c>
      <c r="C3121" s="64">
        <v>1048</v>
      </c>
      <c r="D3121" s="64">
        <v>274</v>
      </c>
      <c r="E3121" s="64" t="s">
        <v>42</v>
      </c>
    </row>
    <row r="3122" spans="1:5">
      <c r="A3122" s="69">
        <v>6230</v>
      </c>
      <c r="B3122" s="69">
        <v>9</v>
      </c>
      <c r="C3122" s="64">
        <v>1048</v>
      </c>
      <c r="D3122" s="64">
        <v>274</v>
      </c>
      <c r="E3122" s="64" t="s">
        <v>42</v>
      </c>
    </row>
    <row r="3123" spans="1:5">
      <c r="A3123" s="69">
        <v>6231</v>
      </c>
      <c r="B3123" s="69">
        <v>9</v>
      </c>
      <c r="C3123" s="64">
        <v>1048</v>
      </c>
      <c r="D3123" s="64">
        <v>274</v>
      </c>
      <c r="E3123" s="64" t="s">
        <v>42</v>
      </c>
    </row>
    <row r="3124" spans="1:5">
      <c r="A3124" s="69">
        <v>6232</v>
      </c>
      <c r="B3124" s="69">
        <v>9</v>
      </c>
      <c r="C3124" s="64">
        <v>1048</v>
      </c>
      <c r="D3124" s="64">
        <v>274</v>
      </c>
      <c r="E3124" s="64" t="s">
        <v>42</v>
      </c>
    </row>
    <row r="3125" spans="1:5">
      <c r="A3125" s="69">
        <v>6233</v>
      </c>
      <c r="B3125" s="69">
        <v>9</v>
      </c>
      <c r="C3125" s="64">
        <v>1048</v>
      </c>
      <c r="D3125" s="64">
        <v>274</v>
      </c>
      <c r="E3125" s="64" t="s">
        <v>42</v>
      </c>
    </row>
    <row r="3126" spans="1:5">
      <c r="A3126" s="69">
        <v>6236</v>
      </c>
      <c r="B3126" s="69">
        <v>9</v>
      </c>
      <c r="C3126" s="64">
        <v>1048</v>
      </c>
      <c r="D3126" s="64">
        <v>274</v>
      </c>
      <c r="E3126" s="64" t="s">
        <v>42</v>
      </c>
    </row>
    <row r="3127" spans="1:5">
      <c r="A3127" s="69">
        <v>6237</v>
      </c>
      <c r="B3127" s="69">
        <v>9</v>
      </c>
      <c r="C3127" s="64">
        <v>1048</v>
      </c>
      <c r="D3127" s="64">
        <v>274</v>
      </c>
      <c r="E3127" s="64" t="s">
        <v>42</v>
      </c>
    </row>
    <row r="3128" spans="1:5">
      <c r="A3128" s="69">
        <v>6239</v>
      </c>
      <c r="B3128" s="69">
        <v>9</v>
      </c>
      <c r="C3128" s="64">
        <v>1048</v>
      </c>
      <c r="D3128" s="64">
        <v>274</v>
      </c>
      <c r="E3128" s="64" t="s">
        <v>42</v>
      </c>
    </row>
    <row r="3129" spans="1:5">
      <c r="A3129" s="69">
        <v>6240</v>
      </c>
      <c r="B3129" s="69">
        <v>9</v>
      </c>
      <c r="C3129" s="64">
        <v>1048</v>
      </c>
      <c r="D3129" s="64">
        <v>274</v>
      </c>
      <c r="E3129" s="64" t="s">
        <v>42</v>
      </c>
    </row>
    <row r="3130" spans="1:5">
      <c r="A3130" s="69">
        <v>6243</v>
      </c>
      <c r="B3130" s="69">
        <v>9</v>
      </c>
      <c r="C3130" s="64">
        <v>1048</v>
      </c>
      <c r="D3130" s="64">
        <v>274</v>
      </c>
      <c r="E3130" s="64" t="s">
        <v>42</v>
      </c>
    </row>
    <row r="3131" spans="1:5">
      <c r="A3131" s="69">
        <v>6244</v>
      </c>
      <c r="B3131" s="69">
        <v>9</v>
      </c>
      <c r="C3131" s="64">
        <v>1048</v>
      </c>
      <c r="D3131" s="64">
        <v>274</v>
      </c>
      <c r="E3131" s="64" t="s">
        <v>42</v>
      </c>
    </row>
    <row r="3132" spans="1:5">
      <c r="A3132" s="69">
        <v>6251</v>
      </c>
      <c r="B3132" s="69">
        <v>9</v>
      </c>
      <c r="C3132" s="64">
        <v>1048</v>
      </c>
      <c r="D3132" s="64">
        <v>274</v>
      </c>
      <c r="E3132" s="64" t="s">
        <v>42</v>
      </c>
    </row>
    <row r="3133" spans="1:5">
      <c r="A3133" s="69">
        <v>6252</v>
      </c>
      <c r="B3133" s="69">
        <v>9</v>
      </c>
      <c r="C3133" s="64">
        <v>1048</v>
      </c>
      <c r="D3133" s="64">
        <v>274</v>
      </c>
      <c r="E3133" s="64" t="s">
        <v>42</v>
      </c>
    </row>
    <row r="3134" spans="1:5">
      <c r="A3134" s="69">
        <v>6253</v>
      </c>
      <c r="B3134" s="69">
        <v>9</v>
      </c>
      <c r="C3134" s="64">
        <v>1048</v>
      </c>
      <c r="D3134" s="64">
        <v>274</v>
      </c>
      <c r="E3134" s="64" t="s">
        <v>42</v>
      </c>
    </row>
    <row r="3135" spans="1:5">
      <c r="A3135" s="69">
        <v>6254</v>
      </c>
      <c r="B3135" s="69">
        <v>9</v>
      </c>
      <c r="C3135" s="64">
        <v>1048</v>
      </c>
      <c r="D3135" s="64">
        <v>274</v>
      </c>
      <c r="E3135" s="64" t="s">
        <v>42</v>
      </c>
    </row>
    <row r="3136" spans="1:5">
      <c r="A3136" s="69">
        <v>6255</v>
      </c>
      <c r="B3136" s="69">
        <v>9</v>
      </c>
      <c r="C3136" s="64">
        <v>1048</v>
      </c>
      <c r="D3136" s="64">
        <v>274</v>
      </c>
      <c r="E3136" s="64" t="s">
        <v>42</v>
      </c>
    </row>
    <row r="3137" spans="1:5">
      <c r="A3137" s="69">
        <v>6256</v>
      </c>
      <c r="B3137" s="69">
        <v>9</v>
      </c>
      <c r="C3137" s="64">
        <v>1048</v>
      </c>
      <c r="D3137" s="64">
        <v>274</v>
      </c>
      <c r="E3137" s="64" t="s">
        <v>42</v>
      </c>
    </row>
    <row r="3138" spans="1:5">
      <c r="A3138" s="69">
        <v>6258</v>
      </c>
      <c r="B3138" s="69">
        <v>9</v>
      </c>
      <c r="C3138" s="64">
        <v>1048</v>
      </c>
      <c r="D3138" s="64">
        <v>274</v>
      </c>
      <c r="E3138" s="64" t="s">
        <v>42</v>
      </c>
    </row>
    <row r="3139" spans="1:5">
      <c r="A3139" s="69">
        <v>6260</v>
      </c>
      <c r="B3139" s="69">
        <v>9</v>
      </c>
      <c r="C3139" s="64">
        <v>1048</v>
      </c>
      <c r="D3139" s="64">
        <v>274</v>
      </c>
      <c r="E3139" s="64" t="s">
        <v>42</v>
      </c>
    </row>
    <row r="3140" spans="1:5">
      <c r="A3140" s="69">
        <v>6262</v>
      </c>
      <c r="B3140" s="69">
        <v>9</v>
      </c>
      <c r="C3140" s="64">
        <v>1048</v>
      </c>
      <c r="D3140" s="64">
        <v>274</v>
      </c>
      <c r="E3140" s="64" t="s">
        <v>42</v>
      </c>
    </row>
    <row r="3141" spans="1:5">
      <c r="A3141" s="69">
        <v>6271</v>
      </c>
      <c r="B3141" s="69">
        <v>9</v>
      </c>
      <c r="C3141" s="64">
        <v>1048</v>
      </c>
      <c r="D3141" s="64">
        <v>274</v>
      </c>
      <c r="E3141" s="64" t="s">
        <v>42</v>
      </c>
    </row>
    <row r="3142" spans="1:5">
      <c r="A3142" s="69">
        <v>6275</v>
      </c>
      <c r="B3142" s="69">
        <v>9</v>
      </c>
      <c r="C3142" s="64">
        <v>1048</v>
      </c>
      <c r="D3142" s="64">
        <v>274</v>
      </c>
      <c r="E3142" s="64" t="s">
        <v>42</v>
      </c>
    </row>
    <row r="3143" spans="1:5">
      <c r="A3143" s="69">
        <v>6280</v>
      </c>
      <c r="B3143" s="69">
        <v>9</v>
      </c>
      <c r="C3143" s="64">
        <v>1048</v>
      </c>
      <c r="D3143" s="64">
        <v>274</v>
      </c>
      <c r="E3143" s="64" t="s">
        <v>42</v>
      </c>
    </row>
    <row r="3144" spans="1:5">
      <c r="A3144" s="69">
        <v>6281</v>
      </c>
      <c r="B3144" s="69">
        <v>9</v>
      </c>
      <c r="C3144" s="64">
        <v>1048</v>
      </c>
      <c r="D3144" s="64">
        <v>274</v>
      </c>
      <c r="E3144" s="64" t="s">
        <v>42</v>
      </c>
    </row>
    <row r="3145" spans="1:5">
      <c r="A3145" s="69">
        <v>6282</v>
      </c>
      <c r="B3145" s="69">
        <v>9</v>
      </c>
      <c r="C3145" s="64">
        <v>1048</v>
      </c>
      <c r="D3145" s="64">
        <v>274</v>
      </c>
      <c r="E3145" s="64" t="s">
        <v>42</v>
      </c>
    </row>
    <row r="3146" spans="1:5">
      <c r="A3146" s="69">
        <v>6284</v>
      </c>
      <c r="B3146" s="69">
        <v>9</v>
      </c>
      <c r="C3146" s="64">
        <v>1048</v>
      </c>
      <c r="D3146" s="64">
        <v>274</v>
      </c>
      <c r="E3146" s="64" t="s">
        <v>42</v>
      </c>
    </row>
    <row r="3147" spans="1:5">
      <c r="A3147" s="69">
        <v>6285</v>
      </c>
      <c r="B3147" s="69">
        <v>9</v>
      </c>
      <c r="C3147" s="64">
        <v>1048</v>
      </c>
      <c r="D3147" s="64">
        <v>274</v>
      </c>
      <c r="E3147" s="64" t="s">
        <v>42</v>
      </c>
    </row>
    <row r="3148" spans="1:5">
      <c r="A3148" s="69">
        <v>6286</v>
      </c>
      <c r="B3148" s="69">
        <v>9</v>
      </c>
      <c r="C3148" s="64">
        <v>1048</v>
      </c>
      <c r="D3148" s="64">
        <v>274</v>
      </c>
      <c r="E3148" s="64" t="s">
        <v>42</v>
      </c>
    </row>
    <row r="3149" spans="1:5">
      <c r="A3149" s="69">
        <v>6288</v>
      </c>
      <c r="B3149" s="69">
        <v>9</v>
      </c>
      <c r="C3149" s="64">
        <v>1048</v>
      </c>
      <c r="D3149" s="64">
        <v>274</v>
      </c>
      <c r="E3149" s="64" t="s">
        <v>42</v>
      </c>
    </row>
    <row r="3150" spans="1:5">
      <c r="A3150" s="69">
        <v>6290</v>
      </c>
      <c r="B3150" s="69">
        <v>9</v>
      </c>
      <c r="C3150" s="64">
        <v>1048</v>
      </c>
      <c r="D3150" s="64">
        <v>274</v>
      </c>
      <c r="E3150" s="64" t="s">
        <v>42</v>
      </c>
    </row>
    <row r="3151" spans="1:5">
      <c r="A3151" s="69">
        <v>6302</v>
      </c>
      <c r="B3151" s="69">
        <v>7</v>
      </c>
      <c r="C3151" s="64">
        <v>680</v>
      </c>
      <c r="D3151" s="64">
        <v>340</v>
      </c>
      <c r="E3151" s="64" t="s">
        <v>42</v>
      </c>
    </row>
    <row r="3152" spans="1:5">
      <c r="A3152" s="69">
        <v>6304</v>
      </c>
      <c r="B3152" s="69">
        <v>7</v>
      </c>
      <c r="C3152" s="64">
        <v>680</v>
      </c>
      <c r="D3152" s="64">
        <v>340</v>
      </c>
      <c r="E3152" s="64" t="s">
        <v>42</v>
      </c>
    </row>
    <row r="3153" spans="1:5">
      <c r="A3153" s="69">
        <v>6306</v>
      </c>
      <c r="B3153" s="69">
        <v>7</v>
      </c>
      <c r="C3153" s="64">
        <v>680</v>
      </c>
      <c r="D3153" s="64">
        <v>340</v>
      </c>
      <c r="E3153" s="64" t="s">
        <v>42</v>
      </c>
    </row>
    <row r="3154" spans="1:5">
      <c r="A3154" s="69">
        <v>6308</v>
      </c>
      <c r="B3154" s="69">
        <v>7</v>
      </c>
      <c r="C3154" s="64">
        <v>680</v>
      </c>
      <c r="D3154" s="64">
        <v>340</v>
      </c>
      <c r="E3154" s="64" t="s">
        <v>42</v>
      </c>
    </row>
    <row r="3155" spans="1:5">
      <c r="A3155" s="69">
        <v>6309</v>
      </c>
      <c r="B3155" s="69">
        <v>8</v>
      </c>
      <c r="C3155" s="64">
        <v>1249</v>
      </c>
      <c r="D3155" s="64">
        <v>185</v>
      </c>
      <c r="E3155" s="64" t="s">
        <v>42</v>
      </c>
    </row>
    <row r="3156" spans="1:5">
      <c r="A3156" s="69">
        <v>6311</v>
      </c>
      <c r="B3156" s="69">
        <v>8</v>
      </c>
      <c r="C3156" s="64">
        <v>1249</v>
      </c>
      <c r="D3156" s="64">
        <v>185</v>
      </c>
      <c r="E3156" s="64" t="s">
        <v>42</v>
      </c>
    </row>
    <row r="3157" spans="1:5">
      <c r="A3157" s="69">
        <v>6312</v>
      </c>
      <c r="B3157" s="69">
        <v>8</v>
      </c>
      <c r="C3157" s="64">
        <v>1249</v>
      </c>
      <c r="D3157" s="64">
        <v>185</v>
      </c>
      <c r="E3157" s="64" t="s">
        <v>42</v>
      </c>
    </row>
    <row r="3158" spans="1:5">
      <c r="A3158" s="69">
        <v>6313</v>
      </c>
      <c r="B3158" s="69">
        <v>8</v>
      </c>
      <c r="C3158" s="64">
        <v>1249</v>
      </c>
      <c r="D3158" s="64">
        <v>185</v>
      </c>
      <c r="E3158" s="64" t="s">
        <v>42</v>
      </c>
    </row>
    <row r="3159" spans="1:5">
      <c r="A3159" s="69">
        <v>6315</v>
      </c>
      <c r="B3159" s="69">
        <v>8</v>
      </c>
      <c r="C3159" s="64">
        <v>1249</v>
      </c>
      <c r="D3159" s="64">
        <v>185</v>
      </c>
      <c r="E3159" s="64" t="s">
        <v>42</v>
      </c>
    </row>
    <row r="3160" spans="1:5">
      <c r="A3160" s="69">
        <v>6316</v>
      </c>
      <c r="B3160" s="69">
        <v>8</v>
      </c>
      <c r="C3160" s="64">
        <v>1249</v>
      </c>
      <c r="D3160" s="64">
        <v>185</v>
      </c>
      <c r="E3160" s="64" t="s">
        <v>42</v>
      </c>
    </row>
    <row r="3161" spans="1:5">
      <c r="A3161" s="69">
        <v>6317</v>
      </c>
      <c r="B3161" s="69">
        <v>8</v>
      </c>
      <c r="C3161" s="64">
        <v>1249</v>
      </c>
      <c r="D3161" s="64">
        <v>185</v>
      </c>
      <c r="E3161" s="64" t="s">
        <v>42</v>
      </c>
    </row>
    <row r="3162" spans="1:5">
      <c r="A3162" s="69">
        <v>6318</v>
      </c>
      <c r="B3162" s="69">
        <v>8</v>
      </c>
      <c r="C3162" s="64">
        <v>1249</v>
      </c>
      <c r="D3162" s="64">
        <v>185</v>
      </c>
      <c r="E3162" s="64" t="s">
        <v>42</v>
      </c>
    </row>
    <row r="3163" spans="1:5">
      <c r="A3163" s="69">
        <v>6320</v>
      </c>
      <c r="B3163" s="69">
        <v>8</v>
      </c>
      <c r="C3163" s="64">
        <v>1249</v>
      </c>
      <c r="D3163" s="64">
        <v>185</v>
      </c>
      <c r="E3163" s="64" t="s">
        <v>42</v>
      </c>
    </row>
    <row r="3164" spans="1:5">
      <c r="A3164" s="69">
        <v>6321</v>
      </c>
      <c r="B3164" s="69">
        <v>10</v>
      </c>
      <c r="C3164" s="64">
        <v>1112</v>
      </c>
      <c r="D3164" s="64">
        <v>132</v>
      </c>
      <c r="E3164" s="64" t="s">
        <v>42</v>
      </c>
    </row>
    <row r="3165" spans="1:5">
      <c r="A3165" s="69">
        <v>6322</v>
      </c>
      <c r="B3165" s="69">
        <v>10</v>
      </c>
      <c r="C3165" s="64">
        <v>1112</v>
      </c>
      <c r="D3165" s="64">
        <v>132</v>
      </c>
      <c r="E3165" s="64" t="s">
        <v>42</v>
      </c>
    </row>
    <row r="3166" spans="1:5">
      <c r="A3166" s="69">
        <v>6323</v>
      </c>
      <c r="B3166" s="69">
        <v>10</v>
      </c>
      <c r="C3166" s="64">
        <v>1112</v>
      </c>
      <c r="D3166" s="64">
        <v>132</v>
      </c>
      <c r="E3166" s="64" t="s">
        <v>42</v>
      </c>
    </row>
    <row r="3167" spans="1:5">
      <c r="A3167" s="69">
        <v>6324</v>
      </c>
      <c r="B3167" s="69">
        <v>10</v>
      </c>
      <c r="C3167" s="64">
        <v>1112</v>
      </c>
      <c r="D3167" s="64">
        <v>132</v>
      </c>
      <c r="E3167" s="64" t="s">
        <v>42</v>
      </c>
    </row>
    <row r="3168" spans="1:5">
      <c r="A3168" s="69">
        <v>6326</v>
      </c>
      <c r="B3168" s="69">
        <v>10</v>
      </c>
      <c r="C3168" s="64">
        <v>1112</v>
      </c>
      <c r="D3168" s="64">
        <v>132</v>
      </c>
      <c r="E3168" s="64" t="s">
        <v>42</v>
      </c>
    </row>
    <row r="3169" spans="1:5">
      <c r="A3169" s="69">
        <v>6327</v>
      </c>
      <c r="B3169" s="69">
        <v>10</v>
      </c>
      <c r="C3169" s="64">
        <v>1112</v>
      </c>
      <c r="D3169" s="64">
        <v>132</v>
      </c>
      <c r="E3169" s="64" t="s">
        <v>42</v>
      </c>
    </row>
    <row r="3170" spans="1:5">
      <c r="A3170" s="69">
        <v>6328</v>
      </c>
      <c r="B3170" s="69">
        <v>10</v>
      </c>
      <c r="C3170" s="64">
        <v>1112</v>
      </c>
      <c r="D3170" s="64">
        <v>132</v>
      </c>
      <c r="E3170" s="64" t="s">
        <v>42</v>
      </c>
    </row>
    <row r="3171" spans="1:5">
      <c r="A3171" s="69">
        <v>6330</v>
      </c>
      <c r="B3171" s="69">
        <v>10</v>
      </c>
      <c r="C3171" s="64">
        <v>1112</v>
      </c>
      <c r="D3171" s="64">
        <v>132</v>
      </c>
      <c r="E3171" s="64" t="s">
        <v>42</v>
      </c>
    </row>
    <row r="3172" spans="1:5">
      <c r="A3172" s="69">
        <v>6331</v>
      </c>
      <c r="B3172" s="69">
        <v>10</v>
      </c>
      <c r="C3172" s="64">
        <v>1112</v>
      </c>
      <c r="D3172" s="64">
        <v>132</v>
      </c>
      <c r="E3172" s="64" t="s">
        <v>42</v>
      </c>
    </row>
    <row r="3173" spans="1:5">
      <c r="A3173" s="69">
        <v>6332</v>
      </c>
      <c r="B3173" s="69">
        <v>10</v>
      </c>
      <c r="C3173" s="64">
        <v>1112</v>
      </c>
      <c r="D3173" s="64">
        <v>132</v>
      </c>
      <c r="E3173" s="64" t="s">
        <v>42</v>
      </c>
    </row>
    <row r="3174" spans="1:5">
      <c r="A3174" s="69">
        <v>6333</v>
      </c>
      <c r="B3174" s="69">
        <v>9</v>
      </c>
      <c r="C3174" s="64">
        <v>1048</v>
      </c>
      <c r="D3174" s="64">
        <v>274</v>
      </c>
      <c r="E3174" s="64" t="s">
        <v>42</v>
      </c>
    </row>
    <row r="3175" spans="1:5">
      <c r="A3175" s="69">
        <v>6335</v>
      </c>
      <c r="B3175" s="69">
        <v>8</v>
      </c>
      <c r="C3175" s="64">
        <v>1249</v>
      </c>
      <c r="D3175" s="64">
        <v>185</v>
      </c>
      <c r="E3175" s="64" t="s">
        <v>42</v>
      </c>
    </row>
    <row r="3176" spans="1:5">
      <c r="A3176" s="69">
        <v>6336</v>
      </c>
      <c r="B3176" s="69">
        <v>8</v>
      </c>
      <c r="C3176" s="64">
        <v>1249</v>
      </c>
      <c r="D3176" s="64">
        <v>185</v>
      </c>
      <c r="E3176" s="64" t="s">
        <v>42</v>
      </c>
    </row>
    <row r="3177" spans="1:5">
      <c r="A3177" s="69">
        <v>6337</v>
      </c>
      <c r="B3177" s="69">
        <v>8</v>
      </c>
      <c r="C3177" s="64">
        <v>1249</v>
      </c>
      <c r="D3177" s="64">
        <v>185</v>
      </c>
      <c r="E3177" s="64" t="s">
        <v>42</v>
      </c>
    </row>
    <row r="3178" spans="1:5">
      <c r="A3178" s="69">
        <v>6338</v>
      </c>
      <c r="B3178" s="69">
        <v>8</v>
      </c>
      <c r="C3178" s="64">
        <v>1249</v>
      </c>
      <c r="D3178" s="64">
        <v>185</v>
      </c>
      <c r="E3178" s="64" t="s">
        <v>42</v>
      </c>
    </row>
    <row r="3179" spans="1:5">
      <c r="A3179" s="69">
        <v>6341</v>
      </c>
      <c r="B3179" s="69">
        <v>8</v>
      </c>
      <c r="C3179" s="64">
        <v>1249</v>
      </c>
      <c r="D3179" s="64">
        <v>185</v>
      </c>
      <c r="E3179" s="64" t="s">
        <v>42</v>
      </c>
    </row>
    <row r="3180" spans="1:5">
      <c r="A3180" s="69">
        <v>6343</v>
      </c>
      <c r="B3180" s="69">
        <v>8</v>
      </c>
      <c r="C3180" s="64">
        <v>1249</v>
      </c>
      <c r="D3180" s="64">
        <v>185</v>
      </c>
      <c r="E3180" s="64" t="s">
        <v>42</v>
      </c>
    </row>
    <row r="3181" spans="1:5">
      <c r="A3181" s="69">
        <v>6346</v>
      </c>
      <c r="B3181" s="69">
        <v>10</v>
      </c>
      <c r="C3181" s="64">
        <v>1112</v>
      </c>
      <c r="D3181" s="64">
        <v>132</v>
      </c>
      <c r="E3181" s="64" t="s">
        <v>42</v>
      </c>
    </row>
    <row r="3182" spans="1:5">
      <c r="A3182" s="69">
        <v>6348</v>
      </c>
      <c r="B3182" s="69">
        <v>10</v>
      </c>
      <c r="C3182" s="64">
        <v>1112</v>
      </c>
      <c r="D3182" s="64">
        <v>132</v>
      </c>
      <c r="E3182" s="64" t="s">
        <v>42</v>
      </c>
    </row>
    <row r="3183" spans="1:5">
      <c r="A3183" s="69">
        <v>6350</v>
      </c>
      <c r="B3183" s="69">
        <v>8</v>
      </c>
      <c r="C3183" s="64">
        <v>1249</v>
      </c>
      <c r="D3183" s="64">
        <v>185</v>
      </c>
      <c r="E3183" s="64" t="s">
        <v>42</v>
      </c>
    </row>
    <row r="3184" spans="1:5">
      <c r="A3184" s="69">
        <v>6351</v>
      </c>
      <c r="B3184" s="69">
        <v>8</v>
      </c>
      <c r="C3184" s="64">
        <v>1249</v>
      </c>
      <c r="D3184" s="64">
        <v>185</v>
      </c>
      <c r="E3184" s="64" t="s">
        <v>42</v>
      </c>
    </row>
    <row r="3185" spans="1:5">
      <c r="A3185" s="69">
        <v>6352</v>
      </c>
      <c r="B3185" s="69">
        <v>8</v>
      </c>
      <c r="C3185" s="64">
        <v>1249</v>
      </c>
      <c r="D3185" s="64">
        <v>185</v>
      </c>
      <c r="E3185" s="64" t="s">
        <v>42</v>
      </c>
    </row>
    <row r="3186" spans="1:5">
      <c r="A3186" s="69">
        <v>6353</v>
      </c>
      <c r="B3186" s="69">
        <v>8</v>
      </c>
      <c r="C3186" s="64">
        <v>1249</v>
      </c>
      <c r="D3186" s="64">
        <v>185</v>
      </c>
      <c r="E3186" s="64" t="s">
        <v>42</v>
      </c>
    </row>
    <row r="3187" spans="1:5">
      <c r="A3187" s="69">
        <v>6355</v>
      </c>
      <c r="B3187" s="69">
        <v>8</v>
      </c>
      <c r="C3187" s="64">
        <v>1249</v>
      </c>
      <c r="D3187" s="64">
        <v>185</v>
      </c>
      <c r="E3187" s="64" t="s">
        <v>42</v>
      </c>
    </row>
    <row r="3188" spans="1:5">
      <c r="A3188" s="69">
        <v>6356</v>
      </c>
      <c r="B3188" s="69">
        <v>8</v>
      </c>
      <c r="C3188" s="64">
        <v>1249</v>
      </c>
      <c r="D3188" s="64">
        <v>185</v>
      </c>
      <c r="E3188" s="64" t="s">
        <v>42</v>
      </c>
    </row>
    <row r="3189" spans="1:5">
      <c r="A3189" s="69">
        <v>6357</v>
      </c>
      <c r="B3189" s="69">
        <v>8</v>
      </c>
      <c r="C3189" s="64">
        <v>1249</v>
      </c>
      <c r="D3189" s="64">
        <v>185</v>
      </c>
      <c r="E3189" s="64" t="s">
        <v>42</v>
      </c>
    </row>
    <row r="3190" spans="1:5">
      <c r="A3190" s="69">
        <v>6358</v>
      </c>
      <c r="B3190" s="69">
        <v>8</v>
      </c>
      <c r="C3190" s="64">
        <v>1249</v>
      </c>
      <c r="D3190" s="64">
        <v>185</v>
      </c>
      <c r="E3190" s="64" t="s">
        <v>42</v>
      </c>
    </row>
    <row r="3191" spans="1:5">
      <c r="A3191" s="69">
        <v>6359</v>
      </c>
      <c r="B3191" s="69">
        <v>8</v>
      </c>
      <c r="C3191" s="64">
        <v>1249</v>
      </c>
      <c r="D3191" s="64">
        <v>185</v>
      </c>
      <c r="E3191" s="64" t="s">
        <v>42</v>
      </c>
    </row>
    <row r="3192" spans="1:5">
      <c r="A3192" s="69">
        <v>6361</v>
      </c>
      <c r="B3192" s="69">
        <v>8</v>
      </c>
      <c r="C3192" s="64">
        <v>1249</v>
      </c>
      <c r="D3192" s="64">
        <v>185</v>
      </c>
      <c r="E3192" s="64" t="s">
        <v>42</v>
      </c>
    </row>
    <row r="3193" spans="1:5">
      <c r="A3193" s="69">
        <v>6363</v>
      </c>
      <c r="B3193" s="69">
        <v>8</v>
      </c>
      <c r="C3193" s="64">
        <v>1249</v>
      </c>
      <c r="D3193" s="64">
        <v>185</v>
      </c>
      <c r="E3193" s="64" t="s">
        <v>42</v>
      </c>
    </row>
    <row r="3194" spans="1:5">
      <c r="A3194" s="69">
        <v>6365</v>
      </c>
      <c r="B3194" s="69">
        <v>8</v>
      </c>
      <c r="C3194" s="64">
        <v>1249</v>
      </c>
      <c r="D3194" s="64">
        <v>185</v>
      </c>
      <c r="E3194" s="64" t="s">
        <v>42</v>
      </c>
    </row>
    <row r="3195" spans="1:5">
      <c r="A3195" s="69">
        <v>6367</v>
      </c>
      <c r="B3195" s="69">
        <v>8</v>
      </c>
      <c r="C3195" s="64">
        <v>1249</v>
      </c>
      <c r="D3195" s="64">
        <v>185</v>
      </c>
      <c r="E3195" s="64" t="s">
        <v>42</v>
      </c>
    </row>
    <row r="3196" spans="1:5">
      <c r="A3196" s="69">
        <v>6368</v>
      </c>
      <c r="B3196" s="69">
        <v>6</v>
      </c>
      <c r="C3196" s="64">
        <v>939</v>
      </c>
      <c r="D3196" s="64">
        <v>327</v>
      </c>
      <c r="E3196" s="64" t="s">
        <v>42</v>
      </c>
    </row>
    <row r="3197" spans="1:5">
      <c r="A3197" s="69">
        <v>6369</v>
      </c>
      <c r="B3197" s="69">
        <v>6</v>
      </c>
      <c r="C3197" s="64">
        <v>939</v>
      </c>
      <c r="D3197" s="64">
        <v>327</v>
      </c>
      <c r="E3197" s="64" t="s">
        <v>42</v>
      </c>
    </row>
    <row r="3198" spans="1:5">
      <c r="A3198" s="69">
        <v>6370</v>
      </c>
      <c r="B3198" s="69">
        <v>8</v>
      </c>
      <c r="C3198" s="64">
        <v>1249</v>
      </c>
      <c r="D3198" s="64">
        <v>185</v>
      </c>
      <c r="E3198" s="64" t="s">
        <v>42</v>
      </c>
    </row>
    <row r="3199" spans="1:5">
      <c r="A3199" s="69">
        <v>6372</v>
      </c>
      <c r="B3199" s="69">
        <v>8</v>
      </c>
      <c r="C3199" s="64">
        <v>1249</v>
      </c>
      <c r="D3199" s="64">
        <v>185</v>
      </c>
      <c r="E3199" s="64" t="s">
        <v>42</v>
      </c>
    </row>
    <row r="3200" spans="1:5">
      <c r="A3200" s="69">
        <v>6373</v>
      </c>
      <c r="B3200" s="69">
        <v>8</v>
      </c>
      <c r="C3200" s="64">
        <v>1249</v>
      </c>
      <c r="D3200" s="64">
        <v>185</v>
      </c>
      <c r="E3200" s="64" t="s">
        <v>42</v>
      </c>
    </row>
    <row r="3201" spans="1:5">
      <c r="A3201" s="69">
        <v>6375</v>
      </c>
      <c r="B3201" s="69">
        <v>8</v>
      </c>
      <c r="C3201" s="64">
        <v>1249</v>
      </c>
      <c r="D3201" s="64">
        <v>185</v>
      </c>
      <c r="E3201" s="64" t="s">
        <v>42</v>
      </c>
    </row>
    <row r="3202" spans="1:5">
      <c r="A3202" s="69">
        <v>6376</v>
      </c>
      <c r="B3202" s="69">
        <v>8</v>
      </c>
      <c r="C3202" s="64">
        <v>1249</v>
      </c>
      <c r="D3202" s="64">
        <v>185</v>
      </c>
      <c r="E3202" s="64" t="s">
        <v>42</v>
      </c>
    </row>
    <row r="3203" spans="1:5">
      <c r="A3203" s="69">
        <v>6380</v>
      </c>
      <c r="B3203" s="69">
        <v>6</v>
      </c>
      <c r="C3203" s="64">
        <v>939</v>
      </c>
      <c r="D3203" s="64">
        <v>327</v>
      </c>
      <c r="E3203" s="64" t="s">
        <v>42</v>
      </c>
    </row>
    <row r="3204" spans="1:5">
      <c r="A3204" s="69">
        <v>6383</v>
      </c>
      <c r="B3204" s="69">
        <v>6</v>
      </c>
      <c r="C3204" s="64">
        <v>939</v>
      </c>
      <c r="D3204" s="64">
        <v>327</v>
      </c>
      <c r="E3204" s="64" t="s">
        <v>42</v>
      </c>
    </row>
    <row r="3205" spans="1:5">
      <c r="A3205" s="69">
        <v>6384</v>
      </c>
      <c r="B3205" s="69">
        <v>6</v>
      </c>
      <c r="C3205" s="64">
        <v>939</v>
      </c>
      <c r="D3205" s="64">
        <v>327</v>
      </c>
      <c r="E3205" s="64" t="s">
        <v>42</v>
      </c>
    </row>
    <row r="3206" spans="1:5">
      <c r="A3206" s="69">
        <v>6385</v>
      </c>
      <c r="B3206" s="69">
        <v>6</v>
      </c>
      <c r="C3206" s="64">
        <v>939</v>
      </c>
      <c r="D3206" s="64">
        <v>327</v>
      </c>
      <c r="E3206" s="64" t="s">
        <v>42</v>
      </c>
    </row>
    <row r="3207" spans="1:5">
      <c r="A3207" s="69">
        <v>6386</v>
      </c>
      <c r="B3207" s="69">
        <v>6</v>
      </c>
      <c r="C3207" s="64">
        <v>939</v>
      </c>
      <c r="D3207" s="64">
        <v>327</v>
      </c>
      <c r="E3207" s="64" t="s">
        <v>42</v>
      </c>
    </row>
    <row r="3208" spans="1:5">
      <c r="A3208" s="69">
        <v>6390</v>
      </c>
      <c r="B3208" s="69">
        <v>7</v>
      </c>
      <c r="C3208" s="64">
        <v>680</v>
      </c>
      <c r="D3208" s="64">
        <v>340</v>
      </c>
      <c r="E3208" s="64" t="s">
        <v>42</v>
      </c>
    </row>
    <row r="3209" spans="1:5">
      <c r="A3209" s="69">
        <v>6391</v>
      </c>
      <c r="B3209" s="69">
        <v>7</v>
      </c>
      <c r="C3209" s="64">
        <v>680</v>
      </c>
      <c r="D3209" s="64">
        <v>340</v>
      </c>
      <c r="E3209" s="64" t="s">
        <v>42</v>
      </c>
    </row>
    <row r="3210" spans="1:5">
      <c r="A3210" s="69">
        <v>6392</v>
      </c>
      <c r="B3210" s="69">
        <v>7</v>
      </c>
      <c r="C3210" s="64">
        <v>680</v>
      </c>
      <c r="D3210" s="64">
        <v>340</v>
      </c>
      <c r="E3210" s="64" t="s">
        <v>42</v>
      </c>
    </row>
    <row r="3211" spans="1:5">
      <c r="A3211" s="69">
        <v>6393</v>
      </c>
      <c r="B3211" s="69">
        <v>7</v>
      </c>
      <c r="C3211" s="64">
        <v>680</v>
      </c>
      <c r="D3211" s="64">
        <v>340</v>
      </c>
      <c r="E3211" s="64" t="s">
        <v>42</v>
      </c>
    </row>
    <row r="3212" spans="1:5">
      <c r="A3212" s="69">
        <v>6394</v>
      </c>
      <c r="B3212" s="69">
        <v>9</v>
      </c>
      <c r="C3212" s="64">
        <v>1048</v>
      </c>
      <c r="D3212" s="64">
        <v>274</v>
      </c>
      <c r="E3212" s="64" t="s">
        <v>42</v>
      </c>
    </row>
    <row r="3213" spans="1:5">
      <c r="A3213" s="69">
        <v>6395</v>
      </c>
      <c r="B3213" s="69">
        <v>9</v>
      </c>
      <c r="C3213" s="64">
        <v>1048</v>
      </c>
      <c r="D3213" s="64">
        <v>274</v>
      </c>
      <c r="E3213" s="64" t="s">
        <v>42</v>
      </c>
    </row>
    <row r="3214" spans="1:5">
      <c r="A3214" s="69">
        <v>6396</v>
      </c>
      <c r="B3214" s="69">
        <v>10</v>
      </c>
      <c r="C3214" s="64">
        <v>1112</v>
      </c>
      <c r="D3214" s="64">
        <v>132</v>
      </c>
      <c r="E3214" s="64" t="s">
        <v>42</v>
      </c>
    </row>
    <row r="3215" spans="1:5">
      <c r="A3215" s="69">
        <v>6397</v>
      </c>
      <c r="B3215" s="69">
        <v>10</v>
      </c>
      <c r="C3215" s="64">
        <v>1112</v>
      </c>
      <c r="D3215" s="64">
        <v>132</v>
      </c>
      <c r="E3215" s="64" t="s">
        <v>42</v>
      </c>
    </row>
    <row r="3216" spans="1:5">
      <c r="A3216" s="69">
        <v>6398</v>
      </c>
      <c r="B3216" s="69">
        <v>9</v>
      </c>
      <c r="C3216" s="64">
        <v>1048</v>
      </c>
      <c r="D3216" s="64">
        <v>274</v>
      </c>
      <c r="E3216" s="64" t="s">
        <v>42</v>
      </c>
    </row>
    <row r="3217" spans="1:5">
      <c r="A3217" s="69">
        <v>6401</v>
      </c>
      <c r="B3217" s="69">
        <v>7</v>
      </c>
      <c r="C3217" s="64">
        <v>680</v>
      </c>
      <c r="D3217" s="64">
        <v>340</v>
      </c>
      <c r="E3217" s="64" t="s">
        <v>42</v>
      </c>
    </row>
    <row r="3218" spans="1:5">
      <c r="A3218" s="69">
        <v>6403</v>
      </c>
      <c r="B3218" s="69">
        <v>7</v>
      </c>
      <c r="C3218" s="64">
        <v>680</v>
      </c>
      <c r="D3218" s="64">
        <v>340</v>
      </c>
      <c r="E3218" s="64" t="s">
        <v>42</v>
      </c>
    </row>
    <row r="3219" spans="1:5">
      <c r="A3219" s="69">
        <v>6405</v>
      </c>
      <c r="B3219" s="69">
        <v>7</v>
      </c>
      <c r="C3219" s="64">
        <v>680</v>
      </c>
      <c r="D3219" s="64">
        <v>340</v>
      </c>
      <c r="E3219" s="64" t="s">
        <v>42</v>
      </c>
    </row>
    <row r="3220" spans="1:5">
      <c r="A3220" s="69">
        <v>6407</v>
      </c>
      <c r="B3220" s="69">
        <v>6</v>
      </c>
      <c r="C3220" s="64">
        <v>939</v>
      </c>
      <c r="D3220" s="64">
        <v>327</v>
      </c>
      <c r="E3220" s="64" t="s">
        <v>42</v>
      </c>
    </row>
    <row r="3221" spans="1:5">
      <c r="A3221" s="69">
        <v>6409</v>
      </c>
      <c r="B3221" s="69">
        <v>7</v>
      </c>
      <c r="C3221" s="64">
        <v>680</v>
      </c>
      <c r="D3221" s="64">
        <v>340</v>
      </c>
      <c r="E3221" s="64" t="s">
        <v>42</v>
      </c>
    </row>
    <row r="3222" spans="1:5">
      <c r="A3222" s="69">
        <v>6410</v>
      </c>
      <c r="B3222" s="69">
        <v>6</v>
      </c>
      <c r="C3222" s="64">
        <v>939</v>
      </c>
      <c r="D3222" s="64">
        <v>327</v>
      </c>
      <c r="E3222" s="64" t="s">
        <v>42</v>
      </c>
    </row>
    <row r="3223" spans="1:5">
      <c r="A3223" s="69">
        <v>6411</v>
      </c>
      <c r="B3223" s="69">
        <v>6</v>
      </c>
      <c r="C3223" s="64">
        <v>939</v>
      </c>
      <c r="D3223" s="64">
        <v>327</v>
      </c>
      <c r="E3223" s="64" t="s">
        <v>42</v>
      </c>
    </row>
    <row r="3224" spans="1:5">
      <c r="A3224" s="69">
        <v>6412</v>
      </c>
      <c r="B3224" s="69">
        <v>6</v>
      </c>
      <c r="C3224" s="64">
        <v>939</v>
      </c>
      <c r="D3224" s="64">
        <v>327</v>
      </c>
      <c r="E3224" s="64" t="s">
        <v>42</v>
      </c>
    </row>
    <row r="3225" spans="1:5">
      <c r="A3225" s="69">
        <v>6413</v>
      </c>
      <c r="B3225" s="69">
        <v>6</v>
      </c>
      <c r="C3225" s="64">
        <v>939</v>
      </c>
      <c r="D3225" s="64">
        <v>327</v>
      </c>
      <c r="E3225" s="64" t="s">
        <v>42</v>
      </c>
    </row>
    <row r="3226" spans="1:5">
      <c r="A3226" s="69">
        <v>6414</v>
      </c>
      <c r="B3226" s="69">
        <v>6</v>
      </c>
      <c r="C3226" s="64">
        <v>939</v>
      </c>
      <c r="D3226" s="64">
        <v>327</v>
      </c>
      <c r="E3226" s="64" t="s">
        <v>42</v>
      </c>
    </row>
    <row r="3227" spans="1:5">
      <c r="A3227" s="69">
        <v>6415</v>
      </c>
      <c r="B3227" s="69">
        <v>6</v>
      </c>
      <c r="C3227" s="64">
        <v>939</v>
      </c>
      <c r="D3227" s="64">
        <v>327</v>
      </c>
      <c r="E3227" s="64" t="s">
        <v>42</v>
      </c>
    </row>
    <row r="3228" spans="1:5">
      <c r="A3228" s="69">
        <v>6417</v>
      </c>
      <c r="B3228" s="69">
        <v>6</v>
      </c>
      <c r="C3228" s="64">
        <v>939</v>
      </c>
      <c r="D3228" s="64">
        <v>327</v>
      </c>
      <c r="E3228" s="64" t="s">
        <v>42</v>
      </c>
    </row>
    <row r="3229" spans="1:5">
      <c r="A3229" s="69">
        <v>6418</v>
      </c>
      <c r="B3229" s="69">
        <v>6</v>
      </c>
      <c r="C3229" s="64">
        <v>939</v>
      </c>
      <c r="D3229" s="64">
        <v>327</v>
      </c>
      <c r="E3229" s="64" t="s">
        <v>42</v>
      </c>
    </row>
    <row r="3230" spans="1:5">
      <c r="A3230" s="69">
        <v>6419</v>
      </c>
      <c r="B3230" s="69">
        <v>6</v>
      </c>
      <c r="C3230" s="64">
        <v>939</v>
      </c>
      <c r="D3230" s="64">
        <v>327</v>
      </c>
      <c r="E3230" s="64" t="s">
        <v>42</v>
      </c>
    </row>
    <row r="3231" spans="1:5">
      <c r="A3231" s="69">
        <v>6420</v>
      </c>
      <c r="B3231" s="69">
        <v>6</v>
      </c>
      <c r="C3231" s="64">
        <v>939</v>
      </c>
      <c r="D3231" s="64">
        <v>327</v>
      </c>
      <c r="E3231" s="64" t="s">
        <v>42</v>
      </c>
    </row>
    <row r="3232" spans="1:5">
      <c r="A3232" s="69">
        <v>6421</v>
      </c>
      <c r="B3232" s="69">
        <v>6</v>
      </c>
      <c r="C3232" s="64">
        <v>939</v>
      </c>
      <c r="D3232" s="64">
        <v>327</v>
      </c>
      <c r="E3232" s="64" t="s">
        <v>42</v>
      </c>
    </row>
    <row r="3233" spans="1:5">
      <c r="A3233" s="69">
        <v>6422</v>
      </c>
      <c r="B3233" s="69">
        <v>6</v>
      </c>
      <c r="C3233" s="64">
        <v>939</v>
      </c>
      <c r="D3233" s="64">
        <v>327</v>
      </c>
      <c r="E3233" s="64" t="s">
        <v>42</v>
      </c>
    </row>
    <row r="3234" spans="1:5">
      <c r="A3234" s="69">
        <v>6423</v>
      </c>
      <c r="B3234" s="69">
        <v>6</v>
      </c>
      <c r="C3234" s="64">
        <v>939</v>
      </c>
      <c r="D3234" s="64">
        <v>327</v>
      </c>
      <c r="E3234" s="64" t="s">
        <v>42</v>
      </c>
    </row>
    <row r="3235" spans="1:5">
      <c r="A3235" s="69">
        <v>6424</v>
      </c>
      <c r="B3235" s="69">
        <v>6</v>
      </c>
      <c r="C3235" s="64">
        <v>939</v>
      </c>
      <c r="D3235" s="64">
        <v>327</v>
      </c>
      <c r="E3235" s="64" t="s">
        <v>42</v>
      </c>
    </row>
    <row r="3236" spans="1:5">
      <c r="A3236" s="69">
        <v>6425</v>
      </c>
      <c r="B3236" s="69">
        <v>6</v>
      </c>
      <c r="C3236" s="64">
        <v>939</v>
      </c>
      <c r="D3236" s="64">
        <v>327</v>
      </c>
      <c r="E3236" s="64" t="s">
        <v>42</v>
      </c>
    </row>
    <row r="3237" spans="1:5">
      <c r="A3237" s="69">
        <v>6426</v>
      </c>
      <c r="B3237" s="69">
        <v>6</v>
      </c>
      <c r="C3237" s="64">
        <v>939</v>
      </c>
      <c r="D3237" s="64">
        <v>327</v>
      </c>
      <c r="E3237" s="64" t="s">
        <v>42</v>
      </c>
    </row>
    <row r="3238" spans="1:5">
      <c r="A3238" s="69">
        <v>6427</v>
      </c>
      <c r="B3238" s="69">
        <v>6</v>
      </c>
      <c r="C3238" s="64">
        <v>939</v>
      </c>
      <c r="D3238" s="64">
        <v>327</v>
      </c>
      <c r="E3238" s="64" t="s">
        <v>42</v>
      </c>
    </row>
    <row r="3239" spans="1:5">
      <c r="A3239" s="69">
        <v>6428</v>
      </c>
      <c r="B3239" s="69">
        <v>6</v>
      </c>
      <c r="C3239" s="64">
        <v>939</v>
      </c>
      <c r="D3239" s="64">
        <v>327</v>
      </c>
      <c r="E3239" s="64" t="s">
        <v>42</v>
      </c>
    </row>
    <row r="3240" spans="1:5">
      <c r="A3240" s="69">
        <v>6429</v>
      </c>
      <c r="B3240" s="69">
        <v>11</v>
      </c>
      <c r="C3240" s="64">
        <v>899</v>
      </c>
      <c r="D3240" s="64">
        <v>243</v>
      </c>
      <c r="E3240" s="64" t="s">
        <v>42</v>
      </c>
    </row>
    <row r="3241" spans="1:5">
      <c r="A3241" s="69">
        <v>6430</v>
      </c>
      <c r="B3241" s="69">
        <v>11</v>
      </c>
      <c r="C3241" s="64">
        <v>899</v>
      </c>
      <c r="D3241" s="64">
        <v>243</v>
      </c>
      <c r="E3241" s="64" t="s">
        <v>42</v>
      </c>
    </row>
    <row r="3242" spans="1:5">
      <c r="A3242" s="69">
        <v>6431</v>
      </c>
      <c r="B3242" s="69">
        <v>11</v>
      </c>
      <c r="C3242" s="64">
        <v>899</v>
      </c>
      <c r="D3242" s="64">
        <v>243</v>
      </c>
      <c r="E3242" s="64" t="s">
        <v>42</v>
      </c>
    </row>
    <row r="3243" spans="1:5">
      <c r="A3243" s="69">
        <v>6432</v>
      </c>
      <c r="B3243" s="69">
        <v>11</v>
      </c>
      <c r="C3243" s="64">
        <v>899</v>
      </c>
      <c r="D3243" s="64">
        <v>243</v>
      </c>
      <c r="E3243" s="64" t="s">
        <v>42</v>
      </c>
    </row>
    <row r="3244" spans="1:5">
      <c r="A3244" s="69">
        <v>6433</v>
      </c>
      <c r="B3244" s="69">
        <v>11</v>
      </c>
      <c r="C3244" s="64">
        <v>899</v>
      </c>
      <c r="D3244" s="64">
        <v>243</v>
      </c>
      <c r="E3244" s="64" t="s">
        <v>42</v>
      </c>
    </row>
    <row r="3245" spans="1:5">
      <c r="A3245" s="69">
        <v>6434</v>
      </c>
      <c r="B3245" s="69">
        <v>11</v>
      </c>
      <c r="C3245" s="64">
        <v>899</v>
      </c>
      <c r="D3245" s="64">
        <v>243</v>
      </c>
      <c r="E3245" s="64" t="s">
        <v>42</v>
      </c>
    </row>
    <row r="3246" spans="1:5">
      <c r="A3246" s="69">
        <v>6435</v>
      </c>
      <c r="B3246" s="69">
        <v>11</v>
      </c>
      <c r="C3246" s="64">
        <v>899</v>
      </c>
      <c r="D3246" s="64">
        <v>243</v>
      </c>
      <c r="E3246" s="64" t="s">
        <v>42</v>
      </c>
    </row>
    <row r="3247" spans="1:5">
      <c r="A3247" s="69">
        <v>6436</v>
      </c>
      <c r="B3247" s="69">
        <v>11</v>
      </c>
      <c r="C3247" s="64">
        <v>899</v>
      </c>
      <c r="D3247" s="64">
        <v>243</v>
      </c>
      <c r="E3247" s="64" t="s">
        <v>42</v>
      </c>
    </row>
    <row r="3248" spans="1:5">
      <c r="A3248" s="69">
        <v>6437</v>
      </c>
      <c r="B3248" s="69">
        <v>11</v>
      </c>
      <c r="C3248" s="64">
        <v>899</v>
      </c>
      <c r="D3248" s="64">
        <v>243</v>
      </c>
      <c r="E3248" s="64" t="s">
        <v>42</v>
      </c>
    </row>
    <row r="3249" spans="1:5">
      <c r="A3249" s="69">
        <v>6438</v>
      </c>
      <c r="B3249" s="69">
        <v>11</v>
      </c>
      <c r="C3249" s="64">
        <v>899</v>
      </c>
      <c r="D3249" s="64">
        <v>243</v>
      </c>
      <c r="E3249" s="64" t="s">
        <v>42</v>
      </c>
    </row>
    <row r="3250" spans="1:5">
      <c r="A3250" s="69">
        <v>6439</v>
      </c>
      <c r="B3250" s="69">
        <v>11</v>
      </c>
      <c r="C3250" s="64">
        <v>899</v>
      </c>
      <c r="D3250" s="64">
        <v>243</v>
      </c>
      <c r="E3250" s="64" t="s">
        <v>42</v>
      </c>
    </row>
    <row r="3251" spans="1:5">
      <c r="A3251" s="69">
        <v>6440</v>
      </c>
      <c r="B3251" s="69">
        <v>11</v>
      </c>
      <c r="C3251" s="64">
        <v>899</v>
      </c>
      <c r="D3251" s="64">
        <v>243</v>
      </c>
      <c r="E3251" s="64" t="s">
        <v>42</v>
      </c>
    </row>
    <row r="3252" spans="1:5">
      <c r="A3252" s="69">
        <v>6442</v>
      </c>
      <c r="B3252" s="69">
        <v>11</v>
      </c>
      <c r="C3252" s="64">
        <v>899</v>
      </c>
      <c r="D3252" s="64">
        <v>243</v>
      </c>
      <c r="E3252" s="64" t="s">
        <v>42</v>
      </c>
    </row>
    <row r="3253" spans="1:5">
      <c r="A3253" s="69">
        <v>6443</v>
      </c>
      <c r="B3253" s="69">
        <v>11</v>
      </c>
      <c r="C3253" s="64">
        <v>899</v>
      </c>
      <c r="D3253" s="64">
        <v>243</v>
      </c>
      <c r="E3253" s="64" t="s">
        <v>42</v>
      </c>
    </row>
    <row r="3254" spans="1:5">
      <c r="A3254" s="69">
        <v>6444</v>
      </c>
      <c r="B3254" s="69">
        <v>11</v>
      </c>
      <c r="C3254" s="64">
        <v>899</v>
      </c>
      <c r="D3254" s="64">
        <v>243</v>
      </c>
      <c r="E3254" s="64" t="s">
        <v>42</v>
      </c>
    </row>
    <row r="3255" spans="1:5">
      <c r="A3255" s="69">
        <v>6445</v>
      </c>
      <c r="B3255" s="69">
        <v>10</v>
      </c>
      <c r="C3255" s="64">
        <v>1112</v>
      </c>
      <c r="D3255" s="64">
        <v>132</v>
      </c>
      <c r="E3255" s="64" t="s">
        <v>42</v>
      </c>
    </row>
    <row r="3256" spans="1:5">
      <c r="A3256" s="69">
        <v>6446</v>
      </c>
      <c r="B3256" s="69">
        <v>10</v>
      </c>
      <c r="C3256" s="64">
        <v>1112</v>
      </c>
      <c r="D3256" s="64">
        <v>132</v>
      </c>
      <c r="E3256" s="64" t="s">
        <v>42</v>
      </c>
    </row>
    <row r="3257" spans="1:5">
      <c r="A3257" s="69">
        <v>6447</v>
      </c>
      <c r="B3257" s="69">
        <v>10</v>
      </c>
      <c r="C3257" s="64">
        <v>1112</v>
      </c>
      <c r="D3257" s="64">
        <v>132</v>
      </c>
      <c r="E3257" s="64" t="s">
        <v>42</v>
      </c>
    </row>
    <row r="3258" spans="1:5">
      <c r="A3258" s="69">
        <v>6448</v>
      </c>
      <c r="B3258" s="69">
        <v>10</v>
      </c>
      <c r="C3258" s="64">
        <v>1112</v>
      </c>
      <c r="D3258" s="64">
        <v>132</v>
      </c>
      <c r="E3258" s="64" t="s">
        <v>42</v>
      </c>
    </row>
    <row r="3259" spans="1:5">
      <c r="A3259" s="69">
        <v>6450</v>
      </c>
      <c r="B3259" s="69">
        <v>10</v>
      </c>
      <c r="C3259" s="64">
        <v>1112</v>
      </c>
      <c r="D3259" s="64">
        <v>132</v>
      </c>
      <c r="E3259" s="64" t="s">
        <v>42</v>
      </c>
    </row>
    <row r="3260" spans="1:5">
      <c r="A3260" s="69">
        <v>6460</v>
      </c>
      <c r="B3260" s="69">
        <v>7</v>
      </c>
      <c r="C3260" s="64">
        <v>680</v>
      </c>
      <c r="D3260" s="64">
        <v>340</v>
      </c>
      <c r="E3260" s="64" t="s">
        <v>42</v>
      </c>
    </row>
    <row r="3261" spans="1:5">
      <c r="A3261" s="69">
        <v>6461</v>
      </c>
      <c r="B3261" s="69">
        <v>7</v>
      </c>
      <c r="C3261" s="64">
        <v>680</v>
      </c>
      <c r="D3261" s="64">
        <v>340</v>
      </c>
      <c r="E3261" s="64" t="s">
        <v>42</v>
      </c>
    </row>
    <row r="3262" spans="1:5">
      <c r="A3262" s="69">
        <v>6462</v>
      </c>
      <c r="B3262" s="69">
        <v>7</v>
      </c>
      <c r="C3262" s="64">
        <v>680</v>
      </c>
      <c r="D3262" s="64">
        <v>340</v>
      </c>
      <c r="E3262" s="64" t="s">
        <v>42</v>
      </c>
    </row>
    <row r="3263" spans="1:5">
      <c r="A3263" s="69">
        <v>6463</v>
      </c>
      <c r="B3263" s="69">
        <v>6</v>
      </c>
      <c r="C3263" s="64">
        <v>939</v>
      </c>
      <c r="D3263" s="64">
        <v>327</v>
      </c>
      <c r="E3263" s="64" t="s">
        <v>42</v>
      </c>
    </row>
    <row r="3264" spans="1:5">
      <c r="A3264" s="69">
        <v>6464</v>
      </c>
      <c r="B3264" s="69">
        <v>7</v>
      </c>
      <c r="C3264" s="64">
        <v>680</v>
      </c>
      <c r="D3264" s="64">
        <v>340</v>
      </c>
      <c r="E3264" s="64" t="s">
        <v>42</v>
      </c>
    </row>
    <row r="3265" spans="1:5">
      <c r="A3265" s="69">
        <v>6465</v>
      </c>
      <c r="B3265" s="69">
        <v>7</v>
      </c>
      <c r="C3265" s="64">
        <v>680</v>
      </c>
      <c r="D3265" s="64">
        <v>340</v>
      </c>
      <c r="E3265" s="64" t="s">
        <v>42</v>
      </c>
    </row>
    <row r="3266" spans="1:5">
      <c r="A3266" s="69">
        <v>6466</v>
      </c>
      <c r="B3266" s="69">
        <v>7</v>
      </c>
      <c r="C3266" s="64">
        <v>680</v>
      </c>
      <c r="D3266" s="64">
        <v>340</v>
      </c>
      <c r="E3266" s="64" t="s">
        <v>42</v>
      </c>
    </row>
    <row r="3267" spans="1:5">
      <c r="A3267" s="69">
        <v>6467</v>
      </c>
      <c r="B3267" s="69">
        <v>7</v>
      </c>
      <c r="C3267" s="64">
        <v>680</v>
      </c>
      <c r="D3267" s="64">
        <v>340</v>
      </c>
      <c r="E3267" s="64" t="s">
        <v>42</v>
      </c>
    </row>
    <row r="3268" spans="1:5">
      <c r="A3268" s="69">
        <v>6468</v>
      </c>
      <c r="B3268" s="69">
        <v>7</v>
      </c>
      <c r="C3268" s="64">
        <v>680</v>
      </c>
      <c r="D3268" s="64">
        <v>340</v>
      </c>
      <c r="E3268" s="64" t="s">
        <v>42</v>
      </c>
    </row>
    <row r="3269" spans="1:5">
      <c r="A3269" s="69">
        <v>6470</v>
      </c>
      <c r="B3269" s="69">
        <v>7</v>
      </c>
      <c r="C3269" s="64">
        <v>680</v>
      </c>
      <c r="D3269" s="64">
        <v>340</v>
      </c>
      <c r="E3269" s="64" t="s">
        <v>42</v>
      </c>
    </row>
    <row r="3270" spans="1:5">
      <c r="A3270" s="69">
        <v>6472</v>
      </c>
      <c r="B3270" s="69">
        <v>7</v>
      </c>
      <c r="C3270" s="64">
        <v>680</v>
      </c>
      <c r="D3270" s="64">
        <v>340</v>
      </c>
      <c r="E3270" s="64" t="s">
        <v>42</v>
      </c>
    </row>
    <row r="3271" spans="1:5">
      <c r="A3271" s="69">
        <v>6473</v>
      </c>
      <c r="B3271" s="69">
        <v>6</v>
      </c>
      <c r="C3271" s="64">
        <v>939</v>
      </c>
      <c r="D3271" s="64">
        <v>327</v>
      </c>
      <c r="E3271" s="64" t="s">
        <v>42</v>
      </c>
    </row>
    <row r="3272" spans="1:5">
      <c r="A3272" s="69">
        <v>6475</v>
      </c>
      <c r="B3272" s="69">
        <v>6</v>
      </c>
      <c r="C3272" s="64">
        <v>939</v>
      </c>
      <c r="D3272" s="64">
        <v>327</v>
      </c>
      <c r="E3272" s="64" t="s">
        <v>42</v>
      </c>
    </row>
    <row r="3273" spans="1:5">
      <c r="A3273" s="69">
        <v>6476</v>
      </c>
      <c r="B3273" s="69">
        <v>6</v>
      </c>
      <c r="C3273" s="64">
        <v>939</v>
      </c>
      <c r="D3273" s="64">
        <v>327</v>
      </c>
      <c r="E3273" s="64" t="s">
        <v>42</v>
      </c>
    </row>
    <row r="3274" spans="1:5">
      <c r="A3274" s="69">
        <v>6477</v>
      </c>
      <c r="B3274" s="69">
        <v>6</v>
      </c>
      <c r="C3274" s="64">
        <v>939</v>
      </c>
      <c r="D3274" s="64">
        <v>327</v>
      </c>
      <c r="E3274" s="64" t="s">
        <v>42</v>
      </c>
    </row>
    <row r="3275" spans="1:5">
      <c r="A3275" s="69">
        <v>6479</v>
      </c>
      <c r="B3275" s="69">
        <v>6</v>
      </c>
      <c r="C3275" s="64">
        <v>939</v>
      </c>
      <c r="D3275" s="64">
        <v>327</v>
      </c>
      <c r="E3275" s="64" t="s">
        <v>42</v>
      </c>
    </row>
    <row r="3276" spans="1:5">
      <c r="A3276" s="69">
        <v>6480</v>
      </c>
      <c r="B3276" s="69">
        <v>6</v>
      </c>
      <c r="C3276" s="64">
        <v>939</v>
      </c>
      <c r="D3276" s="64">
        <v>327</v>
      </c>
      <c r="E3276" s="64" t="s">
        <v>42</v>
      </c>
    </row>
    <row r="3277" spans="1:5">
      <c r="A3277" s="69">
        <v>6484</v>
      </c>
      <c r="B3277" s="69">
        <v>11</v>
      </c>
      <c r="C3277" s="64">
        <v>899</v>
      </c>
      <c r="D3277" s="64">
        <v>243</v>
      </c>
      <c r="E3277" s="64" t="s">
        <v>42</v>
      </c>
    </row>
    <row r="3278" spans="1:5">
      <c r="A3278" s="69">
        <v>6485</v>
      </c>
      <c r="B3278" s="69">
        <v>6</v>
      </c>
      <c r="C3278" s="64">
        <v>939</v>
      </c>
      <c r="D3278" s="64">
        <v>327</v>
      </c>
      <c r="E3278" s="64" t="s">
        <v>42</v>
      </c>
    </row>
    <row r="3279" spans="1:5">
      <c r="A3279" s="69">
        <v>6487</v>
      </c>
      <c r="B3279" s="69">
        <v>6</v>
      </c>
      <c r="C3279" s="64">
        <v>939</v>
      </c>
      <c r="D3279" s="64">
        <v>327</v>
      </c>
      <c r="E3279" s="64" t="s">
        <v>42</v>
      </c>
    </row>
    <row r="3280" spans="1:5">
      <c r="A3280" s="69">
        <v>6488</v>
      </c>
      <c r="B3280" s="69">
        <v>6</v>
      </c>
      <c r="C3280" s="64">
        <v>939</v>
      </c>
      <c r="D3280" s="64">
        <v>327</v>
      </c>
      <c r="E3280" s="64" t="s">
        <v>42</v>
      </c>
    </row>
    <row r="3281" spans="1:5">
      <c r="A3281" s="69">
        <v>6489</v>
      </c>
      <c r="B3281" s="69">
        <v>6</v>
      </c>
      <c r="C3281" s="64">
        <v>939</v>
      </c>
      <c r="D3281" s="64">
        <v>327</v>
      </c>
      <c r="E3281" s="64" t="s">
        <v>42</v>
      </c>
    </row>
    <row r="3282" spans="1:5">
      <c r="A3282" s="69">
        <v>6490</v>
      </c>
      <c r="B3282" s="69">
        <v>6</v>
      </c>
      <c r="C3282" s="64">
        <v>939</v>
      </c>
      <c r="D3282" s="64">
        <v>327</v>
      </c>
      <c r="E3282" s="64" t="s">
        <v>42</v>
      </c>
    </row>
    <row r="3283" spans="1:5">
      <c r="A3283" s="69">
        <v>6501</v>
      </c>
      <c r="B3283" s="69">
        <v>7</v>
      </c>
      <c r="C3283" s="64">
        <v>680</v>
      </c>
      <c r="D3283" s="64">
        <v>340</v>
      </c>
      <c r="E3283" s="64" t="s">
        <v>42</v>
      </c>
    </row>
    <row r="3284" spans="1:5">
      <c r="A3284" s="69">
        <v>6502</v>
      </c>
      <c r="B3284" s="69">
        <v>5</v>
      </c>
      <c r="C3284" s="64">
        <v>446</v>
      </c>
      <c r="D3284" s="64">
        <v>553</v>
      </c>
      <c r="E3284" s="64" t="s">
        <v>42</v>
      </c>
    </row>
    <row r="3285" spans="1:5">
      <c r="A3285" s="69">
        <v>6503</v>
      </c>
      <c r="B3285" s="69">
        <v>7</v>
      </c>
      <c r="C3285" s="64">
        <v>680</v>
      </c>
      <c r="D3285" s="64">
        <v>340</v>
      </c>
      <c r="E3285" s="64" t="s">
        <v>42</v>
      </c>
    </row>
    <row r="3286" spans="1:5">
      <c r="A3286" s="69">
        <v>6504</v>
      </c>
      <c r="B3286" s="69">
        <v>5</v>
      </c>
      <c r="C3286" s="64">
        <v>446</v>
      </c>
      <c r="D3286" s="64">
        <v>553</v>
      </c>
      <c r="E3286" s="64" t="s">
        <v>42</v>
      </c>
    </row>
    <row r="3287" spans="1:5">
      <c r="A3287" s="69">
        <v>6505</v>
      </c>
      <c r="B3287" s="69">
        <v>5</v>
      </c>
      <c r="C3287" s="64">
        <v>446</v>
      </c>
      <c r="D3287" s="64">
        <v>553</v>
      </c>
      <c r="E3287" s="64" t="s">
        <v>42</v>
      </c>
    </row>
    <row r="3288" spans="1:5">
      <c r="A3288" s="69">
        <v>6506</v>
      </c>
      <c r="B3288" s="69">
        <v>5</v>
      </c>
      <c r="C3288" s="64">
        <v>446</v>
      </c>
      <c r="D3288" s="64">
        <v>553</v>
      </c>
      <c r="E3288" s="64" t="s">
        <v>42</v>
      </c>
    </row>
    <row r="3289" spans="1:5">
      <c r="A3289" s="69">
        <v>6507</v>
      </c>
      <c r="B3289" s="69">
        <v>5</v>
      </c>
      <c r="C3289" s="64">
        <v>446</v>
      </c>
      <c r="D3289" s="64">
        <v>553</v>
      </c>
      <c r="E3289" s="64" t="s">
        <v>42</v>
      </c>
    </row>
    <row r="3290" spans="1:5">
      <c r="A3290" s="69">
        <v>6509</v>
      </c>
      <c r="B3290" s="69">
        <v>5</v>
      </c>
      <c r="C3290" s="64">
        <v>446</v>
      </c>
      <c r="D3290" s="64">
        <v>553</v>
      </c>
      <c r="E3290" s="64" t="s">
        <v>42</v>
      </c>
    </row>
    <row r="3291" spans="1:5">
      <c r="A3291" s="69">
        <v>6510</v>
      </c>
      <c r="B3291" s="69">
        <v>5</v>
      </c>
      <c r="C3291" s="64">
        <v>446</v>
      </c>
      <c r="D3291" s="64">
        <v>553</v>
      </c>
      <c r="E3291" s="64" t="s">
        <v>42</v>
      </c>
    </row>
    <row r="3292" spans="1:5">
      <c r="A3292" s="69">
        <v>6511</v>
      </c>
      <c r="B3292" s="69">
        <v>5</v>
      </c>
      <c r="C3292" s="64">
        <v>446</v>
      </c>
      <c r="D3292" s="64">
        <v>553</v>
      </c>
      <c r="E3292" s="64" t="s">
        <v>42</v>
      </c>
    </row>
    <row r="3293" spans="1:5">
      <c r="A3293" s="69">
        <v>6512</v>
      </c>
      <c r="B3293" s="69">
        <v>5</v>
      </c>
      <c r="C3293" s="64">
        <v>446</v>
      </c>
      <c r="D3293" s="64">
        <v>553</v>
      </c>
      <c r="E3293" s="64" t="s">
        <v>42</v>
      </c>
    </row>
    <row r="3294" spans="1:5">
      <c r="A3294" s="69">
        <v>6513</v>
      </c>
      <c r="B3294" s="69">
        <v>5</v>
      </c>
      <c r="C3294" s="64">
        <v>446</v>
      </c>
      <c r="D3294" s="64">
        <v>553</v>
      </c>
      <c r="E3294" s="64" t="s">
        <v>42</v>
      </c>
    </row>
    <row r="3295" spans="1:5">
      <c r="A3295" s="69">
        <v>6514</v>
      </c>
      <c r="B3295" s="69">
        <v>5</v>
      </c>
      <c r="C3295" s="64">
        <v>446</v>
      </c>
      <c r="D3295" s="64">
        <v>553</v>
      </c>
      <c r="E3295" s="64" t="s">
        <v>42</v>
      </c>
    </row>
    <row r="3296" spans="1:5">
      <c r="A3296" s="69">
        <v>6515</v>
      </c>
      <c r="B3296" s="69">
        <v>5</v>
      </c>
      <c r="C3296" s="64">
        <v>446</v>
      </c>
      <c r="D3296" s="64">
        <v>553</v>
      </c>
      <c r="E3296" s="64" t="s">
        <v>42</v>
      </c>
    </row>
    <row r="3297" spans="1:5">
      <c r="A3297" s="69">
        <v>6516</v>
      </c>
      <c r="B3297" s="69">
        <v>5</v>
      </c>
      <c r="C3297" s="64">
        <v>446</v>
      </c>
      <c r="D3297" s="64">
        <v>553</v>
      </c>
      <c r="E3297" s="64" t="s">
        <v>42</v>
      </c>
    </row>
    <row r="3298" spans="1:5">
      <c r="A3298" s="69">
        <v>6517</v>
      </c>
      <c r="B3298" s="69">
        <v>5</v>
      </c>
      <c r="C3298" s="64">
        <v>446</v>
      </c>
      <c r="D3298" s="64">
        <v>553</v>
      </c>
      <c r="E3298" s="64" t="s">
        <v>42</v>
      </c>
    </row>
    <row r="3299" spans="1:5">
      <c r="A3299" s="69">
        <v>6518</v>
      </c>
      <c r="B3299" s="69">
        <v>5</v>
      </c>
      <c r="C3299" s="64">
        <v>446</v>
      </c>
      <c r="D3299" s="64">
        <v>553</v>
      </c>
      <c r="E3299" s="64" t="s">
        <v>42</v>
      </c>
    </row>
    <row r="3300" spans="1:5">
      <c r="A3300" s="69">
        <v>6519</v>
      </c>
      <c r="B3300" s="69">
        <v>5</v>
      </c>
      <c r="C3300" s="64">
        <v>446</v>
      </c>
      <c r="D3300" s="64">
        <v>553</v>
      </c>
      <c r="E3300" s="64" t="s">
        <v>42</v>
      </c>
    </row>
    <row r="3301" spans="1:5">
      <c r="A3301" s="69">
        <v>6521</v>
      </c>
      <c r="B3301" s="69">
        <v>5</v>
      </c>
      <c r="C3301" s="64">
        <v>446</v>
      </c>
      <c r="D3301" s="64">
        <v>553</v>
      </c>
      <c r="E3301" s="64" t="s">
        <v>42</v>
      </c>
    </row>
    <row r="3302" spans="1:5">
      <c r="A3302" s="69">
        <v>6522</v>
      </c>
      <c r="B3302" s="69">
        <v>5</v>
      </c>
      <c r="C3302" s="64">
        <v>446</v>
      </c>
      <c r="D3302" s="64">
        <v>553</v>
      </c>
      <c r="E3302" s="64" t="s">
        <v>42</v>
      </c>
    </row>
    <row r="3303" spans="1:5">
      <c r="A3303" s="69">
        <v>6525</v>
      </c>
      <c r="B3303" s="69">
        <v>5</v>
      </c>
      <c r="C3303" s="64">
        <v>446</v>
      </c>
      <c r="D3303" s="64">
        <v>553</v>
      </c>
      <c r="E3303" s="64" t="s">
        <v>42</v>
      </c>
    </row>
    <row r="3304" spans="1:5">
      <c r="A3304" s="69">
        <v>6528</v>
      </c>
      <c r="B3304" s="69">
        <v>5</v>
      </c>
      <c r="C3304" s="64">
        <v>446</v>
      </c>
      <c r="D3304" s="64">
        <v>553</v>
      </c>
      <c r="E3304" s="64" t="s">
        <v>42</v>
      </c>
    </row>
    <row r="3305" spans="1:5">
      <c r="A3305" s="69">
        <v>6530</v>
      </c>
      <c r="B3305" s="69">
        <v>5</v>
      </c>
      <c r="C3305" s="64">
        <v>446</v>
      </c>
      <c r="D3305" s="64">
        <v>553</v>
      </c>
      <c r="E3305" s="64" t="s">
        <v>42</v>
      </c>
    </row>
    <row r="3306" spans="1:5">
      <c r="A3306" s="69">
        <v>6531</v>
      </c>
      <c r="B3306" s="69">
        <v>5</v>
      </c>
      <c r="C3306" s="64">
        <v>446</v>
      </c>
      <c r="D3306" s="64">
        <v>553</v>
      </c>
      <c r="E3306" s="64" t="s">
        <v>42</v>
      </c>
    </row>
    <row r="3307" spans="1:5">
      <c r="A3307" s="69">
        <v>6532</v>
      </c>
      <c r="B3307" s="69">
        <v>5</v>
      </c>
      <c r="C3307" s="64">
        <v>446</v>
      </c>
      <c r="D3307" s="64">
        <v>553</v>
      </c>
      <c r="E3307" s="64" t="s">
        <v>42</v>
      </c>
    </row>
    <row r="3308" spans="1:5">
      <c r="A3308" s="69">
        <v>6535</v>
      </c>
      <c r="B3308" s="69">
        <v>5</v>
      </c>
      <c r="C3308" s="64">
        <v>446</v>
      </c>
      <c r="D3308" s="64">
        <v>553</v>
      </c>
      <c r="E3308" s="64" t="s">
        <v>42</v>
      </c>
    </row>
    <row r="3309" spans="1:5">
      <c r="A3309" s="69">
        <v>6536</v>
      </c>
      <c r="B3309" s="69">
        <v>5</v>
      </c>
      <c r="C3309" s="64">
        <v>446</v>
      </c>
      <c r="D3309" s="64">
        <v>553</v>
      </c>
      <c r="E3309" s="64" t="s">
        <v>42</v>
      </c>
    </row>
    <row r="3310" spans="1:5">
      <c r="A3310" s="69">
        <v>6537</v>
      </c>
      <c r="B3310" s="69">
        <v>3</v>
      </c>
      <c r="C3310" s="64">
        <v>159</v>
      </c>
      <c r="D3310" s="64">
        <v>1001</v>
      </c>
      <c r="E3310" s="64" t="s">
        <v>42</v>
      </c>
    </row>
    <row r="3311" spans="1:5">
      <c r="A3311" s="69">
        <v>6556</v>
      </c>
      <c r="B3311" s="69">
        <v>7</v>
      </c>
      <c r="C3311" s="64">
        <v>680</v>
      </c>
      <c r="D3311" s="64">
        <v>340</v>
      </c>
      <c r="E3311" s="64" t="s">
        <v>42</v>
      </c>
    </row>
    <row r="3312" spans="1:5">
      <c r="A3312" s="69">
        <v>6558</v>
      </c>
      <c r="B3312" s="69">
        <v>7</v>
      </c>
      <c r="C3312" s="64">
        <v>680</v>
      </c>
      <c r="D3312" s="64">
        <v>340</v>
      </c>
      <c r="E3312" s="64" t="s">
        <v>42</v>
      </c>
    </row>
    <row r="3313" spans="1:5">
      <c r="A3313" s="69">
        <v>6560</v>
      </c>
      <c r="B3313" s="69">
        <v>7</v>
      </c>
      <c r="C3313" s="64">
        <v>680</v>
      </c>
      <c r="D3313" s="64">
        <v>340</v>
      </c>
      <c r="E3313" s="64" t="s">
        <v>42</v>
      </c>
    </row>
    <row r="3314" spans="1:5">
      <c r="A3314" s="69">
        <v>6562</v>
      </c>
      <c r="B3314" s="69">
        <v>7</v>
      </c>
      <c r="C3314" s="64">
        <v>680</v>
      </c>
      <c r="D3314" s="64">
        <v>340</v>
      </c>
      <c r="E3314" s="64" t="s">
        <v>42</v>
      </c>
    </row>
    <row r="3315" spans="1:5">
      <c r="A3315" s="69">
        <v>6564</v>
      </c>
      <c r="B3315" s="69">
        <v>7</v>
      </c>
      <c r="C3315" s="64">
        <v>680</v>
      </c>
      <c r="D3315" s="64">
        <v>340</v>
      </c>
      <c r="E3315" s="64" t="s">
        <v>42</v>
      </c>
    </row>
    <row r="3316" spans="1:5">
      <c r="A3316" s="69">
        <v>6566</v>
      </c>
      <c r="B3316" s="69">
        <v>7</v>
      </c>
      <c r="C3316" s="64">
        <v>680</v>
      </c>
      <c r="D3316" s="64">
        <v>340</v>
      </c>
      <c r="E3316" s="64" t="s">
        <v>42</v>
      </c>
    </row>
    <row r="3317" spans="1:5">
      <c r="A3317" s="69">
        <v>6567</v>
      </c>
      <c r="B3317" s="69">
        <v>7</v>
      </c>
      <c r="C3317" s="64">
        <v>680</v>
      </c>
      <c r="D3317" s="64">
        <v>340</v>
      </c>
      <c r="E3317" s="64" t="s">
        <v>42</v>
      </c>
    </row>
    <row r="3318" spans="1:5">
      <c r="A3318" s="69">
        <v>6568</v>
      </c>
      <c r="B3318" s="69">
        <v>7</v>
      </c>
      <c r="C3318" s="64">
        <v>680</v>
      </c>
      <c r="D3318" s="64">
        <v>340</v>
      </c>
      <c r="E3318" s="64" t="s">
        <v>42</v>
      </c>
    </row>
    <row r="3319" spans="1:5">
      <c r="A3319" s="69">
        <v>6569</v>
      </c>
      <c r="B3319" s="69">
        <v>7</v>
      </c>
      <c r="C3319" s="64">
        <v>680</v>
      </c>
      <c r="D3319" s="64">
        <v>340</v>
      </c>
      <c r="E3319" s="64" t="s">
        <v>42</v>
      </c>
    </row>
    <row r="3320" spans="1:5">
      <c r="A3320" s="69">
        <v>6571</v>
      </c>
      <c r="B3320" s="69">
        <v>7</v>
      </c>
      <c r="C3320" s="64">
        <v>680</v>
      </c>
      <c r="D3320" s="64">
        <v>340</v>
      </c>
      <c r="E3320" s="64" t="s">
        <v>42</v>
      </c>
    </row>
    <row r="3321" spans="1:5">
      <c r="A3321" s="69">
        <v>6572</v>
      </c>
      <c r="B3321" s="69">
        <v>7</v>
      </c>
      <c r="C3321" s="64">
        <v>680</v>
      </c>
      <c r="D3321" s="64">
        <v>340</v>
      </c>
      <c r="E3321" s="64" t="s">
        <v>42</v>
      </c>
    </row>
    <row r="3322" spans="1:5">
      <c r="A3322" s="69">
        <v>6574</v>
      </c>
      <c r="B3322" s="69">
        <v>5</v>
      </c>
      <c r="C3322" s="64">
        <v>446</v>
      </c>
      <c r="D3322" s="64">
        <v>553</v>
      </c>
      <c r="E3322" s="64" t="s">
        <v>42</v>
      </c>
    </row>
    <row r="3323" spans="1:5">
      <c r="A3323" s="69">
        <v>6575</v>
      </c>
      <c r="B3323" s="69">
        <v>5</v>
      </c>
      <c r="C3323" s="64">
        <v>446</v>
      </c>
      <c r="D3323" s="64">
        <v>553</v>
      </c>
      <c r="E3323" s="64" t="s">
        <v>42</v>
      </c>
    </row>
    <row r="3324" spans="1:5">
      <c r="A3324" s="69">
        <v>6603</v>
      </c>
      <c r="B3324" s="69">
        <v>5</v>
      </c>
      <c r="C3324" s="64">
        <v>446</v>
      </c>
      <c r="D3324" s="64">
        <v>553</v>
      </c>
      <c r="E3324" s="64" t="s">
        <v>42</v>
      </c>
    </row>
    <row r="3325" spans="1:5">
      <c r="A3325" s="69">
        <v>6605</v>
      </c>
      <c r="B3325" s="69">
        <v>5</v>
      </c>
      <c r="C3325" s="64">
        <v>446</v>
      </c>
      <c r="D3325" s="64">
        <v>553</v>
      </c>
      <c r="E3325" s="64" t="s">
        <v>42</v>
      </c>
    </row>
    <row r="3326" spans="1:5">
      <c r="A3326" s="69">
        <v>6606</v>
      </c>
      <c r="B3326" s="69">
        <v>5</v>
      </c>
      <c r="C3326" s="64">
        <v>446</v>
      </c>
      <c r="D3326" s="64">
        <v>553</v>
      </c>
      <c r="E3326" s="64" t="s">
        <v>42</v>
      </c>
    </row>
    <row r="3327" spans="1:5">
      <c r="A3327" s="69">
        <v>6608</v>
      </c>
      <c r="B3327" s="69">
        <v>5</v>
      </c>
      <c r="C3327" s="64">
        <v>446</v>
      </c>
      <c r="D3327" s="64">
        <v>553</v>
      </c>
      <c r="E3327" s="64" t="s">
        <v>42</v>
      </c>
    </row>
    <row r="3328" spans="1:5">
      <c r="A3328" s="69">
        <v>6609</v>
      </c>
      <c r="B3328" s="69">
        <v>5</v>
      </c>
      <c r="C3328" s="64">
        <v>446</v>
      </c>
      <c r="D3328" s="64">
        <v>553</v>
      </c>
      <c r="E3328" s="64" t="s">
        <v>42</v>
      </c>
    </row>
    <row r="3329" spans="1:5">
      <c r="A3329" s="69">
        <v>6612</v>
      </c>
      <c r="B3329" s="69">
        <v>5</v>
      </c>
      <c r="C3329" s="64">
        <v>446</v>
      </c>
      <c r="D3329" s="64">
        <v>553</v>
      </c>
      <c r="E3329" s="64" t="s">
        <v>42</v>
      </c>
    </row>
    <row r="3330" spans="1:5">
      <c r="A3330" s="69">
        <v>6613</v>
      </c>
      <c r="B3330" s="69">
        <v>5</v>
      </c>
      <c r="C3330" s="64">
        <v>446</v>
      </c>
      <c r="D3330" s="64">
        <v>553</v>
      </c>
      <c r="E3330" s="64" t="s">
        <v>42</v>
      </c>
    </row>
    <row r="3331" spans="1:5">
      <c r="A3331" s="69">
        <v>6614</v>
      </c>
      <c r="B3331" s="69">
        <v>5</v>
      </c>
      <c r="C3331" s="64">
        <v>446</v>
      </c>
      <c r="D3331" s="64">
        <v>553</v>
      </c>
      <c r="E3331" s="64" t="s">
        <v>42</v>
      </c>
    </row>
    <row r="3332" spans="1:5">
      <c r="A3332" s="69">
        <v>6616</v>
      </c>
      <c r="B3332" s="69">
        <v>5</v>
      </c>
      <c r="C3332" s="64">
        <v>446</v>
      </c>
      <c r="D3332" s="64">
        <v>553</v>
      </c>
      <c r="E3332" s="64" t="s">
        <v>42</v>
      </c>
    </row>
    <row r="3333" spans="1:5">
      <c r="A3333" s="69">
        <v>6618</v>
      </c>
      <c r="B3333" s="69">
        <v>5</v>
      </c>
      <c r="C3333" s="64">
        <v>446</v>
      </c>
      <c r="D3333" s="64">
        <v>553</v>
      </c>
      <c r="E3333" s="64" t="s">
        <v>42</v>
      </c>
    </row>
    <row r="3334" spans="1:5">
      <c r="A3334" s="69">
        <v>6620</v>
      </c>
      <c r="B3334" s="69">
        <v>5</v>
      </c>
      <c r="C3334" s="64">
        <v>446</v>
      </c>
      <c r="D3334" s="64">
        <v>553</v>
      </c>
      <c r="E3334" s="64" t="s">
        <v>42</v>
      </c>
    </row>
    <row r="3335" spans="1:5">
      <c r="A3335" s="69">
        <v>6623</v>
      </c>
      <c r="B3335" s="69">
        <v>5</v>
      </c>
      <c r="C3335" s="64">
        <v>446</v>
      </c>
      <c r="D3335" s="64">
        <v>553</v>
      </c>
      <c r="E3335" s="64" t="s">
        <v>42</v>
      </c>
    </row>
    <row r="3336" spans="1:5">
      <c r="A3336" s="69">
        <v>6625</v>
      </c>
      <c r="B3336" s="69">
        <v>5</v>
      </c>
      <c r="C3336" s="64">
        <v>446</v>
      </c>
      <c r="D3336" s="64">
        <v>553</v>
      </c>
      <c r="E3336" s="64" t="s">
        <v>42</v>
      </c>
    </row>
    <row r="3337" spans="1:5">
      <c r="A3337" s="69">
        <v>6627</v>
      </c>
      <c r="B3337" s="69">
        <v>5</v>
      </c>
      <c r="C3337" s="64">
        <v>446</v>
      </c>
      <c r="D3337" s="64">
        <v>553</v>
      </c>
      <c r="E3337" s="64" t="s">
        <v>42</v>
      </c>
    </row>
    <row r="3338" spans="1:5">
      <c r="A3338" s="69">
        <v>6628</v>
      </c>
      <c r="B3338" s="69">
        <v>5</v>
      </c>
      <c r="C3338" s="64">
        <v>446</v>
      </c>
      <c r="D3338" s="64">
        <v>553</v>
      </c>
      <c r="E3338" s="64" t="s">
        <v>42</v>
      </c>
    </row>
    <row r="3339" spans="1:5">
      <c r="A3339" s="69">
        <v>6630</v>
      </c>
      <c r="B3339" s="69">
        <v>5</v>
      </c>
      <c r="C3339" s="64">
        <v>446</v>
      </c>
      <c r="D3339" s="64">
        <v>553</v>
      </c>
      <c r="E3339" s="64" t="s">
        <v>42</v>
      </c>
    </row>
    <row r="3340" spans="1:5">
      <c r="A3340" s="69">
        <v>6631</v>
      </c>
      <c r="B3340" s="69">
        <v>5</v>
      </c>
      <c r="C3340" s="64">
        <v>446</v>
      </c>
      <c r="D3340" s="64">
        <v>553</v>
      </c>
      <c r="E3340" s="64" t="s">
        <v>42</v>
      </c>
    </row>
    <row r="3341" spans="1:5">
      <c r="A3341" s="69">
        <v>6632</v>
      </c>
      <c r="B3341" s="69">
        <v>5</v>
      </c>
      <c r="C3341" s="64">
        <v>446</v>
      </c>
      <c r="D3341" s="64">
        <v>553</v>
      </c>
      <c r="E3341" s="64" t="s">
        <v>42</v>
      </c>
    </row>
    <row r="3342" spans="1:5">
      <c r="A3342" s="69">
        <v>6635</v>
      </c>
      <c r="B3342" s="69">
        <v>5</v>
      </c>
      <c r="C3342" s="64">
        <v>446</v>
      </c>
      <c r="D3342" s="64">
        <v>553</v>
      </c>
      <c r="E3342" s="64" t="s">
        <v>42</v>
      </c>
    </row>
    <row r="3343" spans="1:5">
      <c r="A3343" s="69">
        <v>6638</v>
      </c>
      <c r="B3343" s="69">
        <v>3</v>
      </c>
      <c r="C3343" s="64">
        <v>159</v>
      </c>
      <c r="D3343" s="64">
        <v>1001</v>
      </c>
      <c r="E3343" s="64" t="s">
        <v>42</v>
      </c>
    </row>
    <row r="3344" spans="1:5">
      <c r="A3344" s="69">
        <v>6639</v>
      </c>
      <c r="B3344" s="69">
        <v>3</v>
      </c>
      <c r="C3344" s="64">
        <v>159</v>
      </c>
      <c r="D3344" s="64">
        <v>1001</v>
      </c>
      <c r="E3344" s="64" t="s">
        <v>42</v>
      </c>
    </row>
    <row r="3345" spans="1:5">
      <c r="A3345" s="69">
        <v>6640</v>
      </c>
      <c r="B3345" s="69">
        <v>3</v>
      </c>
      <c r="C3345" s="64">
        <v>159</v>
      </c>
      <c r="D3345" s="64">
        <v>1001</v>
      </c>
      <c r="E3345" s="64" t="s">
        <v>42</v>
      </c>
    </row>
    <row r="3346" spans="1:5">
      <c r="A3346" s="69">
        <v>6642</v>
      </c>
      <c r="B3346" s="69">
        <v>3</v>
      </c>
      <c r="C3346" s="64">
        <v>159</v>
      </c>
      <c r="D3346" s="64">
        <v>1001</v>
      </c>
      <c r="E3346" s="64" t="s">
        <v>42</v>
      </c>
    </row>
    <row r="3347" spans="1:5">
      <c r="A3347" s="69">
        <v>6646</v>
      </c>
      <c r="B3347" s="69">
        <v>11</v>
      </c>
      <c r="C3347" s="64">
        <v>899</v>
      </c>
      <c r="D3347" s="64">
        <v>243</v>
      </c>
      <c r="E3347" s="64" t="s">
        <v>42</v>
      </c>
    </row>
    <row r="3348" spans="1:5">
      <c r="A3348" s="69">
        <v>6701</v>
      </c>
      <c r="B3348" s="69">
        <v>3</v>
      </c>
      <c r="C3348" s="64">
        <v>159</v>
      </c>
      <c r="D3348" s="64">
        <v>1001</v>
      </c>
      <c r="E3348" s="64" t="s">
        <v>42</v>
      </c>
    </row>
    <row r="3349" spans="1:5">
      <c r="A3349" s="69">
        <v>6705</v>
      </c>
      <c r="B3349" s="69">
        <v>3</v>
      </c>
      <c r="C3349" s="64">
        <v>159</v>
      </c>
      <c r="D3349" s="64">
        <v>1001</v>
      </c>
      <c r="E3349" s="64" t="s">
        <v>42</v>
      </c>
    </row>
    <row r="3350" spans="1:5">
      <c r="A3350" s="69">
        <v>6707</v>
      </c>
      <c r="B3350" s="69">
        <v>2</v>
      </c>
      <c r="C3350" s="64">
        <v>27</v>
      </c>
      <c r="D3350" s="64">
        <v>1782</v>
      </c>
      <c r="E3350" s="64" t="s">
        <v>42</v>
      </c>
    </row>
    <row r="3351" spans="1:5">
      <c r="A3351" s="69">
        <v>6710</v>
      </c>
      <c r="B3351" s="69">
        <v>2</v>
      </c>
      <c r="C3351" s="64">
        <v>27</v>
      </c>
      <c r="D3351" s="64">
        <v>1782</v>
      </c>
      <c r="E3351" s="64" t="s">
        <v>42</v>
      </c>
    </row>
    <row r="3352" spans="1:5">
      <c r="A3352" s="69">
        <v>6711</v>
      </c>
      <c r="B3352" s="69">
        <v>2</v>
      </c>
      <c r="C3352" s="64">
        <v>27</v>
      </c>
      <c r="D3352" s="64">
        <v>1782</v>
      </c>
      <c r="E3352" s="64" t="s">
        <v>42</v>
      </c>
    </row>
    <row r="3353" spans="1:5">
      <c r="A3353" s="69">
        <v>6712</v>
      </c>
      <c r="B3353" s="69">
        <v>2</v>
      </c>
      <c r="C3353" s="64">
        <v>27</v>
      </c>
      <c r="D3353" s="64">
        <v>1782</v>
      </c>
      <c r="E3353" s="64" t="s">
        <v>42</v>
      </c>
    </row>
    <row r="3354" spans="1:5">
      <c r="A3354" s="69">
        <v>6713</v>
      </c>
      <c r="B3354" s="69">
        <v>2</v>
      </c>
      <c r="C3354" s="64">
        <v>27</v>
      </c>
      <c r="D3354" s="64">
        <v>1782</v>
      </c>
      <c r="E3354" s="64" t="s">
        <v>42</v>
      </c>
    </row>
    <row r="3355" spans="1:5">
      <c r="A3355" s="69">
        <v>6714</v>
      </c>
      <c r="B3355" s="69">
        <v>2</v>
      </c>
      <c r="C3355" s="64">
        <v>27</v>
      </c>
      <c r="D3355" s="64">
        <v>1782</v>
      </c>
      <c r="E3355" s="64" t="s">
        <v>42</v>
      </c>
    </row>
    <row r="3356" spans="1:5">
      <c r="A3356" s="69">
        <v>6715</v>
      </c>
      <c r="B3356" s="69">
        <v>2</v>
      </c>
      <c r="C3356" s="64">
        <v>27</v>
      </c>
      <c r="D3356" s="64">
        <v>1782</v>
      </c>
      <c r="E3356" s="64" t="s">
        <v>42</v>
      </c>
    </row>
    <row r="3357" spans="1:5">
      <c r="A3357" s="69">
        <v>6716</v>
      </c>
      <c r="B3357" s="69">
        <v>2</v>
      </c>
      <c r="C3357" s="64">
        <v>27</v>
      </c>
      <c r="D3357" s="64">
        <v>1782</v>
      </c>
      <c r="E3357" s="64" t="s">
        <v>42</v>
      </c>
    </row>
    <row r="3358" spans="1:5">
      <c r="A3358" s="69">
        <v>6718</v>
      </c>
      <c r="B3358" s="69">
        <v>2</v>
      </c>
      <c r="C3358" s="64">
        <v>27</v>
      </c>
      <c r="D3358" s="64">
        <v>1782</v>
      </c>
      <c r="E3358" s="64" t="s">
        <v>42</v>
      </c>
    </row>
    <row r="3359" spans="1:5">
      <c r="A3359" s="69">
        <v>6720</v>
      </c>
      <c r="B3359" s="69">
        <v>2</v>
      </c>
      <c r="C3359" s="64">
        <v>27</v>
      </c>
      <c r="D3359" s="64">
        <v>1782</v>
      </c>
      <c r="E3359" s="64" t="s">
        <v>42</v>
      </c>
    </row>
    <row r="3360" spans="1:5">
      <c r="A3360" s="69">
        <v>6721</v>
      </c>
      <c r="B3360" s="69">
        <v>2</v>
      </c>
      <c r="C3360" s="64">
        <v>27</v>
      </c>
      <c r="D3360" s="64">
        <v>1782</v>
      </c>
      <c r="E3360" s="64" t="s">
        <v>42</v>
      </c>
    </row>
    <row r="3361" spans="1:5">
      <c r="A3361" s="69">
        <v>6722</v>
      </c>
      <c r="B3361" s="69">
        <v>2</v>
      </c>
      <c r="C3361" s="64">
        <v>27</v>
      </c>
      <c r="D3361" s="64">
        <v>1782</v>
      </c>
      <c r="E3361" s="64" t="s">
        <v>42</v>
      </c>
    </row>
    <row r="3362" spans="1:5">
      <c r="A3362" s="69">
        <v>6723</v>
      </c>
      <c r="B3362" s="69">
        <v>2</v>
      </c>
      <c r="C3362" s="64">
        <v>27</v>
      </c>
      <c r="D3362" s="64">
        <v>1782</v>
      </c>
      <c r="E3362" s="64" t="s">
        <v>42</v>
      </c>
    </row>
    <row r="3363" spans="1:5">
      <c r="A3363" s="69">
        <v>6725</v>
      </c>
      <c r="B3363" s="69">
        <v>1</v>
      </c>
      <c r="C3363" s="64">
        <v>6</v>
      </c>
      <c r="D3363" s="64">
        <v>2016</v>
      </c>
      <c r="E3363" s="64" t="s">
        <v>42</v>
      </c>
    </row>
    <row r="3364" spans="1:5">
      <c r="A3364" s="69">
        <v>6726</v>
      </c>
      <c r="B3364" s="69">
        <v>1</v>
      </c>
      <c r="C3364" s="64">
        <v>6</v>
      </c>
      <c r="D3364" s="64">
        <v>2016</v>
      </c>
      <c r="E3364" s="64" t="s">
        <v>42</v>
      </c>
    </row>
    <row r="3365" spans="1:5">
      <c r="A3365" s="69">
        <v>6728</v>
      </c>
      <c r="B3365" s="69">
        <v>1</v>
      </c>
      <c r="C3365" s="64">
        <v>6</v>
      </c>
      <c r="D3365" s="64">
        <v>2016</v>
      </c>
      <c r="E3365" s="64" t="s">
        <v>42</v>
      </c>
    </row>
    <row r="3366" spans="1:5">
      <c r="A3366" s="69">
        <v>6731</v>
      </c>
      <c r="B3366" s="69">
        <v>1</v>
      </c>
      <c r="C3366" s="64">
        <v>6</v>
      </c>
      <c r="D3366" s="64">
        <v>2016</v>
      </c>
      <c r="E3366" s="64" t="s">
        <v>42</v>
      </c>
    </row>
    <row r="3367" spans="1:5">
      <c r="A3367" s="69">
        <v>6733</v>
      </c>
      <c r="B3367" s="69">
        <v>1</v>
      </c>
      <c r="C3367" s="64">
        <v>6</v>
      </c>
      <c r="D3367" s="64">
        <v>2016</v>
      </c>
      <c r="E3367" s="64" t="s">
        <v>42</v>
      </c>
    </row>
    <row r="3368" spans="1:5">
      <c r="A3368" s="69">
        <v>6740</v>
      </c>
      <c r="B3368" s="69">
        <v>1</v>
      </c>
      <c r="C3368" s="64">
        <v>6</v>
      </c>
      <c r="D3368" s="64">
        <v>2016</v>
      </c>
      <c r="E3368" s="64" t="s">
        <v>42</v>
      </c>
    </row>
    <row r="3369" spans="1:5">
      <c r="A3369" s="69">
        <v>6743</v>
      </c>
      <c r="B3369" s="69">
        <v>1</v>
      </c>
      <c r="C3369" s="64">
        <v>6</v>
      </c>
      <c r="D3369" s="64">
        <v>2016</v>
      </c>
      <c r="E3369" s="64" t="s">
        <v>42</v>
      </c>
    </row>
    <row r="3370" spans="1:5">
      <c r="A3370" s="69">
        <v>6751</v>
      </c>
      <c r="B3370" s="69">
        <v>2</v>
      </c>
      <c r="C3370" s="64">
        <v>27</v>
      </c>
      <c r="D3370" s="64">
        <v>1782</v>
      </c>
      <c r="E3370" s="64" t="s">
        <v>42</v>
      </c>
    </row>
    <row r="3371" spans="1:5">
      <c r="A3371" s="69">
        <v>6753</v>
      </c>
      <c r="B3371" s="69">
        <v>2</v>
      </c>
      <c r="C3371" s="64">
        <v>27</v>
      </c>
      <c r="D3371" s="64">
        <v>1782</v>
      </c>
      <c r="E3371" s="64" t="s">
        <v>42</v>
      </c>
    </row>
    <row r="3372" spans="1:5">
      <c r="A3372" s="69">
        <v>6754</v>
      </c>
      <c r="B3372" s="69">
        <v>2</v>
      </c>
      <c r="C3372" s="64">
        <v>27</v>
      </c>
      <c r="D3372" s="64">
        <v>1782</v>
      </c>
      <c r="E3372" s="64" t="s">
        <v>42</v>
      </c>
    </row>
    <row r="3373" spans="1:5">
      <c r="A3373" s="69">
        <v>6758</v>
      </c>
      <c r="B3373" s="69">
        <v>2</v>
      </c>
      <c r="C3373" s="64">
        <v>27</v>
      </c>
      <c r="D3373" s="64">
        <v>1782</v>
      </c>
      <c r="E3373" s="64" t="s">
        <v>42</v>
      </c>
    </row>
    <row r="3374" spans="1:5">
      <c r="A3374" s="69">
        <v>6760</v>
      </c>
      <c r="B3374" s="69">
        <v>2</v>
      </c>
      <c r="C3374" s="64">
        <v>27</v>
      </c>
      <c r="D3374" s="64">
        <v>1782</v>
      </c>
      <c r="E3374" s="64" t="s">
        <v>42</v>
      </c>
    </row>
    <row r="3375" spans="1:5">
      <c r="A3375" s="69">
        <v>6761</v>
      </c>
      <c r="B3375" s="69">
        <v>2</v>
      </c>
      <c r="C3375" s="64">
        <v>27</v>
      </c>
      <c r="D3375" s="64">
        <v>1782</v>
      </c>
      <c r="E3375" s="64" t="s">
        <v>42</v>
      </c>
    </row>
    <row r="3376" spans="1:5">
      <c r="A3376" s="69">
        <v>6762</v>
      </c>
      <c r="B3376" s="69">
        <v>2</v>
      </c>
      <c r="C3376" s="64">
        <v>27</v>
      </c>
      <c r="D3376" s="64">
        <v>1782</v>
      </c>
      <c r="E3376" s="64" t="s">
        <v>42</v>
      </c>
    </row>
    <row r="3377" spans="1:5">
      <c r="A3377" s="69">
        <v>6765</v>
      </c>
      <c r="B3377" s="69">
        <v>1</v>
      </c>
      <c r="C3377" s="64">
        <v>6</v>
      </c>
      <c r="D3377" s="64">
        <v>2016</v>
      </c>
      <c r="E3377" s="64" t="s">
        <v>42</v>
      </c>
    </row>
    <row r="3378" spans="1:5">
      <c r="A3378" s="69">
        <v>6770</v>
      </c>
      <c r="B3378" s="69">
        <v>1</v>
      </c>
      <c r="C3378" s="64">
        <v>6</v>
      </c>
      <c r="D3378" s="64">
        <v>2016</v>
      </c>
      <c r="E3378" s="64" t="s">
        <v>42</v>
      </c>
    </row>
    <row r="3379" spans="1:5">
      <c r="A3379" s="69">
        <v>6798</v>
      </c>
      <c r="B3379" s="69">
        <v>1</v>
      </c>
      <c r="C3379" s="64">
        <v>6</v>
      </c>
      <c r="D3379" s="64">
        <v>2016</v>
      </c>
      <c r="E3379" s="64" t="s">
        <v>42</v>
      </c>
    </row>
    <row r="3380" spans="1:5">
      <c r="A3380" s="69">
        <v>6799</v>
      </c>
      <c r="B3380" s="69">
        <v>1</v>
      </c>
      <c r="C3380" s="64">
        <v>6</v>
      </c>
      <c r="D3380" s="64">
        <v>2016</v>
      </c>
      <c r="E3380" s="64" t="s">
        <v>42</v>
      </c>
    </row>
    <row r="3381" spans="1:5">
      <c r="A3381" s="69">
        <v>6803</v>
      </c>
      <c r="B3381" s="69">
        <v>7</v>
      </c>
      <c r="C3381" s="64">
        <v>680</v>
      </c>
      <c r="D3381" s="64">
        <v>340</v>
      </c>
      <c r="E3381" s="64" t="s">
        <v>42</v>
      </c>
    </row>
    <row r="3382" spans="1:5">
      <c r="A3382" s="69">
        <v>6809</v>
      </c>
      <c r="B3382" s="69">
        <v>7</v>
      </c>
      <c r="C3382" s="64">
        <v>680</v>
      </c>
      <c r="D3382" s="64">
        <v>340</v>
      </c>
      <c r="E3382" s="64" t="s">
        <v>42</v>
      </c>
    </row>
    <row r="3383" spans="1:5">
      <c r="A3383" s="69">
        <v>6812</v>
      </c>
      <c r="B3383" s="69">
        <v>7</v>
      </c>
      <c r="C3383" s="64">
        <v>680</v>
      </c>
      <c r="D3383" s="64">
        <v>340</v>
      </c>
      <c r="E3383" s="64" t="s">
        <v>42</v>
      </c>
    </row>
    <row r="3384" spans="1:5">
      <c r="A3384" s="69">
        <v>6817</v>
      </c>
      <c r="B3384" s="69">
        <v>7</v>
      </c>
      <c r="C3384" s="64">
        <v>680</v>
      </c>
      <c r="D3384" s="64">
        <v>340</v>
      </c>
      <c r="E3384" s="64" t="s">
        <v>42</v>
      </c>
    </row>
    <row r="3385" spans="1:5">
      <c r="A3385" s="69">
        <v>6820</v>
      </c>
      <c r="B3385" s="69">
        <v>7</v>
      </c>
      <c r="C3385" s="64">
        <v>680</v>
      </c>
      <c r="D3385" s="64">
        <v>340</v>
      </c>
      <c r="E3385" s="64" t="s">
        <v>42</v>
      </c>
    </row>
    <row r="3386" spans="1:5">
      <c r="A3386" s="69">
        <v>6824</v>
      </c>
      <c r="B3386" s="69">
        <v>7</v>
      </c>
      <c r="C3386" s="64">
        <v>680</v>
      </c>
      <c r="D3386" s="64">
        <v>340</v>
      </c>
      <c r="E3386" s="64" t="s">
        <v>42</v>
      </c>
    </row>
    <row r="3387" spans="1:5">
      <c r="A3387" s="69">
        <v>6825</v>
      </c>
      <c r="B3387" s="69">
        <v>7</v>
      </c>
      <c r="C3387" s="64">
        <v>680</v>
      </c>
      <c r="D3387" s="64">
        <v>340</v>
      </c>
      <c r="E3387" s="64" t="s">
        <v>42</v>
      </c>
    </row>
    <row r="3388" spans="1:5">
      <c r="A3388" s="69">
        <v>6826</v>
      </c>
      <c r="B3388" s="69">
        <v>7</v>
      </c>
      <c r="C3388" s="64">
        <v>680</v>
      </c>
      <c r="D3388" s="64">
        <v>340</v>
      </c>
      <c r="E3388" s="64" t="s">
        <v>42</v>
      </c>
    </row>
    <row r="3389" spans="1:5">
      <c r="A3389" s="69">
        <v>6827</v>
      </c>
      <c r="B3389" s="69">
        <v>7</v>
      </c>
      <c r="C3389" s="64">
        <v>680</v>
      </c>
      <c r="D3389" s="64">
        <v>340</v>
      </c>
      <c r="E3389" s="64" t="s">
        <v>42</v>
      </c>
    </row>
    <row r="3390" spans="1:5">
      <c r="A3390" s="69">
        <v>6828</v>
      </c>
      <c r="B3390" s="69">
        <v>7</v>
      </c>
      <c r="C3390" s="64">
        <v>680</v>
      </c>
      <c r="D3390" s="64">
        <v>340</v>
      </c>
      <c r="E3390" s="64" t="s">
        <v>42</v>
      </c>
    </row>
    <row r="3391" spans="1:5">
      <c r="A3391" s="69">
        <v>6829</v>
      </c>
      <c r="B3391" s="69">
        <v>7</v>
      </c>
      <c r="C3391" s="64">
        <v>680</v>
      </c>
      <c r="D3391" s="64">
        <v>340</v>
      </c>
      <c r="E3391" s="64" t="s">
        <v>42</v>
      </c>
    </row>
    <row r="3392" spans="1:5">
      <c r="A3392" s="69">
        <v>6830</v>
      </c>
      <c r="B3392" s="69">
        <v>7</v>
      </c>
      <c r="C3392" s="64">
        <v>680</v>
      </c>
      <c r="D3392" s="64">
        <v>340</v>
      </c>
      <c r="E3392" s="64" t="s">
        <v>42</v>
      </c>
    </row>
    <row r="3393" spans="1:5">
      <c r="A3393" s="69">
        <v>6831</v>
      </c>
      <c r="B3393" s="69">
        <v>7</v>
      </c>
      <c r="C3393" s="64">
        <v>680</v>
      </c>
      <c r="D3393" s="64">
        <v>340</v>
      </c>
      <c r="E3393" s="64" t="s">
        <v>42</v>
      </c>
    </row>
    <row r="3394" spans="1:5">
      <c r="A3394" s="69">
        <v>6832</v>
      </c>
      <c r="B3394" s="69">
        <v>7</v>
      </c>
      <c r="C3394" s="64">
        <v>680</v>
      </c>
      <c r="D3394" s="64">
        <v>340</v>
      </c>
      <c r="E3394" s="64" t="s">
        <v>42</v>
      </c>
    </row>
    <row r="3395" spans="1:5">
      <c r="A3395" s="69">
        <v>6833</v>
      </c>
      <c r="B3395" s="69">
        <v>7</v>
      </c>
      <c r="C3395" s="64">
        <v>680</v>
      </c>
      <c r="D3395" s="64">
        <v>340</v>
      </c>
      <c r="E3395" s="64" t="s">
        <v>42</v>
      </c>
    </row>
    <row r="3396" spans="1:5">
      <c r="A3396" s="69">
        <v>6834</v>
      </c>
      <c r="B3396" s="69">
        <v>7</v>
      </c>
      <c r="C3396" s="64">
        <v>680</v>
      </c>
      <c r="D3396" s="64">
        <v>340</v>
      </c>
      <c r="E3396" s="64" t="s">
        <v>42</v>
      </c>
    </row>
    <row r="3397" spans="1:5">
      <c r="A3397" s="69">
        <v>6836</v>
      </c>
      <c r="B3397" s="69">
        <v>7</v>
      </c>
      <c r="C3397" s="64">
        <v>680</v>
      </c>
      <c r="D3397" s="64">
        <v>340</v>
      </c>
      <c r="E3397" s="64" t="s">
        <v>42</v>
      </c>
    </row>
    <row r="3398" spans="1:5">
      <c r="A3398" s="69">
        <v>6837</v>
      </c>
      <c r="B3398" s="69">
        <v>7</v>
      </c>
      <c r="C3398" s="64">
        <v>680</v>
      </c>
      <c r="D3398" s="64">
        <v>340</v>
      </c>
      <c r="E3398" s="64" t="s">
        <v>42</v>
      </c>
    </row>
    <row r="3399" spans="1:5">
      <c r="A3399" s="69">
        <v>6838</v>
      </c>
      <c r="B3399" s="69">
        <v>7</v>
      </c>
      <c r="C3399" s="64">
        <v>680</v>
      </c>
      <c r="D3399" s="64">
        <v>340</v>
      </c>
      <c r="E3399" s="64" t="s">
        <v>42</v>
      </c>
    </row>
    <row r="3400" spans="1:5">
      <c r="A3400" s="69">
        <v>6839</v>
      </c>
      <c r="B3400" s="69">
        <v>7</v>
      </c>
      <c r="C3400" s="64">
        <v>680</v>
      </c>
      <c r="D3400" s="64">
        <v>340</v>
      </c>
      <c r="E3400" s="64" t="s">
        <v>42</v>
      </c>
    </row>
    <row r="3401" spans="1:5">
      <c r="A3401" s="69">
        <v>6840</v>
      </c>
      <c r="B3401" s="69">
        <v>7</v>
      </c>
      <c r="C3401" s="64">
        <v>680</v>
      </c>
      <c r="D3401" s="64">
        <v>340</v>
      </c>
      <c r="E3401" s="64" t="s">
        <v>42</v>
      </c>
    </row>
    <row r="3402" spans="1:5">
      <c r="A3402" s="69">
        <v>6841</v>
      </c>
      <c r="B3402" s="69">
        <v>7</v>
      </c>
      <c r="C3402" s="64">
        <v>680</v>
      </c>
      <c r="D3402" s="64">
        <v>340</v>
      </c>
      <c r="E3402" s="64" t="s">
        <v>42</v>
      </c>
    </row>
    <row r="3403" spans="1:5">
      <c r="A3403" s="69">
        <v>6842</v>
      </c>
      <c r="B3403" s="69">
        <v>7</v>
      </c>
      <c r="C3403" s="64">
        <v>680</v>
      </c>
      <c r="D3403" s="64">
        <v>340</v>
      </c>
      <c r="E3403" s="64" t="s">
        <v>42</v>
      </c>
    </row>
    <row r="3404" spans="1:5">
      <c r="A3404" s="69">
        <v>6843</v>
      </c>
      <c r="B3404" s="69">
        <v>7</v>
      </c>
      <c r="C3404" s="64">
        <v>680</v>
      </c>
      <c r="D3404" s="64">
        <v>340</v>
      </c>
      <c r="E3404" s="64" t="s">
        <v>42</v>
      </c>
    </row>
    <row r="3405" spans="1:5">
      <c r="A3405" s="69">
        <v>6844</v>
      </c>
      <c r="B3405" s="69">
        <v>7</v>
      </c>
      <c r="C3405" s="64">
        <v>680</v>
      </c>
      <c r="D3405" s="64">
        <v>340</v>
      </c>
      <c r="E3405" s="64" t="s">
        <v>42</v>
      </c>
    </row>
    <row r="3406" spans="1:5">
      <c r="A3406" s="69">
        <v>6845</v>
      </c>
      <c r="B3406" s="69">
        <v>7</v>
      </c>
      <c r="C3406" s="64">
        <v>680</v>
      </c>
      <c r="D3406" s="64">
        <v>340</v>
      </c>
      <c r="E3406" s="64" t="s">
        <v>42</v>
      </c>
    </row>
    <row r="3407" spans="1:5">
      <c r="A3407" s="69">
        <v>6846</v>
      </c>
      <c r="B3407" s="69">
        <v>7</v>
      </c>
      <c r="C3407" s="64">
        <v>680</v>
      </c>
      <c r="D3407" s="64">
        <v>340</v>
      </c>
      <c r="E3407" s="64" t="s">
        <v>42</v>
      </c>
    </row>
    <row r="3408" spans="1:5">
      <c r="A3408" s="69">
        <v>6847</v>
      </c>
      <c r="B3408" s="69">
        <v>7</v>
      </c>
      <c r="C3408" s="64">
        <v>680</v>
      </c>
      <c r="D3408" s="64">
        <v>340</v>
      </c>
      <c r="E3408" s="64" t="s">
        <v>42</v>
      </c>
    </row>
    <row r="3409" spans="1:5">
      <c r="A3409" s="69">
        <v>6848</v>
      </c>
      <c r="B3409" s="69">
        <v>7</v>
      </c>
      <c r="C3409" s="64">
        <v>680</v>
      </c>
      <c r="D3409" s="64">
        <v>340</v>
      </c>
      <c r="E3409" s="64" t="s">
        <v>42</v>
      </c>
    </row>
    <row r="3410" spans="1:5">
      <c r="A3410" s="69">
        <v>6849</v>
      </c>
      <c r="B3410" s="69">
        <v>7</v>
      </c>
      <c r="C3410" s="64">
        <v>680</v>
      </c>
      <c r="D3410" s="64">
        <v>340</v>
      </c>
      <c r="E3410" s="64" t="s">
        <v>42</v>
      </c>
    </row>
    <row r="3411" spans="1:5">
      <c r="A3411" s="69">
        <v>6850</v>
      </c>
      <c r="B3411" s="69">
        <v>7</v>
      </c>
      <c r="C3411" s="64">
        <v>680</v>
      </c>
      <c r="D3411" s="64">
        <v>340</v>
      </c>
      <c r="E3411" s="64" t="s">
        <v>42</v>
      </c>
    </row>
    <row r="3412" spans="1:5">
      <c r="A3412" s="69">
        <v>6851</v>
      </c>
      <c r="B3412" s="69">
        <v>7</v>
      </c>
      <c r="C3412" s="64">
        <v>680</v>
      </c>
      <c r="D3412" s="64">
        <v>340</v>
      </c>
      <c r="E3412" s="64" t="s">
        <v>42</v>
      </c>
    </row>
    <row r="3413" spans="1:5">
      <c r="A3413" s="69">
        <v>6865</v>
      </c>
      <c r="B3413" s="69">
        <v>7</v>
      </c>
      <c r="C3413" s="64">
        <v>680</v>
      </c>
      <c r="D3413" s="64">
        <v>340</v>
      </c>
      <c r="E3413" s="64" t="s">
        <v>42</v>
      </c>
    </row>
    <row r="3414" spans="1:5">
      <c r="A3414" s="69">
        <v>6872</v>
      </c>
      <c r="B3414" s="69">
        <v>7</v>
      </c>
      <c r="C3414" s="64">
        <v>680</v>
      </c>
      <c r="D3414" s="64">
        <v>340</v>
      </c>
      <c r="E3414" s="64" t="s">
        <v>42</v>
      </c>
    </row>
    <row r="3415" spans="1:5">
      <c r="A3415" s="69">
        <v>6873</v>
      </c>
      <c r="B3415" s="69">
        <v>7</v>
      </c>
      <c r="C3415" s="64">
        <v>680</v>
      </c>
      <c r="D3415" s="64">
        <v>340</v>
      </c>
      <c r="E3415" s="64" t="s">
        <v>42</v>
      </c>
    </row>
    <row r="3416" spans="1:5">
      <c r="A3416" s="69">
        <v>6892</v>
      </c>
      <c r="B3416" s="69">
        <v>7</v>
      </c>
      <c r="C3416" s="64">
        <v>680</v>
      </c>
      <c r="D3416" s="64">
        <v>340</v>
      </c>
      <c r="E3416" s="64" t="s">
        <v>42</v>
      </c>
    </row>
    <row r="3417" spans="1:5">
      <c r="A3417" s="69">
        <v>6893</v>
      </c>
      <c r="B3417" s="69">
        <v>7</v>
      </c>
      <c r="C3417" s="64">
        <v>680</v>
      </c>
      <c r="D3417" s="64">
        <v>340</v>
      </c>
      <c r="E3417" s="64" t="s">
        <v>42</v>
      </c>
    </row>
    <row r="3418" spans="1:5">
      <c r="A3418" s="69">
        <v>6900</v>
      </c>
      <c r="B3418" s="69">
        <v>7</v>
      </c>
      <c r="C3418" s="64">
        <v>680</v>
      </c>
      <c r="D3418" s="64">
        <v>340</v>
      </c>
      <c r="E3418" s="64" t="s">
        <v>42</v>
      </c>
    </row>
    <row r="3419" spans="1:5">
      <c r="A3419" s="69">
        <v>6901</v>
      </c>
      <c r="B3419" s="69">
        <v>7</v>
      </c>
      <c r="C3419" s="64">
        <v>680</v>
      </c>
      <c r="D3419" s="64">
        <v>340</v>
      </c>
      <c r="E3419" s="64" t="s">
        <v>42</v>
      </c>
    </row>
    <row r="3420" spans="1:5">
      <c r="A3420" s="69">
        <v>6902</v>
      </c>
      <c r="B3420" s="69">
        <v>7</v>
      </c>
      <c r="C3420" s="64">
        <v>680</v>
      </c>
      <c r="D3420" s="64">
        <v>340</v>
      </c>
      <c r="E3420" s="64" t="s">
        <v>42</v>
      </c>
    </row>
    <row r="3421" spans="1:5">
      <c r="A3421" s="69">
        <v>6903</v>
      </c>
      <c r="B3421" s="69">
        <v>7</v>
      </c>
      <c r="C3421" s="64">
        <v>680</v>
      </c>
      <c r="D3421" s="64">
        <v>340</v>
      </c>
      <c r="E3421" s="64" t="s">
        <v>42</v>
      </c>
    </row>
    <row r="3422" spans="1:5">
      <c r="A3422" s="69">
        <v>6904</v>
      </c>
      <c r="B3422" s="69">
        <v>7</v>
      </c>
      <c r="C3422" s="64">
        <v>680</v>
      </c>
      <c r="D3422" s="64">
        <v>340</v>
      </c>
      <c r="E3422" s="64" t="s">
        <v>42</v>
      </c>
    </row>
    <row r="3423" spans="1:5">
      <c r="A3423" s="69">
        <v>6905</v>
      </c>
      <c r="B3423" s="69">
        <v>7</v>
      </c>
      <c r="C3423" s="64">
        <v>680</v>
      </c>
      <c r="D3423" s="64">
        <v>340</v>
      </c>
      <c r="E3423" s="64" t="s">
        <v>42</v>
      </c>
    </row>
    <row r="3424" spans="1:5">
      <c r="A3424" s="69">
        <v>6906</v>
      </c>
      <c r="B3424" s="69">
        <v>7</v>
      </c>
      <c r="C3424" s="64">
        <v>680</v>
      </c>
      <c r="D3424" s="64">
        <v>340</v>
      </c>
      <c r="E3424" s="64" t="s">
        <v>42</v>
      </c>
    </row>
    <row r="3425" spans="1:5">
      <c r="A3425" s="69">
        <v>6907</v>
      </c>
      <c r="B3425" s="69">
        <v>7</v>
      </c>
      <c r="C3425" s="64">
        <v>680</v>
      </c>
      <c r="D3425" s="64">
        <v>340</v>
      </c>
      <c r="E3425" s="64" t="s">
        <v>42</v>
      </c>
    </row>
    <row r="3426" spans="1:5">
      <c r="A3426" s="69">
        <v>6909</v>
      </c>
      <c r="B3426" s="69">
        <v>7</v>
      </c>
      <c r="C3426" s="64">
        <v>680</v>
      </c>
      <c r="D3426" s="64">
        <v>340</v>
      </c>
      <c r="E3426" s="64" t="s">
        <v>42</v>
      </c>
    </row>
    <row r="3427" spans="1:5">
      <c r="A3427" s="69">
        <v>6910</v>
      </c>
      <c r="B3427" s="69">
        <v>7</v>
      </c>
      <c r="C3427" s="64">
        <v>680</v>
      </c>
      <c r="D3427" s="64">
        <v>340</v>
      </c>
      <c r="E3427" s="64" t="s">
        <v>42</v>
      </c>
    </row>
    <row r="3428" spans="1:5">
      <c r="A3428" s="69">
        <v>6911</v>
      </c>
      <c r="B3428" s="69">
        <v>7</v>
      </c>
      <c r="C3428" s="64">
        <v>680</v>
      </c>
      <c r="D3428" s="64">
        <v>340</v>
      </c>
      <c r="E3428" s="64" t="s">
        <v>42</v>
      </c>
    </row>
    <row r="3429" spans="1:5">
      <c r="A3429" s="69">
        <v>6912</v>
      </c>
      <c r="B3429" s="69">
        <v>7</v>
      </c>
      <c r="C3429" s="64">
        <v>680</v>
      </c>
      <c r="D3429" s="64">
        <v>340</v>
      </c>
      <c r="E3429" s="64" t="s">
        <v>42</v>
      </c>
    </row>
    <row r="3430" spans="1:5">
      <c r="A3430" s="69">
        <v>6913</v>
      </c>
      <c r="B3430" s="69">
        <v>7</v>
      </c>
      <c r="C3430" s="64">
        <v>680</v>
      </c>
      <c r="D3430" s="64">
        <v>340</v>
      </c>
      <c r="E3430" s="64" t="s">
        <v>42</v>
      </c>
    </row>
    <row r="3431" spans="1:5">
      <c r="A3431" s="69">
        <v>6914</v>
      </c>
      <c r="B3431" s="69">
        <v>7</v>
      </c>
      <c r="C3431" s="64">
        <v>680</v>
      </c>
      <c r="D3431" s="64">
        <v>340</v>
      </c>
      <c r="E3431" s="64" t="s">
        <v>42</v>
      </c>
    </row>
    <row r="3432" spans="1:5">
      <c r="A3432" s="69">
        <v>6915</v>
      </c>
      <c r="B3432" s="69">
        <v>7</v>
      </c>
      <c r="C3432" s="64">
        <v>680</v>
      </c>
      <c r="D3432" s="64">
        <v>340</v>
      </c>
      <c r="E3432" s="64" t="s">
        <v>42</v>
      </c>
    </row>
    <row r="3433" spans="1:5">
      <c r="A3433" s="69">
        <v>6916</v>
      </c>
      <c r="B3433" s="69">
        <v>7</v>
      </c>
      <c r="C3433" s="64">
        <v>680</v>
      </c>
      <c r="D3433" s="64">
        <v>340</v>
      </c>
      <c r="E3433" s="64" t="s">
        <v>42</v>
      </c>
    </row>
    <row r="3434" spans="1:5">
      <c r="A3434" s="69">
        <v>6917</v>
      </c>
      <c r="B3434" s="69">
        <v>7</v>
      </c>
      <c r="C3434" s="64">
        <v>680</v>
      </c>
      <c r="D3434" s="64">
        <v>340</v>
      </c>
      <c r="E3434" s="64" t="s">
        <v>42</v>
      </c>
    </row>
    <row r="3435" spans="1:5">
      <c r="A3435" s="69">
        <v>6918</v>
      </c>
      <c r="B3435" s="69">
        <v>7</v>
      </c>
      <c r="C3435" s="64">
        <v>680</v>
      </c>
      <c r="D3435" s="64">
        <v>340</v>
      </c>
      <c r="E3435" s="64" t="s">
        <v>42</v>
      </c>
    </row>
    <row r="3436" spans="1:5">
      <c r="A3436" s="69">
        <v>6919</v>
      </c>
      <c r="B3436" s="69">
        <v>7</v>
      </c>
      <c r="C3436" s="64">
        <v>680</v>
      </c>
      <c r="D3436" s="64">
        <v>340</v>
      </c>
      <c r="E3436" s="64" t="s">
        <v>42</v>
      </c>
    </row>
    <row r="3437" spans="1:5">
      <c r="A3437" s="69">
        <v>6920</v>
      </c>
      <c r="B3437" s="69">
        <v>7</v>
      </c>
      <c r="C3437" s="64">
        <v>680</v>
      </c>
      <c r="D3437" s="64">
        <v>340</v>
      </c>
      <c r="E3437" s="64" t="s">
        <v>42</v>
      </c>
    </row>
    <row r="3438" spans="1:5">
      <c r="A3438" s="69">
        <v>6921</v>
      </c>
      <c r="B3438" s="69">
        <v>7</v>
      </c>
      <c r="C3438" s="64">
        <v>680</v>
      </c>
      <c r="D3438" s="64">
        <v>340</v>
      </c>
      <c r="E3438" s="64" t="s">
        <v>42</v>
      </c>
    </row>
    <row r="3439" spans="1:5">
      <c r="A3439" s="69">
        <v>6922</v>
      </c>
      <c r="B3439" s="69">
        <v>7</v>
      </c>
      <c r="C3439" s="64">
        <v>680</v>
      </c>
      <c r="D3439" s="64">
        <v>340</v>
      </c>
      <c r="E3439" s="64" t="s">
        <v>42</v>
      </c>
    </row>
    <row r="3440" spans="1:5">
      <c r="A3440" s="69">
        <v>6923</v>
      </c>
      <c r="B3440" s="69">
        <v>7</v>
      </c>
      <c r="C3440" s="64">
        <v>680</v>
      </c>
      <c r="D3440" s="64">
        <v>340</v>
      </c>
      <c r="E3440" s="64" t="s">
        <v>42</v>
      </c>
    </row>
    <row r="3441" spans="1:5">
      <c r="A3441" s="69">
        <v>6924</v>
      </c>
      <c r="B3441" s="69">
        <v>7</v>
      </c>
      <c r="C3441" s="64">
        <v>680</v>
      </c>
      <c r="D3441" s="64">
        <v>340</v>
      </c>
      <c r="E3441" s="64" t="s">
        <v>42</v>
      </c>
    </row>
    <row r="3442" spans="1:5">
      <c r="A3442" s="69">
        <v>6925</v>
      </c>
      <c r="B3442" s="69">
        <v>7</v>
      </c>
      <c r="C3442" s="64">
        <v>680</v>
      </c>
      <c r="D3442" s="64">
        <v>340</v>
      </c>
      <c r="E3442" s="64" t="s">
        <v>42</v>
      </c>
    </row>
    <row r="3443" spans="1:5">
      <c r="A3443" s="69">
        <v>6926</v>
      </c>
      <c r="B3443" s="69">
        <v>7</v>
      </c>
      <c r="C3443" s="64">
        <v>680</v>
      </c>
      <c r="D3443" s="64">
        <v>340</v>
      </c>
      <c r="E3443" s="64" t="s">
        <v>42</v>
      </c>
    </row>
    <row r="3444" spans="1:5">
      <c r="A3444" s="69">
        <v>6927</v>
      </c>
      <c r="B3444" s="69">
        <v>7</v>
      </c>
      <c r="C3444" s="64">
        <v>680</v>
      </c>
      <c r="D3444" s="64">
        <v>340</v>
      </c>
      <c r="E3444" s="64" t="s">
        <v>42</v>
      </c>
    </row>
    <row r="3445" spans="1:5">
      <c r="A3445" s="69">
        <v>6928</v>
      </c>
      <c r="B3445" s="69">
        <v>7</v>
      </c>
      <c r="C3445" s="64">
        <v>680</v>
      </c>
      <c r="D3445" s="64">
        <v>340</v>
      </c>
      <c r="E3445" s="64" t="s">
        <v>42</v>
      </c>
    </row>
    <row r="3446" spans="1:5">
      <c r="A3446" s="69">
        <v>6929</v>
      </c>
      <c r="B3446" s="69">
        <v>7</v>
      </c>
      <c r="C3446" s="64">
        <v>680</v>
      </c>
      <c r="D3446" s="64">
        <v>340</v>
      </c>
      <c r="E3446" s="64" t="s">
        <v>42</v>
      </c>
    </row>
    <row r="3447" spans="1:5">
      <c r="A3447" s="69">
        <v>6931</v>
      </c>
      <c r="B3447" s="69">
        <v>7</v>
      </c>
      <c r="C3447" s="64">
        <v>680</v>
      </c>
      <c r="D3447" s="64">
        <v>340</v>
      </c>
      <c r="E3447" s="64" t="s">
        <v>42</v>
      </c>
    </row>
    <row r="3448" spans="1:5">
      <c r="A3448" s="69">
        <v>6932</v>
      </c>
      <c r="B3448" s="69">
        <v>7</v>
      </c>
      <c r="C3448" s="64">
        <v>680</v>
      </c>
      <c r="D3448" s="64">
        <v>340</v>
      </c>
      <c r="E3448" s="64" t="s">
        <v>42</v>
      </c>
    </row>
    <row r="3449" spans="1:5">
      <c r="A3449" s="69">
        <v>6933</v>
      </c>
      <c r="B3449" s="69">
        <v>7</v>
      </c>
      <c r="C3449" s="64">
        <v>680</v>
      </c>
      <c r="D3449" s="64">
        <v>340</v>
      </c>
      <c r="E3449" s="64" t="s">
        <v>42</v>
      </c>
    </row>
    <row r="3450" spans="1:5">
      <c r="A3450" s="69">
        <v>6934</v>
      </c>
      <c r="B3450" s="69">
        <v>7</v>
      </c>
      <c r="C3450" s="64">
        <v>680</v>
      </c>
      <c r="D3450" s="64">
        <v>340</v>
      </c>
      <c r="E3450" s="64" t="s">
        <v>42</v>
      </c>
    </row>
    <row r="3451" spans="1:5">
      <c r="A3451" s="69">
        <v>6935</v>
      </c>
      <c r="B3451" s="69">
        <v>7</v>
      </c>
      <c r="C3451" s="64">
        <v>680</v>
      </c>
      <c r="D3451" s="64">
        <v>340</v>
      </c>
      <c r="E3451" s="64" t="s">
        <v>42</v>
      </c>
    </row>
    <row r="3452" spans="1:5">
      <c r="A3452" s="69">
        <v>6936</v>
      </c>
      <c r="B3452" s="69">
        <v>7</v>
      </c>
      <c r="C3452" s="64">
        <v>680</v>
      </c>
      <c r="D3452" s="64">
        <v>340</v>
      </c>
      <c r="E3452" s="64" t="s">
        <v>42</v>
      </c>
    </row>
    <row r="3453" spans="1:5">
      <c r="A3453" s="69">
        <v>6937</v>
      </c>
      <c r="B3453" s="69">
        <v>7</v>
      </c>
      <c r="C3453" s="64">
        <v>680</v>
      </c>
      <c r="D3453" s="64">
        <v>340</v>
      </c>
      <c r="E3453" s="64" t="s">
        <v>42</v>
      </c>
    </row>
    <row r="3454" spans="1:5">
      <c r="A3454" s="69">
        <v>6938</v>
      </c>
      <c r="B3454" s="69">
        <v>7</v>
      </c>
      <c r="C3454" s="64">
        <v>680</v>
      </c>
      <c r="D3454" s="64">
        <v>340</v>
      </c>
      <c r="E3454" s="64" t="s">
        <v>42</v>
      </c>
    </row>
    <row r="3455" spans="1:5">
      <c r="A3455" s="69">
        <v>6939</v>
      </c>
      <c r="B3455" s="69">
        <v>7</v>
      </c>
      <c r="C3455" s="64">
        <v>680</v>
      </c>
      <c r="D3455" s="64">
        <v>340</v>
      </c>
      <c r="E3455" s="64" t="s">
        <v>42</v>
      </c>
    </row>
    <row r="3456" spans="1:5">
      <c r="A3456" s="69">
        <v>6940</v>
      </c>
      <c r="B3456" s="69">
        <v>7</v>
      </c>
      <c r="C3456" s="64">
        <v>680</v>
      </c>
      <c r="D3456" s="64">
        <v>340</v>
      </c>
      <c r="E3456" s="64" t="s">
        <v>42</v>
      </c>
    </row>
    <row r="3457" spans="1:5">
      <c r="A3457" s="69">
        <v>6941</v>
      </c>
      <c r="B3457" s="69">
        <v>7</v>
      </c>
      <c r="C3457" s="64">
        <v>680</v>
      </c>
      <c r="D3457" s="64">
        <v>340</v>
      </c>
      <c r="E3457" s="64" t="s">
        <v>42</v>
      </c>
    </row>
    <row r="3458" spans="1:5">
      <c r="A3458" s="69">
        <v>6942</v>
      </c>
      <c r="B3458" s="69">
        <v>7</v>
      </c>
      <c r="C3458" s="64">
        <v>680</v>
      </c>
      <c r="D3458" s="64">
        <v>340</v>
      </c>
      <c r="E3458" s="64" t="s">
        <v>42</v>
      </c>
    </row>
    <row r="3459" spans="1:5">
      <c r="A3459" s="69">
        <v>6943</v>
      </c>
      <c r="B3459" s="69">
        <v>7</v>
      </c>
      <c r="C3459" s="64">
        <v>680</v>
      </c>
      <c r="D3459" s="64">
        <v>340</v>
      </c>
      <c r="E3459" s="64" t="s">
        <v>42</v>
      </c>
    </row>
    <row r="3460" spans="1:5">
      <c r="A3460" s="69">
        <v>6944</v>
      </c>
      <c r="B3460" s="69">
        <v>7</v>
      </c>
      <c r="C3460" s="64">
        <v>680</v>
      </c>
      <c r="D3460" s="64">
        <v>340</v>
      </c>
      <c r="E3460" s="64" t="s">
        <v>42</v>
      </c>
    </row>
    <row r="3461" spans="1:5">
      <c r="A3461" s="69">
        <v>6945</v>
      </c>
      <c r="B3461" s="69">
        <v>7</v>
      </c>
      <c r="C3461" s="64">
        <v>680</v>
      </c>
      <c r="D3461" s="64">
        <v>340</v>
      </c>
      <c r="E3461" s="64" t="s">
        <v>42</v>
      </c>
    </row>
    <row r="3462" spans="1:5">
      <c r="A3462" s="69">
        <v>6946</v>
      </c>
      <c r="B3462" s="69">
        <v>7</v>
      </c>
      <c r="C3462" s="64">
        <v>680</v>
      </c>
      <c r="D3462" s="64">
        <v>340</v>
      </c>
      <c r="E3462" s="64" t="s">
        <v>42</v>
      </c>
    </row>
    <row r="3463" spans="1:5">
      <c r="A3463" s="69">
        <v>6947</v>
      </c>
      <c r="B3463" s="69">
        <v>7</v>
      </c>
      <c r="C3463" s="64">
        <v>680</v>
      </c>
      <c r="D3463" s="64">
        <v>340</v>
      </c>
      <c r="E3463" s="64" t="s">
        <v>42</v>
      </c>
    </row>
    <row r="3464" spans="1:5">
      <c r="A3464" s="69">
        <v>6951</v>
      </c>
      <c r="B3464" s="69">
        <v>7</v>
      </c>
      <c r="C3464" s="64">
        <v>680</v>
      </c>
      <c r="D3464" s="64">
        <v>340</v>
      </c>
      <c r="E3464" s="64" t="s">
        <v>42</v>
      </c>
    </row>
    <row r="3465" spans="1:5">
      <c r="A3465" s="69">
        <v>6952</v>
      </c>
      <c r="B3465" s="69">
        <v>7</v>
      </c>
      <c r="C3465" s="64">
        <v>680</v>
      </c>
      <c r="D3465" s="64">
        <v>340</v>
      </c>
      <c r="E3465" s="64" t="s">
        <v>42</v>
      </c>
    </row>
    <row r="3466" spans="1:5">
      <c r="A3466" s="69">
        <v>6953</v>
      </c>
      <c r="B3466" s="69">
        <v>7</v>
      </c>
      <c r="C3466" s="64">
        <v>680</v>
      </c>
      <c r="D3466" s="64">
        <v>340</v>
      </c>
      <c r="E3466" s="64" t="s">
        <v>42</v>
      </c>
    </row>
    <row r="3467" spans="1:5">
      <c r="A3467" s="69">
        <v>6954</v>
      </c>
      <c r="B3467" s="69">
        <v>7</v>
      </c>
      <c r="C3467" s="64">
        <v>680</v>
      </c>
      <c r="D3467" s="64">
        <v>340</v>
      </c>
      <c r="E3467" s="64" t="s">
        <v>42</v>
      </c>
    </row>
    <row r="3468" spans="1:5">
      <c r="A3468" s="69">
        <v>6955</v>
      </c>
      <c r="B3468" s="69">
        <v>7</v>
      </c>
      <c r="C3468" s="64">
        <v>680</v>
      </c>
      <c r="D3468" s="64">
        <v>340</v>
      </c>
      <c r="E3468" s="64" t="s">
        <v>42</v>
      </c>
    </row>
    <row r="3469" spans="1:5">
      <c r="A3469" s="69">
        <v>6956</v>
      </c>
      <c r="B3469" s="69">
        <v>7</v>
      </c>
      <c r="C3469" s="64">
        <v>680</v>
      </c>
      <c r="D3469" s="64">
        <v>340</v>
      </c>
      <c r="E3469" s="64" t="s">
        <v>42</v>
      </c>
    </row>
    <row r="3470" spans="1:5">
      <c r="A3470" s="69">
        <v>6957</v>
      </c>
      <c r="B3470" s="69">
        <v>7</v>
      </c>
      <c r="C3470" s="64">
        <v>680</v>
      </c>
      <c r="D3470" s="64">
        <v>340</v>
      </c>
      <c r="E3470" s="64" t="s">
        <v>42</v>
      </c>
    </row>
    <row r="3471" spans="1:5">
      <c r="A3471" s="69">
        <v>6958</v>
      </c>
      <c r="B3471" s="69">
        <v>7</v>
      </c>
      <c r="C3471" s="64">
        <v>680</v>
      </c>
      <c r="D3471" s="64">
        <v>340</v>
      </c>
      <c r="E3471" s="64" t="s">
        <v>42</v>
      </c>
    </row>
    <row r="3472" spans="1:5">
      <c r="A3472" s="69">
        <v>6959</v>
      </c>
      <c r="B3472" s="69">
        <v>7</v>
      </c>
      <c r="C3472" s="64">
        <v>680</v>
      </c>
      <c r="D3472" s="64">
        <v>340</v>
      </c>
      <c r="E3472" s="64" t="s">
        <v>42</v>
      </c>
    </row>
    <row r="3473" spans="1:5">
      <c r="A3473" s="69">
        <v>6960</v>
      </c>
      <c r="B3473" s="69">
        <v>7</v>
      </c>
      <c r="C3473" s="64">
        <v>680</v>
      </c>
      <c r="D3473" s="64">
        <v>340</v>
      </c>
      <c r="E3473" s="64" t="s">
        <v>42</v>
      </c>
    </row>
    <row r="3474" spans="1:5">
      <c r="A3474" s="69">
        <v>6961</v>
      </c>
      <c r="B3474" s="69">
        <v>7</v>
      </c>
      <c r="C3474" s="64">
        <v>680</v>
      </c>
      <c r="D3474" s="64">
        <v>340</v>
      </c>
      <c r="E3474" s="64" t="s">
        <v>42</v>
      </c>
    </row>
    <row r="3475" spans="1:5">
      <c r="A3475" s="69">
        <v>6962</v>
      </c>
      <c r="B3475" s="69">
        <v>7</v>
      </c>
      <c r="C3475" s="64">
        <v>680</v>
      </c>
      <c r="D3475" s="64">
        <v>340</v>
      </c>
      <c r="E3475" s="64" t="s">
        <v>42</v>
      </c>
    </row>
    <row r="3476" spans="1:5">
      <c r="A3476" s="69">
        <v>6963</v>
      </c>
      <c r="B3476" s="69">
        <v>7</v>
      </c>
      <c r="C3476" s="64">
        <v>680</v>
      </c>
      <c r="D3476" s="64">
        <v>340</v>
      </c>
      <c r="E3476" s="64" t="s">
        <v>42</v>
      </c>
    </row>
    <row r="3477" spans="1:5">
      <c r="A3477" s="69">
        <v>6964</v>
      </c>
      <c r="B3477" s="69">
        <v>7</v>
      </c>
      <c r="C3477" s="64">
        <v>680</v>
      </c>
      <c r="D3477" s="64">
        <v>340</v>
      </c>
      <c r="E3477" s="64" t="s">
        <v>42</v>
      </c>
    </row>
    <row r="3478" spans="1:5">
      <c r="A3478" s="69">
        <v>6965</v>
      </c>
      <c r="B3478" s="69">
        <v>7</v>
      </c>
      <c r="C3478" s="64">
        <v>680</v>
      </c>
      <c r="D3478" s="64">
        <v>340</v>
      </c>
      <c r="E3478" s="64" t="s">
        <v>42</v>
      </c>
    </row>
    <row r="3479" spans="1:5">
      <c r="A3479" s="69">
        <v>6966</v>
      </c>
      <c r="B3479" s="69">
        <v>7</v>
      </c>
      <c r="C3479" s="64">
        <v>680</v>
      </c>
      <c r="D3479" s="64">
        <v>340</v>
      </c>
      <c r="E3479" s="64" t="s">
        <v>42</v>
      </c>
    </row>
    <row r="3480" spans="1:5">
      <c r="A3480" s="69">
        <v>6967</v>
      </c>
      <c r="B3480" s="69">
        <v>7</v>
      </c>
      <c r="C3480" s="64">
        <v>680</v>
      </c>
      <c r="D3480" s="64">
        <v>340</v>
      </c>
      <c r="E3480" s="64" t="s">
        <v>42</v>
      </c>
    </row>
    <row r="3481" spans="1:5">
      <c r="A3481" s="69">
        <v>6968</v>
      </c>
      <c r="B3481" s="69">
        <v>7</v>
      </c>
      <c r="C3481" s="64">
        <v>680</v>
      </c>
      <c r="D3481" s="64">
        <v>340</v>
      </c>
      <c r="E3481" s="64" t="s">
        <v>42</v>
      </c>
    </row>
    <row r="3482" spans="1:5">
      <c r="A3482" s="69">
        <v>6969</v>
      </c>
      <c r="B3482" s="69">
        <v>7</v>
      </c>
      <c r="C3482" s="64">
        <v>680</v>
      </c>
      <c r="D3482" s="64">
        <v>340</v>
      </c>
      <c r="E3482" s="64" t="s">
        <v>42</v>
      </c>
    </row>
    <row r="3483" spans="1:5">
      <c r="A3483" s="69">
        <v>6970</v>
      </c>
      <c r="B3483" s="69">
        <v>7</v>
      </c>
      <c r="C3483" s="64">
        <v>680</v>
      </c>
      <c r="D3483" s="64">
        <v>340</v>
      </c>
      <c r="E3483" s="64" t="s">
        <v>42</v>
      </c>
    </row>
    <row r="3484" spans="1:5">
      <c r="A3484" s="69">
        <v>6971</v>
      </c>
      <c r="B3484" s="69">
        <v>7</v>
      </c>
      <c r="C3484" s="64">
        <v>680</v>
      </c>
      <c r="D3484" s="64">
        <v>340</v>
      </c>
      <c r="E3484" s="64" t="s">
        <v>42</v>
      </c>
    </row>
    <row r="3485" spans="1:5">
      <c r="A3485" s="69">
        <v>6979</v>
      </c>
      <c r="B3485" s="69">
        <v>7</v>
      </c>
      <c r="C3485" s="64">
        <v>680</v>
      </c>
      <c r="D3485" s="64">
        <v>340</v>
      </c>
      <c r="E3485" s="64" t="s">
        <v>42</v>
      </c>
    </row>
    <row r="3486" spans="1:5">
      <c r="A3486" s="69">
        <v>6980</v>
      </c>
      <c r="B3486" s="69">
        <v>7</v>
      </c>
      <c r="C3486" s="64">
        <v>680</v>
      </c>
      <c r="D3486" s="64">
        <v>340</v>
      </c>
      <c r="E3486" s="64" t="s">
        <v>42</v>
      </c>
    </row>
    <row r="3487" spans="1:5">
      <c r="A3487" s="69">
        <v>6981</v>
      </c>
      <c r="B3487" s="69">
        <v>7</v>
      </c>
      <c r="C3487" s="64">
        <v>680</v>
      </c>
      <c r="D3487" s="64">
        <v>340</v>
      </c>
      <c r="E3487" s="64" t="s">
        <v>42</v>
      </c>
    </row>
    <row r="3488" spans="1:5">
      <c r="A3488" s="69">
        <v>6982</v>
      </c>
      <c r="B3488" s="69">
        <v>7</v>
      </c>
      <c r="C3488" s="64">
        <v>680</v>
      </c>
      <c r="D3488" s="64">
        <v>340</v>
      </c>
      <c r="E3488" s="64" t="s">
        <v>42</v>
      </c>
    </row>
    <row r="3489" spans="1:5">
      <c r="A3489" s="69">
        <v>6983</v>
      </c>
      <c r="B3489" s="69">
        <v>7</v>
      </c>
      <c r="C3489" s="64">
        <v>680</v>
      </c>
      <c r="D3489" s="64">
        <v>340</v>
      </c>
      <c r="E3489" s="64" t="s">
        <v>42</v>
      </c>
    </row>
    <row r="3490" spans="1:5">
      <c r="A3490" s="69">
        <v>6984</v>
      </c>
      <c r="B3490" s="69">
        <v>7</v>
      </c>
      <c r="C3490" s="64">
        <v>680</v>
      </c>
      <c r="D3490" s="64">
        <v>340</v>
      </c>
      <c r="E3490" s="64" t="s">
        <v>42</v>
      </c>
    </row>
    <row r="3491" spans="1:5">
      <c r="A3491" s="69">
        <v>6985</v>
      </c>
      <c r="B3491" s="69">
        <v>7</v>
      </c>
      <c r="C3491" s="64">
        <v>680</v>
      </c>
      <c r="D3491" s="64">
        <v>340</v>
      </c>
      <c r="E3491" s="64" t="s">
        <v>42</v>
      </c>
    </row>
    <row r="3492" spans="1:5">
      <c r="A3492" s="69">
        <v>6986</v>
      </c>
      <c r="B3492" s="69">
        <v>7</v>
      </c>
      <c r="C3492" s="64">
        <v>680</v>
      </c>
      <c r="D3492" s="64">
        <v>340</v>
      </c>
      <c r="E3492" s="64" t="s">
        <v>42</v>
      </c>
    </row>
    <row r="3493" spans="1:5">
      <c r="A3493" s="69">
        <v>6987</v>
      </c>
      <c r="B3493" s="69">
        <v>7</v>
      </c>
      <c r="C3493" s="64">
        <v>680</v>
      </c>
      <c r="D3493" s="64">
        <v>340</v>
      </c>
      <c r="E3493" s="64" t="s">
        <v>42</v>
      </c>
    </row>
    <row r="3494" spans="1:5">
      <c r="A3494" s="69">
        <v>6988</v>
      </c>
      <c r="B3494" s="69">
        <v>7</v>
      </c>
      <c r="C3494" s="64">
        <v>680</v>
      </c>
      <c r="D3494" s="64">
        <v>340</v>
      </c>
      <c r="E3494" s="64" t="s">
        <v>42</v>
      </c>
    </row>
    <row r="3495" spans="1:5">
      <c r="A3495" s="69">
        <v>6989</v>
      </c>
      <c r="B3495" s="69">
        <v>7</v>
      </c>
      <c r="C3495" s="64">
        <v>680</v>
      </c>
      <c r="D3495" s="64">
        <v>340</v>
      </c>
      <c r="E3495" s="64" t="s">
        <v>42</v>
      </c>
    </row>
    <row r="3496" spans="1:5">
      <c r="A3496" s="69">
        <v>6990</v>
      </c>
      <c r="B3496" s="69">
        <v>7</v>
      </c>
      <c r="C3496" s="64">
        <v>680</v>
      </c>
      <c r="D3496" s="64">
        <v>340</v>
      </c>
      <c r="E3496" s="64" t="s">
        <v>42</v>
      </c>
    </row>
    <row r="3497" spans="1:5">
      <c r="A3497" s="69">
        <v>6991</v>
      </c>
      <c r="B3497" s="69">
        <v>7</v>
      </c>
      <c r="C3497" s="64">
        <v>680</v>
      </c>
      <c r="D3497" s="64">
        <v>340</v>
      </c>
      <c r="E3497" s="64" t="s">
        <v>42</v>
      </c>
    </row>
    <row r="3498" spans="1:5">
      <c r="A3498" s="69">
        <v>6992</v>
      </c>
      <c r="B3498" s="69">
        <v>7</v>
      </c>
      <c r="C3498" s="64">
        <v>680</v>
      </c>
      <c r="D3498" s="64">
        <v>340</v>
      </c>
      <c r="E3498" s="64" t="s">
        <v>42</v>
      </c>
    </row>
    <row r="3499" spans="1:5">
      <c r="A3499" s="69">
        <v>6997</v>
      </c>
      <c r="B3499" s="69">
        <v>7</v>
      </c>
      <c r="C3499" s="64">
        <v>680</v>
      </c>
      <c r="D3499" s="64">
        <v>340</v>
      </c>
      <c r="E3499" s="64" t="s">
        <v>42</v>
      </c>
    </row>
    <row r="3500" spans="1:5">
      <c r="A3500" s="69">
        <v>7000</v>
      </c>
      <c r="B3500" s="69">
        <v>26</v>
      </c>
      <c r="C3500" s="64">
        <v>2049</v>
      </c>
      <c r="D3500" s="64">
        <v>29</v>
      </c>
      <c r="E3500" s="64" t="s">
        <v>43</v>
      </c>
    </row>
    <row r="3501" spans="1:5">
      <c r="A3501" s="69">
        <v>7001</v>
      </c>
      <c r="B3501" s="69">
        <v>26</v>
      </c>
      <c r="C3501" s="64">
        <v>2049</v>
      </c>
      <c r="D3501" s="64">
        <v>29</v>
      </c>
      <c r="E3501" s="64" t="s">
        <v>43</v>
      </c>
    </row>
    <row r="3502" spans="1:5">
      <c r="A3502" s="69">
        <v>7002</v>
      </c>
      <c r="B3502" s="69">
        <v>26</v>
      </c>
      <c r="C3502" s="64">
        <v>2049</v>
      </c>
      <c r="D3502" s="64">
        <v>29</v>
      </c>
      <c r="E3502" s="64" t="s">
        <v>43</v>
      </c>
    </row>
    <row r="3503" spans="1:5">
      <c r="A3503" s="69">
        <v>7004</v>
      </c>
      <c r="B3503" s="69">
        <v>26</v>
      </c>
      <c r="C3503" s="64">
        <v>2049</v>
      </c>
      <c r="D3503" s="64">
        <v>29</v>
      </c>
      <c r="E3503" s="64" t="s">
        <v>43</v>
      </c>
    </row>
    <row r="3504" spans="1:5">
      <c r="A3504" s="69">
        <v>7005</v>
      </c>
      <c r="B3504" s="69">
        <v>26</v>
      </c>
      <c r="C3504" s="64">
        <v>2049</v>
      </c>
      <c r="D3504" s="64">
        <v>29</v>
      </c>
      <c r="E3504" s="64" t="s">
        <v>43</v>
      </c>
    </row>
    <row r="3505" spans="1:5">
      <c r="A3505" s="69">
        <v>7006</v>
      </c>
      <c r="B3505" s="69">
        <v>26</v>
      </c>
      <c r="C3505" s="64">
        <v>2049</v>
      </c>
      <c r="D3505" s="64">
        <v>29</v>
      </c>
      <c r="E3505" s="64" t="s">
        <v>43</v>
      </c>
    </row>
    <row r="3506" spans="1:5">
      <c r="A3506" s="69">
        <v>7007</v>
      </c>
      <c r="B3506" s="69">
        <v>26</v>
      </c>
      <c r="C3506" s="64">
        <v>2049</v>
      </c>
      <c r="D3506" s="64">
        <v>29</v>
      </c>
      <c r="E3506" s="64" t="s">
        <v>43</v>
      </c>
    </row>
    <row r="3507" spans="1:5">
      <c r="A3507" s="69">
        <v>7008</v>
      </c>
      <c r="B3507" s="69">
        <v>26</v>
      </c>
      <c r="C3507" s="64">
        <v>2049</v>
      </c>
      <c r="D3507" s="64">
        <v>29</v>
      </c>
      <c r="E3507" s="64" t="s">
        <v>43</v>
      </c>
    </row>
    <row r="3508" spans="1:5">
      <c r="A3508" s="69">
        <v>7009</v>
      </c>
      <c r="B3508" s="69">
        <v>26</v>
      </c>
      <c r="C3508" s="64">
        <v>2049</v>
      </c>
      <c r="D3508" s="64">
        <v>29</v>
      </c>
      <c r="E3508" s="64" t="s">
        <v>43</v>
      </c>
    </row>
    <row r="3509" spans="1:5">
      <c r="A3509" s="69">
        <v>7010</v>
      </c>
      <c r="B3509" s="69">
        <v>26</v>
      </c>
      <c r="C3509" s="64">
        <v>2049</v>
      </c>
      <c r="D3509" s="64">
        <v>29</v>
      </c>
      <c r="E3509" s="64" t="s">
        <v>43</v>
      </c>
    </row>
    <row r="3510" spans="1:5">
      <c r="A3510" s="69">
        <v>7011</v>
      </c>
      <c r="B3510" s="69">
        <v>26</v>
      </c>
      <c r="C3510" s="64">
        <v>2049</v>
      </c>
      <c r="D3510" s="64">
        <v>29</v>
      </c>
      <c r="E3510" s="64" t="s">
        <v>43</v>
      </c>
    </row>
    <row r="3511" spans="1:5">
      <c r="A3511" s="69">
        <v>7012</v>
      </c>
      <c r="B3511" s="69">
        <v>26</v>
      </c>
      <c r="C3511" s="64">
        <v>2049</v>
      </c>
      <c r="D3511" s="64">
        <v>29</v>
      </c>
      <c r="E3511" s="64" t="s">
        <v>43</v>
      </c>
    </row>
    <row r="3512" spans="1:5">
      <c r="A3512" s="69">
        <v>7015</v>
      </c>
      <c r="B3512" s="69">
        <v>26</v>
      </c>
      <c r="C3512" s="64">
        <v>2049</v>
      </c>
      <c r="D3512" s="64">
        <v>29</v>
      </c>
      <c r="E3512" s="64" t="s">
        <v>43</v>
      </c>
    </row>
    <row r="3513" spans="1:5">
      <c r="A3513" s="69">
        <v>7016</v>
      </c>
      <c r="B3513" s="69">
        <v>26</v>
      </c>
      <c r="C3513" s="64">
        <v>2049</v>
      </c>
      <c r="D3513" s="64">
        <v>29</v>
      </c>
      <c r="E3513" s="64" t="s">
        <v>43</v>
      </c>
    </row>
    <row r="3514" spans="1:5">
      <c r="A3514" s="69">
        <v>7017</v>
      </c>
      <c r="B3514" s="69">
        <v>26</v>
      </c>
      <c r="C3514" s="64">
        <v>2049</v>
      </c>
      <c r="D3514" s="64">
        <v>29</v>
      </c>
      <c r="E3514" s="64" t="s">
        <v>43</v>
      </c>
    </row>
    <row r="3515" spans="1:5">
      <c r="A3515" s="69">
        <v>7018</v>
      </c>
      <c r="B3515" s="69">
        <v>26</v>
      </c>
      <c r="C3515" s="64">
        <v>2049</v>
      </c>
      <c r="D3515" s="64">
        <v>29</v>
      </c>
      <c r="E3515" s="64" t="s">
        <v>43</v>
      </c>
    </row>
    <row r="3516" spans="1:5">
      <c r="A3516" s="69">
        <v>7019</v>
      </c>
      <c r="B3516" s="69">
        <v>26</v>
      </c>
      <c r="C3516" s="64">
        <v>2049</v>
      </c>
      <c r="D3516" s="64">
        <v>29</v>
      </c>
      <c r="E3516" s="64" t="s">
        <v>43</v>
      </c>
    </row>
    <row r="3517" spans="1:5">
      <c r="A3517" s="69">
        <v>7020</v>
      </c>
      <c r="B3517" s="69">
        <v>26</v>
      </c>
      <c r="C3517" s="64">
        <v>2049</v>
      </c>
      <c r="D3517" s="64">
        <v>29</v>
      </c>
      <c r="E3517" s="64" t="s">
        <v>43</v>
      </c>
    </row>
    <row r="3518" spans="1:5">
      <c r="A3518" s="69">
        <v>7021</v>
      </c>
      <c r="B3518" s="69">
        <v>26</v>
      </c>
      <c r="C3518" s="64">
        <v>2049</v>
      </c>
      <c r="D3518" s="64">
        <v>29</v>
      </c>
      <c r="E3518" s="64" t="s">
        <v>43</v>
      </c>
    </row>
    <row r="3519" spans="1:5">
      <c r="A3519" s="69">
        <v>7022</v>
      </c>
      <c r="B3519" s="69">
        <v>26</v>
      </c>
      <c r="C3519" s="64">
        <v>2049</v>
      </c>
      <c r="D3519" s="64">
        <v>29</v>
      </c>
      <c r="E3519" s="64" t="s">
        <v>43</v>
      </c>
    </row>
    <row r="3520" spans="1:5">
      <c r="A3520" s="69">
        <v>7023</v>
      </c>
      <c r="B3520" s="69">
        <v>26</v>
      </c>
      <c r="C3520" s="64">
        <v>2049</v>
      </c>
      <c r="D3520" s="64">
        <v>29</v>
      </c>
      <c r="E3520" s="64" t="s">
        <v>43</v>
      </c>
    </row>
    <row r="3521" spans="1:5">
      <c r="A3521" s="69">
        <v>7024</v>
      </c>
      <c r="B3521" s="69">
        <v>26</v>
      </c>
      <c r="C3521" s="64">
        <v>2049</v>
      </c>
      <c r="D3521" s="64">
        <v>29</v>
      </c>
      <c r="E3521" s="64" t="s">
        <v>43</v>
      </c>
    </row>
    <row r="3522" spans="1:5">
      <c r="A3522" s="69">
        <v>7025</v>
      </c>
      <c r="B3522" s="69">
        <v>26</v>
      </c>
      <c r="C3522" s="64">
        <v>2049</v>
      </c>
      <c r="D3522" s="64">
        <v>29</v>
      </c>
      <c r="E3522" s="64" t="s">
        <v>43</v>
      </c>
    </row>
    <row r="3523" spans="1:5">
      <c r="A3523" s="69">
        <v>7026</v>
      </c>
      <c r="B3523" s="69">
        <v>26</v>
      </c>
      <c r="C3523" s="64">
        <v>2049</v>
      </c>
      <c r="D3523" s="64">
        <v>29</v>
      </c>
      <c r="E3523" s="64" t="s">
        <v>43</v>
      </c>
    </row>
    <row r="3524" spans="1:5">
      <c r="A3524" s="69">
        <v>7027</v>
      </c>
      <c r="B3524" s="69">
        <v>26</v>
      </c>
      <c r="C3524" s="64">
        <v>2049</v>
      </c>
      <c r="D3524" s="64">
        <v>29</v>
      </c>
      <c r="E3524" s="64" t="s">
        <v>43</v>
      </c>
    </row>
    <row r="3525" spans="1:5">
      <c r="A3525" s="69">
        <v>7030</v>
      </c>
      <c r="B3525" s="69">
        <v>26</v>
      </c>
      <c r="C3525" s="64">
        <v>2049</v>
      </c>
      <c r="D3525" s="64">
        <v>29</v>
      </c>
      <c r="E3525" s="64" t="s">
        <v>43</v>
      </c>
    </row>
    <row r="3526" spans="1:5">
      <c r="A3526" s="69">
        <v>7050</v>
      </c>
      <c r="B3526" s="69">
        <v>26</v>
      </c>
      <c r="C3526" s="64">
        <v>2049</v>
      </c>
      <c r="D3526" s="64">
        <v>29</v>
      </c>
      <c r="E3526" s="64" t="s">
        <v>43</v>
      </c>
    </row>
    <row r="3527" spans="1:5">
      <c r="A3527" s="69">
        <v>7051</v>
      </c>
      <c r="B3527" s="69">
        <v>26</v>
      </c>
      <c r="C3527" s="64">
        <v>2049</v>
      </c>
      <c r="D3527" s="64">
        <v>29</v>
      </c>
      <c r="E3527" s="64" t="s">
        <v>43</v>
      </c>
    </row>
    <row r="3528" spans="1:5">
      <c r="A3528" s="69">
        <v>7052</v>
      </c>
      <c r="B3528" s="69">
        <v>26</v>
      </c>
      <c r="C3528" s="64">
        <v>2049</v>
      </c>
      <c r="D3528" s="64">
        <v>29</v>
      </c>
      <c r="E3528" s="64" t="s">
        <v>43</v>
      </c>
    </row>
    <row r="3529" spans="1:5">
      <c r="A3529" s="69">
        <v>7053</v>
      </c>
      <c r="B3529" s="69">
        <v>26</v>
      </c>
      <c r="C3529" s="64">
        <v>2049</v>
      </c>
      <c r="D3529" s="64">
        <v>29</v>
      </c>
      <c r="E3529" s="64" t="s">
        <v>43</v>
      </c>
    </row>
    <row r="3530" spans="1:5">
      <c r="A3530" s="69">
        <v>7054</v>
      </c>
      <c r="B3530" s="69">
        <v>26</v>
      </c>
      <c r="C3530" s="64">
        <v>2049</v>
      </c>
      <c r="D3530" s="64">
        <v>29</v>
      </c>
      <c r="E3530" s="64" t="s">
        <v>43</v>
      </c>
    </row>
    <row r="3531" spans="1:5">
      <c r="A3531" s="69">
        <v>7055</v>
      </c>
      <c r="B3531" s="69">
        <v>26</v>
      </c>
      <c r="C3531" s="64">
        <v>2049</v>
      </c>
      <c r="D3531" s="64">
        <v>29</v>
      </c>
      <c r="E3531" s="64" t="s">
        <v>43</v>
      </c>
    </row>
    <row r="3532" spans="1:5">
      <c r="A3532" s="69">
        <v>7109</v>
      </c>
      <c r="B3532" s="69">
        <v>26</v>
      </c>
      <c r="C3532" s="64">
        <v>2049</v>
      </c>
      <c r="D3532" s="64">
        <v>29</v>
      </c>
      <c r="E3532" s="64" t="s">
        <v>43</v>
      </c>
    </row>
    <row r="3533" spans="1:5">
      <c r="A3533" s="69">
        <v>7112</v>
      </c>
      <c r="B3533" s="69">
        <v>26</v>
      </c>
      <c r="C3533" s="64">
        <v>2049</v>
      </c>
      <c r="D3533" s="64">
        <v>29</v>
      </c>
      <c r="E3533" s="64" t="s">
        <v>43</v>
      </c>
    </row>
    <row r="3534" spans="1:5">
      <c r="A3534" s="69">
        <v>7113</v>
      </c>
      <c r="B3534" s="69">
        <v>26</v>
      </c>
      <c r="C3534" s="64">
        <v>2049</v>
      </c>
      <c r="D3534" s="64">
        <v>29</v>
      </c>
      <c r="E3534" s="64" t="s">
        <v>43</v>
      </c>
    </row>
    <row r="3535" spans="1:5">
      <c r="A3535" s="69">
        <v>7116</v>
      </c>
      <c r="B3535" s="69">
        <v>26</v>
      </c>
      <c r="C3535" s="64">
        <v>2049</v>
      </c>
      <c r="D3535" s="64">
        <v>29</v>
      </c>
      <c r="E3535" s="64" t="s">
        <v>43</v>
      </c>
    </row>
    <row r="3536" spans="1:5">
      <c r="A3536" s="69">
        <v>7117</v>
      </c>
      <c r="B3536" s="69">
        <v>26</v>
      </c>
      <c r="C3536" s="64">
        <v>2049</v>
      </c>
      <c r="D3536" s="64">
        <v>29</v>
      </c>
      <c r="E3536" s="64" t="s">
        <v>43</v>
      </c>
    </row>
    <row r="3537" spans="1:5">
      <c r="A3537" s="69">
        <v>7119</v>
      </c>
      <c r="B3537" s="69">
        <v>25</v>
      </c>
      <c r="C3537" s="64">
        <v>2421</v>
      </c>
      <c r="D3537" s="64">
        <v>25</v>
      </c>
      <c r="E3537" s="64" t="s">
        <v>43</v>
      </c>
    </row>
    <row r="3538" spans="1:5">
      <c r="A3538" s="69">
        <v>7120</v>
      </c>
      <c r="B3538" s="69">
        <v>25</v>
      </c>
      <c r="C3538" s="64">
        <v>2421</v>
      </c>
      <c r="D3538" s="64">
        <v>25</v>
      </c>
      <c r="E3538" s="64" t="s">
        <v>43</v>
      </c>
    </row>
    <row r="3539" spans="1:5">
      <c r="A3539" s="69">
        <v>7139</v>
      </c>
      <c r="B3539" s="69">
        <v>23</v>
      </c>
      <c r="C3539" s="64">
        <v>2516</v>
      </c>
      <c r="D3539" s="64">
        <v>48</v>
      </c>
      <c r="E3539" s="64" t="s">
        <v>43</v>
      </c>
    </row>
    <row r="3540" spans="1:5">
      <c r="A3540" s="69">
        <v>7140</v>
      </c>
      <c r="B3540" s="69">
        <v>26</v>
      </c>
      <c r="C3540" s="64">
        <v>2049</v>
      </c>
      <c r="D3540" s="64">
        <v>29</v>
      </c>
      <c r="E3540" s="64" t="s">
        <v>43</v>
      </c>
    </row>
    <row r="3541" spans="1:5">
      <c r="A3541" s="69">
        <v>7150</v>
      </c>
      <c r="B3541" s="69">
        <v>26</v>
      </c>
      <c r="C3541" s="64">
        <v>2049</v>
      </c>
      <c r="D3541" s="64">
        <v>29</v>
      </c>
      <c r="E3541" s="64" t="s">
        <v>43</v>
      </c>
    </row>
    <row r="3542" spans="1:5">
      <c r="A3542" s="69">
        <v>7151</v>
      </c>
      <c r="B3542" s="69">
        <v>26</v>
      </c>
      <c r="C3542" s="64">
        <v>2049</v>
      </c>
      <c r="D3542" s="64">
        <v>29</v>
      </c>
      <c r="E3542" s="64" t="s">
        <v>43</v>
      </c>
    </row>
    <row r="3543" spans="1:5">
      <c r="A3543" s="69">
        <v>7155</v>
      </c>
      <c r="B3543" s="69">
        <v>26</v>
      </c>
      <c r="C3543" s="64">
        <v>2049</v>
      </c>
      <c r="D3543" s="64">
        <v>29</v>
      </c>
      <c r="E3543" s="64" t="s">
        <v>43</v>
      </c>
    </row>
    <row r="3544" spans="1:5">
      <c r="A3544" s="69">
        <v>7162</v>
      </c>
      <c r="B3544" s="69">
        <v>26</v>
      </c>
      <c r="C3544" s="64">
        <v>2049</v>
      </c>
      <c r="D3544" s="64">
        <v>29</v>
      </c>
      <c r="E3544" s="64" t="s">
        <v>43</v>
      </c>
    </row>
    <row r="3545" spans="1:5">
      <c r="A3545" s="69">
        <v>7163</v>
      </c>
      <c r="B3545" s="69">
        <v>26</v>
      </c>
      <c r="C3545" s="64">
        <v>2049</v>
      </c>
      <c r="D3545" s="64">
        <v>29</v>
      </c>
      <c r="E3545" s="64" t="s">
        <v>43</v>
      </c>
    </row>
    <row r="3546" spans="1:5">
      <c r="A3546" s="69">
        <v>7170</v>
      </c>
      <c r="B3546" s="69">
        <v>26</v>
      </c>
      <c r="C3546" s="64">
        <v>2049</v>
      </c>
      <c r="D3546" s="64">
        <v>29</v>
      </c>
      <c r="E3546" s="64" t="s">
        <v>43</v>
      </c>
    </row>
    <row r="3547" spans="1:5">
      <c r="A3547" s="69">
        <v>7171</v>
      </c>
      <c r="B3547" s="69">
        <v>26</v>
      </c>
      <c r="C3547" s="64">
        <v>2049</v>
      </c>
      <c r="D3547" s="64">
        <v>29</v>
      </c>
      <c r="E3547" s="64" t="s">
        <v>43</v>
      </c>
    </row>
    <row r="3548" spans="1:5">
      <c r="A3548" s="69">
        <v>7172</v>
      </c>
      <c r="B3548" s="69">
        <v>26</v>
      </c>
      <c r="C3548" s="64">
        <v>2049</v>
      </c>
      <c r="D3548" s="64">
        <v>29</v>
      </c>
      <c r="E3548" s="64" t="s">
        <v>43</v>
      </c>
    </row>
    <row r="3549" spans="1:5">
      <c r="A3549" s="69">
        <v>7173</v>
      </c>
      <c r="B3549" s="69">
        <v>26</v>
      </c>
      <c r="C3549" s="64">
        <v>2049</v>
      </c>
      <c r="D3549" s="64">
        <v>29</v>
      </c>
      <c r="E3549" s="64" t="s">
        <v>43</v>
      </c>
    </row>
    <row r="3550" spans="1:5">
      <c r="A3550" s="69">
        <v>7174</v>
      </c>
      <c r="B3550" s="69">
        <v>26</v>
      </c>
      <c r="C3550" s="64">
        <v>2049</v>
      </c>
      <c r="D3550" s="64">
        <v>29</v>
      </c>
      <c r="E3550" s="64" t="s">
        <v>43</v>
      </c>
    </row>
    <row r="3551" spans="1:5">
      <c r="A3551" s="69">
        <v>7175</v>
      </c>
      <c r="B3551" s="69">
        <v>26</v>
      </c>
      <c r="C3551" s="64">
        <v>2049</v>
      </c>
      <c r="D3551" s="64">
        <v>29</v>
      </c>
      <c r="E3551" s="64" t="s">
        <v>43</v>
      </c>
    </row>
    <row r="3552" spans="1:5">
      <c r="A3552" s="69">
        <v>7176</v>
      </c>
      <c r="B3552" s="69">
        <v>26</v>
      </c>
      <c r="C3552" s="64">
        <v>2049</v>
      </c>
      <c r="D3552" s="64">
        <v>29</v>
      </c>
      <c r="E3552" s="64" t="s">
        <v>43</v>
      </c>
    </row>
    <row r="3553" spans="1:5">
      <c r="A3553" s="69">
        <v>7177</v>
      </c>
      <c r="B3553" s="69">
        <v>26</v>
      </c>
      <c r="C3553" s="64">
        <v>2049</v>
      </c>
      <c r="D3553" s="64">
        <v>29</v>
      </c>
      <c r="E3553" s="64" t="s">
        <v>43</v>
      </c>
    </row>
    <row r="3554" spans="1:5">
      <c r="A3554" s="69">
        <v>7178</v>
      </c>
      <c r="B3554" s="69">
        <v>26</v>
      </c>
      <c r="C3554" s="64">
        <v>2049</v>
      </c>
      <c r="D3554" s="64">
        <v>29</v>
      </c>
      <c r="E3554" s="64" t="s">
        <v>43</v>
      </c>
    </row>
    <row r="3555" spans="1:5">
      <c r="A3555" s="69">
        <v>7179</v>
      </c>
      <c r="B3555" s="69">
        <v>26</v>
      </c>
      <c r="C3555" s="64">
        <v>2049</v>
      </c>
      <c r="D3555" s="64">
        <v>29</v>
      </c>
      <c r="E3555" s="64" t="s">
        <v>43</v>
      </c>
    </row>
    <row r="3556" spans="1:5">
      <c r="A3556" s="69">
        <v>7180</v>
      </c>
      <c r="B3556" s="69">
        <v>26</v>
      </c>
      <c r="C3556" s="64">
        <v>2049</v>
      </c>
      <c r="D3556" s="64">
        <v>29</v>
      </c>
      <c r="E3556" s="64" t="s">
        <v>43</v>
      </c>
    </row>
    <row r="3557" spans="1:5">
      <c r="A3557" s="69">
        <v>7182</v>
      </c>
      <c r="B3557" s="69">
        <v>26</v>
      </c>
      <c r="C3557" s="64">
        <v>2049</v>
      </c>
      <c r="D3557" s="64">
        <v>29</v>
      </c>
      <c r="E3557" s="64" t="s">
        <v>43</v>
      </c>
    </row>
    <row r="3558" spans="1:5">
      <c r="A3558" s="69">
        <v>7183</v>
      </c>
      <c r="B3558" s="69">
        <v>26</v>
      </c>
      <c r="C3558" s="64">
        <v>2049</v>
      </c>
      <c r="D3558" s="64">
        <v>29</v>
      </c>
      <c r="E3558" s="64" t="s">
        <v>43</v>
      </c>
    </row>
    <row r="3559" spans="1:5">
      <c r="A3559" s="69">
        <v>7184</v>
      </c>
      <c r="B3559" s="69">
        <v>26</v>
      </c>
      <c r="C3559" s="64">
        <v>2049</v>
      </c>
      <c r="D3559" s="64">
        <v>29</v>
      </c>
      <c r="E3559" s="64" t="s">
        <v>43</v>
      </c>
    </row>
    <row r="3560" spans="1:5">
      <c r="A3560" s="69">
        <v>7185</v>
      </c>
      <c r="B3560" s="69">
        <v>26</v>
      </c>
      <c r="C3560" s="64">
        <v>2049</v>
      </c>
      <c r="D3560" s="64">
        <v>29</v>
      </c>
      <c r="E3560" s="64" t="s">
        <v>43</v>
      </c>
    </row>
    <row r="3561" spans="1:5">
      <c r="A3561" s="69">
        <v>7186</v>
      </c>
      <c r="B3561" s="69">
        <v>26</v>
      </c>
      <c r="C3561" s="64">
        <v>2049</v>
      </c>
      <c r="D3561" s="64">
        <v>29</v>
      </c>
      <c r="E3561" s="64" t="s">
        <v>43</v>
      </c>
    </row>
    <row r="3562" spans="1:5">
      <c r="A3562" s="69">
        <v>7187</v>
      </c>
      <c r="B3562" s="69">
        <v>26</v>
      </c>
      <c r="C3562" s="64">
        <v>2049</v>
      </c>
      <c r="D3562" s="64">
        <v>29</v>
      </c>
      <c r="E3562" s="64" t="s">
        <v>43</v>
      </c>
    </row>
    <row r="3563" spans="1:5">
      <c r="A3563" s="69">
        <v>7190</v>
      </c>
      <c r="B3563" s="69">
        <v>28</v>
      </c>
      <c r="C3563" s="64">
        <v>1869</v>
      </c>
      <c r="D3563" s="64">
        <v>80</v>
      </c>
      <c r="E3563" s="64" t="s">
        <v>43</v>
      </c>
    </row>
    <row r="3564" spans="1:5">
      <c r="A3564" s="69">
        <v>7209</v>
      </c>
      <c r="B3564" s="69">
        <v>25</v>
      </c>
      <c r="C3564" s="64">
        <v>2421</v>
      </c>
      <c r="D3564" s="64">
        <v>25</v>
      </c>
      <c r="E3564" s="64" t="s">
        <v>43</v>
      </c>
    </row>
    <row r="3565" spans="1:5">
      <c r="A3565" s="69">
        <v>7210</v>
      </c>
      <c r="B3565" s="69">
        <v>25</v>
      </c>
      <c r="C3565" s="64">
        <v>2421</v>
      </c>
      <c r="D3565" s="64">
        <v>25</v>
      </c>
      <c r="E3565" s="64" t="s">
        <v>43</v>
      </c>
    </row>
    <row r="3566" spans="1:5">
      <c r="A3566" s="69">
        <v>7211</v>
      </c>
      <c r="B3566" s="69">
        <v>25</v>
      </c>
      <c r="C3566" s="64">
        <v>2421</v>
      </c>
      <c r="D3566" s="64">
        <v>25</v>
      </c>
      <c r="E3566" s="64" t="s">
        <v>43</v>
      </c>
    </row>
    <row r="3567" spans="1:5">
      <c r="A3567" s="69">
        <v>7212</v>
      </c>
      <c r="B3567" s="69">
        <v>25</v>
      </c>
      <c r="C3567" s="64">
        <v>2421</v>
      </c>
      <c r="D3567" s="64">
        <v>25</v>
      </c>
      <c r="E3567" s="64" t="s">
        <v>43</v>
      </c>
    </row>
    <row r="3568" spans="1:5">
      <c r="A3568" s="69">
        <v>7213</v>
      </c>
      <c r="B3568" s="69">
        <v>28</v>
      </c>
      <c r="C3568" s="64">
        <v>1869</v>
      </c>
      <c r="D3568" s="64">
        <v>80</v>
      </c>
      <c r="E3568" s="64" t="s">
        <v>43</v>
      </c>
    </row>
    <row r="3569" spans="1:5">
      <c r="A3569" s="69">
        <v>7214</v>
      </c>
      <c r="B3569" s="69">
        <v>28</v>
      </c>
      <c r="C3569" s="64">
        <v>1869</v>
      </c>
      <c r="D3569" s="64">
        <v>80</v>
      </c>
      <c r="E3569" s="64" t="s">
        <v>43</v>
      </c>
    </row>
    <row r="3570" spans="1:5">
      <c r="A3570" s="69">
        <v>7215</v>
      </c>
      <c r="B3570" s="69">
        <v>28</v>
      </c>
      <c r="C3570" s="64">
        <v>1869</v>
      </c>
      <c r="D3570" s="64">
        <v>80</v>
      </c>
      <c r="E3570" s="64" t="s">
        <v>43</v>
      </c>
    </row>
    <row r="3571" spans="1:5">
      <c r="A3571" s="69">
        <v>7216</v>
      </c>
      <c r="B3571" s="69">
        <v>27</v>
      </c>
      <c r="C3571" s="64">
        <v>1903</v>
      </c>
      <c r="D3571" s="64">
        <v>137</v>
      </c>
      <c r="E3571" s="64" t="s">
        <v>43</v>
      </c>
    </row>
    <row r="3572" spans="1:5">
      <c r="A3572" s="69">
        <v>7248</v>
      </c>
      <c r="B3572" s="69">
        <v>25</v>
      </c>
      <c r="C3572" s="64">
        <v>2421</v>
      </c>
      <c r="D3572" s="64">
        <v>25</v>
      </c>
      <c r="E3572" s="64" t="s">
        <v>43</v>
      </c>
    </row>
    <row r="3573" spans="1:5">
      <c r="A3573" s="69">
        <v>7249</v>
      </c>
      <c r="B3573" s="69">
        <v>25</v>
      </c>
      <c r="C3573" s="64">
        <v>2421</v>
      </c>
      <c r="D3573" s="64">
        <v>25</v>
      </c>
      <c r="E3573" s="64" t="s">
        <v>43</v>
      </c>
    </row>
    <row r="3574" spans="1:5">
      <c r="A3574" s="69">
        <v>7250</v>
      </c>
      <c r="B3574" s="69">
        <v>25</v>
      </c>
      <c r="C3574" s="64">
        <v>2421</v>
      </c>
      <c r="D3574" s="64">
        <v>25</v>
      </c>
      <c r="E3574" s="64" t="s">
        <v>43</v>
      </c>
    </row>
    <row r="3575" spans="1:5">
      <c r="A3575" s="69">
        <v>7252</v>
      </c>
      <c r="B3575" s="69">
        <v>25</v>
      </c>
      <c r="C3575" s="64">
        <v>2421</v>
      </c>
      <c r="D3575" s="64">
        <v>25</v>
      </c>
      <c r="E3575" s="64" t="s">
        <v>43</v>
      </c>
    </row>
    <row r="3576" spans="1:5">
      <c r="A3576" s="69">
        <v>7253</v>
      </c>
      <c r="B3576" s="69">
        <v>25</v>
      </c>
      <c r="C3576" s="64">
        <v>2421</v>
      </c>
      <c r="D3576" s="64">
        <v>25</v>
      </c>
      <c r="E3576" s="64" t="s">
        <v>43</v>
      </c>
    </row>
    <row r="3577" spans="1:5">
      <c r="A3577" s="69">
        <v>7254</v>
      </c>
      <c r="B3577" s="69">
        <v>25</v>
      </c>
      <c r="C3577" s="64">
        <v>2421</v>
      </c>
      <c r="D3577" s="64">
        <v>25</v>
      </c>
      <c r="E3577" s="64" t="s">
        <v>43</v>
      </c>
    </row>
    <row r="3578" spans="1:5">
      <c r="A3578" s="69">
        <v>7255</v>
      </c>
      <c r="B3578" s="69">
        <v>27</v>
      </c>
      <c r="C3578" s="64">
        <v>1903</v>
      </c>
      <c r="D3578" s="64">
        <v>137</v>
      </c>
      <c r="E3578" s="64" t="s">
        <v>43</v>
      </c>
    </row>
    <row r="3579" spans="1:5">
      <c r="A3579" s="69">
        <v>7256</v>
      </c>
      <c r="B3579" s="69">
        <v>22</v>
      </c>
      <c r="C3579" s="64">
        <v>1997</v>
      </c>
      <c r="D3579" s="64">
        <v>52</v>
      </c>
      <c r="E3579" s="64" t="s">
        <v>43</v>
      </c>
    </row>
    <row r="3580" spans="1:5">
      <c r="A3580" s="69">
        <v>7257</v>
      </c>
      <c r="B3580" s="69">
        <v>27</v>
      </c>
      <c r="C3580" s="64">
        <v>1903</v>
      </c>
      <c r="D3580" s="64">
        <v>137</v>
      </c>
      <c r="E3580" s="64" t="s">
        <v>43</v>
      </c>
    </row>
    <row r="3581" spans="1:5">
      <c r="A3581" s="69">
        <v>7258</v>
      </c>
      <c r="B3581" s="69">
        <v>25</v>
      </c>
      <c r="C3581" s="64">
        <v>2421</v>
      </c>
      <c r="D3581" s="64">
        <v>25</v>
      </c>
      <c r="E3581" s="64" t="s">
        <v>43</v>
      </c>
    </row>
    <row r="3582" spans="1:5">
      <c r="A3582" s="69">
        <v>7259</v>
      </c>
      <c r="B3582" s="69">
        <v>25</v>
      </c>
      <c r="C3582" s="64">
        <v>2421</v>
      </c>
      <c r="D3582" s="64">
        <v>25</v>
      </c>
      <c r="E3582" s="64" t="s">
        <v>43</v>
      </c>
    </row>
    <row r="3583" spans="1:5">
      <c r="A3583" s="69">
        <v>7260</v>
      </c>
      <c r="B3583" s="69">
        <v>27</v>
      </c>
      <c r="C3583" s="64">
        <v>1903</v>
      </c>
      <c r="D3583" s="64">
        <v>137</v>
      </c>
      <c r="E3583" s="64" t="s">
        <v>43</v>
      </c>
    </row>
    <row r="3584" spans="1:5">
      <c r="A3584" s="69">
        <v>7261</v>
      </c>
      <c r="B3584" s="69">
        <v>27</v>
      </c>
      <c r="C3584" s="64">
        <v>1903</v>
      </c>
      <c r="D3584" s="64">
        <v>137</v>
      </c>
      <c r="E3584" s="64" t="s">
        <v>43</v>
      </c>
    </row>
    <row r="3585" spans="1:5">
      <c r="A3585" s="69">
        <v>7262</v>
      </c>
      <c r="B3585" s="69">
        <v>27</v>
      </c>
      <c r="C3585" s="64">
        <v>1903</v>
      </c>
      <c r="D3585" s="64">
        <v>137</v>
      </c>
      <c r="E3585" s="64" t="s">
        <v>43</v>
      </c>
    </row>
    <row r="3586" spans="1:5">
      <c r="A3586" s="69">
        <v>7263</v>
      </c>
      <c r="B3586" s="69">
        <v>27</v>
      </c>
      <c r="C3586" s="64">
        <v>1903</v>
      </c>
      <c r="D3586" s="64">
        <v>137</v>
      </c>
      <c r="E3586" s="64" t="s">
        <v>43</v>
      </c>
    </row>
    <row r="3587" spans="1:5">
      <c r="A3587" s="69">
        <v>7264</v>
      </c>
      <c r="B3587" s="69">
        <v>27</v>
      </c>
      <c r="C3587" s="64">
        <v>1903</v>
      </c>
      <c r="D3587" s="64">
        <v>137</v>
      </c>
      <c r="E3587" s="64" t="s">
        <v>43</v>
      </c>
    </row>
    <row r="3588" spans="1:5">
      <c r="A3588" s="69">
        <v>7265</v>
      </c>
      <c r="B3588" s="69">
        <v>27</v>
      </c>
      <c r="C3588" s="64">
        <v>1903</v>
      </c>
      <c r="D3588" s="64">
        <v>137</v>
      </c>
      <c r="E3588" s="64" t="s">
        <v>43</v>
      </c>
    </row>
    <row r="3589" spans="1:5">
      <c r="A3589" s="69">
        <v>7267</v>
      </c>
      <c r="B3589" s="69">
        <v>25</v>
      </c>
      <c r="C3589" s="64">
        <v>2421</v>
      </c>
      <c r="D3589" s="64">
        <v>25</v>
      </c>
      <c r="E3589" s="64" t="s">
        <v>43</v>
      </c>
    </row>
    <row r="3590" spans="1:5">
      <c r="A3590" s="69">
        <v>7268</v>
      </c>
      <c r="B3590" s="69">
        <v>25</v>
      </c>
      <c r="C3590" s="64">
        <v>2421</v>
      </c>
      <c r="D3590" s="64">
        <v>25</v>
      </c>
      <c r="E3590" s="64" t="s">
        <v>43</v>
      </c>
    </row>
    <row r="3591" spans="1:5">
      <c r="A3591" s="69">
        <v>7270</v>
      </c>
      <c r="B3591" s="69">
        <v>25</v>
      </c>
      <c r="C3591" s="64">
        <v>2421</v>
      </c>
      <c r="D3591" s="64">
        <v>25</v>
      </c>
      <c r="E3591" s="64" t="s">
        <v>43</v>
      </c>
    </row>
    <row r="3592" spans="1:5">
      <c r="A3592" s="69">
        <v>7275</v>
      </c>
      <c r="B3592" s="69">
        <v>25</v>
      </c>
      <c r="C3592" s="64">
        <v>2421</v>
      </c>
      <c r="D3592" s="64">
        <v>25</v>
      </c>
      <c r="E3592" s="64" t="s">
        <v>43</v>
      </c>
    </row>
    <row r="3593" spans="1:5">
      <c r="A3593" s="69">
        <v>7276</v>
      </c>
      <c r="B3593" s="69">
        <v>25</v>
      </c>
      <c r="C3593" s="64">
        <v>2421</v>
      </c>
      <c r="D3593" s="64">
        <v>25</v>
      </c>
      <c r="E3593" s="64" t="s">
        <v>43</v>
      </c>
    </row>
    <row r="3594" spans="1:5">
      <c r="A3594" s="69">
        <v>7277</v>
      </c>
      <c r="B3594" s="69">
        <v>25</v>
      </c>
      <c r="C3594" s="64">
        <v>2421</v>
      </c>
      <c r="D3594" s="64">
        <v>25</v>
      </c>
      <c r="E3594" s="64" t="s">
        <v>43</v>
      </c>
    </row>
    <row r="3595" spans="1:5">
      <c r="A3595" s="69">
        <v>7290</v>
      </c>
      <c r="B3595" s="69">
        <v>25</v>
      </c>
      <c r="C3595" s="64">
        <v>2421</v>
      </c>
      <c r="D3595" s="64">
        <v>25</v>
      </c>
      <c r="E3595" s="64" t="s">
        <v>43</v>
      </c>
    </row>
    <row r="3596" spans="1:5">
      <c r="A3596" s="69">
        <v>7291</v>
      </c>
      <c r="B3596" s="69">
        <v>25</v>
      </c>
      <c r="C3596" s="64">
        <v>2421</v>
      </c>
      <c r="D3596" s="64">
        <v>25</v>
      </c>
      <c r="E3596" s="64" t="s">
        <v>43</v>
      </c>
    </row>
    <row r="3597" spans="1:5">
      <c r="A3597" s="69">
        <v>7292</v>
      </c>
      <c r="B3597" s="69">
        <v>25</v>
      </c>
      <c r="C3597" s="64">
        <v>2421</v>
      </c>
      <c r="D3597" s="64">
        <v>25</v>
      </c>
      <c r="E3597" s="64" t="s">
        <v>43</v>
      </c>
    </row>
    <row r="3598" spans="1:5">
      <c r="A3598" s="69">
        <v>7300</v>
      </c>
      <c r="B3598" s="69">
        <v>25</v>
      </c>
      <c r="C3598" s="64">
        <v>2421</v>
      </c>
      <c r="D3598" s="64">
        <v>25</v>
      </c>
      <c r="E3598" s="64" t="s">
        <v>43</v>
      </c>
    </row>
    <row r="3599" spans="1:5">
      <c r="A3599" s="69">
        <v>7301</v>
      </c>
      <c r="B3599" s="69">
        <v>25</v>
      </c>
      <c r="C3599" s="64">
        <v>2421</v>
      </c>
      <c r="D3599" s="64">
        <v>25</v>
      </c>
      <c r="E3599" s="64" t="s">
        <v>43</v>
      </c>
    </row>
    <row r="3600" spans="1:5">
      <c r="A3600" s="69">
        <v>7302</v>
      </c>
      <c r="B3600" s="69">
        <v>25</v>
      </c>
      <c r="C3600" s="64">
        <v>2421</v>
      </c>
      <c r="D3600" s="64">
        <v>25</v>
      </c>
      <c r="E3600" s="64" t="s">
        <v>43</v>
      </c>
    </row>
    <row r="3601" spans="1:5">
      <c r="A3601" s="69">
        <v>7303</v>
      </c>
      <c r="B3601" s="69">
        <v>25</v>
      </c>
      <c r="C3601" s="64">
        <v>2421</v>
      </c>
      <c r="D3601" s="64">
        <v>25</v>
      </c>
      <c r="E3601" s="64" t="s">
        <v>43</v>
      </c>
    </row>
    <row r="3602" spans="1:5">
      <c r="A3602" s="69">
        <v>7304</v>
      </c>
      <c r="B3602" s="69">
        <v>25</v>
      </c>
      <c r="C3602" s="64">
        <v>2421</v>
      </c>
      <c r="D3602" s="64">
        <v>25</v>
      </c>
      <c r="E3602" s="64" t="s">
        <v>43</v>
      </c>
    </row>
    <row r="3603" spans="1:5">
      <c r="A3603" s="69">
        <v>7305</v>
      </c>
      <c r="B3603" s="69">
        <v>22</v>
      </c>
      <c r="C3603" s="64">
        <v>1997</v>
      </c>
      <c r="D3603" s="64">
        <v>52</v>
      </c>
      <c r="E3603" s="64" t="s">
        <v>43</v>
      </c>
    </row>
    <row r="3604" spans="1:5">
      <c r="A3604" s="69">
        <v>7306</v>
      </c>
      <c r="B3604" s="69">
        <v>22</v>
      </c>
      <c r="C3604" s="64">
        <v>1997</v>
      </c>
      <c r="D3604" s="64">
        <v>52</v>
      </c>
      <c r="E3604" s="64" t="s">
        <v>43</v>
      </c>
    </row>
    <row r="3605" spans="1:5">
      <c r="A3605" s="69">
        <v>7307</v>
      </c>
      <c r="B3605" s="69">
        <v>22</v>
      </c>
      <c r="C3605" s="64">
        <v>1997</v>
      </c>
      <c r="D3605" s="64">
        <v>52</v>
      </c>
      <c r="E3605" s="64" t="s">
        <v>43</v>
      </c>
    </row>
    <row r="3606" spans="1:5">
      <c r="A3606" s="69">
        <v>7310</v>
      </c>
      <c r="B3606" s="69">
        <v>22</v>
      </c>
      <c r="C3606" s="64">
        <v>1997</v>
      </c>
      <c r="D3606" s="64">
        <v>52</v>
      </c>
      <c r="E3606" s="64" t="s">
        <v>43</v>
      </c>
    </row>
    <row r="3607" spans="1:5">
      <c r="A3607" s="69">
        <v>7315</v>
      </c>
      <c r="B3607" s="69">
        <v>22</v>
      </c>
      <c r="C3607" s="64">
        <v>1997</v>
      </c>
      <c r="D3607" s="64">
        <v>52</v>
      </c>
      <c r="E3607" s="64" t="s">
        <v>43</v>
      </c>
    </row>
    <row r="3608" spans="1:5">
      <c r="A3608" s="69">
        <v>7316</v>
      </c>
      <c r="B3608" s="69">
        <v>22</v>
      </c>
      <c r="C3608" s="64">
        <v>1997</v>
      </c>
      <c r="D3608" s="64">
        <v>52</v>
      </c>
      <c r="E3608" s="64" t="s">
        <v>43</v>
      </c>
    </row>
    <row r="3609" spans="1:5">
      <c r="A3609" s="69">
        <v>7320</v>
      </c>
      <c r="B3609" s="69">
        <v>22</v>
      </c>
      <c r="C3609" s="64">
        <v>1997</v>
      </c>
      <c r="D3609" s="64">
        <v>52</v>
      </c>
      <c r="E3609" s="64" t="s">
        <v>43</v>
      </c>
    </row>
    <row r="3610" spans="1:5">
      <c r="A3610" s="69">
        <v>7321</v>
      </c>
      <c r="B3610" s="69">
        <v>23</v>
      </c>
      <c r="C3610" s="64">
        <v>2516</v>
      </c>
      <c r="D3610" s="64">
        <v>48</v>
      </c>
      <c r="E3610" s="64" t="s">
        <v>43</v>
      </c>
    </row>
    <row r="3611" spans="1:5">
      <c r="A3611" s="69">
        <v>7322</v>
      </c>
      <c r="B3611" s="69">
        <v>22</v>
      </c>
      <c r="C3611" s="64">
        <v>1997</v>
      </c>
      <c r="D3611" s="64">
        <v>52</v>
      </c>
      <c r="E3611" s="64" t="s">
        <v>43</v>
      </c>
    </row>
    <row r="3612" spans="1:5">
      <c r="A3612" s="69">
        <v>7325</v>
      </c>
      <c r="B3612" s="69">
        <v>22</v>
      </c>
      <c r="C3612" s="64">
        <v>1997</v>
      </c>
      <c r="D3612" s="64">
        <v>52</v>
      </c>
      <c r="E3612" s="64" t="s">
        <v>43</v>
      </c>
    </row>
    <row r="3613" spans="1:5">
      <c r="A3613" s="69">
        <v>7330</v>
      </c>
      <c r="B3613" s="69">
        <v>22</v>
      </c>
      <c r="C3613" s="64">
        <v>1997</v>
      </c>
      <c r="D3613" s="64">
        <v>52</v>
      </c>
      <c r="E3613" s="64" t="s">
        <v>43</v>
      </c>
    </row>
    <row r="3614" spans="1:5">
      <c r="A3614" s="69">
        <v>7331</v>
      </c>
      <c r="B3614" s="69">
        <v>22</v>
      </c>
      <c r="C3614" s="64">
        <v>1997</v>
      </c>
      <c r="D3614" s="64">
        <v>52</v>
      </c>
      <c r="E3614" s="64" t="s">
        <v>43</v>
      </c>
    </row>
    <row r="3615" spans="1:5">
      <c r="A3615" s="69">
        <v>7466</v>
      </c>
      <c r="B3615" s="69">
        <v>23</v>
      </c>
      <c r="C3615" s="64">
        <v>2516</v>
      </c>
      <c r="D3615" s="64">
        <v>48</v>
      </c>
      <c r="E3615" s="64" t="s">
        <v>43</v>
      </c>
    </row>
    <row r="3616" spans="1:5">
      <c r="A3616" s="69">
        <v>7467</v>
      </c>
      <c r="B3616" s="69">
        <v>23</v>
      </c>
      <c r="C3616" s="64">
        <v>2516</v>
      </c>
      <c r="D3616" s="64">
        <v>48</v>
      </c>
      <c r="E3616" s="64" t="s">
        <v>43</v>
      </c>
    </row>
    <row r="3617" spans="1:5">
      <c r="A3617" s="69">
        <v>7468</v>
      </c>
      <c r="B3617" s="69">
        <v>23</v>
      </c>
      <c r="C3617" s="64">
        <v>2516</v>
      </c>
      <c r="D3617" s="64">
        <v>48</v>
      </c>
      <c r="E3617" s="64" t="s">
        <v>43</v>
      </c>
    </row>
    <row r="3618" spans="1:5">
      <c r="A3618" s="69">
        <v>7469</v>
      </c>
      <c r="B3618" s="69">
        <v>23</v>
      </c>
      <c r="C3618" s="64">
        <v>2516</v>
      </c>
      <c r="D3618" s="64">
        <v>48</v>
      </c>
      <c r="E3618" s="64" t="s">
        <v>43</v>
      </c>
    </row>
    <row r="3619" spans="1:5">
      <c r="A3619" s="69">
        <v>7470</v>
      </c>
      <c r="B3619" s="69">
        <v>23</v>
      </c>
      <c r="C3619" s="64">
        <v>2516</v>
      </c>
      <c r="D3619" s="64">
        <v>48</v>
      </c>
      <c r="E3619" s="64" t="s">
        <v>43</v>
      </c>
    </row>
    <row r="3620" spans="1:5">
      <c r="A3620" s="69">
        <v>7800</v>
      </c>
      <c r="B3620" s="69">
        <v>25</v>
      </c>
      <c r="C3620" s="64">
        <v>2421</v>
      </c>
      <c r="D3620" s="64">
        <v>25</v>
      </c>
      <c r="E3620" s="64" t="s">
        <v>43</v>
      </c>
    </row>
    <row r="3621" spans="1:5">
      <c r="A3621" s="69">
        <v>7802</v>
      </c>
      <c r="B3621" s="69">
        <v>26</v>
      </c>
      <c r="C3621" s="64">
        <v>2049</v>
      </c>
      <c r="D3621" s="64">
        <v>29</v>
      </c>
      <c r="E3621" s="64" t="s">
        <v>43</v>
      </c>
    </row>
    <row r="3622" spans="1:5">
      <c r="A3622" s="69">
        <v>7803</v>
      </c>
      <c r="B3622" s="69">
        <v>26</v>
      </c>
      <c r="C3622" s="64">
        <v>2049</v>
      </c>
      <c r="D3622" s="64">
        <v>29</v>
      </c>
      <c r="E3622" s="64" t="s">
        <v>43</v>
      </c>
    </row>
    <row r="3623" spans="1:5">
      <c r="A3623" s="69">
        <v>7804</v>
      </c>
      <c r="B3623" s="69">
        <v>26</v>
      </c>
      <c r="C3623" s="64">
        <v>2049</v>
      </c>
      <c r="D3623" s="64">
        <v>29</v>
      </c>
      <c r="E3623" s="64" t="s">
        <v>43</v>
      </c>
    </row>
    <row r="3624" spans="1:5">
      <c r="A3624" s="69">
        <v>7805</v>
      </c>
      <c r="B3624" s="69">
        <v>26</v>
      </c>
      <c r="C3624" s="64">
        <v>2049</v>
      </c>
      <c r="D3624" s="64">
        <v>29</v>
      </c>
      <c r="E3624" s="64" t="s">
        <v>43</v>
      </c>
    </row>
    <row r="3625" spans="1:5">
      <c r="A3625" s="69">
        <v>7806</v>
      </c>
      <c r="B3625" s="69">
        <v>26</v>
      </c>
      <c r="C3625" s="64">
        <v>2049</v>
      </c>
      <c r="D3625" s="64">
        <v>29</v>
      </c>
      <c r="E3625" s="64" t="s">
        <v>43</v>
      </c>
    </row>
    <row r="3626" spans="1:5">
      <c r="A3626" s="69">
        <v>7807</v>
      </c>
      <c r="B3626" s="69">
        <v>26</v>
      </c>
      <c r="C3626" s="64">
        <v>2049</v>
      </c>
      <c r="D3626" s="64">
        <v>29</v>
      </c>
      <c r="E3626" s="64" t="s">
        <v>43</v>
      </c>
    </row>
    <row r="3627" spans="1:5">
      <c r="A3627" s="69">
        <v>7808</v>
      </c>
      <c r="B3627" s="69">
        <v>26</v>
      </c>
      <c r="C3627" s="64">
        <v>2049</v>
      </c>
      <c r="D3627" s="64">
        <v>29</v>
      </c>
      <c r="E3627" s="64" t="s">
        <v>43</v>
      </c>
    </row>
    <row r="3628" spans="1:5">
      <c r="A3628" s="69">
        <v>7809</v>
      </c>
      <c r="B3628" s="69">
        <v>26</v>
      </c>
      <c r="C3628" s="64">
        <v>2049</v>
      </c>
      <c r="D3628" s="64">
        <v>29</v>
      </c>
      <c r="E3628" s="64" t="s">
        <v>43</v>
      </c>
    </row>
    <row r="3629" spans="1:5">
      <c r="A3629" s="69">
        <v>7810</v>
      </c>
      <c r="B3629" s="69">
        <v>26</v>
      </c>
      <c r="C3629" s="64">
        <v>2049</v>
      </c>
      <c r="D3629" s="64">
        <v>29</v>
      </c>
      <c r="E3629" s="64" t="s">
        <v>43</v>
      </c>
    </row>
    <row r="3630" spans="1:5">
      <c r="A3630" s="69">
        <v>7811</v>
      </c>
      <c r="B3630" s="69">
        <v>26</v>
      </c>
      <c r="C3630" s="64">
        <v>2049</v>
      </c>
      <c r="D3630" s="64">
        <v>29</v>
      </c>
      <c r="E3630" s="64" t="s">
        <v>43</v>
      </c>
    </row>
    <row r="3631" spans="1:5">
      <c r="A3631" s="69">
        <v>7812</v>
      </c>
      <c r="B3631" s="69">
        <v>26</v>
      </c>
      <c r="C3631" s="64">
        <v>2049</v>
      </c>
      <c r="D3631" s="64">
        <v>29</v>
      </c>
      <c r="E3631" s="64" t="s">
        <v>43</v>
      </c>
    </row>
    <row r="3632" spans="1:5">
      <c r="A3632" s="69">
        <v>7813</v>
      </c>
      <c r="B3632" s="69">
        <v>26</v>
      </c>
      <c r="C3632" s="64">
        <v>2049</v>
      </c>
      <c r="D3632" s="64">
        <v>29</v>
      </c>
      <c r="E3632" s="64" t="s">
        <v>43</v>
      </c>
    </row>
    <row r="3633" spans="1:5">
      <c r="A3633" s="69">
        <v>7814</v>
      </c>
      <c r="B3633" s="69">
        <v>26</v>
      </c>
      <c r="C3633" s="64">
        <v>2049</v>
      </c>
      <c r="D3633" s="64">
        <v>29</v>
      </c>
      <c r="E3633" s="64" t="s">
        <v>43</v>
      </c>
    </row>
    <row r="3634" spans="1:5">
      <c r="A3634" s="69">
        <v>7823</v>
      </c>
      <c r="B3634" s="69">
        <v>26</v>
      </c>
      <c r="C3634" s="64">
        <v>2049</v>
      </c>
      <c r="D3634" s="64">
        <v>29</v>
      </c>
      <c r="E3634" s="64" t="s">
        <v>43</v>
      </c>
    </row>
    <row r="3635" spans="1:5">
      <c r="A3635" s="69">
        <v>7824</v>
      </c>
      <c r="B3635" s="69">
        <v>26</v>
      </c>
      <c r="C3635" s="64">
        <v>2049</v>
      </c>
      <c r="D3635" s="64">
        <v>29</v>
      </c>
      <c r="E3635" s="64" t="s">
        <v>43</v>
      </c>
    </row>
    <row r="3636" spans="1:5">
      <c r="A3636" s="69">
        <v>7827</v>
      </c>
      <c r="B3636" s="69">
        <v>26</v>
      </c>
      <c r="C3636" s="64">
        <v>2049</v>
      </c>
      <c r="D3636" s="64">
        <v>29</v>
      </c>
      <c r="E3636" s="64" t="s">
        <v>43</v>
      </c>
    </row>
    <row r="3637" spans="1:5">
      <c r="A3637" s="69">
        <v>7828</v>
      </c>
      <c r="B3637" s="69">
        <v>26</v>
      </c>
      <c r="C3637" s="64">
        <v>2049</v>
      </c>
      <c r="D3637" s="64">
        <v>29</v>
      </c>
      <c r="E3637" s="64" t="s">
        <v>43</v>
      </c>
    </row>
    <row r="3638" spans="1:5">
      <c r="A3638" s="69">
        <v>7829</v>
      </c>
      <c r="B3638" s="69">
        <v>26</v>
      </c>
      <c r="C3638" s="64">
        <v>2049</v>
      </c>
      <c r="D3638" s="64">
        <v>29</v>
      </c>
      <c r="E3638" s="64" t="s">
        <v>43</v>
      </c>
    </row>
    <row r="3639" spans="1:5">
      <c r="A3639" s="69">
        <v>7845</v>
      </c>
      <c r="B3639" s="69">
        <v>26</v>
      </c>
      <c r="C3639" s="64">
        <v>2049</v>
      </c>
      <c r="D3639" s="64">
        <v>29</v>
      </c>
      <c r="E3639" s="64" t="s">
        <v>43</v>
      </c>
    </row>
    <row r="3640" spans="1:5">
      <c r="A3640" s="69">
        <v>7850</v>
      </c>
      <c r="B3640" s="69">
        <v>26</v>
      </c>
      <c r="C3640" s="64">
        <v>2049</v>
      </c>
      <c r="D3640" s="64">
        <v>29</v>
      </c>
      <c r="E3640" s="64" t="s">
        <v>43</v>
      </c>
    </row>
    <row r="3641" spans="1:5">
      <c r="A3641" s="69">
        <v>7892</v>
      </c>
      <c r="B3641" s="69">
        <v>26</v>
      </c>
      <c r="C3641" s="64">
        <v>2049</v>
      </c>
      <c r="D3641" s="64">
        <v>29</v>
      </c>
      <c r="E3641" s="64" t="s">
        <v>43</v>
      </c>
    </row>
    <row r="3642" spans="1:5">
      <c r="A3642" s="69">
        <v>7900</v>
      </c>
      <c r="B3642" s="69">
        <v>25</v>
      </c>
      <c r="C3642" s="64">
        <v>2421</v>
      </c>
      <c r="D3642" s="64">
        <v>25</v>
      </c>
      <c r="E3642" s="64" t="s">
        <v>43</v>
      </c>
    </row>
    <row r="3643" spans="1:5">
      <c r="A3643" s="69">
        <v>7901</v>
      </c>
      <c r="B3643" s="69">
        <v>25</v>
      </c>
      <c r="C3643" s="64">
        <v>2421</v>
      </c>
      <c r="D3643" s="64">
        <v>25</v>
      </c>
      <c r="E3643" s="64" t="s">
        <v>43</v>
      </c>
    </row>
    <row r="3644" spans="1:5">
      <c r="A3644" s="69">
        <v>7902</v>
      </c>
      <c r="B3644" s="69">
        <v>25</v>
      </c>
      <c r="C3644" s="64">
        <v>2421</v>
      </c>
      <c r="D3644" s="64">
        <v>25</v>
      </c>
      <c r="E3644" s="64" t="s">
        <v>43</v>
      </c>
    </row>
    <row r="3645" spans="1:5">
      <c r="A3645" s="69">
        <v>7903</v>
      </c>
      <c r="B3645" s="69">
        <v>25</v>
      </c>
      <c r="C3645" s="64">
        <v>2421</v>
      </c>
      <c r="D3645" s="64">
        <v>25</v>
      </c>
      <c r="E3645" s="64" t="s">
        <v>43</v>
      </c>
    </row>
    <row r="3646" spans="1:5">
      <c r="A3646" s="69">
        <v>7904</v>
      </c>
      <c r="B3646" s="69">
        <v>25</v>
      </c>
      <c r="C3646" s="64">
        <v>2421</v>
      </c>
      <c r="D3646" s="64">
        <v>25</v>
      </c>
      <c r="E3646" s="64" t="s">
        <v>43</v>
      </c>
    </row>
    <row r="3647" spans="1:5">
      <c r="A3647" s="69">
        <v>7905</v>
      </c>
      <c r="B3647" s="69">
        <v>25</v>
      </c>
      <c r="C3647" s="64">
        <v>2421</v>
      </c>
      <c r="D3647" s="64">
        <v>25</v>
      </c>
      <c r="E3647" s="64" t="s">
        <v>43</v>
      </c>
    </row>
    <row r="3648" spans="1:5">
      <c r="A3648" s="69">
        <v>7906</v>
      </c>
      <c r="B3648" s="69">
        <v>25</v>
      </c>
      <c r="C3648" s="64">
        <v>2421</v>
      </c>
      <c r="D3648" s="64">
        <v>25</v>
      </c>
      <c r="E3648" s="64" t="s">
        <v>43</v>
      </c>
    </row>
    <row r="3649" spans="1:5">
      <c r="A3649" s="69">
        <v>7907</v>
      </c>
      <c r="B3649" s="69">
        <v>25</v>
      </c>
      <c r="C3649" s="64">
        <v>2421</v>
      </c>
      <c r="D3649" s="64">
        <v>25</v>
      </c>
      <c r="E3649" s="64" t="s">
        <v>43</v>
      </c>
    </row>
    <row r="3650" spans="1:5">
      <c r="A3650" s="69">
        <v>7908</v>
      </c>
      <c r="B3650" s="69">
        <v>25</v>
      </c>
      <c r="C3650" s="64">
        <v>2421</v>
      </c>
      <c r="D3650" s="64">
        <v>25</v>
      </c>
      <c r="E3650" s="64" t="s">
        <v>43</v>
      </c>
    </row>
    <row r="3651" spans="1:5">
      <c r="A3651" s="69">
        <v>7916</v>
      </c>
      <c r="B3651" s="69">
        <v>22</v>
      </c>
      <c r="C3651" s="64">
        <v>1997</v>
      </c>
      <c r="D3651" s="64">
        <v>52</v>
      </c>
      <c r="E3651" s="64" t="s">
        <v>43</v>
      </c>
    </row>
    <row r="3652" spans="1:5">
      <c r="A3652" s="69">
        <v>7917</v>
      </c>
      <c r="B3652" s="69">
        <v>25</v>
      </c>
      <c r="C3652" s="64">
        <v>2421</v>
      </c>
      <c r="D3652" s="64">
        <v>25</v>
      </c>
      <c r="E3652" s="64" t="s">
        <v>43</v>
      </c>
    </row>
    <row r="3653" spans="1:5">
      <c r="A3653" s="69">
        <v>7918</v>
      </c>
      <c r="B3653" s="69">
        <v>25</v>
      </c>
      <c r="C3653" s="64">
        <v>2421</v>
      </c>
      <c r="D3653" s="64">
        <v>25</v>
      </c>
      <c r="E3653" s="64" t="s">
        <v>43</v>
      </c>
    </row>
    <row r="3654" spans="1:5">
      <c r="A3654" s="69">
        <v>7919</v>
      </c>
      <c r="B3654" s="69">
        <v>22</v>
      </c>
      <c r="C3654" s="64">
        <v>1997</v>
      </c>
      <c r="D3654" s="64">
        <v>52</v>
      </c>
      <c r="E3654" s="64" t="s">
        <v>43</v>
      </c>
    </row>
    <row r="3655" spans="1:5">
      <c r="A3655" s="69">
        <v>7920</v>
      </c>
      <c r="B3655" s="69">
        <v>25</v>
      </c>
      <c r="C3655" s="64">
        <v>2421</v>
      </c>
      <c r="D3655" s="64">
        <v>25</v>
      </c>
      <c r="E3655" s="64" t="s">
        <v>43</v>
      </c>
    </row>
    <row r="3656" spans="1:5">
      <c r="A3656" s="69">
        <v>7921</v>
      </c>
      <c r="B3656" s="69">
        <v>25</v>
      </c>
      <c r="C3656" s="64">
        <v>2421</v>
      </c>
      <c r="D3656" s="64">
        <v>25</v>
      </c>
      <c r="E3656" s="64" t="s">
        <v>43</v>
      </c>
    </row>
    <row r="3657" spans="1:5">
      <c r="A3657" s="69">
        <v>7922</v>
      </c>
      <c r="B3657" s="69">
        <v>22</v>
      </c>
      <c r="C3657" s="64">
        <v>1997</v>
      </c>
      <c r="D3657" s="64">
        <v>52</v>
      </c>
      <c r="E3657" s="64" t="s">
        <v>43</v>
      </c>
    </row>
    <row r="3658" spans="1:5">
      <c r="A3658" s="69">
        <v>7923</v>
      </c>
      <c r="B3658" s="69">
        <v>25</v>
      </c>
      <c r="C3658" s="64">
        <v>2421</v>
      </c>
      <c r="D3658" s="64">
        <v>25</v>
      </c>
      <c r="E3658" s="64" t="s">
        <v>43</v>
      </c>
    </row>
    <row r="3659" spans="1:5">
      <c r="A3659" s="69">
        <v>8001</v>
      </c>
      <c r="B3659" s="69">
        <v>18</v>
      </c>
      <c r="C3659" s="64">
        <v>1590</v>
      </c>
      <c r="D3659" s="64">
        <v>100</v>
      </c>
      <c r="E3659" s="64" t="s">
        <v>39</v>
      </c>
    </row>
    <row r="3660" spans="1:5">
      <c r="A3660" s="69">
        <v>8002</v>
      </c>
      <c r="B3660" s="69">
        <v>18</v>
      </c>
      <c r="C3660" s="64">
        <v>1590</v>
      </c>
      <c r="D3660" s="64">
        <v>100</v>
      </c>
      <c r="E3660" s="64" t="s">
        <v>39</v>
      </c>
    </row>
    <row r="3661" spans="1:5">
      <c r="A3661" s="69">
        <v>8003</v>
      </c>
      <c r="B3661" s="69">
        <v>18</v>
      </c>
      <c r="C3661" s="64">
        <v>1590</v>
      </c>
      <c r="D3661" s="64">
        <v>100</v>
      </c>
      <c r="E3661" s="64" t="s">
        <v>39</v>
      </c>
    </row>
    <row r="3662" spans="1:5">
      <c r="A3662" s="69">
        <v>8004</v>
      </c>
      <c r="B3662" s="69">
        <v>18</v>
      </c>
      <c r="C3662" s="64">
        <v>1590</v>
      </c>
      <c r="D3662" s="64">
        <v>100</v>
      </c>
      <c r="E3662" s="64" t="s">
        <v>39</v>
      </c>
    </row>
    <row r="3663" spans="1:5">
      <c r="A3663" s="69">
        <v>8005</v>
      </c>
      <c r="B3663" s="69">
        <v>18</v>
      </c>
      <c r="C3663" s="64">
        <v>1590</v>
      </c>
      <c r="D3663" s="64">
        <v>100</v>
      </c>
      <c r="E3663" s="64" t="s">
        <v>39</v>
      </c>
    </row>
    <row r="3664" spans="1:5">
      <c r="A3664" s="69">
        <v>8006</v>
      </c>
      <c r="B3664" s="69">
        <v>18</v>
      </c>
      <c r="C3664" s="64">
        <v>1590</v>
      </c>
      <c r="D3664" s="64">
        <v>100</v>
      </c>
      <c r="E3664" s="64" t="s">
        <v>39</v>
      </c>
    </row>
    <row r="3665" spans="1:5">
      <c r="A3665" s="69">
        <v>8007</v>
      </c>
      <c r="B3665" s="69">
        <v>18</v>
      </c>
      <c r="C3665" s="64">
        <v>1590</v>
      </c>
      <c r="D3665" s="64">
        <v>100</v>
      </c>
      <c r="E3665" s="64" t="s">
        <v>39</v>
      </c>
    </row>
    <row r="3666" spans="1:5">
      <c r="A3666" s="69">
        <v>8008</v>
      </c>
      <c r="B3666" s="69">
        <v>18</v>
      </c>
      <c r="C3666" s="64">
        <v>1590</v>
      </c>
      <c r="D3666" s="64">
        <v>100</v>
      </c>
      <c r="E3666" s="64" t="s">
        <v>39</v>
      </c>
    </row>
    <row r="3667" spans="1:5">
      <c r="A3667" s="69">
        <v>8009</v>
      </c>
      <c r="B3667" s="69">
        <v>18</v>
      </c>
      <c r="C3667" s="64">
        <v>1590</v>
      </c>
      <c r="D3667" s="64">
        <v>100</v>
      </c>
      <c r="E3667" s="64" t="s">
        <v>39</v>
      </c>
    </row>
    <row r="3668" spans="1:5">
      <c r="A3668" s="69">
        <v>8010</v>
      </c>
      <c r="B3668" s="69">
        <v>18</v>
      </c>
      <c r="C3668" s="64">
        <v>1590</v>
      </c>
      <c r="D3668" s="64">
        <v>100</v>
      </c>
      <c r="E3668" s="64" t="s">
        <v>39</v>
      </c>
    </row>
    <row r="3669" spans="1:5">
      <c r="A3669" s="69">
        <v>8045</v>
      </c>
      <c r="B3669" s="69">
        <v>18</v>
      </c>
      <c r="C3669" s="64">
        <v>1590</v>
      </c>
      <c r="D3669" s="64">
        <v>100</v>
      </c>
      <c r="E3669" s="64" t="s">
        <v>39</v>
      </c>
    </row>
    <row r="3670" spans="1:5">
      <c r="A3670" s="69">
        <v>8051</v>
      </c>
      <c r="B3670" s="69">
        <v>18</v>
      </c>
      <c r="C3670" s="64">
        <v>1590</v>
      </c>
      <c r="D3670" s="64">
        <v>100</v>
      </c>
      <c r="E3670" s="64" t="s">
        <v>39</v>
      </c>
    </row>
    <row r="3671" spans="1:5">
      <c r="A3671" s="69">
        <v>8060</v>
      </c>
      <c r="B3671" s="69">
        <v>18</v>
      </c>
      <c r="C3671" s="64">
        <v>1590</v>
      </c>
      <c r="D3671" s="64">
        <v>100</v>
      </c>
      <c r="E3671" s="64" t="s">
        <v>39</v>
      </c>
    </row>
    <row r="3672" spans="1:5">
      <c r="A3672" s="69">
        <v>8061</v>
      </c>
      <c r="B3672" s="69">
        <v>18</v>
      </c>
      <c r="C3672" s="64">
        <v>1590</v>
      </c>
      <c r="D3672" s="64">
        <v>100</v>
      </c>
      <c r="E3672" s="64" t="s">
        <v>39</v>
      </c>
    </row>
    <row r="3673" spans="1:5">
      <c r="A3673" s="69">
        <v>8066</v>
      </c>
      <c r="B3673" s="69">
        <v>18</v>
      </c>
      <c r="C3673" s="64">
        <v>1590</v>
      </c>
      <c r="D3673" s="64">
        <v>100</v>
      </c>
      <c r="E3673" s="64" t="s">
        <v>39</v>
      </c>
    </row>
    <row r="3674" spans="1:5">
      <c r="A3674" s="69">
        <v>8069</v>
      </c>
      <c r="B3674" s="69">
        <v>18</v>
      </c>
      <c r="C3674" s="64">
        <v>1590</v>
      </c>
      <c r="D3674" s="64">
        <v>100</v>
      </c>
      <c r="E3674" s="64" t="s">
        <v>39</v>
      </c>
    </row>
    <row r="3675" spans="1:5">
      <c r="A3675" s="69">
        <v>8070</v>
      </c>
      <c r="B3675" s="69">
        <v>18</v>
      </c>
      <c r="C3675" s="64">
        <v>1590</v>
      </c>
      <c r="D3675" s="64">
        <v>100</v>
      </c>
      <c r="E3675" s="64" t="s">
        <v>39</v>
      </c>
    </row>
    <row r="3676" spans="1:5">
      <c r="A3676" s="69">
        <v>8071</v>
      </c>
      <c r="B3676" s="69">
        <v>18</v>
      </c>
      <c r="C3676" s="64">
        <v>1590</v>
      </c>
      <c r="D3676" s="64">
        <v>100</v>
      </c>
      <c r="E3676" s="64" t="s">
        <v>39</v>
      </c>
    </row>
    <row r="3677" spans="1:5">
      <c r="A3677" s="69">
        <v>8100</v>
      </c>
      <c r="B3677" s="69">
        <v>18</v>
      </c>
      <c r="C3677" s="64">
        <v>1590</v>
      </c>
      <c r="D3677" s="64">
        <v>100</v>
      </c>
      <c r="E3677" s="64" t="s">
        <v>39</v>
      </c>
    </row>
    <row r="3678" spans="1:5">
      <c r="A3678" s="69">
        <v>8101</v>
      </c>
      <c r="B3678" s="69">
        <v>18</v>
      </c>
      <c r="C3678" s="64">
        <v>1590</v>
      </c>
      <c r="D3678" s="64">
        <v>100</v>
      </c>
      <c r="E3678" s="64" t="s">
        <v>39</v>
      </c>
    </row>
    <row r="3679" spans="1:5">
      <c r="A3679" s="69">
        <v>8102</v>
      </c>
      <c r="B3679" s="69">
        <v>18</v>
      </c>
      <c r="C3679" s="64">
        <v>1590</v>
      </c>
      <c r="D3679" s="64">
        <v>100</v>
      </c>
      <c r="E3679" s="64" t="s">
        <v>39</v>
      </c>
    </row>
    <row r="3680" spans="1:5">
      <c r="A3680" s="69">
        <v>8103</v>
      </c>
      <c r="B3680" s="69">
        <v>18</v>
      </c>
      <c r="C3680" s="64">
        <v>1590</v>
      </c>
      <c r="D3680" s="64">
        <v>100</v>
      </c>
      <c r="E3680" s="64" t="s">
        <v>39</v>
      </c>
    </row>
    <row r="3681" spans="1:5">
      <c r="A3681" s="69">
        <v>8107</v>
      </c>
      <c r="B3681" s="69">
        <v>18</v>
      </c>
      <c r="C3681" s="64">
        <v>1590</v>
      </c>
      <c r="D3681" s="64">
        <v>100</v>
      </c>
      <c r="E3681" s="64" t="s">
        <v>39</v>
      </c>
    </row>
    <row r="3682" spans="1:5">
      <c r="A3682" s="69">
        <v>8108</v>
      </c>
      <c r="B3682" s="69">
        <v>18</v>
      </c>
      <c r="C3682" s="64">
        <v>1590</v>
      </c>
      <c r="D3682" s="64">
        <v>100</v>
      </c>
      <c r="E3682" s="64" t="s">
        <v>39</v>
      </c>
    </row>
    <row r="3683" spans="1:5">
      <c r="A3683" s="69">
        <v>8111</v>
      </c>
      <c r="B3683" s="69">
        <v>18</v>
      </c>
      <c r="C3683" s="64">
        <v>1590</v>
      </c>
      <c r="D3683" s="64">
        <v>100</v>
      </c>
      <c r="E3683" s="64" t="s">
        <v>39</v>
      </c>
    </row>
    <row r="3684" spans="1:5">
      <c r="A3684" s="69">
        <v>8120</v>
      </c>
      <c r="B3684" s="69">
        <v>18</v>
      </c>
      <c r="C3684" s="64">
        <v>1590</v>
      </c>
      <c r="D3684" s="64">
        <v>100</v>
      </c>
      <c r="E3684" s="64" t="s">
        <v>39</v>
      </c>
    </row>
    <row r="3685" spans="1:5">
      <c r="A3685" s="69">
        <v>8205</v>
      </c>
      <c r="B3685" s="69">
        <v>18</v>
      </c>
      <c r="C3685" s="64">
        <v>1590</v>
      </c>
      <c r="D3685" s="64">
        <v>100</v>
      </c>
      <c r="E3685" s="64" t="s">
        <v>39</v>
      </c>
    </row>
    <row r="3686" spans="1:5">
      <c r="A3686" s="69">
        <v>8383</v>
      </c>
      <c r="B3686" s="69">
        <v>18</v>
      </c>
      <c r="C3686" s="64">
        <v>1590</v>
      </c>
      <c r="D3686" s="64">
        <v>100</v>
      </c>
      <c r="E3686" s="64" t="s">
        <v>39</v>
      </c>
    </row>
    <row r="3687" spans="1:5">
      <c r="A3687" s="69">
        <v>8386</v>
      </c>
      <c r="B3687" s="69">
        <v>18</v>
      </c>
      <c r="C3687" s="64">
        <v>1590</v>
      </c>
      <c r="D3687" s="64">
        <v>100</v>
      </c>
      <c r="E3687" s="64" t="s">
        <v>39</v>
      </c>
    </row>
    <row r="3688" spans="1:5">
      <c r="A3688" s="69">
        <v>8388</v>
      </c>
      <c r="B3688" s="69">
        <v>18</v>
      </c>
      <c r="C3688" s="64">
        <v>1590</v>
      </c>
      <c r="D3688" s="64">
        <v>100</v>
      </c>
      <c r="E3688" s="64" t="s">
        <v>39</v>
      </c>
    </row>
    <row r="3689" spans="1:5">
      <c r="A3689" s="69">
        <v>8390</v>
      </c>
      <c r="B3689" s="69">
        <v>18</v>
      </c>
      <c r="C3689" s="64">
        <v>1590</v>
      </c>
      <c r="D3689" s="64">
        <v>100</v>
      </c>
      <c r="E3689" s="64" t="s">
        <v>39</v>
      </c>
    </row>
    <row r="3690" spans="1:5">
      <c r="A3690" s="69">
        <v>8393</v>
      </c>
      <c r="B3690" s="69">
        <v>18</v>
      </c>
      <c r="C3690" s="64">
        <v>1590</v>
      </c>
      <c r="D3690" s="64">
        <v>100</v>
      </c>
      <c r="E3690" s="64" t="s">
        <v>39</v>
      </c>
    </row>
    <row r="3691" spans="1:5">
      <c r="A3691" s="69">
        <v>8394</v>
      </c>
      <c r="B3691" s="69">
        <v>18</v>
      </c>
      <c r="C3691" s="64">
        <v>1590</v>
      </c>
      <c r="D3691" s="64">
        <v>100</v>
      </c>
      <c r="E3691" s="64" t="s">
        <v>39</v>
      </c>
    </row>
    <row r="3692" spans="1:5">
      <c r="A3692" s="69">
        <v>8396</v>
      </c>
      <c r="B3692" s="69">
        <v>18</v>
      </c>
      <c r="C3692" s="64">
        <v>1590</v>
      </c>
      <c r="D3692" s="64">
        <v>100</v>
      </c>
      <c r="E3692" s="64" t="s">
        <v>39</v>
      </c>
    </row>
    <row r="3693" spans="1:5">
      <c r="A3693" s="69">
        <v>8399</v>
      </c>
      <c r="B3693" s="69">
        <v>18</v>
      </c>
      <c r="C3693" s="64">
        <v>1590</v>
      </c>
      <c r="D3693" s="64">
        <v>100</v>
      </c>
      <c r="E3693" s="64" t="s">
        <v>39</v>
      </c>
    </row>
    <row r="3694" spans="1:5">
      <c r="A3694" s="69">
        <v>8500</v>
      </c>
      <c r="B3694" s="69">
        <v>18</v>
      </c>
      <c r="C3694" s="64">
        <v>1590</v>
      </c>
      <c r="D3694" s="64">
        <v>100</v>
      </c>
      <c r="E3694" s="64" t="s">
        <v>39</v>
      </c>
    </row>
    <row r="3695" spans="1:5">
      <c r="A3695" s="69">
        <v>8507</v>
      </c>
      <c r="B3695" s="69">
        <v>18</v>
      </c>
      <c r="C3695" s="64">
        <v>1590</v>
      </c>
      <c r="D3695" s="64">
        <v>100</v>
      </c>
      <c r="E3695" s="64" t="s">
        <v>39</v>
      </c>
    </row>
    <row r="3696" spans="1:5">
      <c r="A3696" s="69">
        <v>8538</v>
      </c>
      <c r="B3696" s="69">
        <v>18</v>
      </c>
      <c r="C3696" s="64">
        <v>1590</v>
      </c>
      <c r="D3696" s="64">
        <v>100</v>
      </c>
      <c r="E3696" s="64" t="s">
        <v>39</v>
      </c>
    </row>
    <row r="3697" spans="1:5">
      <c r="A3697" s="69">
        <v>8557</v>
      </c>
      <c r="B3697" s="69">
        <v>18</v>
      </c>
      <c r="C3697" s="64">
        <v>1590</v>
      </c>
      <c r="D3697" s="64">
        <v>100</v>
      </c>
      <c r="E3697" s="64" t="s">
        <v>39</v>
      </c>
    </row>
    <row r="3698" spans="1:5">
      <c r="A3698" s="69">
        <v>8576</v>
      </c>
      <c r="B3698" s="69">
        <v>18</v>
      </c>
      <c r="C3698" s="64">
        <v>1590</v>
      </c>
      <c r="D3698" s="64">
        <v>100</v>
      </c>
      <c r="E3698" s="64" t="s">
        <v>39</v>
      </c>
    </row>
    <row r="3699" spans="1:5">
      <c r="A3699" s="69">
        <v>8622</v>
      </c>
      <c r="B3699" s="69">
        <v>18</v>
      </c>
      <c r="C3699" s="64">
        <v>1590</v>
      </c>
      <c r="D3699" s="64">
        <v>100</v>
      </c>
      <c r="E3699" s="64" t="s">
        <v>39</v>
      </c>
    </row>
    <row r="3700" spans="1:5">
      <c r="A3700" s="69">
        <v>8626</v>
      </c>
      <c r="B3700" s="69">
        <v>18</v>
      </c>
      <c r="C3700" s="64">
        <v>1590</v>
      </c>
      <c r="D3700" s="64">
        <v>100</v>
      </c>
      <c r="E3700" s="64" t="s">
        <v>39</v>
      </c>
    </row>
    <row r="3701" spans="1:5">
      <c r="A3701" s="69">
        <v>8627</v>
      </c>
      <c r="B3701" s="69">
        <v>18</v>
      </c>
      <c r="C3701" s="64">
        <v>1590</v>
      </c>
      <c r="D3701" s="64">
        <v>100</v>
      </c>
      <c r="E3701" s="64" t="s">
        <v>39</v>
      </c>
    </row>
    <row r="3702" spans="1:5">
      <c r="A3702" s="69">
        <v>8659</v>
      </c>
      <c r="B3702" s="69">
        <v>18</v>
      </c>
      <c r="C3702" s="64">
        <v>1590</v>
      </c>
      <c r="D3702" s="64">
        <v>100</v>
      </c>
      <c r="E3702" s="64" t="s">
        <v>39</v>
      </c>
    </row>
    <row r="3703" spans="1:5">
      <c r="A3703" s="69">
        <v>8785</v>
      </c>
      <c r="B3703" s="69">
        <v>18</v>
      </c>
      <c r="C3703" s="64">
        <v>1590</v>
      </c>
      <c r="D3703" s="64">
        <v>100</v>
      </c>
      <c r="E3703" s="64" t="s">
        <v>39</v>
      </c>
    </row>
    <row r="3704" spans="1:5">
      <c r="A3704" s="69">
        <v>8865</v>
      </c>
      <c r="B3704" s="69">
        <v>18</v>
      </c>
      <c r="C3704" s="64">
        <v>1590</v>
      </c>
      <c r="D3704" s="64">
        <v>100</v>
      </c>
      <c r="E3704" s="64" t="s">
        <v>39</v>
      </c>
    </row>
    <row r="3705" spans="1:5">
      <c r="A3705" s="69">
        <v>8873</v>
      </c>
      <c r="B3705" s="69">
        <v>18</v>
      </c>
      <c r="C3705" s="64">
        <v>1590</v>
      </c>
      <c r="D3705" s="64">
        <v>100</v>
      </c>
      <c r="E3705" s="64" t="s">
        <v>39</v>
      </c>
    </row>
    <row r="3706" spans="1:5">
      <c r="A3706" s="69">
        <v>9000</v>
      </c>
      <c r="B3706" s="69">
        <v>51</v>
      </c>
      <c r="C3706" s="64">
        <v>325</v>
      </c>
      <c r="D3706" s="64">
        <v>1043</v>
      </c>
      <c r="E3706" s="64" t="s">
        <v>40</v>
      </c>
    </row>
    <row r="3707" spans="1:5">
      <c r="A3707" s="69">
        <v>9001</v>
      </c>
      <c r="B3707" s="69">
        <v>51</v>
      </c>
      <c r="C3707" s="64">
        <v>325</v>
      </c>
      <c r="D3707" s="64">
        <v>1043</v>
      </c>
      <c r="E3707" s="64" t="s">
        <v>40</v>
      </c>
    </row>
    <row r="3708" spans="1:5">
      <c r="A3708" s="69">
        <v>9002</v>
      </c>
      <c r="B3708" s="69">
        <v>51</v>
      </c>
      <c r="C3708" s="64">
        <v>325</v>
      </c>
      <c r="D3708" s="64">
        <v>1043</v>
      </c>
      <c r="E3708" s="64" t="s">
        <v>40</v>
      </c>
    </row>
    <row r="3709" spans="1:5">
      <c r="A3709" s="69">
        <v>9003</v>
      </c>
      <c r="B3709" s="69">
        <v>51</v>
      </c>
      <c r="C3709" s="64">
        <v>325</v>
      </c>
      <c r="D3709" s="64">
        <v>1043</v>
      </c>
      <c r="E3709" s="64" t="s">
        <v>40</v>
      </c>
    </row>
    <row r="3710" spans="1:5">
      <c r="A3710" s="69">
        <v>9005</v>
      </c>
      <c r="B3710" s="69">
        <v>51</v>
      </c>
      <c r="C3710" s="64">
        <v>325</v>
      </c>
      <c r="D3710" s="64">
        <v>1043</v>
      </c>
      <c r="E3710" s="64" t="s">
        <v>40</v>
      </c>
    </row>
    <row r="3711" spans="1:5">
      <c r="A3711" s="69">
        <v>9007</v>
      </c>
      <c r="B3711" s="69">
        <v>51</v>
      </c>
      <c r="C3711" s="64">
        <v>325</v>
      </c>
      <c r="D3711" s="64">
        <v>1043</v>
      </c>
      <c r="E3711" s="64" t="s">
        <v>40</v>
      </c>
    </row>
    <row r="3712" spans="1:5">
      <c r="A3712" s="69">
        <v>9008</v>
      </c>
      <c r="B3712" s="69">
        <v>51</v>
      </c>
      <c r="C3712" s="64">
        <v>325</v>
      </c>
      <c r="D3712" s="64">
        <v>1043</v>
      </c>
      <c r="E3712" s="64" t="s">
        <v>40</v>
      </c>
    </row>
    <row r="3713" spans="1:5">
      <c r="A3713" s="69">
        <v>9009</v>
      </c>
      <c r="B3713" s="69">
        <v>51</v>
      </c>
      <c r="C3713" s="64">
        <v>325</v>
      </c>
      <c r="D3713" s="64">
        <v>1043</v>
      </c>
      <c r="E3713" s="64" t="s">
        <v>40</v>
      </c>
    </row>
    <row r="3714" spans="1:5">
      <c r="A3714" s="69">
        <v>9010</v>
      </c>
      <c r="B3714" s="69">
        <v>51</v>
      </c>
      <c r="C3714" s="64">
        <v>325</v>
      </c>
      <c r="D3714" s="64">
        <v>1043</v>
      </c>
      <c r="E3714" s="64" t="s">
        <v>40</v>
      </c>
    </row>
    <row r="3715" spans="1:5">
      <c r="A3715" s="69">
        <v>9013</v>
      </c>
      <c r="B3715" s="69">
        <v>51</v>
      </c>
      <c r="C3715" s="64">
        <v>325</v>
      </c>
      <c r="D3715" s="64">
        <v>1043</v>
      </c>
      <c r="E3715" s="64" t="s">
        <v>40</v>
      </c>
    </row>
    <row r="3716" spans="1:5">
      <c r="A3716" s="69">
        <v>9015</v>
      </c>
      <c r="B3716" s="69">
        <v>51</v>
      </c>
      <c r="C3716" s="64">
        <v>325</v>
      </c>
      <c r="D3716" s="64">
        <v>1043</v>
      </c>
      <c r="E3716" s="64" t="s">
        <v>40</v>
      </c>
    </row>
    <row r="3717" spans="1:5">
      <c r="A3717" s="69">
        <v>9016</v>
      </c>
      <c r="B3717" s="69">
        <v>51</v>
      </c>
      <c r="C3717" s="64">
        <v>325</v>
      </c>
      <c r="D3717" s="64">
        <v>1043</v>
      </c>
      <c r="E3717" s="64" t="s">
        <v>40</v>
      </c>
    </row>
    <row r="3718" spans="1:5">
      <c r="A3718" s="69">
        <v>9017</v>
      </c>
      <c r="B3718" s="69">
        <v>51</v>
      </c>
      <c r="C3718" s="64">
        <v>325</v>
      </c>
      <c r="D3718" s="64">
        <v>1043</v>
      </c>
      <c r="E3718" s="64" t="s">
        <v>40</v>
      </c>
    </row>
    <row r="3719" spans="1:5">
      <c r="A3719" s="69">
        <v>9018</v>
      </c>
      <c r="B3719" s="69">
        <v>51</v>
      </c>
      <c r="C3719" s="64">
        <v>325</v>
      </c>
      <c r="D3719" s="64">
        <v>1043</v>
      </c>
      <c r="E3719" s="64" t="s">
        <v>40</v>
      </c>
    </row>
    <row r="3720" spans="1:5">
      <c r="A3720" s="69">
        <v>9019</v>
      </c>
      <c r="B3720" s="69">
        <v>51</v>
      </c>
      <c r="C3720" s="64">
        <v>325</v>
      </c>
      <c r="D3720" s="64">
        <v>1043</v>
      </c>
      <c r="E3720" s="64" t="s">
        <v>40</v>
      </c>
    </row>
    <row r="3721" spans="1:5">
      <c r="A3721" s="69">
        <v>9020</v>
      </c>
      <c r="B3721" s="69">
        <v>51</v>
      </c>
      <c r="C3721" s="64">
        <v>325</v>
      </c>
      <c r="D3721" s="64">
        <v>1043</v>
      </c>
      <c r="E3721" s="64" t="s">
        <v>40</v>
      </c>
    </row>
    <row r="3722" spans="1:5">
      <c r="A3722" s="69">
        <v>9021</v>
      </c>
      <c r="B3722" s="69">
        <v>51</v>
      </c>
      <c r="C3722" s="64">
        <v>325</v>
      </c>
      <c r="D3722" s="64">
        <v>1043</v>
      </c>
      <c r="E3722" s="64" t="s">
        <v>40</v>
      </c>
    </row>
    <row r="3723" spans="1:5">
      <c r="A3723" s="69">
        <v>9022</v>
      </c>
      <c r="B3723" s="69">
        <v>51</v>
      </c>
      <c r="C3723" s="64">
        <v>325</v>
      </c>
      <c r="D3723" s="64">
        <v>1043</v>
      </c>
      <c r="E3723" s="64" t="s">
        <v>40</v>
      </c>
    </row>
    <row r="3724" spans="1:5">
      <c r="A3724" s="69">
        <v>9023</v>
      </c>
      <c r="B3724" s="69">
        <v>51</v>
      </c>
      <c r="C3724" s="64">
        <v>325</v>
      </c>
      <c r="D3724" s="64">
        <v>1043</v>
      </c>
      <c r="E3724" s="64" t="s">
        <v>40</v>
      </c>
    </row>
    <row r="3725" spans="1:5">
      <c r="A3725" s="69">
        <v>9464</v>
      </c>
      <c r="B3725" s="69">
        <v>51</v>
      </c>
      <c r="C3725" s="64">
        <v>325</v>
      </c>
      <c r="D3725" s="64">
        <v>1043</v>
      </c>
      <c r="E3725" s="64" t="s">
        <v>40</v>
      </c>
    </row>
    <row r="3726" spans="1:5">
      <c r="A3726" s="69">
        <v>9466</v>
      </c>
      <c r="B3726" s="69">
        <v>51</v>
      </c>
      <c r="C3726" s="64">
        <v>325</v>
      </c>
      <c r="D3726" s="64">
        <v>1043</v>
      </c>
      <c r="E3726" s="64" t="s">
        <v>40</v>
      </c>
    </row>
    <row r="3727" spans="1:5">
      <c r="A3727" s="69">
        <v>9726</v>
      </c>
      <c r="B3727" s="69">
        <v>51</v>
      </c>
      <c r="C3727" s="64">
        <v>325</v>
      </c>
      <c r="D3727" s="64">
        <v>1043</v>
      </c>
      <c r="E3727" s="64" t="s">
        <v>40</v>
      </c>
    </row>
    <row r="3728" spans="1:5">
      <c r="A3728" s="69">
        <v>9727</v>
      </c>
      <c r="B3728" s="69">
        <v>51</v>
      </c>
      <c r="C3728" s="64">
        <v>325</v>
      </c>
      <c r="D3728" s="64">
        <v>1043</v>
      </c>
      <c r="E3728" s="64" t="s">
        <v>40</v>
      </c>
    </row>
    <row r="3729" spans="1:5">
      <c r="A3729" s="69">
        <v>9728</v>
      </c>
      <c r="B3729" s="69">
        <v>51</v>
      </c>
      <c r="C3729" s="64">
        <v>325</v>
      </c>
      <c r="D3729" s="64">
        <v>1043</v>
      </c>
      <c r="E3729" s="64" t="s">
        <v>40</v>
      </c>
    </row>
    <row r="3730" spans="1:5">
      <c r="A3730" s="69">
        <v>9729</v>
      </c>
      <c r="B3730" s="69">
        <v>51</v>
      </c>
      <c r="C3730" s="64">
        <v>325</v>
      </c>
      <c r="D3730" s="64">
        <v>1043</v>
      </c>
      <c r="E3730" s="64" t="s">
        <v>40</v>
      </c>
    </row>
  </sheetData>
  <sheetProtection algorithmName="SHA-512" hashValue="lf9TGupYq5y/4SsQDBdE/8EVeWgNxByUNnFt76GeQ5HFpyeIQXpiHoqIk/zkVrQW4EO1PgTSBOKaUPYAvKOwcg==" saltValue="McCmaj+UIwPVkNolO/nTiA==" spinCount="100000" sheet="1" objects="1" scenarios="1"/>
  <autoFilter ref="A3:D3730" xr:uid="{3D47FEED-9F6C-4221-99BE-A3D6CD7F15E0}"/>
  <phoneticPr fontId="8" type="noConversion"/>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0"/>
  <sheetViews>
    <sheetView workbookViewId="0">
      <selection sqref="A1:E1"/>
    </sheetView>
  </sheetViews>
  <sheetFormatPr defaultColWidth="9.28515625" defaultRowHeight="14.25"/>
  <cols>
    <col min="1" max="1" width="9.28515625" style="65"/>
    <col min="2" max="2" width="12.5703125" style="65" bestFit="1" customWidth="1"/>
    <col min="3" max="3" width="11.140625" style="65" bestFit="1" customWidth="1"/>
    <col min="4" max="4" width="12.28515625" style="65" bestFit="1" customWidth="1"/>
    <col min="5" max="5" width="10.7109375" style="65" bestFit="1" customWidth="1"/>
    <col min="6" max="7" width="9.28515625" style="65"/>
    <col min="8" max="8" width="12.5703125" style="65" bestFit="1" customWidth="1"/>
    <col min="9" max="9" width="11.140625" style="65" bestFit="1" customWidth="1"/>
    <col min="10" max="10" width="12.28515625" style="65" bestFit="1" customWidth="1"/>
    <col min="11" max="11" width="10.7109375" style="65" bestFit="1" customWidth="1"/>
    <col min="12" max="16384" width="9.28515625" style="65"/>
  </cols>
  <sheetData>
    <row r="1" spans="1:6">
      <c r="A1" s="427" t="s">
        <v>92</v>
      </c>
      <c r="B1" s="427"/>
      <c r="C1" s="427"/>
      <c r="D1" s="427"/>
      <c r="E1" s="427"/>
      <c r="F1" s="64"/>
    </row>
    <row r="2" spans="1:6" ht="69" customHeight="1">
      <c r="A2" s="428" t="s">
        <v>93</v>
      </c>
      <c r="B2" s="428"/>
      <c r="C2" s="428"/>
      <c r="D2" s="428"/>
      <c r="E2" s="428"/>
      <c r="F2" s="150"/>
    </row>
    <row r="3" spans="1:6" ht="13.9" customHeight="1">
      <c r="A3" s="66"/>
      <c r="B3" s="64"/>
      <c r="C3" s="64"/>
      <c r="D3" s="64"/>
      <c r="E3" s="64"/>
      <c r="F3" s="64"/>
    </row>
    <row r="4" spans="1:6">
      <c r="A4" s="431" t="s">
        <v>90</v>
      </c>
      <c r="B4" s="431"/>
      <c r="C4" s="431"/>
      <c r="D4" s="431"/>
      <c r="E4" s="431"/>
      <c r="F4" s="64"/>
    </row>
    <row r="5" spans="1:6" ht="30">
      <c r="A5" s="167"/>
      <c r="B5" s="168" t="s">
        <v>44</v>
      </c>
      <c r="C5" s="168" t="s">
        <v>45</v>
      </c>
      <c r="D5" s="168" t="s">
        <v>46</v>
      </c>
      <c r="E5" s="168" t="s">
        <v>47</v>
      </c>
      <c r="F5" s="64"/>
    </row>
    <row r="6" spans="1:6" ht="15">
      <c r="A6" s="166" t="s">
        <v>48</v>
      </c>
      <c r="B6" s="166" t="s">
        <v>49</v>
      </c>
      <c r="C6" s="166" t="s">
        <v>50</v>
      </c>
      <c r="D6" s="166" t="s">
        <v>51</v>
      </c>
      <c r="E6" s="166" t="s">
        <v>52</v>
      </c>
      <c r="F6" s="64"/>
    </row>
    <row r="7" spans="1:6" ht="15">
      <c r="A7" s="67" t="s">
        <v>38</v>
      </c>
      <c r="B7" s="181">
        <v>0.95</v>
      </c>
      <c r="C7" s="181">
        <v>6.3888888888888884E-2</v>
      </c>
      <c r="D7" s="181">
        <v>2.8486799999999999</v>
      </c>
      <c r="E7" s="181">
        <v>2.3064</v>
      </c>
      <c r="F7" s="64"/>
    </row>
    <row r="8" spans="1:6" ht="15">
      <c r="A8" s="67" t="s">
        <v>37</v>
      </c>
      <c r="B8" s="181">
        <v>0.95</v>
      </c>
      <c r="C8" s="181">
        <v>6.3888888888888884E-2</v>
      </c>
      <c r="D8" s="181">
        <v>2.8486799999999999</v>
      </c>
      <c r="E8" s="181">
        <v>2.3064</v>
      </c>
      <c r="F8" s="64"/>
    </row>
    <row r="9" spans="1:6" ht="15">
      <c r="A9" s="67" t="s">
        <v>53</v>
      </c>
      <c r="B9" s="181">
        <v>0.95</v>
      </c>
      <c r="C9" s="181">
        <v>6.3888888888888884E-2</v>
      </c>
      <c r="D9" s="181">
        <v>2.8486799999999999</v>
      </c>
      <c r="E9" s="181">
        <v>2.3064</v>
      </c>
      <c r="F9" s="64"/>
    </row>
    <row r="10" spans="1:6" ht="15">
      <c r="A10" s="67" t="s">
        <v>54</v>
      </c>
      <c r="B10" s="181">
        <v>0.95</v>
      </c>
      <c r="C10" s="181">
        <v>6.3888888888888884E-2</v>
      </c>
      <c r="D10" s="181">
        <v>2.8486799999999999</v>
      </c>
      <c r="E10" s="181">
        <v>2.3064</v>
      </c>
      <c r="F10" s="64"/>
    </row>
    <row r="11" spans="1:6" ht="15">
      <c r="A11" s="67" t="s">
        <v>55</v>
      </c>
      <c r="B11" s="181">
        <v>0.95</v>
      </c>
      <c r="C11" s="181">
        <v>6.3888888888888884E-2</v>
      </c>
      <c r="D11" s="181">
        <v>2.8486799999999999</v>
      </c>
      <c r="E11" s="181">
        <v>2.3064</v>
      </c>
      <c r="F11" s="64"/>
    </row>
    <row r="12" spans="1:6" ht="15">
      <c r="A12" s="67" t="s">
        <v>56</v>
      </c>
      <c r="B12" s="181">
        <v>0.95</v>
      </c>
      <c r="C12" s="177">
        <v>6.3888888888888884E-2</v>
      </c>
      <c r="D12" s="181">
        <v>2.8486799999999999</v>
      </c>
      <c r="E12" s="126">
        <v>4.2972000000000001</v>
      </c>
      <c r="F12" s="64"/>
    </row>
    <row r="13" spans="1:6" ht="15">
      <c r="A13" s="67" t="s">
        <v>57</v>
      </c>
      <c r="B13" s="181">
        <v>0.95</v>
      </c>
      <c r="C13" s="181">
        <v>6.3888888888888884E-2</v>
      </c>
      <c r="D13" s="181">
        <v>2.8486799999999999</v>
      </c>
      <c r="E13" s="181">
        <v>2.3064</v>
      </c>
      <c r="F13" s="64"/>
    </row>
    <row r="14" spans="1:6" ht="15">
      <c r="A14" s="67" t="s">
        <v>58</v>
      </c>
      <c r="B14" s="181">
        <v>0.95</v>
      </c>
      <c r="C14" s="181">
        <v>6.3888888888888884E-2</v>
      </c>
      <c r="D14" s="181">
        <v>2.8486799999999999</v>
      </c>
      <c r="E14" s="181">
        <v>2.3064</v>
      </c>
      <c r="F14" s="64"/>
    </row>
    <row r="16" spans="1:6">
      <c r="A16" s="429" t="s">
        <v>59</v>
      </c>
      <c r="B16" s="429"/>
      <c r="C16" s="429"/>
      <c r="D16" s="429"/>
      <c r="E16" s="429"/>
    </row>
    <row r="17" spans="1:13" ht="30">
      <c r="A17" s="167"/>
      <c r="B17" s="168" t="s">
        <v>44</v>
      </c>
      <c r="C17" s="168" t="s">
        <v>45</v>
      </c>
      <c r="D17" s="168" t="s">
        <v>46</v>
      </c>
      <c r="E17" s="168" t="s">
        <v>47</v>
      </c>
    </row>
    <row r="18" spans="1:13" ht="15">
      <c r="A18" s="166" t="s">
        <v>48</v>
      </c>
      <c r="B18" s="166" t="s">
        <v>49</v>
      </c>
      <c r="C18" s="166" t="s">
        <v>50</v>
      </c>
      <c r="D18" s="166" t="s">
        <v>51</v>
      </c>
      <c r="E18" s="166" t="s">
        <v>52</v>
      </c>
    </row>
    <row r="19" spans="1:13" ht="15">
      <c r="A19" s="167" t="s">
        <v>38</v>
      </c>
      <c r="B19" s="177">
        <v>0.9</v>
      </c>
      <c r="C19" s="177">
        <v>6.4630000000000007E-2</v>
      </c>
      <c r="D19" s="177">
        <v>2.8486799999999999</v>
      </c>
      <c r="E19" s="181">
        <v>2.5174799999999999</v>
      </c>
    </row>
    <row r="20" spans="1:13" ht="15">
      <c r="A20" s="167" t="s">
        <v>37</v>
      </c>
      <c r="B20" s="177">
        <v>0.9</v>
      </c>
      <c r="C20" s="177">
        <v>6.4630000000000007E-2</v>
      </c>
      <c r="D20" s="177">
        <v>2.8486799999999999</v>
      </c>
      <c r="E20" s="181">
        <v>2.5174799999999999</v>
      </c>
    </row>
    <row r="21" spans="1:13" ht="15">
      <c r="A21" s="167" t="s">
        <v>36</v>
      </c>
      <c r="B21" s="177">
        <v>0.9</v>
      </c>
      <c r="C21" s="177">
        <v>6.4630000000000007E-2</v>
      </c>
      <c r="D21" s="177">
        <v>2.8486799999999999</v>
      </c>
      <c r="E21" s="181">
        <v>2.5174799999999999</v>
      </c>
    </row>
    <row r="22" spans="1:13" ht="15">
      <c r="A22" s="167" t="s">
        <v>40</v>
      </c>
      <c r="B22" s="177">
        <v>0.9</v>
      </c>
      <c r="C22" s="177">
        <v>6.4630000000000007E-2</v>
      </c>
      <c r="D22" s="177">
        <v>2.8486799999999999</v>
      </c>
      <c r="E22" s="181">
        <v>2.5174799999999999</v>
      </c>
    </row>
    <row r="23" spans="1:13" ht="15">
      <c r="A23" s="167" t="s">
        <v>41</v>
      </c>
      <c r="B23" s="177">
        <v>0.9</v>
      </c>
      <c r="C23" s="177">
        <v>6.4630000000000007E-2</v>
      </c>
      <c r="D23" s="177">
        <v>2.8486799999999999</v>
      </c>
      <c r="E23" s="181">
        <v>2.5174799999999999</v>
      </c>
    </row>
    <row r="24" spans="1:13" ht="15">
      <c r="A24" s="167" t="s">
        <v>43</v>
      </c>
      <c r="B24" s="177">
        <v>0.9</v>
      </c>
      <c r="C24" s="177">
        <v>6.4630000000000007E-2</v>
      </c>
      <c r="D24" s="177">
        <v>2.8486799999999999</v>
      </c>
      <c r="E24" s="181">
        <v>2.5174799999999999</v>
      </c>
    </row>
    <row r="25" spans="1:13" ht="15">
      <c r="A25" s="167" t="s">
        <v>39</v>
      </c>
      <c r="B25" s="177">
        <v>0.9</v>
      </c>
      <c r="C25" s="177">
        <v>6.4630000000000007E-2</v>
      </c>
      <c r="D25" s="177">
        <v>2.8486799999999999</v>
      </c>
      <c r="E25" s="181">
        <v>2.5174799999999999</v>
      </c>
    </row>
    <row r="26" spans="1:13" ht="15">
      <c r="A26" s="167" t="s">
        <v>42</v>
      </c>
      <c r="B26" s="177">
        <v>0.9</v>
      </c>
      <c r="C26" s="177">
        <v>6.4630000000000007E-2</v>
      </c>
      <c r="D26" s="177">
        <v>2.8486799999999999</v>
      </c>
      <c r="E26" s="181">
        <v>2.5174799999999999</v>
      </c>
    </row>
    <row r="27" spans="1:13" ht="15">
      <c r="L27" s="169"/>
      <c r="M27" s="169"/>
    </row>
    <row r="28" spans="1:13">
      <c r="A28" s="429" t="s">
        <v>60</v>
      </c>
      <c r="B28" s="429"/>
      <c r="C28" s="429"/>
      <c r="D28" s="429"/>
      <c r="E28" s="429"/>
      <c r="G28" s="430" t="s">
        <v>61</v>
      </c>
      <c r="H28" s="430"/>
      <c r="I28" s="430"/>
      <c r="J28" s="430"/>
      <c r="K28" s="430"/>
    </row>
    <row r="29" spans="1:13" ht="30">
      <c r="A29" s="167"/>
      <c r="B29" s="168" t="s">
        <v>44</v>
      </c>
      <c r="C29" s="168" t="s">
        <v>45</v>
      </c>
      <c r="D29" s="168" t="s">
        <v>46</v>
      </c>
      <c r="E29" s="168" t="s">
        <v>47</v>
      </c>
      <c r="G29" s="167"/>
      <c r="H29" s="168" t="s">
        <v>44</v>
      </c>
      <c r="I29" s="168" t="s">
        <v>45</v>
      </c>
      <c r="J29" s="168" t="s">
        <v>46</v>
      </c>
      <c r="K29" s="168" t="s">
        <v>47</v>
      </c>
    </row>
    <row r="30" spans="1:13" ht="15">
      <c r="A30" s="166" t="s">
        <v>48</v>
      </c>
      <c r="B30" s="166" t="s">
        <v>49</v>
      </c>
      <c r="C30" s="166" t="s">
        <v>50</v>
      </c>
      <c r="D30" s="166" t="s">
        <v>51</v>
      </c>
      <c r="E30" s="166" t="s">
        <v>52</v>
      </c>
      <c r="G30" s="166" t="s">
        <v>48</v>
      </c>
      <c r="H30" s="166" t="s">
        <v>49</v>
      </c>
      <c r="I30" s="166" t="s">
        <v>50</v>
      </c>
      <c r="J30" s="166" t="s">
        <v>51</v>
      </c>
      <c r="K30" s="166" t="s">
        <v>52</v>
      </c>
    </row>
    <row r="31" spans="1:13" ht="15">
      <c r="A31" s="167" t="s">
        <v>38</v>
      </c>
      <c r="B31" s="180">
        <v>0.62</v>
      </c>
      <c r="C31" s="180">
        <v>6.4630000000000007E-2</v>
      </c>
      <c r="D31" s="180">
        <v>2.8486799999999999</v>
      </c>
      <c r="E31" s="181">
        <v>2.5174799999999999</v>
      </c>
      <c r="F31" s="186"/>
      <c r="G31" s="126" t="s">
        <v>38</v>
      </c>
      <c r="H31" s="126">
        <v>0.58299999999999996</v>
      </c>
      <c r="I31" s="126">
        <v>6.4630000000000007E-2</v>
      </c>
      <c r="J31" s="126">
        <v>2.8486799999999999</v>
      </c>
      <c r="K31" s="181">
        <v>2.5174799999999999</v>
      </c>
    </row>
    <row r="32" spans="1:13" ht="15">
      <c r="A32" s="167" t="s">
        <v>37</v>
      </c>
      <c r="B32" s="180">
        <v>0.62</v>
      </c>
      <c r="C32" s="180">
        <v>6.4630000000000007E-2</v>
      </c>
      <c r="D32" s="180">
        <v>2.8486799999999999</v>
      </c>
      <c r="E32" s="181">
        <v>2.5174799999999999</v>
      </c>
      <c r="F32" s="186"/>
      <c r="G32" s="126" t="s">
        <v>37</v>
      </c>
      <c r="H32" s="126">
        <v>0.58299999999999996</v>
      </c>
      <c r="I32" s="126">
        <v>6.4630000000000007E-2</v>
      </c>
      <c r="J32" s="126">
        <v>2.8486799999999999</v>
      </c>
      <c r="K32" s="181">
        <v>2.5174799999999999</v>
      </c>
    </row>
    <row r="33" spans="1:11" ht="15">
      <c r="A33" s="167" t="s">
        <v>36</v>
      </c>
      <c r="B33" s="180">
        <v>0.62</v>
      </c>
      <c r="C33" s="180">
        <v>6.4630000000000007E-2</v>
      </c>
      <c r="D33" s="180">
        <v>2.8486799999999999</v>
      </c>
      <c r="E33" s="181">
        <v>2.5174799999999999</v>
      </c>
      <c r="F33" s="186"/>
      <c r="G33" s="126" t="s">
        <v>36</v>
      </c>
      <c r="H33" s="126">
        <v>0.58299999999999996</v>
      </c>
      <c r="I33" s="126">
        <v>6.4630000000000007E-2</v>
      </c>
      <c r="J33" s="126">
        <v>2.8486799999999999</v>
      </c>
      <c r="K33" s="181">
        <v>2.5174799999999999</v>
      </c>
    </row>
    <row r="34" spans="1:11" ht="15">
      <c r="A34" s="167" t="s">
        <v>40</v>
      </c>
      <c r="B34" s="180">
        <v>0.62</v>
      </c>
      <c r="C34" s="180">
        <v>6.4630000000000007E-2</v>
      </c>
      <c r="D34" s="180">
        <v>2.8486799999999999</v>
      </c>
      <c r="E34" s="181">
        <v>2.5174799999999999</v>
      </c>
      <c r="F34" s="186"/>
      <c r="G34" s="126" t="s">
        <v>40</v>
      </c>
      <c r="H34" s="126">
        <v>0.58299999999999996</v>
      </c>
      <c r="I34" s="126">
        <v>6.4630000000000007E-2</v>
      </c>
      <c r="J34" s="126">
        <v>2.8486799999999999</v>
      </c>
      <c r="K34" s="181">
        <v>2.5174799999999999</v>
      </c>
    </row>
    <row r="35" spans="1:11" ht="15">
      <c r="A35" s="167" t="s">
        <v>41</v>
      </c>
      <c r="B35" s="180">
        <v>0.62</v>
      </c>
      <c r="C35" s="180">
        <v>6.4630000000000007E-2</v>
      </c>
      <c r="D35" s="180">
        <v>2.8486799999999999</v>
      </c>
      <c r="E35" s="181">
        <v>2.5174799999999999</v>
      </c>
      <c r="F35" s="186"/>
      <c r="G35" s="126" t="s">
        <v>41</v>
      </c>
      <c r="H35" s="126">
        <v>0.58299999999999996</v>
      </c>
      <c r="I35" s="126">
        <v>6.4630000000000007E-2</v>
      </c>
      <c r="J35" s="126">
        <v>2.8486799999999999</v>
      </c>
      <c r="K35" s="181">
        <v>2.5174799999999999</v>
      </c>
    </row>
    <row r="36" spans="1:11" ht="15">
      <c r="A36" s="167" t="s">
        <v>43</v>
      </c>
      <c r="B36" s="180">
        <v>0.62</v>
      </c>
      <c r="C36" s="180">
        <v>6.4630000000000007E-2</v>
      </c>
      <c r="D36" s="180">
        <v>2.8486799999999999</v>
      </c>
      <c r="E36" s="181">
        <v>2.5174799999999999</v>
      </c>
      <c r="F36" s="186"/>
      <c r="G36" s="126" t="s">
        <v>43</v>
      </c>
      <c r="H36" s="126">
        <v>0.58299999999999996</v>
      </c>
      <c r="I36" s="126">
        <v>6.4630000000000007E-2</v>
      </c>
      <c r="J36" s="126">
        <v>2.8486799999999999</v>
      </c>
      <c r="K36" s="181">
        <v>2.5174799999999999</v>
      </c>
    </row>
    <row r="37" spans="1:11" ht="15">
      <c r="A37" s="167" t="s">
        <v>39</v>
      </c>
      <c r="B37" s="180">
        <v>0.62</v>
      </c>
      <c r="C37" s="180">
        <v>6.4630000000000007E-2</v>
      </c>
      <c r="D37" s="180">
        <v>2.8486799999999999</v>
      </c>
      <c r="E37" s="181">
        <v>2.5174799999999999</v>
      </c>
      <c r="F37" s="186"/>
      <c r="G37" s="126" t="s">
        <v>39</v>
      </c>
      <c r="H37" s="126">
        <v>0.58299999999999996</v>
      </c>
      <c r="I37" s="126">
        <v>6.4630000000000007E-2</v>
      </c>
      <c r="J37" s="126">
        <v>2.8486799999999999</v>
      </c>
      <c r="K37" s="181">
        <v>2.5174799999999999</v>
      </c>
    </row>
    <row r="38" spans="1:11" ht="15">
      <c r="A38" s="167" t="s">
        <v>42</v>
      </c>
      <c r="B38" s="180">
        <v>0.62</v>
      </c>
      <c r="C38" s="180">
        <v>6.4630000000000007E-2</v>
      </c>
      <c r="D38" s="180">
        <v>2.8486799999999999</v>
      </c>
      <c r="E38" s="181">
        <v>2.5174799999999999</v>
      </c>
      <c r="F38" s="186"/>
      <c r="G38" s="126" t="s">
        <v>42</v>
      </c>
      <c r="H38" s="126">
        <v>0.58299999999999996</v>
      </c>
      <c r="I38" s="126">
        <v>6.4630000000000007E-2</v>
      </c>
      <c r="J38" s="126">
        <v>2.8486799999999999</v>
      </c>
      <c r="K38" s="181">
        <v>2.5174799999999999</v>
      </c>
    </row>
    <row r="40" spans="1:11">
      <c r="A40" s="429" t="s">
        <v>62</v>
      </c>
      <c r="B40" s="429"/>
      <c r="C40" s="429"/>
      <c r="D40" s="429"/>
      <c r="E40" s="429"/>
      <c r="G40" s="430" t="s">
        <v>63</v>
      </c>
      <c r="H40" s="430"/>
      <c r="I40" s="430"/>
      <c r="J40" s="430"/>
      <c r="K40" s="430"/>
    </row>
    <row r="41" spans="1:11" ht="30">
      <c r="A41" s="167"/>
      <c r="B41" s="168" t="s">
        <v>44</v>
      </c>
      <c r="C41" s="168" t="s">
        <v>45</v>
      </c>
      <c r="D41" s="168" t="s">
        <v>46</v>
      </c>
      <c r="E41" s="168" t="s">
        <v>47</v>
      </c>
      <c r="G41" s="167"/>
      <c r="H41" s="168" t="s">
        <v>44</v>
      </c>
      <c r="I41" s="168" t="s">
        <v>45</v>
      </c>
      <c r="J41" s="168" t="s">
        <v>46</v>
      </c>
      <c r="K41" s="168" t="s">
        <v>47</v>
      </c>
    </row>
    <row r="42" spans="1:11" ht="15">
      <c r="A42" s="166" t="s">
        <v>48</v>
      </c>
      <c r="B42" s="166" t="s">
        <v>49</v>
      </c>
      <c r="C42" s="166" t="s">
        <v>50</v>
      </c>
      <c r="D42" s="166" t="s">
        <v>51</v>
      </c>
      <c r="E42" s="166" t="s">
        <v>52</v>
      </c>
      <c r="G42" s="166" t="s">
        <v>48</v>
      </c>
      <c r="H42" s="166" t="s">
        <v>49</v>
      </c>
      <c r="I42" s="166" t="s">
        <v>50</v>
      </c>
      <c r="J42" s="166" t="s">
        <v>51</v>
      </c>
      <c r="K42" s="166" t="s">
        <v>52</v>
      </c>
    </row>
    <row r="43" spans="1:11" ht="15">
      <c r="A43" s="167" t="s">
        <v>38</v>
      </c>
      <c r="B43" s="180">
        <v>0.53</v>
      </c>
      <c r="C43" s="180">
        <v>6.4630000000000007E-2</v>
      </c>
      <c r="D43" s="180">
        <v>2.8486799999999999</v>
      </c>
      <c r="E43" s="181">
        <v>2.5174799999999999</v>
      </c>
      <c r="F43" s="186"/>
      <c r="G43" s="126" t="s">
        <v>38</v>
      </c>
      <c r="H43" s="126">
        <v>0.26500000000000001</v>
      </c>
      <c r="I43" s="126">
        <v>6.4630000000000007E-2</v>
      </c>
      <c r="J43" s="126">
        <v>2.8486799999999999</v>
      </c>
      <c r="K43" s="181">
        <v>2.5174799999999999</v>
      </c>
    </row>
    <row r="44" spans="1:11" ht="15">
      <c r="A44" s="167" t="s">
        <v>37</v>
      </c>
      <c r="B44" s="180">
        <v>0.53</v>
      </c>
      <c r="C44" s="180">
        <v>6.4630000000000007E-2</v>
      </c>
      <c r="D44" s="180">
        <v>2.8486799999999999</v>
      </c>
      <c r="E44" s="181">
        <v>2.5174799999999999</v>
      </c>
      <c r="F44" s="186"/>
      <c r="G44" s="126" t="s">
        <v>37</v>
      </c>
      <c r="H44" s="126">
        <v>0.26500000000000001</v>
      </c>
      <c r="I44" s="126">
        <v>6.4630000000000007E-2</v>
      </c>
      <c r="J44" s="126">
        <v>2.8486799999999999</v>
      </c>
      <c r="K44" s="181">
        <v>2.5174799999999999</v>
      </c>
    </row>
    <row r="45" spans="1:11" ht="15">
      <c r="A45" s="167" t="s">
        <v>36</v>
      </c>
      <c r="B45" s="180">
        <v>0.53</v>
      </c>
      <c r="C45" s="180">
        <v>6.4630000000000007E-2</v>
      </c>
      <c r="D45" s="180">
        <v>2.8486799999999999</v>
      </c>
      <c r="E45" s="181">
        <v>2.5174799999999999</v>
      </c>
      <c r="F45" s="186"/>
      <c r="G45" s="126" t="s">
        <v>36</v>
      </c>
      <c r="H45" s="126">
        <v>0.26500000000000001</v>
      </c>
      <c r="I45" s="126">
        <v>6.4630000000000007E-2</v>
      </c>
      <c r="J45" s="126">
        <v>2.8486799999999999</v>
      </c>
      <c r="K45" s="181">
        <v>2.5174799999999999</v>
      </c>
    </row>
    <row r="46" spans="1:11" ht="15">
      <c r="A46" s="167" t="s">
        <v>40</v>
      </c>
      <c r="B46" s="180">
        <v>0.53</v>
      </c>
      <c r="C46" s="180">
        <v>6.4630000000000007E-2</v>
      </c>
      <c r="D46" s="180">
        <v>2.8486799999999999</v>
      </c>
      <c r="E46" s="181">
        <v>2.5174799999999999</v>
      </c>
      <c r="F46" s="186"/>
      <c r="G46" s="126" t="s">
        <v>40</v>
      </c>
      <c r="H46" s="126">
        <v>0.26500000000000001</v>
      </c>
      <c r="I46" s="126">
        <v>6.4630000000000007E-2</v>
      </c>
      <c r="J46" s="126">
        <v>2.8486799999999999</v>
      </c>
      <c r="K46" s="181">
        <v>2.5174799999999999</v>
      </c>
    </row>
    <row r="47" spans="1:11" ht="15">
      <c r="A47" s="167" t="s">
        <v>41</v>
      </c>
      <c r="B47" s="180">
        <v>0.53</v>
      </c>
      <c r="C47" s="180">
        <v>6.4630000000000007E-2</v>
      </c>
      <c r="D47" s="180">
        <v>2.8486799999999999</v>
      </c>
      <c r="E47" s="181">
        <v>2.5174799999999999</v>
      </c>
      <c r="F47" s="186"/>
      <c r="G47" s="126" t="s">
        <v>41</v>
      </c>
      <c r="H47" s="126">
        <v>0.26500000000000001</v>
      </c>
      <c r="I47" s="126">
        <v>6.4630000000000007E-2</v>
      </c>
      <c r="J47" s="126">
        <v>2.8486799999999999</v>
      </c>
      <c r="K47" s="181">
        <v>2.5174799999999999</v>
      </c>
    </row>
    <row r="48" spans="1:11" ht="15">
      <c r="A48" s="167" t="s">
        <v>43</v>
      </c>
      <c r="B48" s="180">
        <v>0.53</v>
      </c>
      <c r="C48" s="180">
        <v>6.4630000000000007E-2</v>
      </c>
      <c r="D48" s="180">
        <v>2.8486799999999999</v>
      </c>
      <c r="E48" s="181">
        <v>2.5174799999999999</v>
      </c>
      <c r="F48" s="186"/>
      <c r="G48" s="126" t="s">
        <v>43</v>
      </c>
      <c r="H48" s="126">
        <v>0.26500000000000001</v>
      </c>
      <c r="I48" s="126">
        <v>6.4630000000000007E-2</v>
      </c>
      <c r="J48" s="126">
        <v>2.8486799999999999</v>
      </c>
      <c r="K48" s="181">
        <v>2.5174799999999999</v>
      </c>
    </row>
    <row r="49" spans="1:11" ht="15">
      <c r="A49" s="167" t="s">
        <v>39</v>
      </c>
      <c r="B49" s="180">
        <v>0.53</v>
      </c>
      <c r="C49" s="180">
        <v>6.4630000000000007E-2</v>
      </c>
      <c r="D49" s="180">
        <v>2.8486799999999999</v>
      </c>
      <c r="E49" s="181">
        <v>2.5174799999999999</v>
      </c>
      <c r="F49" s="186"/>
      <c r="G49" s="126" t="s">
        <v>39</v>
      </c>
      <c r="H49" s="126">
        <v>0.26500000000000001</v>
      </c>
      <c r="I49" s="126">
        <v>6.4630000000000007E-2</v>
      </c>
      <c r="J49" s="126">
        <v>2.8486799999999999</v>
      </c>
      <c r="K49" s="181">
        <v>2.5174799999999999</v>
      </c>
    </row>
    <row r="50" spans="1:11" ht="15">
      <c r="A50" s="167" t="s">
        <v>42</v>
      </c>
      <c r="B50" s="180">
        <v>0.53</v>
      </c>
      <c r="C50" s="180">
        <v>6.4630000000000007E-2</v>
      </c>
      <c r="D50" s="180">
        <v>2.8486799999999999</v>
      </c>
      <c r="E50" s="181">
        <v>2.5174799999999999</v>
      </c>
      <c r="F50" s="186"/>
      <c r="G50" s="126" t="s">
        <v>42</v>
      </c>
      <c r="H50" s="126">
        <v>0.26500000000000001</v>
      </c>
      <c r="I50" s="126">
        <v>6.4630000000000007E-2</v>
      </c>
      <c r="J50" s="126">
        <v>2.8486799999999999</v>
      </c>
      <c r="K50" s="181">
        <v>2.5174799999999999</v>
      </c>
    </row>
  </sheetData>
  <sheetProtection algorithmName="SHA-512" hashValue="nmP3QCKdqEQMd96Dc94cwUgOdy9j5LjE696IIgdEwC6qZ7xrxDsriR8LJbm7DvynsIZRZ71buFfqzh6II9FguQ==" saltValue="d8Psv7IQfavnmdz6zB4KAw==" spinCount="100000" sheet="1" objects="1" scenarios="1"/>
  <mergeCells count="8">
    <mergeCell ref="A1:E1"/>
    <mergeCell ref="A2:E2"/>
    <mergeCell ref="A40:E40"/>
    <mergeCell ref="G28:K28"/>
    <mergeCell ref="G40:K40"/>
    <mergeCell ref="A4:E4"/>
    <mergeCell ref="A28:E28"/>
    <mergeCell ref="A16:E16"/>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92B8-9401-434C-9A5E-95F10245E901}">
  <dimension ref="A1:F13"/>
  <sheetViews>
    <sheetView workbookViewId="0">
      <selection sqref="A1:F1"/>
    </sheetView>
  </sheetViews>
  <sheetFormatPr defaultRowHeight="12.75"/>
  <sheetData>
    <row r="1" spans="1:6">
      <c r="A1" s="427" t="s">
        <v>92</v>
      </c>
      <c r="B1" s="427"/>
      <c r="C1" s="427"/>
      <c r="D1" s="427"/>
      <c r="E1" s="427"/>
      <c r="F1" s="427"/>
    </row>
    <row r="2" spans="1:6" ht="13.15" customHeight="1">
      <c r="A2" s="428" t="s">
        <v>77</v>
      </c>
      <c r="B2" s="428"/>
      <c r="C2" s="428"/>
      <c r="D2" s="428"/>
      <c r="E2" s="428"/>
      <c r="F2" s="428"/>
    </row>
    <row r="3" spans="1:6">
      <c r="A3" s="178"/>
      <c r="B3" s="178"/>
      <c r="C3" s="178"/>
      <c r="D3" s="178"/>
      <c r="E3" s="178"/>
    </row>
    <row r="4" spans="1:6" ht="13.15" customHeight="1">
      <c r="A4" s="432" t="s">
        <v>76</v>
      </c>
      <c r="B4" s="432"/>
      <c r="C4" s="432"/>
      <c r="D4" s="432"/>
      <c r="E4" s="432"/>
      <c r="F4" s="432"/>
    </row>
    <row r="5" spans="1:6" ht="30">
      <c r="A5" s="187" t="s">
        <v>85</v>
      </c>
      <c r="B5" s="185">
        <v>2020</v>
      </c>
      <c r="C5" s="183" t="s">
        <v>86</v>
      </c>
      <c r="D5" s="183" t="s">
        <v>87</v>
      </c>
      <c r="E5" s="184" t="s">
        <v>88</v>
      </c>
      <c r="F5" s="184" t="s">
        <v>89</v>
      </c>
    </row>
    <row r="6" spans="1:6" ht="15">
      <c r="A6" s="188" t="s">
        <v>38</v>
      </c>
      <c r="B6" s="189">
        <v>0.95</v>
      </c>
      <c r="C6" s="190">
        <v>0.66900000000000004</v>
      </c>
      <c r="D6" s="190">
        <v>0.57899999999999996</v>
      </c>
      <c r="E6" s="190">
        <v>0.63200000000000001</v>
      </c>
      <c r="F6" s="190">
        <v>0.313</v>
      </c>
    </row>
    <row r="7" spans="1:6" ht="15">
      <c r="A7" s="188" t="s">
        <v>37</v>
      </c>
      <c r="B7" s="189">
        <v>0.95</v>
      </c>
      <c r="C7" s="190">
        <v>0.66900000000000004</v>
      </c>
      <c r="D7" s="190">
        <v>0.57899999999999996</v>
      </c>
      <c r="E7" s="190">
        <v>0.63200000000000001</v>
      </c>
      <c r="F7" s="190">
        <v>0.313</v>
      </c>
    </row>
    <row r="8" spans="1:6" ht="15">
      <c r="A8" s="188" t="s">
        <v>36</v>
      </c>
      <c r="B8" s="189">
        <v>0.95</v>
      </c>
      <c r="C8" s="190">
        <v>0.66900000000000004</v>
      </c>
      <c r="D8" s="190">
        <v>0.57899999999999996</v>
      </c>
      <c r="E8" s="190">
        <v>0.63200000000000001</v>
      </c>
      <c r="F8" s="190">
        <v>0.313</v>
      </c>
    </row>
    <row r="9" spans="1:6" ht="15">
      <c r="A9" s="188" t="s">
        <v>40</v>
      </c>
      <c r="B9" s="189">
        <v>0.95</v>
      </c>
      <c r="C9" s="190">
        <v>0.66900000000000004</v>
      </c>
      <c r="D9" s="190">
        <v>0.57899999999999996</v>
      </c>
      <c r="E9" s="190">
        <v>0.63200000000000001</v>
      </c>
      <c r="F9" s="190">
        <v>0.313</v>
      </c>
    </row>
    <row r="10" spans="1:6" ht="15">
      <c r="A10" s="188" t="s">
        <v>41</v>
      </c>
      <c r="B10" s="189">
        <v>0.95</v>
      </c>
      <c r="C10" s="190">
        <v>0.66900000000000004</v>
      </c>
      <c r="D10" s="190">
        <v>0.57899999999999996</v>
      </c>
      <c r="E10" s="190">
        <v>0.63200000000000001</v>
      </c>
      <c r="F10" s="190">
        <v>0.313</v>
      </c>
    </row>
    <row r="11" spans="1:6" ht="15">
      <c r="A11" s="188" t="s">
        <v>43</v>
      </c>
      <c r="B11" s="189">
        <v>0.95</v>
      </c>
      <c r="C11" s="190">
        <v>0.66900000000000004</v>
      </c>
      <c r="D11" s="190">
        <v>0.57899999999999996</v>
      </c>
      <c r="E11" s="190">
        <v>0.63200000000000001</v>
      </c>
      <c r="F11" s="190">
        <v>0.313</v>
      </c>
    </row>
    <row r="12" spans="1:6" ht="15">
      <c r="A12" s="188" t="s">
        <v>39</v>
      </c>
      <c r="B12" s="189">
        <v>0.95</v>
      </c>
      <c r="C12" s="190">
        <v>0.66900000000000004</v>
      </c>
      <c r="D12" s="190">
        <v>0.57899999999999996</v>
      </c>
      <c r="E12" s="190">
        <v>0.63200000000000001</v>
      </c>
      <c r="F12" s="190">
        <v>0.313</v>
      </c>
    </row>
    <row r="13" spans="1:6" ht="15">
      <c r="A13" s="188" t="s">
        <v>42</v>
      </c>
      <c r="B13" s="189">
        <v>0.95</v>
      </c>
      <c r="C13" s="190">
        <v>0.66900000000000004</v>
      </c>
      <c r="D13" s="190">
        <v>0.57899999999999996</v>
      </c>
      <c r="E13" s="190">
        <v>0.63200000000000001</v>
      </c>
      <c r="F13" s="190">
        <v>0.313</v>
      </c>
    </row>
  </sheetData>
  <sheetProtection algorithmName="SHA-512" hashValue="+/mLs+pg5tQTAn3nrBpiLkjaWb4jbdtSIRZ5xh836XD136pRnm0DMRLkq2bGmhBn/nnNKL5yCQOMQg0+l+Q0nw==" saltValue="dr66FV2cwIZiUBmAERLNoA==" spinCount="100000" sheet="1" objects="1" scenarios="1"/>
  <mergeCells count="3">
    <mergeCell ref="A4:F4"/>
    <mergeCell ref="A2:F2"/>
    <mergeCell ref="A1:F1"/>
  </mergeCells>
  <phoneticPr fontId="8"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F604"/>
  <sheetViews>
    <sheetView workbookViewId="0">
      <selection activeCell="H2" sqref="H2"/>
    </sheetView>
  </sheetViews>
  <sheetFormatPr defaultColWidth="9.140625" defaultRowHeight="15"/>
  <cols>
    <col min="1" max="2" width="20.85546875" style="153" customWidth="1"/>
    <col min="3" max="3" width="17.5703125" style="153" customWidth="1"/>
    <col min="4" max="4" width="9.140625" style="153"/>
    <col min="5" max="6" width="9.140625" style="154"/>
    <col min="7" max="16384" width="9.140625" style="153"/>
  </cols>
  <sheetData>
    <row r="1" spans="1:6">
      <c r="A1" s="151" t="s">
        <v>64</v>
      </c>
      <c r="B1" s="151" t="s">
        <v>65</v>
      </c>
      <c r="C1" s="152"/>
    </row>
    <row r="2" spans="1:6">
      <c r="A2" s="155" t="s">
        <v>66</v>
      </c>
      <c r="B2" s="155" t="s">
        <v>67</v>
      </c>
      <c r="C2" s="155" t="s">
        <v>68</v>
      </c>
      <c r="E2" s="156" t="s">
        <v>69</v>
      </c>
      <c r="F2" s="157"/>
    </row>
    <row r="3" spans="1:6">
      <c r="A3" s="158">
        <v>0</v>
      </c>
      <c r="B3" s="158">
        <v>26.5</v>
      </c>
      <c r="C3" s="158">
        <v>6</v>
      </c>
      <c r="E3" s="156" t="s">
        <v>70</v>
      </c>
      <c r="F3" s="156" t="s">
        <v>71</v>
      </c>
    </row>
    <row r="4" spans="1:6">
      <c r="A4" s="158">
        <v>26.5</v>
      </c>
      <c r="B4" s="158">
        <v>39.75</v>
      </c>
      <c r="C4" s="158">
        <v>5.5</v>
      </c>
      <c r="E4" s="157">
        <v>26.5</v>
      </c>
      <c r="F4" s="157">
        <v>6</v>
      </c>
    </row>
    <row r="5" spans="1:6">
      <c r="A5" s="158">
        <v>39.75</v>
      </c>
      <c r="B5" s="158">
        <v>53</v>
      </c>
      <c r="C5" s="158">
        <v>5</v>
      </c>
      <c r="E5" s="157">
        <v>26.764999999999986</v>
      </c>
      <c r="F5" s="157">
        <v>5.99</v>
      </c>
    </row>
    <row r="6" spans="1:6">
      <c r="A6" s="158">
        <v>53</v>
      </c>
      <c r="B6" s="158">
        <v>66.25</v>
      </c>
      <c r="C6" s="158">
        <v>4.5</v>
      </c>
      <c r="E6" s="157">
        <v>27.03</v>
      </c>
      <c r="F6" s="157">
        <v>5.98</v>
      </c>
    </row>
    <row r="7" spans="1:6">
      <c r="A7" s="158">
        <v>66.25</v>
      </c>
      <c r="B7" s="158">
        <v>79.5</v>
      </c>
      <c r="C7" s="158">
        <v>4</v>
      </c>
      <c r="E7" s="157">
        <v>27.295000000000016</v>
      </c>
      <c r="F7" s="157">
        <v>5.97</v>
      </c>
    </row>
    <row r="8" spans="1:6">
      <c r="A8" s="158">
        <v>79.5</v>
      </c>
      <c r="B8" s="158">
        <v>92.75</v>
      </c>
      <c r="C8" s="158">
        <v>3.5</v>
      </c>
      <c r="E8" s="157">
        <v>27.560000000000002</v>
      </c>
      <c r="F8" s="157">
        <v>5.96</v>
      </c>
    </row>
    <row r="9" spans="1:6">
      <c r="A9" s="158">
        <v>92.75</v>
      </c>
      <c r="B9" s="158">
        <v>106</v>
      </c>
      <c r="C9" s="158">
        <v>3</v>
      </c>
      <c r="E9" s="157">
        <v>27.824999999999989</v>
      </c>
      <c r="F9" s="157">
        <v>5.95</v>
      </c>
    </row>
    <row r="10" spans="1:6">
      <c r="A10" s="158">
        <v>106</v>
      </c>
      <c r="B10" s="158">
        <v>119.25</v>
      </c>
      <c r="C10" s="158">
        <v>2.5</v>
      </c>
      <c r="E10" s="157">
        <v>28.090000000000003</v>
      </c>
      <c r="F10" s="157">
        <v>5.94</v>
      </c>
    </row>
    <row r="11" spans="1:6">
      <c r="A11" s="158">
        <v>119.25</v>
      </c>
      <c r="B11" s="158">
        <v>132.5</v>
      </c>
      <c r="C11" s="158">
        <v>2</v>
      </c>
      <c r="E11" s="157">
        <v>28.355000000000018</v>
      </c>
      <c r="F11" s="157">
        <v>5.93</v>
      </c>
    </row>
    <row r="12" spans="1:6">
      <c r="A12" s="158">
        <v>132.5</v>
      </c>
      <c r="B12" s="158">
        <v>145.75</v>
      </c>
      <c r="C12" s="158">
        <v>1.5</v>
      </c>
      <c r="E12" s="157">
        <v>28.620000000000005</v>
      </c>
      <c r="F12" s="157">
        <v>5.92</v>
      </c>
    </row>
    <row r="13" spans="1:6">
      <c r="A13" s="158">
        <v>145.75</v>
      </c>
      <c r="B13" s="158">
        <v>159</v>
      </c>
      <c r="C13" s="158">
        <v>1</v>
      </c>
      <c r="E13" s="157">
        <v>28.884999999999991</v>
      </c>
      <c r="F13" s="157">
        <v>5.91</v>
      </c>
    </row>
    <row r="14" spans="1:6">
      <c r="A14" s="158">
        <v>159</v>
      </c>
      <c r="B14" s="158"/>
      <c r="C14" s="158">
        <v>0</v>
      </c>
      <c r="E14" s="157">
        <v>29.149999999999977</v>
      </c>
      <c r="F14" s="157">
        <v>5.9</v>
      </c>
    </row>
    <row r="15" spans="1:6">
      <c r="E15" s="157">
        <v>29.41500000000002</v>
      </c>
      <c r="F15" s="157">
        <v>5.89</v>
      </c>
    </row>
    <row r="16" spans="1:6">
      <c r="B16" s="154" t="s">
        <v>72</v>
      </c>
      <c r="C16" s="154">
        <f>SLOPE(C3:C13,B3:B13)</f>
        <v>-3.7735849056603772E-2</v>
      </c>
      <c r="E16" s="157">
        <v>29.680000000000007</v>
      </c>
      <c r="F16" s="157">
        <v>5.88</v>
      </c>
    </row>
    <row r="17" spans="2:6">
      <c r="B17" s="154" t="s">
        <v>73</v>
      </c>
      <c r="C17" s="154">
        <f>INTERCEPT(C3:C13,B3:B13)</f>
        <v>7</v>
      </c>
      <c r="E17" s="157">
        <v>29.944999999999993</v>
      </c>
      <c r="F17" s="157">
        <v>5.87</v>
      </c>
    </row>
    <row r="18" spans="2:6">
      <c r="E18" s="157">
        <v>30.20999999999998</v>
      </c>
      <c r="F18" s="157">
        <v>5.86</v>
      </c>
    </row>
    <row r="19" spans="2:6">
      <c r="E19" s="157">
        <v>30.475000000000023</v>
      </c>
      <c r="F19" s="157">
        <v>5.85</v>
      </c>
    </row>
    <row r="20" spans="2:6">
      <c r="E20" s="157">
        <v>30.740000000000009</v>
      </c>
      <c r="F20" s="157">
        <v>5.84</v>
      </c>
    </row>
    <row r="21" spans="2:6">
      <c r="E21" s="157">
        <v>31.004999999999995</v>
      </c>
      <c r="F21" s="157">
        <v>5.83</v>
      </c>
    </row>
    <row r="22" spans="2:6">
      <c r="E22" s="157">
        <v>31.269999999999982</v>
      </c>
      <c r="F22" s="157">
        <v>5.82</v>
      </c>
    </row>
    <row r="23" spans="2:6">
      <c r="E23" s="157">
        <v>31.534999999999997</v>
      </c>
      <c r="F23" s="157">
        <v>5.81</v>
      </c>
    </row>
    <row r="24" spans="2:6">
      <c r="E24" s="157">
        <v>31.800000000000011</v>
      </c>
      <c r="F24" s="157">
        <v>5.8</v>
      </c>
    </row>
    <row r="25" spans="2:6">
      <c r="E25" s="157">
        <v>32.064999999999998</v>
      </c>
      <c r="F25" s="157">
        <v>5.79</v>
      </c>
    </row>
    <row r="26" spans="2:6">
      <c r="E26" s="157">
        <v>32.329999999999984</v>
      </c>
      <c r="F26" s="157">
        <v>5.78</v>
      </c>
    </row>
    <row r="27" spans="2:6">
      <c r="E27" s="157">
        <v>32.594999999999999</v>
      </c>
      <c r="F27" s="157">
        <v>5.77</v>
      </c>
    </row>
    <row r="28" spans="2:6">
      <c r="E28" s="157">
        <v>32.860000000000014</v>
      </c>
      <c r="F28" s="157">
        <v>5.76</v>
      </c>
    </row>
    <row r="29" spans="2:6">
      <c r="E29" s="157">
        <v>33.125</v>
      </c>
      <c r="F29" s="157">
        <v>5.75</v>
      </c>
    </row>
    <row r="30" spans="2:6">
      <c r="E30" s="157">
        <v>33.389999999999986</v>
      </c>
      <c r="F30" s="157">
        <v>5.74</v>
      </c>
    </row>
    <row r="31" spans="2:6">
      <c r="E31" s="157">
        <v>33.655000000000001</v>
      </c>
      <c r="F31" s="157">
        <v>5.73</v>
      </c>
    </row>
    <row r="32" spans="2:6">
      <c r="E32" s="157">
        <v>33.920000000000016</v>
      </c>
      <c r="F32" s="157">
        <v>5.72</v>
      </c>
    </row>
    <row r="33" spans="5:6">
      <c r="E33" s="157">
        <v>34.185000000000002</v>
      </c>
      <c r="F33" s="157">
        <v>5.71</v>
      </c>
    </row>
    <row r="34" spans="5:6">
      <c r="E34" s="157">
        <v>34.449999999999989</v>
      </c>
      <c r="F34" s="157">
        <v>5.7</v>
      </c>
    </row>
    <row r="35" spans="5:6">
      <c r="E35" s="157">
        <v>34.715000000000003</v>
      </c>
      <c r="F35" s="157">
        <v>5.69</v>
      </c>
    </row>
    <row r="36" spans="5:6">
      <c r="E36" s="157">
        <v>34.980000000000018</v>
      </c>
      <c r="F36" s="157">
        <v>5.68</v>
      </c>
    </row>
    <row r="37" spans="5:6">
      <c r="E37" s="157">
        <v>35.245000000000005</v>
      </c>
      <c r="F37" s="157">
        <v>5.67</v>
      </c>
    </row>
    <row r="38" spans="5:6">
      <c r="E38" s="157">
        <v>35.509999999999991</v>
      </c>
      <c r="F38" s="157">
        <v>5.66</v>
      </c>
    </row>
    <row r="39" spans="5:6">
      <c r="E39" s="157">
        <v>35.774999999999977</v>
      </c>
      <c r="F39" s="157">
        <v>5.65</v>
      </c>
    </row>
    <row r="40" spans="5:6">
      <c r="E40" s="157">
        <v>36.04000000000002</v>
      </c>
      <c r="F40" s="157">
        <v>5.64</v>
      </c>
    </row>
    <row r="41" spans="5:6">
      <c r="E41" s="157">
        <v>36.305000000000007</v>
      </c>
      <c r="F41" s="157">
        <v>5.63</v>
      </c>
    </row>
    <row r="42" spans="5:6">
      <c r="E42" s="157">
        <v>36.569999999999993</v>
      </c>
      <c r="F42" s="157">
        <v>5.62</v>
      </c>
    </row>
    <row r="43" spans="5:6">
      <c r="E43" s="157">
        <v>36.83499999999998</v>
      </c>
      <c r="F43" s="157">
        <v>5.61</v>
      </c>
    </row>
    <row r="44" spans="5:6">
      <c r="E44" s="157">
        <v>37.100000000000023</v>
      </c>
      <c r="F44" s="157">
        <v>5.6</v>
      </c>
    </row>
    <row r="45" spans="5:6">
      <c r="E45" s="157">
        <v>37.365000000000009</v>
      </c>
      <c r="F45" s="157">
        <v>5.59</v>
      </c>
    </row>
    <row r="46" spans="5:6">
      <c r="E46" s="157">
        <v>37.629999999999995</v>
      </c>
      <c r="F46" s="157">
        <v>5.58</v>
      </c>
    </row>
    <row r="47" spans="5:6">
      <c r="E47" s="157">
        <v>37.894999999999982</v>
      </c>
      <c r="F47" s="157">
        <v>5.57</v>
      </c>
    </row>
    <row r="48" spans="5:6">
      <c r="E48" s="157">
        <v>38.159999999999997</v>
      </c>
      <c r="F48" s="157">
        <v>5.56</v>
      </c>
    </row>
    <row r="49" spans="5:6">
      <c r="E49" s="157">
        <v>38.425000000000011</v>
      </c>
      <c r="F49" s="157">
        <v>5.55</v>
      </c>
    </row>
    <row r="50" spans="5:6">
      <c r="E50" s="157">
        <v>38.69</v>
      </c>
      <c r="F50" s="157">
        <v>5.54</v>
      </c>
    </row>
    <row r="51" spans="5:6">
      <c r="E51" s="157">
        <v>38.954999999999984</v>
      </c>
      <c r="F51" s="157">
        <v>5.53</v>
      </c>
    </row>
    <row r="52" spans="5:6">
      <c r="E52" s="157">
        <v>39.22</v>
      </c>
      <c r="F52" s="157">
        <v>5.52</v>
      </c>
    </row>
    <row r="53" spans="5:6">
      <c r="E53" s="157">
        <v>39.485000000000014</v>
      </c>
      <c r="F53" s="157">
        <v>5.51</v>
      </c>
    </row>
    <row r="54" spans="5:6">
      <c r="E54" s="157">
        <v>39.75</v>
      </c>
      <c r="F54" s="157">
        <v>5.5</v>
      </c>
    </row>
    <row r="55" spans="5:6">
      <c r="E55" s="157">
        <v>40.014999999999986</v>
      </c>
      <c r="F55" s="157">
        <v>5.49</v>
      </c>
    </row>
    <row r="56" spans="5:6">
      <c r="E56" s="157">
        <v>40.28</v>
      </c>
      <c r="F56" s="157">
        <v>5.48</v>
      </c>
    </row>
    <row r="57" spans="5:6">
      <c r="E57" s="157">
        <v>40.545000000000016</v>
      </c>
      <c r="F57" s="157">
        <v>5.47</v>
      </c>
    </row>
    <row r="58" spans="5:6">
      <c r="E58" s="157">
        <v>40.81</v>
      </c>
      <c r="F58" s="157">
        <v>5.46</v>
      </c>
    </row>
    <row r="59" spans="5:6">
      <c r="E59" s="157">
        <v>41.074999999999989</v>
      </c>
      <c r="F59" s="157">
        <v>5.45</v>
      </c>
    </row>
    <row r="60" spans="5:6">
      <c r="E60" s="157">
        <v>41.34</v>
      </c>
      <c r="F60" s="157">
        <v>5.44</v>
      </c>
    </row>
    <row r="61" spans="5:6">
      <c r="E61" s="157">
        <v>41.605000000000018</v>
      </c>
      <c r="F61" s="157">
        <v>5.43</v>
      </c>
    </row>
    <row r="62" spans="5:6">
      <c r="E62" s="157">
        <v>41.870000000000005</v>
      </c>
      <c r="F62" s="157">
        <v>5.42</v>
      </c>
    </row>
    <row r="63" spans="5:6">
      <c r="E63" s="157">
        <v>42.134999999999991</v>
      </c>
      <c r="F63" s="157">
        <v>5.41</v>
      </c>
    </row>
    <row r="64" spans="5:6">
      <c r="E64" s="157">
        <v>42.399999999999977</v>
      </c>
      <c r="F64" s="157">
        <v>5.4</v>
      </c>
    </row>
    <row r="65" spans="5:6">
      <c r="E65" s="157">
        <v>42.66500000000002</v>
      </c>
      <c r="F65" s="157">
        <v>5.39</v>
      </c>
    </row>
    <row r="66" spans="5:6">
      <c r="E66" s="157">
        <v>42.930000000000007</v>
      </c>
      <c r="F66" s="157">
        <v>5.38</v>
      </c>
    </row>
    <row r="67" spans="5:6">
      <c r="E67" s="157">
        <v>43.194999999999993</v>
      </c>
      <c r="F67" s="157">
        <v>5.37</v>
      </c>
    </row>
    <row r="68" spans="5:6">
      <c r="E68" s="157">
        <v>43.45999999999998</v>
      </c>
      <c r="F68" s="157">
        <v>5.36</v>
      </c>
    </row>
    <row r="69" spans="5:6">
      <c r="E69" s="157">
        <v>43.725000000000023</v>
      </c>
      <c r="F69" s="157">
        <v>5.35</v>
      </c>
    </row>
    <row r="70" spans="5:6">
      <c r="E70" s="157">
        <v>43.990000000000009</v>
      </c>
      <c r="F70" s="157">
        <v>5.34</v>
      </c>
    </row>
    <row r="71" spans="5:6">
      <c r="E71" s="157">
        <v>44.254999999999995</v>
      </c>
      <c r="F71" s="157">
        <v>5.33</v>
      </c>
    </row>
    <row r="72" spans="5:6">
      <c r="E72" s="157">
        <v>44.519999999999982</v>
      </c>
      <c r="F72" s="157">
        <v>5.32</v>
      </c>
    </row>
    <row r="73" spans="5:6">
      <c r="E73" s="157">
        <v>44.784999999999997</v>
      </c>
      <c r="F73" s="157">
        <v>5.31</v>
      </c>
    </row>
    <row r="74" spans="5:6">
      <c r="E74" s="157">
        <v>45.050000000000011</v>
      </c>
      <c r="F74" s="157">
        <v>5.3</v>
      </c>
    </row>
    <row r="75" spans="5:6">
      <c r="E75" s="157">
        <v>45.314999999999998</v>
      </c>
      <c r="F75" s="157">
        <v>5.29</v>
      </c>
    </row>
    <row r="76" spans="5:6">
      <c r="E76" s="157">
        <v>45.579999999999984</v>
      </c>
      <c r="F76" s="157">
        <v>5.28</v>
      </c>
    </row>
    <row r="77" spans="5:6">
      <c r="E77" s="157">
        <v>45.844999999999999</v>
      </c>
      <c r="F77" s="157">
        <v>5.27</v>
      </c>
    </row>
    <row r="78" spans="5:6">
      <c r="E78" s="157">
        <v>46.110000000000014</v>
      </c>
      <c r="F78" s="157">
        <v>5.26</v>
      </c>
    </row>
    <row r="79" spans="5:6">
      <c r="E79" s="157">
        <v>46.375</v>
      </c>
      <c r="F79" s="157">
        <v>5.25</v>
      </c>
    </row>
    <row r="80" spans="5:6">
      <c r="E80" s="157">
        <v>46.639999999999986</v>
      </c>
      <c r="F80" s="157">
        <v>5.24</v>
      </c>
    </row>
    <row r="81" spans="5:6">
      <c r="E81" s="157">
        <v>46.905000000000001</v>
      </c>
      <c r="F81" s="157">
        <v>5.23</v>
      </c>
    </row>
    <row r="82" spans="5:6">
      <c r="E82" s="157">
        <v>47.170000000000016</v>
      </c>
      <c r="F82" s="157">
        <v>5.22</v>
      </c>
    </row>
    <row r="83" spans="5:6">
      <c r="E83" s="157">
        <v>47.435000000000002</v>
      </c>
      <c r="F83" s="157">
        <v>5.21</v>
      </c>
    </row>
    <row r="84" spans="5:6">
      <c r="E84" s="157">
        <v>47.699999999999989</v>
      </c>
      <c r="F84" s="157">
        <v>5.2</v>
      </c>
    </row>
    <row r="85" spans="5:6">
      <c r="E85" s="157">
        <v>47.965000000000003</v>
      </c>
      <c r="F85" s="157">
        <v>5.19</v>
      </c>
    </row>
    <row r="86" spans="5:6">
      <c r="E86" s="157">
        <v>48.230000000000018</v>
      </c>
      <c r="F86" s="157">
        <v>5.18</v>
      </c>
    </row>
    <row r="87" spans="5:6">
      <c r="E87" s="157">
        <v>48.495000000000005</v>
      </c>
      <c r="F87" s="157">
        <v>5.17</v>
      </c>
    </row>
    <row r="88" spans="5:6">
      <c r="E88" s="157">
        <v>48.759999999999991</v>
      </c>
      <c r="F88" s="157">
        <v>5.16</v>
      </c>
    </row>
    <row r="89" spans="5:6">
      <c r="E89" s="157">
        <v>49.024999999999977</v>
      </c>
      <c r="F89" s="157">
        <v>5.15</v>
      </c>
    </row>
    <row r="90" spans="5:6">
      <c r="E90" s="157">
        <v>49.29000000000002</v>
      </c>
      <c r="F90" s="157">
        <v>5.14</v>
      </c>
    </row>
    <row r="91" spans="5:6">
      <c r="E91" s="157">
        <v>49.555000000000007</v>
      </c>
      <c r="F91" s="157">
        <v>5.13</v>
      </c>
    </row>
    <row r="92" spans="5:6">
      <c r="E92" s="157">
        <v>49.819999999999993</v>
      </c>
      <c r="F92" s="157">
        <v>5.12</v>
      </c>
    </row>
    <row r="93" spans="5:6">
      <c r="E93" s="157">
        <v>50.08499999999998</v>
      </c>
      <c r="F93" s="157">
        <v>5.1100000000000003</v>
      </c>
    </row>
    <row r="94" spans="5:6">
      <c r="E94" s="157">
        <v>50.350000000000023</v>
      </c>
      <c r="F94" s="157">
        <v>5.0999999999999996</v>
      </c>
    </row>
    <row r="95" spans="5:6">
      <c r="E95" s="157">
        <v>50.615000000000009</v>
      </c>
      <c r="F95" s="157">
        <v>5.09</v>
      </c>
    </row>
    <row r="96" spans="5:6">
      <c r="E96" s="157">
        <v>50.879999999999995</v>
      </c>
      <c r="F96" s="157">
        <v>5.08</v>
      </c>
    </row>
    <row r="97" spans="5:6">
      <c r="E97" s="157">
        <v>51.144999999999982</v>
      </c>
      <c r="F97" s="157">
        <v>5.07</v>
      </c>
    </row>
    <row r="98" spans="5:6">
      <c r="E98" s="157">
        <v>51.41</v>
      </c>
      <c r="F98" s="157">
        <v>5.0599999999999996</v>
      </c>
    </row>
    <row r="99" spans="5:6">
      <c r="E99" s="157">
        <v>51.675000000000011</v>
      </c>
      <c r="F99" s="157">
        <v>5.05</v>
      </c>
    </row>
    <row r="100" spans="5:6">
      <c r="E100" s="157">
        <v>51.94</v>
      </c>
      <c r="F100" s="157">
        <v>5.04</v>
      </c>
    </row>
    <row r="101" spans="5:6">
      <c r="E101" s="157">
        <v>52.204999999999984</v>
      </c>
      <c r="F101" s="157">
        <v>5.03</v>
      </c>
    </row>
    <row r="102" spans="5:6">
      <c r="E102" s="157">
        <v>52.47</v>
      </c>
      <c r="F102" s="157">
        <v>5.0199999999999996</v>
      </c>
    </row>
    <row r="103" spans="5:6">
      <c r="E103" s="157">
        <v>52.735000000000014</v>
      </c>
      <c r="F103" s="157">
        <v>5.01</v>
      </c>
    </row>
    <row r="104" spans="5:6">
      <c r="E104" s="157">
        <v>53</v>
      </c>
      <c r="F104" s="157">
        <v>5</v>
      </c>
    </row>
    <row r="105" spans="5:6">
      <c r="E105" s="157">
        <v>53.264999999999986</v>
      </c>
      <c r="F105" s="157">
        <v>4.99</v>
      </c>
    </row>
    <row r="106" spans="5:6">
      <c r="E106" s="157">
        <v>53.53</v>
      </c>
      <c r="F106" s="157">
        <v>4.9800000000000004</v>
      </c>
    </row>
    <row r="107" spans="5:6">
      <c r="E107" s="157">
        <v>53.795000000000016</v>
      </c>
      <c r="F107" s="157">
        <v>4.97</v>
      </c>
    </row>
    <row r="108" spans="5:6">
      <c r="E108" s="157">
        <v>54.06</v>
      </c>
      <c r="F108" s="157">
        <v>4.96</v>
      </c>
    </row>
    <row r="109" spans="5:6">
      <c r="E109" s="157">
        <v>54.324999999999989</v>
      </c>
      <c r="F109" s="157">
        <v>4.95</v>
      </c>
    </row>
    <row r="110" spans="5:6">
      <c r="E110" s="157">
        <v>54.59</v>
      </c>
      <c r="F110" s="157">
        <v>4.9400000000000004</v>
      </c>
    </row>
    <row r="111" spans="5:6">
      <c r="E111" s="157">
        <v>54.855000000000018</v>
      </c>
      <c r="F111" s="157">
        <v>4.93</v>
      </c>
    </row>
    <row r="112" spans="5:6">
      <c r="E112" s="157">
        <v>55.120000000000005</v>
      </c>
      <c r="F112" s="157">
        <v>4.92</v>
      </c>
    </row>
    <row r="113" spans="5:6">
      <c r="E113" s="157">
        <v>55.384999999999991</v>
      </c>
      <c r="F113" s="157">
        <v>4.91</v>
      </c>
    </row>
    <row r="114" spans="5:6">
      <c r="E114" s="157">
        <v>55.649999999999977</v>
      </c>
      <c r="F114" s="157">
        <v>4.9000000000000004</v>
      </c>
    </row>
    <row r="115" spans="5:6">
      <c r="E115" s="157">
        <v>55.91500000000002</v>
      </c>
      <c r="F115" s="157">
        <v>4.8899999999999997</v>
      </c>
    </row>
    <row r="116" spans="5:6">
      <c r="E116" s="157">
        <v>56.180000000000007</v>
      </c>
      <c r="F116" s="157">
        <v>4.88</v>
      </c>
    </row>
    <row r="117" spans="5:6">
      <c r="E117" s="157">
        <v>56.444999999999993</v>
      </c>
      <c r="F117" s="157">
        <v>4.87</v>
      </c>
    </row>
    <row r="118" spans="5:6">
      <c r="E118" s="157">
        <v>56.70999999999998</v>
      </c>
      <c r="F118" s="157">
        <v>4.8600000000000003</v>
      </c>
    </row>
    <row r="119" spans="5:6">
      <c r="E119" s="157">
        <v>56.975000000000023</v>
      </c>
      <c r="F119" s="157">
        <v>4.8499999999999996</v>
      </c>
    </row>
    <row r="120" spans="5:6">
      <c r="E120" s="157">
        <v>57.240000000000009</v>
      </c>
      <c r="F120" s="157">
        <v>4.84</v>
      </c>
    </row>
    <row r="121" spans="5:6">
      <c r="E121" s="157">
        <v>57.504999999999995</v>
      </c>
      <c r="F121" s="157">
        <v>4.83</v>
      </c>
    </row>
    <row r="122" spans="5:6">
      <c r="E122" s="157">
        <v>57.769999999999996</v>
      </c>
      <c r="F122" s="157">
        <v>4.82</v>
      </c>
    </row>
    <row r="123" spans="5:6">
      <c r="E123" s="157">
        <v>58.035000000000011</v>
      </c>
      <c r="F123" s="157">
        <v>4.8099999999999996</v>
      </c>
    </row>
    <row r="124" spans="5:6">
      <c r="E124" s="157">
        <v>58.300000000000011</v>
      </c>
      <c r="F124" s="157">
        <v>4.8</v>
      </c>
    </row>
    <row r="125" spans="5:6">
      <c r="E125" s="157">
        <v>58.564999999999998</v>
      </c>
      <c r="F125" s="157">
        <v>4.79</v>
      </c>
    </row>
    <row r="126" spans="5:6">
      <c r="E126" s="157">
        <v>58.83</v>
      </c>
      <c r="F126" s="157">
        <v>4.78</v>
      </c>
    </row>
    <row r="127" spans="5:6">
      <c r="E127" s="157">
        <v>59.095000000000013</v>
      </c>
      <c r="F127" s="157">
        <v>4.7699999999999996</v>
      </c>
    </row>
    <row r="128" spans="5:6">
      <c r="E128" s="157">
        <v>59.36</v>
      </c>
      <c r="F128" s="157">
        <v>4.76</v>
      </c>
    </row>
    <row r="129" spans="5:6">
      <c r="E129" s="157">
        <v>59.625</v>
      </c>
      <c r="F129" s="157">
        <v>4.75</v>
      </c>
    </row>
    <row r="130" spans="5:6">
      <c r="E130" s="157">
        <v>59.89</v>
      </c>
      <c r="F130" s="157">
        <v>4.74</v>
      </c>
    </row>
    <row r="131" spans="5:6">
      <c r="E131" s="157">
        <v>60.154999999999987</v>
      </c>
      <c r="F131" s="157">
        <v>4.7300000000000004</v>
      </c>
    </row>
    <row r="132" spans="5:6">
      <c r="E132" s="157">
        <v>60.42</v>
      </c>
      <c r="F132" s="157">
        <v>4.72</v>
      </c>
    </row>
    <row r="133" spans="5:6">
      <c r="E133" s="157">
        <v>60.685000000000002</v>
      </c>
      <c r="F133" s="157">
        <v>4.71</v>
      </c>
    </row>
    <row r="134" spans="5:6">
      <c r="E134" s="157">
        <v>60.949999999999989</v>
      </c>
      <c r="F134" s="157">
        <v>4.7</v>
      </c>
    </row>
    <row r="135" spans="5:6">
      <c r="E135" s="157">
        <v>61.214999999999989</v>
      </c>
      <c r="F135" s="157">
        <v>4.6900000000000004</v>
      </c>
    </row>
    <row r="136" spans="5:6">
      <c r="E136" s="157">
        <v>61.480000000000004</v>
      </c>
      <c r="F136" s="157">
        <v>4.68</v>
      </c>
    </row>
    <row r="137" spans="5:6">
      <c r="E137" s="157">
        <v>61.745000000000005</v>
      </c>
      <c r="F137" s="157">
        <v>4.67</v>
      </c>
    </row>
    <row r="138" spans="5:6">
      <c r="E138" s="157">
        <v>62.009999999999991</v>
      </c>
      <c r="F138" s="157">
        <v>4.66</v>
      </c>
    </row>
    <row r="139" spans="5:6">
      <c r="E139" s="157">
        <v>62.274999999999991</v>
      </c>
      <c r="F139" s="157">
        <v>4.6500000000000004</v>
      </c>
    </row>
    <row r="140" spans="5:6">
      <c r="E140" s="157">
        <v>62.540000000000006</v>
      </c>
      <c r="F140" s="157">
        <v>4.6399999999999997</v>
      </c>
    </row>
    <row r="141" spans="5:6">
      <c r="E141" s="157">
        <v>62.805000000000007</v>
      </c>
      <c r="F141" s="157">
        <v>4.63</v>
      </c>
    </row>
    <row r="142" spans="5:6">
      <c r="E142" s="157">
        <v>63.069999999999993</v>
      </c>
      <c r="F142" s="157">
        <v>4.62</v>
      </c>
    </row>
    <row r="143" spans="5:6">
      <c r="E143" s="157">
        <v>63.334999999999994</v>
      </c>
      <c r="F143" s="157">
        <v>4.6100000000000003</v>
      </c>
    </row>
    <row r="144" spans="5:6">
      <c r="E144" s="157">
        <v>63.600000000000009</v>
      </c>
      <c r="F144" s="157">
        <v>4.5999999999999996</v>
      </c>
    </row>
    <row r="145" spans="5:6">
      <c r="E145" s="157">
        <v>63.865000000000009</v>
      </c>
      <c r="F145" s="157">
        <v>4.59</v>
      </c>
    </row>
    <row r="146" spans="5:6">
      <c r="E146" s="157">
        <v>64.13</v>
      </c>
      <c r="F146" s="157">
        <v>4.58</v>
      </c>
    </row>
    <row r="147" spans="5:6">
      <c r="E147" s="157">
        <v>64.394999999999996</v>
      </c>
      <c r="F147" s="157">
        <v>4.57</v>
      </c>
    </row>
    <row r="148" spans="5:6">
      <c r="E148" s="157">
        <v>64.660000000000011</v>
      </c>
      <c r="F148" s="157">
        <v>4.5599999999999996</v>
      </c>
    </row>
    <row r="149" spans="5:6">
      <c r="E149" s="157">
        <v>64.925000000000011</v>
      </c>
      <c r="F149" s="157">
        <v>4.55</v>
      </c>
    </row>
    <row r="150" spans="5:6">
      <c r="E150" s="157">
        <v>65.19</v>
      </c>
      <c r="F150" s="157">
        <v>4.54</v>
      </c>
    </row>
    <row r="151" spans="5:6">
      <c r="E151" s="157">
        <v>65.454999999999998</v>
      </c>
      <c r="F151" s="157">
        <v>4.53</v>
      </c>
    </row>
    <row r="152" spans="5:6">
      <c r="E152" s="157">
        <v>65.720000000000013</v>
      </c>
      <c r="F152" s="157">
        <v>4.5199999999999996</v>
      </c>
    </row>
    <row r="153" spans="5:6">
      <c r="E153" s="157">
        <v>65.984999999999999</v>
      </c>
      <c r="F153" s="157">
        <v>4.51</v>
      </c>
    </row>
    <row r="154" spans="5:6">
      <c r="E154" s="157">
        <v>66.25</v>
      </c>
      <c r="F154" s="157">
        <v>4.5</v>
      </c>
    </row>
    <row r="155" spans="5:6">
      <c r="E155" s="157">
        <v>66.515000000000001</v>
      </c>
      <c r="F155" s="157">
        <v>4.49</v>
      </c>
    </row>
    <row r="156" spans="5:6">
      <c r="E156" s="157">
        <v>66.779999999999987</v>
      </c>
      <c r="F156" s="157">
        <v>4.4800000000000004</v>
      </c>
    </row>
    <row r="157" spans="5:6">
      <c r="E157" s="157">
        <v>67.045000000000002</v>
      </c>
      <c r="F157" s="157">
        <v>4.47</v>
      </c>
    </row>
    <row r="158" spans="5:6">
      <c r="E158" s="157">
        <v>67.31</v>
      </c>
      <c r="F158" s="157">
        <v>4.46</v>
      </c>
    </row>
    <row r="159" spans="5:6">
      <c r="E159" s="157">
        <v>67.574999999999989</v>
      </c>
      <c r="F159" s="157">
        <v>4.45</v>
      </c>
    </row>
    <row r="160" spans="5:6">
      <c r="E160" s="157">
        <v>67.839999999999989</v>
      </c>
      <c r="F160" s="157">
        <v>4.4400000000000004</v>
      </c>
    </row>
    <row r="161" spans="5:6">
      <c r="E161" s="157">
        <v>68.105000000000004</v>
      </c>
      <c r="F161" s="157">
        <v>4.43</v>
      </c>
    </row>
    <row r="162" spans="5:6">
      <c r="E162" s="157">
        <v>68.37</v>
      </c>
      <c r="F162" s="157">
        <v>4.42</v>
      </c>
    </row>
    <row r="163" spans="5:6">
      <c r="E163" s="157">
        <v>68.634999999999991</v>
      </c>
      <c r="F163" s="157">
        <v>4.41</v>
      </c>
    </row>
    <row r="164" spans="5:6">
      <c r="E164" s="157">
        <v>68.899999999999991</v>
      </c>
      <c r="F164" s="157">
        <v>4.4000000000000004</v>
      </c>
    </row>
    <row r="165" spans="5:6">
      <c r="E165" s="157">
        <v>69.165000000000006</v>
      </c>
      <c r="F165" s="157">
        <v>4.3899999999999997</v>
      </c>
    </row>
    <row r="166" spans="5:6">
      <c r="E166" s="157">
        <v>69.430000000000007</v>
      </c>
      <c r="F166" s="157">
        <v>4.38</v>
      </c>
    </row>
    <row r="167" spans="5:6">
      <c r="E167" s="157">
        <v>69.694999999999993</v>
      </c>
      <c r="F167" s="157">
        <v>4.37</v>
      </c>
    </row>
    <row r="168" spans="5:6">
      <c r="E168" s="157">
        <v>69.959999999999994</v>
      </c>
      <c r="F168" s="157">
        <v>4.3600000000000003</v>
      </c>
    </row>
    <row r="169" spans="5:6">
      <c r="E169" s="157">
        <v>70.225000000000009</v>
      </c>
      <c r="F169" s="157">
        <v>4.3499999999999996</v>
      </c>
    </row>
    <row r="170" spans="5:6">
      <c r="E170" s="157">
        <v>70.490000000000009</v>
      </c>
      <c r="F170" s="157">
        <v>4.34</v>
      </c>
    </row>
    <row r="171" spans="5:6">
      <c r="E171" s="157">
        <v>70.754999999999995</v>
      </c>
      <c r="F171" s="157">
        <v>4.33</v>
      </c>
    </row>
    <row r="172" spans="5:6">
      <c r="E172" s="157">
        <v>71.02</v>
      </c>
      <c r="F172" s="157">
        <v>4.32</v>
      </c>
    </row>
    <row r="173" spans="5:6">
      <c r="E173" s="157">
        <v>71.285000000000011</v>
      </c>
      <c r="F173" s="157">
        <v>4.3099999999999996</v>
      </c>
    </row>
    <row r="174" spans="5:6">
      <c r="E174" s="157">
        <v>71.550000000000011</v>
      </c>
      <c r="F174" s="157">
        <v>4.3</v>
      </c>
    </row>
    <row r="175" spans="5:6">
      <c r="E175" s="157">
        <v>71.814999999999998</v>
      </c>
      <c r="F175" s="157">
        <v>4.29</v>
      </c>
    </row>
    <row r="176" spans="5:6">
      <c r="E176" s="157">
        <v>72.08</v>
      </c>
      <c r="F176" s="157">
        <v>4.28</v>
      </c>
    </row>
    <row r="177" spans="5:6">
      <c r="E177" s="157">
        <v>72.345000000000013</v>
      </c>
      <c r="F177" s="157">
        <v>4.2699999999999996</v>
      </c>
    </row>
    <row r="178" spans="5:6">
      <c r="E178" s="157">
        <v>72.61</v>
      </c>
      <c r="F178" s="157">
        <v>4.26</v>
      </c>
    </row>
    <row r="179" spans="5:6">
      <c r="E179" s="157">
        <v>72.875</v>
      </c>
      <c r="F179" s="157">
        <v>4.25</v>
      </c>
    </row>
    <row r="180" spans="5:6">
      <c r="E180" s="157">
        <v>73.14</v>
      </c>
      <c r="F180" s="157">
        <v>4.24</v>
      </c>
    </row>
    <row r="181" spans="5:6">
      <c r="E181" s="157">
        <v>73.404999999999987</v>
      </c>
      <c r="F181" s="157">
        <v>4.2300000000000004</v>
      </c>
    </row>
    <row r="182" spans="5:6">
      <c r="E182" s="157">
        <v>73.67</v>
      </c>
      <c r="F182" s="157">
        <v>4.22</v>
      </c>
    </row>
    <row r="183" spans="5:6">
      <c r="E183" s="157">
        <v>73.935000000000002</v>
      </c>
      <c r="F183" s="157">
        <v>4.21</v>
      </c>
    </row>
    <row r="184" spans="5:6">
      <c r="E184" s="157">
        <v>74.199999999999989</v>
      </c>
      <c r="F184" s="157">
        <v>4.2</v>
      </c>
    </row>
    <row r="185" spans="5:6">
      <c r="E185" s="157">
        <v>74.464999999999989</v>
      </c>
      <c r="F185" s="157">
        <v>4.1900000000000004</v>
      </c>
    </row>
    <row r="186" spans="5:6">
      <c r="E186" s="157">
        <v>74.73</v>
      </c>
      <c r="F186" s="157">
        <v>4.18</v>
      </c>
    </row>
    <row r="187" spans="5:6">
      <c r="E187" s="157">
        <v>74.995000000000005</v>
      </c>
      <c r="F187" s="157">
        <v>4.17</v>
      </c>
    </row>
    <row r="188" spans="5:6">
      <c r="E188" s="157">
        <v>75.259999999999991</v>
      </c>
      <c r="F188" s="157">
        <v>4.16</v>
      </c>
    </row>
    <row r="189" spans="5:6">
      <c r="E189" s="157">
        <v>75.524999999999991</v>
      </c>
      <c r="F189" s="157">
        <v>4.1500000000000004</v>
      </c>
    </row>
    <row r="190" spans="5:6">
      <c r="E190" s="157">
        <v>75.790000000000006</v>
      </c>
      <c r="F190" s="157">
        <v>4.1399999999999997</v>
      </c>
    </row>
    <row r="191" spans="5:6">
      <c r="E191" s="157">
        <v>76.055000000000007</v>
      </c>
      <c r="F191" s="157">
        <v>4.13</v>
      </c>
    </row>
    <row r="192" spans="5:6">
      <c r="E192" s="157">
        <v>76.319999999999993</v>
      </c>
      <c r="F192" s="157">
        <v>4.12</v>
      </c>
    </row>
    <row r="193" spans="5:6">
      <c r="E193" s="157">
        <v>76.584999999999994</v>
      </c>
      <c r="F193" s="157">
        <v>4.1100000000000003</v>
      </c>
    </row>
    <row r="194" spans="5:6">
      <c r="E194" s="157">
        <v>76.850000000000009</v>
      </c>
      <c r="F194" s="157">
        <v>4.0999999999999996</v>
      </c>
    </row>
    <row r="195" spans="5:6">
      <c r="E195" s="157">
        <v>77.115000000000009</v>
      </c>
      <c r="F195" s="157">
        <v>4.09</v>
      </c>
    </row>
    <row r="196" spans="5:6">
      <c r="E196" s="157">
        <v>77.38</v>
      </c>
      <c r="F196" s="157">
        <v>4.08</v>
      </c>
    </row>
    <row r="197" spans="5:6">
      <c r="E197" s="157">
        <v>77.644999999999996</v>
      </c>
      <c r="F197" s="157">
        <v>4.07</v>
      </c>
    </row>
    <row r="198" spans="5:6">
      <c r="E198" s="157">
        <v>77.910000000000011</v>
      </c>
      <c r="F198" s="157">
        <v>4.0599999999999996</v>
      </c>
    </row>
    <row r="199" spans="5:6">
      <c r="E199" s="157">
        <v>78.175000000000011</v>
      </c>
      <c r="F199" s="157">
        <v>4.05</v>
      </c>
    </row>
    <row r="200" spans="5:6">
      <c r="E200" s="157">
        <v>78.44</v>
      </c>
      <c r="F200" s="157">
        <v>4.04</v>
      </c>
    </row>
    <row r="201" spans="5:6">
      <c r="E201" s="157">
        <v>78.704999999999998</v>
      </c>
      <c r="F201" s="157">
        <v>4.03</v>
      </c>
    </row>
    <row r="202" spans="5:6">
      <c r="E202" s="157">
        <v>78.970000000000013</v>
      </c>
      <c r="F202" s="157">
        <v>4.0199999999999996</v>
      </c>
    </row>
    <row r="203" spans="5:6">
      <c r="E203" s="157">
        <v>79.234999999999999</v>
      </c>
      <c r="F203" s="157">
        <v>4.01</v>
      </c>
    </row>
    <row r="204" spans="5:6">
      <c r="E204" s="157">
        <v>79.5</v>
      </c>
      <c r="F204" s="157">
        <v>4</v>
      </c>
    </row>
    <row r="205" spans="5:6">
      <c r="E205" s="157">
        <v>79.765000000000001</v>
      </c>
      <c r="F205" s="157">
        <v>3.99</v>
      </c>
    </row>
    <row r="206" spans="5:6">
      <c r="E206" s="157">
        <v>80.03</v>
      </c>
      <c r="F206" s="157">
        <v>3.98</v>
      </c>
    </row>
    <row r="207" spans="5:6">
      <c r="E207" s="157">
        <v>80.295000000000002</v>
      </c>
      <c r="F207" s="157">
        <v>3.97</v>
      </c>
    </row>
    <row r="208" spans="5:6">
      <c r="E208" s="157">
        <v>80.56</v>
      </c>
      <c r="F208" s="157">
        <v>3.96</v>
      </c>
    </row>
    <row r="209" spans="5:6">
      <c r="E209" s="157">
        <v>80.824999999999989</v>
      </c>
      <c r="F209" s="157">
        <v>3.95</v>
      </c>
    </row>
    <row r="210" spans="5:6">
      <c r="E210" s="157">
        <v>81.09</v>
      </c>
      <c r="F210" s="157">
        <v>3.94</v>
      </c>
    </row>
    <row r="211" spans="5:6">
      <c r="E211" s="157">
        <v>81.35499999999999</v>
      </c>
      <c r="F211" s="157">
        <v>3.93</v>
      </c>
    </row>
    <row r="212" spans="5:6">
      <c r="E212" s="157">
        <v>81.62</v>
      </c>
      <c r="F212" s="157">
        <v>3.92</v>
      </c>
    </row>
    <row r="213" spans="5:6">
      <c r="E213" s="157">
        <v>81.884999999999991</v>
      </c>
      <c r="F213" s="157">
        <v>3.91</v>
      </c>
    </row>
    <row r="214" spans="5:6">
      <c r="E214" s="157">
        <v>82.15</v>
      </c>
      <c r="F214" s="157">
        <v>3.9</v>
      </c>
    </row>
    <row r="215" spans="5:6">
      <c r="E215" s="157">
        <v>82.414999999999992</v>
      </c>
      <c r="F215" s="157">
        <v>3.89</v>
      </c>
    </row>
    <row r="216" spans="5:6">
      <c r="E216" s="157">
        <v>82.68</v>
      </c>
      <c r="F216" s="157">
        <v>3.88</v>
      </c>
    </row>
    <row r="217" spans="5:6">
      <c r="E217" s="157">
        <v>82.944999999999993</v>
      </c>
      <c r="F217" s="157">
        <v>3.87</v>
      </c>
    </row>
    <row r="218" spans="5:6">
      <c r="E218" s="157">
        <v>83.210000000000008</v>
      </c>
      <c r="F218" s="157">
        <v>3.86</v>
      </c>
    </row>
    <row r="219" spans="5:6">
      <c r="E219" s="157">
        <v>83.474999999999994</v>
      </c>
      <c r="F219" s="157">
        <v>3.85</v>
      </c>
    </row>
    <row r="220" spans="5:6">
      <c r="E220" s="157">
        <v>83.740000000000009</v>
      </c>
      <c r="F220" s="157">
        <v>3.84</v>
      </c>
    </row>
    <row r="221" spans="5:6">
      <c r="E221" s="157">
        <v>84.004999999999995</v>
      </c>
      <c r="F221" s="157">
        <v>3.83</v>
      </c>
    </row>
    <row r="222" spans="5:6">
      <c r="E222" s="157">
        <v>84.27000000000001</v>
      </c>
      <c r="F222" s="157">
        <v>3.82</v>
      </c>
    </row>
    <row r="223" spans="5:6">
      <c r="E223" s="157">
        <v>84.534999999999997</v>
      </c>
      <c r="F223" s="157">
        <v>3.81</v>
      </c>
    </row>
    <row r="224" spans="5:6">
      <c r="E224" s="157">
        <v>84.800000000000011</v>
      </c>
      <c r="F224" s="157">
        <v>3.8</v>
      </c>
    </row>
    <row r="225" spans="5:6">
      <c r="E225" s="157">
        <v>85.064999999999998</v>
      </c>
      <c r="F225" s="157">
        <v>3.79</v>
      </c>
    </row>
    <row r="226" spans="5:6">
      <c r="E226" s="157">
        <v>85.33</v>
      </c>
      <c r="F226" s="157">
        <v>3.78</v>
      </c>
    </row>
    <row r="227" spans="5:6">
      <c r="E227" s="157">
        <v>85.594999999999999</v>
      </c>
      <c r="F227" s="157">
        <v>3.77</v>
      </c>
    </row>
    <row r="228" spans="5:6">
      <c r="E228" s="157">
        <v>85.86</v>
      </c>
      <c r="F228" s="157">
        <v>3.76</v>
      </c>
    </row>
    <row r="229" spans="5:6">
      <c r="E229" s="157">
        <v>86.125</v>
      </c>
      <c r="F229" s="157">
        <v>3.75</v>
      </c>
    </row>
    <row r="230" spans="5:6">
      <c r="E230" s="157">
        <v>86.39</v>
      </c>
      <c r="F230" s="157">
        <v>3.74</v>
      </c>
    </row>
    <row r="231" spans="5:6">
      <c r="E231" s="157">
        <v>86.655000000000001</v>
      </c>
      <c r="F231" s="157">
        <v>3.73</v>
      </c>
    </row>
    <row r="232" spans="5:6">
      <c r="E232" s="157">
        <v>86.92</v>
      </c>
      <c r="F232" s="157">
        <v>3.72</v>
      </c>
    </row>
    <row r="233" spans="5:6">
      <c r="E233" s="157">
        <v>87.185000000000002</v>
      </c>
      <c r="F233" s="157">
        <v>3.71</v>
      </c>
    </row>
    <row r="234" spans="5:6">
      <c r="E234" s="157">
        <v>87.449999999999989</v>
      </c>
      <c r="F234" s="157">
        <v>3.7</v>
      </c>
    </row>
    <row r="235" spans="5:6">
      <c r="E235" s="157">
        <v>87.715000000000003</v>
      </c>
      <c r="F235" s="157">
        <v>3.69</v>
      </c>
    </row>
    <row r="236" spans="5:6">
      <c r="E236" s="157">
        <v>87.97999999999999</v>
      </c>
      <c r="F236" s="157">
        <v>3.68</v>
      </c>
    </row>
    <row r="237" spans="5:6">
      <c r="E237" s="157">
        <v>88.245000000000005</v>
      </c>
      <c r="F237" s="157">
        <v>3.67</v>
      </c>
    </row>
    <row r="238" spans="5:6">
      <c r="E238" s="157">
        <v>88.509999999999991</v>
      </c>
      <c r="F238" s="157">
        <v>3.66</v>
      </c>
    </row>
    <row r="239" spans="5:6">
      <c r="E239" s="157">
        <v>88.775000000000006</v>
      </c>
      <c r="F239" s="157">
        <v>3.65</v>
      </c>
    </row>
    <row r="240" spans="5:6">
      <c r="E240" s="157">
        <v>89.039999999999992</v>
      </c>
      <c r="F240" s="157">
        <v>3.64</v>
      </c>
    </row>
    <row r="241" spans="5:6">
      <c r="E241" s="157">
        <v>89.305000000000007</v>
      </c>
      <c r="F241" s="157">
        <v>3.63</v>
      </c>
    </row>
    <row r="242" spans="5:6">
      <c r="E242" s="157">
        <v>89.57</v>
      </c>
      <c r="F242" s="157">
        <v>3.62</v>
      </c>
    </row>
    <row r="243" spans="5:6">
      <c r="E243" s="157">
        <v>89.835000000000008</v>
      </c>
      <c r="F243" s="157">
        <v>3.61</v>
      </c>
    </row>
    <row r="244" spans="5:6">
      <c r="E244" s="157">
        <v>90.1</v>
      </c>
      <c r="F244" s="157">
        <v>3.6</v>
      </c>
    </row>
    <row r="245" spans="5:6">
      <c r="E245" s="157">
        <v>90.365000000000009</v>
      </c>
      <c r="F245" s="157">
        <v>3.59</v>
      </c>
    </row>
    <row r="246" spans="5:6">
      <c r="E246" s="157">
        <v>90.63</v>
      </c>
      <c r="F246" s="157">
        <v>3.58</v>
      </c>
    </row>
    <row r="247" spans="5:6">
      <c r="E247" s="157">
        <v>90.89500000000001</v>
      </c>
      <c r="F247" s="157">
        <v>3.57</v>
      </c>
    </row>
    <row r="248" spans="5:6">
      <c r="E248" s="157">
        <v>91.16</v>
      </c>
      <c r="F248" s="157">
        <v>3.56</v>
      </c>
    </row>
    <row r="249" spans="5:6">
      <c r="E249" s="157">
        <v>91.425000000000011</v>
      </c>
      <c r="F249" s="157">
        <v>3.55</v>
      </c>
    </row>
    <row r="250" spans="5:6">
      <c r="E250" s="157">
        <v>91.69</v>
      </c>
      <c r="F250" s="157">
        <v>3.54</v>
      </c>
    </row>
    <row r="251" spans="5:6">
      <c r="E251" s="157">
        <v>91.954999999999998</v>
      </c>
      <c r="F251" s="157">
        <v>3.53</v>
      </c>
    </row>
    <row r="252" spans="5:6">
      <c r="E252" s="157">
        <v>92.22</v>
      </c>
      <c r="F252" s="157">
        <v>3.52</v>
      </c>
    </row>
    <row r="253" spans="5:6">
      <c r="E253" s="157">
        <v>92.484999999999999</v>
      </c>
      <c r="F253" s="157">
        <v>3.51</v>
      </c>
    </row>
    <row r="254" spans="5:6">
      <c r="E254" s="157">
        <v>92.75</v>
      </c>
      <c r="F254" s="157">
        <v>3.5</v>
      </c>
    </row>
    <row r="255" spans="5:6">
      <c r="E255" s="157">
        <v>93.015000000000001</v>
      </c>
      <c r="F255" s="157">
        <v>3.49</v>
      </c>
    </row>
    <row r="256" spans="5:6">
      <c r="E256" s="157">
        <v>93.28</v>
      </c>
      <c r="F256" s="157">
        <v>3.48</v>
      </c>
    </row>
    <row r="257" spans="5:6">
      <c r="E257" s="157">
        <v>93.545000000000002</v>
      </c>
      <c r="F257" s="157">
        <v>3.47</v>
      </c>
    </row>
    <row r="258" spans="5:6">
      <c r="E258" s="157">
        <v>93.81</v>
      </c>
      <c r="F258" s="157">
        <v>3.46</v>
      </c>
    </row>
    <row r="259" spans="5:6">
      <c r="E259" s="157">
        <v>94.074999999999989</v>
      </c>
      <c r="F259" s="157">
        <v>3.45</v>
      </c>
    </row>
    <row r="260" spans="5:6">
      <c r="E260" s="157">
        <v>94.34</v>
      </c>
      <c r="F260" s="157">
        <v>3.44</v>
      </c>
    </row>
    <row r="261" spans="5:6">
      <c r="E261" s="157">
        <v>94.60499999999999</v>
      </c>
      <c r="F261" s="157">
        <v>3.43</v>
      </c>
    </row>
    <row r="262" spans="5:6">
      <c r="E262" s="157">
        <v>94.87</v>
      </c>
      <c r="F262" s="157">
        <v>3.42</v>
      </c>
    </row>
    <row r="263" spans="5:6">
      <c r="E263" s="157">
        <v>95.134999999999991</v>
      </c>
      <c r="F263" s="157">
        <v>3.41</v>
      </c>
    </row>
    <row r="264" spans="5:6">
      <c r="E264" s="157">
        <v>95.4</v>
      </c>
      <c r="F264" s="157">
        <v>3.4</v>
      </c>
    </row>
    <row r="265" spans="5:6">
      <c r="E265" s="157">
        <v>95.664999999999992</v>
      </c>
      <c r="F265" s="157">
        <v>3.39</v>
      </c>
    </row>
    <row r="266" spans="5:6">
      <c r="E266" s="157">
        <v>95.93</v>
      </c>
      <c r="F266" s="157">
        <v>3.38</v>
      </c>
    </row>
    <row r="267" spans="5:6">
      <c r="E267" s="157">
        <v>96.194999999999993</v>
      </c>
      <c r="F267" s="157">
        <v>3.37</v>
      </c>
    </row>
    <row r="268" spans="5:6">
      <c r="E268" s="157">
        <v>96.460000000000008</v>
      </c>
      <c r="F268" s="157">
        <v>3.36</v>
      </c>
    </row>
    <row r="269" spans="5:6">
      <c r="E269" s="157">
        <v>96.724999999999994</v>
      </c>
      <c r="F269" s="157">
        <v>3.35</v>
      </c>
    </row>
    <row r="270" spans="5:6">
      <c r="E270" s="157">
        <v>96.990000000000009</v>
      </c>
      <c r="F270" s="157">
        <v>3.34</v>
      </c>
    </row>
    <row r="271" spans="5:6">
      <c r="E271" s="157">
        <v>97.254999999999995</v>
      </c>
      <c r="F271" s="157">
        <v>3.33</v>
      </c>
    </row>
    <row r="272" spans="5:6">
      <c r="E272" s="157">
        <v>97.52000000000001</v>
      </c>
      <c r="F272" s="157">
        <v>3.32</v>
      </c>
    </row>
    <row r="273" spans="5:6">
      <c r="E273" s="157">
        <v>97.784999999999997</v>
      </c>
      <c r="F273" s="157">
        <v>3.31</v>
      </c>
    </row>
    <row r="274" spans="5:6">
      <c r="E274" s="157">
        <v>98.050000000000011</v>
      </c>
      <c r="F274" s="157">
        <v>3.3</v>
      </c>
    </row>
    <row r="275" spans="5:6">
      <c r="E275" s="157">
        <v>98.314999999999998</v>
      </c>
      <c r="F275" s="157">
        <v>3.29</v>
      </c>
    </row>
    <row r="276" spans="5:6">
      <c r="E276" s="157">
        <v>98.58</v>
      </c>
      <c r="F276" s="157">
        <v>3.28</v>
      </c>
    </row>
    <row r="277" spans="5:6">
      <c r="E277" s="157">
        <v>98.844999999999999</v>
      </c>
      <c r="F277" s="157">
        <v>3.27</v>
      </c>
    </row>
    <row r="278" spans="5:6">
      <c r="E278" s="157">
        <v>99.11</v>
      </c>
      <c r="F278" s="157">
        <v>3.26</v>
      </c>
    </row>
    <row r="279" spans="5:6">
      <c r="E279" s="157">
        <v>99.375</v>
      </c>
      <c r="F279" s="157">
        <v>3.25</v>
      </c>
    </row>
    <row r="280" spans="5:6">
      <c r="E280" s="157">
        <v>99.64</v>
      </c>
      <c r="F280" s="157">
        <v>3.24</v>
      </c>
    </row>
    <row r="281" spans="5:6">
      <c r="E281" s="157">
        <v>99.905000000000001</v>
      </c>
      <c r="F281" s="157">
        <v>3.23</v>
      </c>
    </row>
    <row r="282" spans="5:6">
      <c r="E282" s="157">
        <v>100.17</v>
      </c>
      <c r="F282" s="157">
        <v>3.22</v>
      </c>
    </row>
    <row r="283" spans="5:6">
      <c r="E283" s="157">
        <v>100.435</v>
      </c>
      <c r="F283" s="157">
        <v>3.21</v>
      </c>
    </row>
    <row r="284" spans="5:6">
      <c r="E284" s="157">
        <v>100.69999999999999</v>
      </c>
      <c r="F284" s="157">
        <v>3.2</v>
      </c>
    </row>
    <row r="285" spans="5:6">
      <c r="E285" s="157">
        <v>100.965</v>
      </c>
      <c r="F285" s="157">
        <v>3.19</v>
      </c>
    </row>
    <row r="286" spans="5:6">
      <c r="E286" s="157">
        <v>101.22999999999999</v>
      </c>
      <c r="F286" s="157">
        <v>3.18</v>
      </c>
    </row>
    <row r="287" spans="5:6">
      <c r="E287" s="157">
        <v>101.495</v>
      </c>
      <c r="F287" s="157">
        <v>3.17</v>
      </c>
    </row>
    <row r="288" spans="5:6">
      <c r="E288" s="157">
        <v>101.75999999999999</v>
      </c>
      <c r="F288" s="157">
        <v>3.16</v>
      </c>
    </row>
    <row r="289" spans="5:6">
      <c r="E289" s="157">
        <v>102.02500000000001</v>
      </c>
      <c r="F289" s="157">
        <v>3.15</v>
      </c>
    </row>
    <row r="290" spans="5:6">
      <c r="E290" s="157">
        <v>102.28999999999999</v>
      </c>
      <c r="F290" s="157">
        <v>3.14</v>
      </c>
    </row>
    <row r="291" spans="5:6">
      <c r="E291" s="157">
        <v>102.55500000000001</v>
      </c>
      <c r="F291" s="157">
        <v>3.13</v>
      </c>
    </row>
    <row r="292" spans="5:6">
      <c r="E292" s="157">
        <v>102.82</v>
      </c>
      <c r="F292" s="157">
        <v>3.12</v>
      </c>
    </row>
    <row r="293" spans="5:6">
      <c r="E293" s="157">
        <v>103.08500000000001</v>
      </c>
      <c r="F293" s="157">
        <v>3.11</v>
      </c>
    </row>
    <row r="294" spans="5:6">
      <c r="E294" s="157">
        <v>103.35</v>
      </c>
      <c r="F294" s="157">
        <v>3.1</v>
      </c>
    </row>
    <row r="295" spans="5:6">
      <c r="E295" s="157">
        <v>103.61500000000001</v>
      </c>
      <c r="F295" s="157">
        <v>3.09</v>
      </c>
    </row>
    <row r="296" spans="5:6">
      <c r="E296" s="157">
        <v>103.88</v>
      </c>
      <c r="F296" s="157">
        <v>3.08</v>
      </c>
    </row>
    <row r="297" spans="5:6">
      <c r="E297" s="157">
        <v>104.14500000000001</v>
      </c>
      <c r="F297" s="157">
        <v>3.07</v>
      </c>
    </row>
    <row r="298" spans="5:6">
      <c r="E298" s="157">
        <v>104.41</v>
      </c>
      <c r="F298" s="157">
        <v>3.06</v>
      </c>
    </row>
    <row r="299" spans="5:6">
      <c r="E299" s="157">
        <v>104.67500000000001</v>
      </c>
      <c r="F299" s="157">
        <v>3.05</v>
      </c>
    </row>
    <row r="300" spans="5:6">
      <c r="E300" s="157">
        <v>104.94</v>
      </c>
      <c r="F300" s="157">
        <v>3.04</v>
      </c>
    </row>
    <row r="301" spans="5:6">
      <c r="E301" s="157">
        <v>105.205</v>
      </c>
      <c r="F301" s="157">
        <v>3.03</v>
      </c>
    </row>
    <row r="302" spans="5:6">
      <c r="E302" s="157">
        <v>105.47</v>
      </c>
      <c r="F302" s="157">
        <v>3.02</v>
      </c>
    </row>
    <row r="303" spans="5:6">
      <c r="E303" s="157">
        <v>105.735</v>
      </c>
      <c r="F303" s="157">
        <v>3.01</v>
      </c>
    </row>
    <row r="304" spans="5:6">
      <c r="E304" s="157">
        <v>106</v>
      </c>
      <c r="F304" s="157">
        <v>3</v>
      </c>
    </row>
    <row r="305" spans="5:6">
      <c r="E305" s="157">
        <v>106.265</v>
      </c>
      <c r="F305" s="157">
        <v>2.99</v>
      </c>
    </row>
    <row r="306" spans="5:6">
      <c r="E306" s="157">
        <v>106.53</v>
      </c>
      <c r="F306" s="157">
        <v>2.98</v>
      </c>
    </row>
    <row r="307" spans="5:6">
      <c r="E307" s="157">
        <v>106.795</v>
      </c>
      <c r="F307" s="157">
        <v>2.97</v>
      </c>
    </row>
    <row r="308" spans="5:6">
      <c r="E308" s="157">
        <v>107.06</v>
      </c>
      <c r="F308" s="157">
        <v>2.96</v>
      </c>
    </row>
    <row r="309" spans="5:6">
      <c r="E309" s="157">
        <v>107.32499999999999</v>
      </c>
      <c r="F309" s="157">
        <v>2.95</v>
      </c>
    </row>
    <row r="310" spans="5:6">
      <c r="E310" s="157">
        <v>107.59</v>
      </c>
      <c r="F310" s="157">
        <v>2.94</v>
      </c>
    </row>
    <row r="311" spans="5:6">
      <c r="E311" s="157">
        <v>107.85499999999999</v>
      </c>
      <c r="F311" s="157">
        <v>2.93</v>
      </c>
    </row>
    <row r="312" spans="5:6">
      <c r="E312" s="157">
        <v>108.12</v>
      </c>
      <c r="F312" s="157">
        <v>2.92</v>
      </c>
    </row>
    <row r="313" spans="5:6">
      <c r="E313" s="157">
        <v>108.38499999999999</v>
      </c>
      <c r="F313" s="157">
        <v>2.91</v>
      </c>
    </row>
    <row r="314" spans="5:6">
      <c r="E314" s="157">
        <v>108.65</v>
      </c>
      <c r="F314" s="157">
        <v>2.9</v>
      </c>
    </row>
    <row r="315" spans="5:6">
      <c r="E315" s="157">
        <v>108.91499999999999</v>
      </c>
      <c r="F315" s="157">
        <v>2.89</v>
      </c>
    </row>
    <row r="316" spans="5:6">
      <c r="E316" s="157">
        <v>109.18</v>
      </c>
      <c r="F316" s="157">
        <v>2.88</v>
      </c>
    </row>
    <row r="317" spans="5:6">
      <c r="E317" s="157">
        <v>109.44499999999999</v>
      </c>
      <c r="F317" s="157">
        <v>2.87</v>
      </c>
    </row>
    <row r="318" spans="5:6">
      <c r="E318" s="157">
        <v>109.71000000000001</v>
      </c>
      <c r="F318" s="157">
        <v>2.86</v>
      </c>
    </row>
    <row r="319" spans="5:6">
      <c r="E319" s="157">
        <v>109.97499999999999</v>
      </c>
      <c r="F319" s="157">
        <v>2.85</v>
      </c>
    </row>
    <row r="320" spans="5:6">
      <c r="E320" s="157">
        <v>110.24000000000001</v>
      </c>
      <c r="F320" s="157">
        <v>2.84</v>
      </c>
    </row>
    <row r="321" spans="5:6">
      <c r="E321" s="157">
        <v>110.505</v>
      </c>
      <c r="F321" s="157">
        <v>2.83</v>
      </c>
    </row>
    <row r="322" spans="5:6">
      <c r="E322" s="157">
        <v>110.77000000000001</v>
      </c>
      <c r="F322" s="157">
        <v>2.82</v>
      </c>
    </row>
    <row r="323" spans="5:6">
      <c r="E323" s="157">
        <v>111.035</v>
      </c>
      <c r="F323" s="157">
        <v>2.81</v>
      </c>
    </row>
    <row r="324" spans="5:6">
      <c r="E324" s="157">
        <v>111.30000000000001</v>
      </c>
      <c r="F324" s="157">
        <v>2.8</v>
      </c>
    </row>
    <row r="325" spans="5:6">
      <c r="E325" s="157">
        <v>111.565</v>
      </c>
      <c r="F325" s="157">
        <v>2.79</v>
      </c>
    </row>
    <row r="326" spans="5:6">
      <c r="E326" s="157">
        <v>111.83</v>
      </c>
      <c r="F326" s="157">
        <v>2.78</v>
      </c>
    </row>
    <row r="327" spans="5:6">
      <c r="E327" s="157">
        <v>112.095</v>
      </c>
      <c r="F327" s="157">
        <v>2.77</v>
      </c>
    </row>
    <row r="328" spans="5:6">
      <c r="E328" s="157">
        <v>112.36</v>
      </c>
      <c r="F328" s="157">
        <v>2.76</v>
      </c>
    </row>
    <row r="329" spans="5:6">
      <c r="E329" s="157">
        <v>112.625</v>
      </c>
      <c r="F329" s="157">
        <v>2.75</v>
      </c>
    </row>
    <row r="330" spans="5:6">
      <c r="E330" s="157">
        <v>112.89</v>
      </c>
      <c r="F330" s="157">
        <v>2.74</v>
      </c>
    </row>
    <row r="331" spans="5:6">
      <c r="E331" s="157">
        <v>113.155</v>
      </c>
      <c r="F331" s="157">
        <v>2.73</v>
      </c>
    </row>
    <row r="332" spans="5:6">
      <c r="E332" s="157">
        <v>113.42</v>
      </c>
      <c r="F332" s="157">
        <v>2.72</v>
      </c>
    </row>
    <row r="333" spans="5:6">
      <c r="E333" s="157">
        <v>113.685</v>
      </c>
      <c r="F333" s="157">
        <v>2.71</v>
      </c>
    </row>
    <row r="334" spans="5:6">
      <c r="E334" s="157">
        <v>113.94999999999999</v>
      </c>
      <c r="F334" s="157">
        <v>2.7</v>
      </c>
    </row>
    <row r="335" spans="5:6">
      <c r="E335" s="157">
        <v>114.215</v>
      </c>
      <c r="F335" s="157">
        <v>2.69</v>
      </c>
    </row>
    <row r="336" spans="5:6">
      <c r="E336" s="157">
        <v>114.47999999999999</v>
      </c>
      <c r="F336" s="157">
        <v>2.68</v>
      </c>
    </row>
    <row r="337" spans="5:6">
      <c r="E337" s="157">
        <v>114.745</v>
      </c>
      <c r="F337" s="157">
        <v>2.67</v>
      </c>
    </row>
    <row r="338" spans="5:6">
      <c r="E338" s="157">
        <v>115.00999999999999</v>
      </c>
      <c r="F338" s="157">
        <v>2.66</v>
      </c>
    </row>
    <row r="339" spans="5:6">
      <c r="E339" s="157">
        <v>115.27500000000001</v>
      </c>
      <c r="F339" s="157">
        <v>2.65</v>
      </c>
    </row>
    <row r="340" spans="5:6">
      <c r="E340" s="157">
        <v>115.53999999999999</v>
      </c>
      <c r="F340" s="157">
        <v>2.64</v>
      </c>
    </row>
    <row r="341" spans="5:6">
      <c r="E341" s="157">
        <v>115.80500000000001</v>
      </c>
      <c r="F341" s="157">
        <v>2.63</v>
      </c>
    </row>
    <row r="342" spans="5:6">
      <c r="E342" s="157">
        <v>116.07</v>
      </c>
      <c r="F342" s="157">
        <v>2.62</v>
      </c>
    </row>
    <row r="343" spans="5:6">
      <c r="E343" s="157">
        <v>116.33500000000001</v>
      </c>
      <c r="F343" s="157">
        <v>2.61</v>
      </c>
    </row>
    <row r="344" spans="5:6">
      <c r="E344" s="157">
        <v>116.6</v>
      </c>
      <c r="F344" s="157">
        <v>2.6</v>
      </c>
    </row>
    <row r="345" spans="5:6">
      <c r="E345" s="157">
        <v>116.86500000000001</v>
      </c>
      <c r="F345" s="157">
        <v>2.59</v>
      </c>
    </row>
    <row r="346" spans="5:6">
      <c r="E346" s="157">
        <v>117.13</v>
      </c>
      <c r="F346" s="157">
        <v>2.58</v>
      </c>
    </row>
    <row r="347" spans="5:6">
      <c r="E347" s="157">
        <v>117.39500000000001</v>
      </c>
      <c r="F347" s="157">
        <v>2.57</v>
      </c>
    </row>
    <row r="348" spans="5:6">
      <c r="E348" s="157">
        <v>117.66</v>
      </c>
      <c r="F348" s="157">
        <v>2.56</v>
      </c>
    </row>
    <row r="349" spans="5:6">
      <c r="E349" s="157">
        <v>117.92500000000001</v>
      </c>
      <c r="F349" s="157">
        <v>2.5499999999999998</v>
      </c>
    </row>
    <row r="350" spans="5:6">
      <c r="E350" s="157">
        <v>118.19</v>
      </c>
      <c r="F350" s="157">
        <v>2.54</v>
      </c>
    </row>
    <row r="351" spans="5:6">
      <c r="E351" s="157">
        <v>118.455</v>
      </c>
      <c r="F351" s="157">
        <v>2.5299999999999998</v>
      </c>
    </row>
    <row r="352" spans="5:6">
      <c r="E352" s="157">
        <v>118.72</v>
      </c>
      <c r="F352" s="157">
        <v>2.52</v>
      </c>
    </row>
    <row r="353" spans="5:6">
      <c r="E353" s="157">
        <v>118.985</v>
      </c>
      <c r="F353" s="157">
        <v>2.5099999999999998</v>
      </c>
    </row>
    <row r="354" spans="5:6">
      <c r="E354" s="157">
        <v>119.25</v>
      </c>
      <c r="F354" s="157">
        <v>2.5</v>
      </c>
    </row>
    <row r="355" spans="5:6">
      <c r="E355" s="157">
        <v>119.515</v>
      </c>
      <c r="F355" s="157">
        <v>2.4900000000000002</v>
      </c>
    </row>
    <row r="356" spans="5:6">
      <c r="E356" s="157">
        <v>119.78</v>
      </c>
      <c r="F356" s="157">
        <v>2.48</v>
      </c>
    </row>
    <row r="357" spans="5:6">
      <c r="E357" s="157">
        <v>120.045</v>
      </c>
      <c r="F357" s="157">
        <v>2.4700000000000002</v>
      </c>
    </row>
    <row r="358" spans="5:6">
      <c r="E358" s="157">
        <v>120.31</v>
      </c>
      <c r="F358" s="157">
        <v>2.46</v>
      </c>
    </row>
    <row r="359" spans="5:6">
      <c r="E359" s="157">
        <v>120.57499999999999</v>
      </c>
      <c r="F359" s="157">
        <v>2.4500000000000002</v>
      </c>
    </row>
    <row r="360" spans="5:6">
      <c r="E360" s="157">
        <v>120.84</v>
      </c>
      <c r="F360" s="157">
        <v>2.44</v>
      </c>
    </row>
    <row r="361" spans="5:6">
      <c r="E361" s="157">
        <v>121.10499999999999</v>
      </c>
      <c r="F361" s="157">
        <v>2.4300000000000002</v>
      </c>
    </row>
    <row r="362" spans="5:6">
      <c r="E362" s="157">
        <v>121.37</v>
      </c>
      <c r="F362" s="157">
        <v>2.42</v>
      </c>
    </row>
    <row r="363" spans="5:6">
      <c r="E363" s="157">
        <v>121.63499999999999</v>
      </c>
      <c r="F363" s="157">
        <v>2.41</v>
      </c>
    </row>
    <row r="364" spans="5:6">
      <c r="E364" s="157">
        <v>121.9</v>
      </c>
      <c r="F364" s="157">
        <v>2.4</v>
      </c>
    </row>
    <row r="365" spans="5:6">
      <c r="E365" s="157">
        <v>122.16499999999999</v>
      </c>
      <c r="F365" s="157">
        <v>2.39</v>
      </c>
    </row>
    <row r="366" spans="5:6">
      <c r="E366" s="157">
        <v>122.43</v>
      </c>
      <c r="F366" s="157">
        <v>2.38</v>
      </c>
    </row>
    <row r="367" spans="5:6">
      <c r="E367" s="157">
        <v>122.69499999999999</v>
      </c>
      <c r="F367" s="157">
        <v>2.37</v>
      </c>
    </row>
    <row r="368" spans="5:6">
      <c r="E368" s="157">
        <v>122.96000000000001</v>
      </c>
      <c r="F368" s="157">
        <v>2.36</v>
      </c>
    </row>
    <row r="369" spans="5:6">
      <c r="E369" s="157">
        <v>123.22499999999999</v>
      </c>
      <c r="F369" s="157">
        <v>2.35</v>
      </c>
    </row>
    <row r="370" spans="5:6">
      <c r="E370" s="157">
        <v>123.49000000000001</v>
      </c>
      <c r="F370" s="157">
        <v>2.34</v>
      </c>
    </row>
    <row r="371" spans="5:6">
      <c r="E371" s="157">
        <v>123.755</v>
      </c>
      <c r="F371" s="157">
        <v>2.33</v>
      </c>
    </row>
    <row r="372" spans="5:6">
      <c r="E372" s="157">
        <v>124.02000000000001</v>
      </c>
      <c r="F372" s="157">
        <v>2.3199999999999998</v>
      </c>
    </row>
    <row r="373" spans="5:6">
      <c r="E373" s="157">
        <v>124.285</v>
      </c>
      <c r="F373" s="157">
        <v>2.31</v>
      </c>
    </row>
    <row r="374" spans="5:6">
      <c r="E374" s="157">
        <v>124.55000000000001</v>
      </c>
      <c r="F374" s="157">
        <v>2.2999999999999998</v>
      </c>
    </row>
    <row r="375" spans="5:6">
      <c r="E375" s="157">
        <v>124.815</v>
      </c>
      <c r="F375" s="157">
        <v>2.29</v>
      </c>
    </row>
    <row r="376" spans="5:6">
      <c r="E376" s="157">
        <v>125.08000000000001</v>
      </c>
      <c r="F376" s="157">
        <v>2.2799999999999998</v>
      </c>
    </row>
    <row r="377" spans="5:6">
      <c r="E377" s="157">
        <v>125.345</v>
      </c>
      <c r="F377" s="157">
        <v>2.27</v>
      </c>
    </row>
    <row r="378" spans="5:6">
      <c r="E378" s="157">
        <v>125.61000000000001</v>
      </c>
      <c r="F378" s="157">
        <v>2.2599999999999998</v>
      </c>
    </row>
    <row r="379" spans="5:6">
      <c r="E379" s="157">
        <v>125.875</v>
      </c>
      <c r="F379" s="157">
        <v>2.25</v>
      </c>
    </row>
    <row r="380" spans="5:6">
      <c r="E380" s="157">
        <v>126.13999999999999</v>
      </c>
      <c r="F380" s="157">
        <v>2.2400000000000002</v>
      </c>
    </row>
    <row r="381" spans="5:6">
      <c r="E381" s="157">
        <v>126.405</v>
      </c>
      <c r="F381" s="157">
        <v>2.23</v>
      </c>
    </row>
    <row r="382" spans="5:6">
      <c r="E382" s="157">
        <v>126.66999999999999</v>
      </c>
      <c r="F382" s="157">
        <v>2.2200000000000002</v>
      </c>
    </row>
    <row r="383" spans="5:6">
      <c r="E383" s="157">
        <v>126.935</v>
      </c>
      <c r="F383" s="157">
        <v>2.21</v>
      </c>
    </row>
    <row r="384" spans="5:6">
      <c r="E384" s="157">
        <v>127.19999999999999</v>
      </c>
      <c r="F384" s="157">
        <v>2.2000000000000002</v>
      </c>
    </row>
    <row r="385" spans="5:6">
      <c r="E385" s="157">
        <v>127.465</v>
      </c>
      <c r="F385" s="157">
        <v>2.19</v>
      </c>
    </row>
    <row r="386" spans="5:6">
      <c r="E386" s="157">
        <v>127.72999999999999</v>
      </c>
      <c r="F386" s="157">
        <v>2.1800000000000002</v>
      </c>
    </row>
    <row r="387" spans="5:6">
      <c r="E387" s="157">
        <v>127.995</v>
      </c>
      <c r="F387" s="157">
        <v>2.17</v>
      </c>
    </row>
    <row r="388" spans="5:6">
      <c r="E388" s="157">
        <v>128.26</v>
      </c>
      <c r="F388" s="157">
        <v>2.16</v>
      </c>
    </row>
    <row r="389" spans="5:6">
      <c r="E389" s="157">
        <v>128.52500000000001</v>
      </c>
      <c r="F389" s="157">
        <v>2.15</v>
      </c>
    </row>
    <row r="390" spans="5:6">
      <c r="E390" s="157">
        <v>128.79</v>
      </c>
      <c r="F390" s="157">
        <v>2.14</v>
      </c>
    </row>
    <row r="391" spans="5:6">
      <c r="E391" s="157">
        <v>129.05500000000001</v>
      </c>
      <c r="F391" s="157">
        <v>2.13</v>
      </c>
    </row>
    <row r="392" spans="5:6">
      <c r="E392" s="157">
        <v>129.32</v>
      </c>
      <c r="F392" s="157">
        <v>2.12</v>
      </c>
    </row>
    <row r="393" spans="5:6">
      <c r="E393" s="157">
        <v>129.58500000000001</v>
      </c>
      <c r="F393" s="157">
        <v>2.11</v>
      </c>
    </row>
    <row r="394" spans="5:6">
      <c r="E394" s="157">
        <v>129.85</v>
      </c>
      <c r="F394" s="157">
        <v>2.1</v>
      </c>
    </row>
    <row r="395" spans="5:6">
      <c r="E395" s="157">
        <v>130.11500000000001</v>
      </c>
      <c r="F395" s="157">
        <v>2.09</v>
      </c>
    </row>
    <row r="396" spans="5:6">
      <c r="E396" s="157">
        <v>130.38</v>
      </c>
      <c r="F396" s="157">
        <v>2.08</v>
      </c>
    </row>
    <row r="397" spans="5:6">
      <c r="E397" s="157">
        <v>130.64500000000001</v>
      </c>
      <c r="F397" s="157">
        <v>2.0699999999999998</v>
      </c>
    </row>
    <row r="398" spans="5:6">
      <c r="E398" s="157">
        <v>130.91</v>
      </c>
      <c r="F398" s="157">
        <v>2.06</v>
      </c>
    </row>
    <row r="399" spans="5:6">
      <c r="E399" s="157">
        <v>131.17500000000001</v>
      </c>
      <c r="F399" s="157">
        <v>2.0499999999999998</v>
      </c>
    </row>
    <row r="400" spans="5:6">
      <c r="E400" s="157">
        <v>131.44</v>
      </c>
      <c r="F400" s="157">
        <v>2.04</v>
      </c>
    </row>
    <row r="401" spans="5:6">
      <c r="E401" s="157">
        <v>131.70500000000001</v>
      </c>
      <c r="F401" s="157">
        <v>2.0299999999999998</v>
      </c>
    </row>
    <row r="402" spans="5:6">
      <c r="E402" s="157">
        <v>131.97</v>
      </c>
      <c r="F402" s="157">
        <v>2.02</v>
      </c>
    </row>
    <row r="403" spans="5:6">
      <c r="E403" s="157">
        <v>132.23500000000001</v>
      </c>
      <c r="F403" s="157">
        <v>2.0099999999999998</v>
      </c>
    </row>
    <row r="404" spans="5:6">
      <c r="E404" s="157">
        <v>132.5</v>
      </c>
      <c r="F404" s="157">
        <v>2</v>
      </c>
    </row>
    <row r="405" spans="5:6">
      <c r="E405" s="157">
        <v>132.76499999999999</v>
      </c>
      <c r="F405" s="157">
        <v>1.99</v>
      </c>
    </row>
    <row r="406" spans="5:6">
      <c r="E406" s="157">
        <v>133.03</v>
      </c>
      <c r="F406" s="157">
        <v>1.98</v>
      </c>
    </row>
    <row r="407" spans="5:6">
      <c r="E407" s="157">
        <v>133.29500000000002</v>
      </c>
      <c r="F407" s="157">
        <v>1.97</v>
      </c>
    </row>
    <row r="408" spans="5:6">
      <c r="E408" s="157">
        <v>133.56</v>
      </c>
      <c r="F408" s="157">
        <v>1.96</v>
      </c>
    </row>
    <row r="409" spans="5:6">
      <c r="E409" s="157">
        <v>133.82499999999999</v>
      </c>
      <c r="F409" s="157">
        <v>1.95</v>
      </c>
    </row>
    <row r="410" spans="5:6">
      <c r="E410" s="157">
        <v>134.09</v>
      </c>
      <c r="F410" s="157">
        <v>1.94</v>
      </c>
    </row>
    <row r="411" spans="5:6">
      <c r="E411" s="157">
        <v>134.35500000000002</v>
      </c>
      <c r="F411" s="157">
        <v>1.93</v>
      </c>
    </row>
    <row r="412" spans="5:6">
      <c r="E412" s="157">
        <v>134.62</v>
      </c>
      <c r="F412" s="157">
        <v>1.92</v>
      </c>
    </row>
    <row r="413" spans="5:6">
      <c r="E413" s="157">
        <v>134.88499999999999</v>
      </c>
      <c r="F413" s="157">
        <v>1.91</v>
      </c>
    </row>
    <row r="414" spans="5:6">
      <c r="E414" s="157">
        <v>135.15</v>
      </c>
      <c r="F414" s="157">
        <v>1.9</v>
      </c>
    </row>
    <row r="415" spans="5:6">
      <c r="E415" s="157">
        <v>135.41499999999999</v>
      </c>
      <c r="F415" s="157">
        <v>1.89</v>
      </c>
    </row>
    <row r="416" spans="5:6">
      <c r="E416" s="157">
        <v>135.68</v>
      </c>
      <c r="F416" s="157">
        <v>1.88</v>
      </c>
    </row>
    <row r="417" spans="5:6">
      <c r="E417" s="157">
        <v>135.94499999999999</v>
      </c>
      <c r="F417" s="157">
        <v>1.87</v>
      </c>
    </row>
    <row r="418" spans="5:6">
      <c r="E418" s="157">
        <v>136.21</v>
      </c>
      <c r="F418" s="157">
        <v>1.86</v>
      </c>
    </row>
    <row r="419" spans="5:6">
      <c r="E419" s="157">
        <v>136.47499999999999</v>
      </c>
      <c r="F419" s="157">
        <v>1.85</v>
      </c>
    </row>
    <row r="420" spans="5:6">
      <c r="E420" s="157">
        <v>136.74</v>
      </c>
      <c r="F420" s="157">
        <v>1.84</v>
      </c>
    </row>
    <row r="421" spans="5:6">
      <c r="E421" s="157">
        <v>137.005</v>
      </c>
      <c r="F421" s="157">
        <v>1.83</v>
      </c>
    </row>
    <row r="422" spans="5:6">
      <c r="E422" s="157">
        <v>137.26999999999998</v>
      </c>
      <c r="F422" s="157">
        <v>1.82</v>
      </c>
    </row>
    <row r="423" spans="5:6">
      <c r="E423" s="157">
        <v>137.535</v>
      </c>
      <c r="F423" s="157">
        <v>1.81</v>
      </c>
    </row>
    <row r="424" spans="5:6">
      <c r="E424" s="157">
        <v>137.80000000000001</v>
      </c>
      <c r="F424" s="157">
        <v>1.8</v>
      </c>
    </row>
    <row r="425" spans="5:6">
      <c r="E425" s="157">
        <v>138.065</v>
      </c>
      <c r="F425" s="157">
        <v>1.79</v>
      </c>
    </row>
    <row r="426" spans="5:6">
      <c r="E426" s="157">
        <v>138.32999999999998</v>
      </c>
      <c r="F426" s="157">
        <v>1.78</v>
      </c>
    </row>
    <row r="427" spans="5:6">
      <c r="E427" s="157">
        <v>138.595</v>
      </c>
      <c r="F427" s="157">
        <v>1.77</v>
      </c>
    </row>
    <row r="428" spans="5:6">
      <c r="E428" s="157">
        <v>138.86000000000001</v>
      </c>
      <c r="F428" s="157">
        <v>1.76</v>
      </c>
    </row>
    <row r="429" spans="5:6">
      <c r="E429" s="157">
        <v>139.125</v>
      </c>
      <c r="F429" s="157">
        <v>1.75</v>
      </c>
    </row>
    <row r="430" spans="5:6">
      <c r="E430" s="157">
        <v>139.38999999999999</v>
      </c>
      <c r="F430" s="157">
        <v>1.74</v>
      </c>
    </row>
    <row r="431" spans="5:6">
      <c r="E431" s="157">
        <v>139.655</v>
      </c>
      <c r="F431" s="157">
        <v>1.73</v>
      </c>
    </row>
    <row r="432" spans="5:6">
      <c r="E432" s="157">
        <v>139.92000000000002</v>
      </c>
      <c r="F432" s="157">
        <v>1.72</v>
      </c>
    </row>
    <row r="433" spans="5:6">
      <c r="E433" s="157">
        <v>140.185</v>
      </c>
      <c r="F433" s="157">
        <v>1.71</v>
      </c>
    </row>
    <row r="434" spans="5:6">
      <c r="E434" s="157">
        <v>140.44999999999999</v>
      </c>
      <c r="F434" s="157">
        <v>1.7</v>
      </c>
    </row>
    <row r="435" spans="5:6">
      <c r="E435" s="157">
        <v>140.715</v>
      </c>
      <c r="F435" s="157">
        <v>1.69</v>
      </c>
    </row>
    <row r="436" spans="5:6">
      <c r="E436" s="157">
        <v>140.98000000000002</v>
      </c>
      <c r="F436" s="157">
        <v>1.68</v>
      </c>
    </row>
    <row r="437" spans="5:6">
      <c r="E437" s="157">
        <v>141.245</v>
      </c>
      <c r="F437" s="157">
        <v>1.67</v>
      </c>
    </row>
    <row r="438" spans="5:6">
      <c r="E438" s="157">
        <v>141.51</v>
      </c>
      <c r="F438" s="157">
        <v>1.66</v>
      </c>
    </row>
    <row r="439" spans="5:6">
      <c r="E439" s="157">
        <v>141.77500000000001</v>
      </c>
      <c r="F439" s="157">
        <v>1.65</v>
      </c>
    </row>
    <row r="440" spans="5:6">
      <c r="E440" s="157">
        <v>142.04</v>
      </c>
      <c r="F440" s="157">
        <v>1.64</v>
      </c>
    </row>
    <row r="441" spans="5:6">
      <c r="E441" s="157">
        <v>142.30500000000001</v>
      </c>
      <c r="F441" s="157">
        <v>1.63</v>
      </c>
    </row>
    <row r="442" spans="5:6">
      <c r="E442" s="157">
        <v>142.57</v>
      </c>
      <c r="F442" s="157">
        <v>1.62</v>
      </c>
    </row>
    <row r="443" spans="5:6">
      <c r="E443" s="157">
        <v>142.83500000000001</v>
      </c>
      <c r="F443" s="157">
        <v>1.61</v>
      </c>
    </row>
    <row r="444" spans="5:6">
      <c r="E444" s="157">
        <v>143.1</v>
      </c>
      <c r="F444" s="157">
        <v>1.6</v>
      </c>
    </row>
    <row r="445" spans="5:6">
      <c r="E445" s="157">
        <v>143.36500000000001</v>
      </c>
      <c r="F445" s="157">
        <v>1.59</v>
      </c>
    </row>
    <row r="446" spans="5:6">
      <c r="E446" s="157">
        <v>143.63</v>
      </c>
      <c r="F446" s="157">
        <v>1.58</v>
      </c>
    </row>
    <row r="447" spans="5:6">
      <c r="E447" s="157">
        <v>143.89499999999998</v>
      </c>
      <c r="F447" s="157">
        <v>1.57</v>
      </c>
    </row>
    <row r="448" spans="5:6">
      <c r="E448" s="157">
        <v>144.16</v>
      </c>
      <c r="F448" s="157">
        <v>1.56</v>
      </c>
    </row>
    <row r="449" spans="5:6">
      <c r="E449" s="157">
        <v>144.42500000000001</v>
      </c>
      <c r="F449" s="157">
        <v>1.55</v>
      </c>
    </row>
    <row r="450" spans="5:6">
      <c r="E450" s="157">
        <v>144.69</v>
      </c>
      <c r="F450" s="157">
        <v>1.54</v>
      </c>
    </row>
    <row r="451" spans="5:6">
      <c r="E451" s="157">
        <v>144.95499999999998</v>
      </c>
      <c r="F451" s="157">
        <v>1.53</v>
      </c>
    </row>
    <row r="452" spans="5:6">
      <c r="E452" s="157">
        <v>145.22</v>
      </c>
      <c r="F452" s="157">
        <v>1.52</v>
      </c>
    </row>
    <row r="453" spans="5:6">
      <c r="E453" s="157">
        <v>145.48500000000001</v>
      </c>
      <c r="F453" s="157">
        <v>1.51</v>
      </c>
    </row>
    <row r="454" spans="5:6">
      <c r="E454" s="157">
        <v>145.75</v>
      </c>
      <c r="F454" s="157">
        <v>1.5</v>
      </c>
    </row>
    <row r="455" spans="5:6">
      <c r="E455" s="157">
        <v>146.01499999999999</v>
      </c>
      <c r="F455" s="157">
        <v>1.49</v>
      </c>
    </row>
    <row r="456" spans="5:6">
      <c r="E456" s="157">
        <v>146.28</v>
      </c>
      <c r="F456" s="157">
        <v>1.48</v>
      </c>
    </row>
    <row r="457" spans="5:6">
      <c r="E457" s="157">
        <v>146.54500000000002</v>
      </c>
      <c r="F457" s="157">
        <v>1.47</v>
      </c>
    </row>
    <row r="458" spans="5:6">
      <c r="E458" s="157">
        <v>146.81</v>
      </c>
      <c r="F458" s="157">
        <v>1.46</v>
      </c>
    </row>
    <row r="459" spans="5:6">
      <c r="E459" s="157">
        <v>147.07499999999999</v>
      </c>
      <c r="F459" s="157">
        <v>1.45</v>
      </c>
    </row>
    <row r="460" spans="5:6">
      <c r="E460" s="157">
        <v>147.34</v>
      </c>
      <c r="F460" s="157">
        <v>1.44</v>
      </c>
    </row>
    <row r="461" spans="5:6">
      <c r="E461" s="157">
        <v>147.60500000000002</v>
      </c>
      <c r="F461" s="157">
        <v>1.43</v>
      </c>
    </row>
    <row r="462" spans="5:6">
      <c r="E462" s="157">
        <v>147.87</v>
      </c>
      <c r="F462" s="157">
        <v>1.42</v>
      </c>
    </row>
    <row r="463" spans="5:6">
      <c r="E463" s="157">
        <v>148.13499999999999</v>
      </c>
      <c r="F463" s="157">
        <v>1.41</v>
      </c>
    </row>
    <row r="464" spans="5:6">
      <c r="E464" s="157">
        <v>148.4</v>
      </c>
      <c r="F464" s="157">
        <v>1.4</v>
      </c>
    </row>
    <row r="465" spans="5:6">
      <c r="E465" s="157">
        <v>148.66499999999999</v>
      </c>
      <c r="F465" s="157">
        <v>1.39</v>
      </c>
    </row>
    <row r="466" spans="5:6">
      <c r="E466" s="157">
        <v>148.93</v>
      </c>
      <c r="F466" s="157">
        <v>1.38</v>
      </c>
    </row>
    <row r="467" spans="5:6">
      <c r="E467" s="157">
        <v>149.19499999999999</v>
      </c>
      <c r="F467" s="157">
        <v>1.37</v>
      </c>
    </row>
    <row r="468" spans="5:6">
      <c r="E468" s="157">
        <v>149.46</v>
      </c>
      <c r="F468" s="157">
        <v>1.36</v>
      </c>
    </row>
    <row r="469" spans="5:6">
      <c r="E469" s="157">
        <v>149.72499999999999</v>
      </c>
      <c r="F469" s="157">
        <v>1.35</v>
      </c>
    </row>
    <row r="470" spans="5:6">
      <c r="E470" s="157">
        <v>149.99</v>
      </c>
      <c r="F470" s="157">
        <v>1.34</v>
      </c>
    </row>
    <row r="471" spans="5:6">
      <c r="E471" s="157">
        <v>150.255</v>
      </c>
      <c r="F471" s="157">
        <v>1.33</v>
      </c>
    </row>
    <row r="472" spans="5:6">
      <c r="E472" s="157">
        <v>150.51999999999998</v>
      </c>
      <c r="F472" s="157">
        <v>1.32</v>
      </c>
    </row>
    <row r="473" spans="5:6">
      <c r="E473" s="157">
        <v>150.785</v>
      </c>
      <c r="F473" s="157">
        <v>1.31</v>
      </c>
    </row>
    <row r="474" spans="5:6">
      <c r="E474" s="157">
        <v>151.05000000000001</v>
      </c>
      <c r="F474" s="157">
        <v>1.3</v>
      </c>
    </row>
    <row r="475" spans="5:6">
      <c r="E475" s="157">
        <v>151.315</v>
      </c>
      <c r="F475" s="157">
        <v>1.29</v>
      </c>
    </row>
    <row r="476" spans="5:6">
      <c r="E476" s="157">
        <v>151.57999999999998</v>
      </c>
      <c r="F476" s="157">
        <v>1.28</v>
      </c>
    </row>
    <row r="477" spans="5:6">
      <c r="E477" s="157">
        <v>151.845</v>
      </c>
      <c r="F477" s="157">
        <v>1.27</v>
      </c>
    </row>
    <row r="478" spans="5:6">
      <c r="E478" s="157">
        <v>152.11000000000001</v>
      </c>
      <c r="F478" s="157">
        <v>1.26</v>
      </c>
    </row>
    <row r="479" spans="5:6">
      <c r="E479" s="157">
        <v>152.375</v>
      </c>
      <c r="F479" s="157">
        <v>1.25</v>
      </c>
    </row>
    <row r="480" spans="5:6">
      <c r="E480" s="157">
        <v>152.63999999999999</v>
      </c>
      <c r="F480" s="157">
        <v>1.24</v>
      </c>
    </row>
    <row r="481" spans="5:6">
      <c r="E481" s="157">
        <v>152.905</v>
      </c>
      <c r="F481" s="157">
        <v>1.23</v>
      </c>
    </row>
    <row r="482" spans="5:6">
      <c r="E482" s="157">
        <v>153.17000000000002</v>
      </c>
      <c r="F482" s="157">
        <v>1.22</v>
      </c>
    </row>
    <row r="483" spans="5:6">
      <c r="E483" s="157">
        <v>153.435</v>
      </c>
      <c r="F483" s="157">
        <v>1.21</v>
      </c>
    </row>
    <row r="484" spans="5:6">
      <c r="E484" s="157">
        <v>153.69999999999999</v>
      </c>
      <c r="F484" s="157">
        <v>1.2</v>
      </c>
    </row>
    <row r="485" spans="5:6">
      <c r="E485" s="157">
        <v>153.965</v>
      </c>
      <c r="F485" s="157">
        <v>1.19</v>
      </c>
    </row>
    <row r="486" spans="5:6">
      <c r="E486" s="157">
        <v>154.22999999999999</v>
      </c>
      <c r="F486" s="157">
        <v>1.18</v>
      </c>
    </row>
    <row r="487" spans="5:6">
      <c r="E487" s="157">
        <v>154.495</v>
      </c>
      <c r="F487" s="157">
        <v>1.17</v>
      </c>
    </row>
    <row r="488" spans="5:6">
      <c r="E488" s="157">
        <v>154.76</v>
      </c>
      <c r="F488" s="157">
        <v>1.1599999999999999</v>
      </c>
    </row>
    <row r="489" spans="5:6">
      <c r="E489" s="157">
        <v>155.02500000000001</v>
      </c>
      <c r="F489" s="157">
        <v>1.1499999999999999</v>
      </c>
    </row>
    <row r="490" spans="5:6">
      <c r="E490" s="157">
        <v>155.29</v>
      </c>
      <c r="F490" s="157">
        <v>1.1399999999999999</v>
      </c>
    </row>
    <row r="491" spans="5:6">
      <c r="E491" s="157">
        <v>155.55500000000001</v>
      </c>
      <c r="F491" s="157">
        <v>1.1299999999999999</v>
      </c>
    </row>
    <row r="492" spans="5:6">
      <c r="E492" s="157">
        <v>155.82</v>
      </c>
      <c r="F492" s="157">
        <v>1.1200000000000001</v>
      </c>
    </row>
    <row r="493" spans="5:6">
      <c r="E493" s="157">
        <v>156.08500000000001</v>
      </c>
      <c r="F493" s="157">
        <v>1.1100000000000001</v>
      </c>
    </row>
    <row r="494" spans="5:6">
      <c r="E494" s="157">
        <v>156.35</v>
      </c>
      <c r="F494" s="157">
        <v>1.1000000000000001</v>
      </c>
    </row>
    <row r="495" spans="5:6">
      <c r="E495" s="157">
        <v>156.61500000000001</v>
      </c>
      <c r="F495" s="157">
        <v>1.0900000000000001</v>
      </c>
    </row>
    <row r="496" spans="5:6">
      <c r="E496" s="157">
        <v>156.88</v>
      </c>
      <c r="F496" s="157">
        <v>1.08</v>
      </c>
    </row>
    <row r="497" spans="5:6">
      <c r="E497" s="157">
        <v>157.14500000000001</v>
      </c>
      <c r="F497" s="157">
        <v>1.07</v>
      </c>
    </row>
    <row r="498" spans="5:6">
      <c r="E498" s="157">
        <v>157.41</v>
      </c>
      <c r="F498" s="157">
        <v>1.06</v>
      </c>
    </row>
    <row r="499" spans="5:6">
      <c r="E499" s="157">
        <v>157.67500000000001</v>
      </c>
      <c r="F499" s="157">
        <v>1.05</v>
      </c>
    </row>
    <row r="500" spans="5:6">
      <c r="E500" s="157">
        <v>157.94</v>
      </c>
      <c r="F500" s="157">
        <v>1.04</v>
      </c>
    </row>
    <row r="501" spans="5:6">
      <c r="E501" s="157">
        <v>158.20499999999998</v>
      </c>
      <c r="F501" s="157">
        <v>1.03</v>
      </c>
    </row>
    <row r="502" spans="5:6">
      <c r="E502" s="157">
        <v>158.47</v>
      </c>
      <c r="F502" s="157">
        <v>1.02</v>
      </c>
    </row>
    <row r="503" spans="5:6">
      <c r="E503" s="157">
        <v>158.73500000000001</v>
      </c>
      <c r="F503" s="157">
        <v>1.01</v>
      </c>
    </row>
    <row r="504" spans="5:6">
      <c r="E504" s="157">
        <v>159</v>
      </c>
      <c r="F504" s="157">
        <v>1</v>
      </c>
    </row>
    <row r="505" spans="5:6">
      <c r="E505" s="157">
        <v>159.26499999999999</v>
      </c>
      <c r="F505" s="157">
        <v>0.99</v>
      </c>
    </row>
    <row r="506" spans="5:6">
      <c r="E506" s="157">
        <v>159.53</v>
      </c>
      <c r="F506" s="157">
        <v>0.98</v>
      </c>
    </row>
    <row r="507" spans="5:6">
      <c r="E507" s="157">
        <v>159.79500000000002</v>
      </c>
      <c r="F507" s="157">
        <v>0.97</v>
      </c>
    </row>
    <row r="508" spans="5:6">
      <c r="E508" s="157">
        <v>160.06</v>
      </c>
      <c r="F508" s="157">
        <v>0.96</v>
      </c>
    </row>
    <row r="509" spans="5:6">
      <c r="E509" s="157">
        <v>160.32499999999999</v>
      </c>
      <c r="F509" s="157">
        <v>0.95</v>
      </c>
    </row>
    <row r="510" spans="5:6">
      <c r="E510" s="157">
        <v>160.59</v>
      </c>
      <c r="F510" s="157">
        <v>0.94</v>
      </c>
    </row>
    <row r="511" spans="5:6">
      <c r="E511" s="157">
        <v>160.85499999999999</v>
      </c>
      <c r="F511" s="157">
        <v>0.93</v>
      </c>
    </row>
    <row r="512" spans="5:6">
      <c r="E512" s="157">
        <v>161.12</v>
      </c>
      <c r="F512" s="157">
        <v>0.92</v>
      </c>
    </row>
    <row r="513" spans="5:6">
      <c r="E513" s="157">
        <v>161.38499999999999</v>
      </c>
      <c r="F513" s="157">
        <v>0.91</v>
      </c>
    </row>
    <row r="514" spans="5:6">
      <c r="E514" s="157">
        <v>161.65</v>
      </c>
      <c r="F514" s="157">
        <v>0.9</v>
      </c>
    </row>
    <row r="515" spans="5:6">
      <c r="E515" s="157">
        <v>161.91499999999999</v>
      </c>
      <c r="F515" s="157">
        <v>0.89</v>
      </c>
    </row>
    <row r="516" spans="5:6">
      <c r="E516" s="157">
        <v>162.18</v>
      </c>
      <c r="F516" s="157">
        <v>0.88</v>
      </c>
    </row>
    <row r="517" spans="5:6">
      <c r="E517" s="157">
        <v>162.44499999999999</v>
      </c>
      <c r="F517" s="157">
        <v>0.87</v>
      </c>
    </row>
    <row r="518" spans="5:6">
      <c r="E518" s="157">
        <v>162.71</v>
      </c>
      <c r="F518" s="157">
        <v>0.86</v>
      </c>
    </row>
    <row r="519" spans="5:6">
      <c r="E519" s="157">
        <v>162.97499999999999</v>
      </c>
      <c r="F519" s="157">
        <v>0.85</v>
      </c>
    </row>
    <row r="520" spans="5:6">
      <c r="E520" s="157">
        <v>163.24</v>
      </c>
      <c r="F520" s="157">
        <v>0.84</v>
      </c>
    </row>
    <row r="521" spans="5:6">
      <c r="E521" s="157">
        <v>163.505</v>
      </c>
      <c r="F521" s="157">
        <v>0.83</v>
      </c>
    </row>
    <row r="522" spans="5:6">
      <c r="E522" s="157">
        <v>163.77000000000001</v>
      </c>
      <c r="F522" s="157">
        <v>0.82</v>
      </c>
    </row>
    <row r="523" spans="5:6">
      <c r="E523" s="157">
        <v>164.035</v>
      </c>
      <c r="F523" s="157">
        <v>0.81</v>
      </c>
    </row>
    <row r="524" spans="5:6">
      <c r="E524" s="157">
        <v>164.3</v>
      </c>
      <c r="F524" s="157">
        <v>0.8</v>
      </c>
    </row>
    <row r="525" spans="5:6">
      <c r="E525" s="157">
        <v>164.565</v>
      </c>
      <c r="F525" s="157">
        <v>0.79</v>
      </c>
    </row>
    <row r="526" spans="5:6">
      <c r="E526" s="157">
        <v>164.82999999999998</v>
      </c>
      <c r="F526" s="157">
        <v>0.78</v>
      </c>
    </row>
    <row r="527" spans="5:6">
      <c r="E527" s="157">
        <v>165.095</v>
      </c>
      <c r="F527" s="157">
        <v>0.77</v>
      </c>
    </row>
    <row r="528" spans="5:6">
      <c r="E528" s="157">
        <v>165.36</v>
      </c>
      <c r="F528" s="157">
        <v>0.76</v>
      </c>
    </row>
    <row r="529" spans="5:6">
      <c r="E529" s="157">
        <v>165.625</v>
      </c>
      <c r="F529" s="157">
        <v>0.75</v>
      </c>
    </row>
    <row r="530" spans="5:6">
      <c r="E530" s="157">
        <v>165.89</v>
      </c>
      <c r="F530" s="157">
        <v>0.74</v>
      </c>
    </row>
    <row r="531" spans="5:6">
      <c r="E531" s="157">
        <v>166.155</v>
      </c>
      <c r="F531" s="157">
        <v>0.73</v>
      </c>
    </row>
    <row r="532" spans="5:6">
      <c r="E532" s="157">
        <v>166.42000000000002</v>
      </c>
      <c r="F532" s="157">
        <v>0.72</v>
      </c>
    </row>
    <row r="533" spans="5:6">
      <c r="E533" s="157">
        <v>166.685</v>
      </c>
      <c r="F533" s="157">
        <v>0.71</v>
      </c>
    </row>
    <row r="534" spans="5:6">
      <c r="E534" s="157">
        <v>166.95</v>
      </c>
      <c r="F534" s="157">
        <v>0.7</v>
      </c>
    </row>
    <row r="535" spans="5:6">
      <c r="E535" s="157">
        <v>167.215</v>
      </c>
      <c r="F535" s="157">
        <v>0.69</v>
      </c>
    </row>
    <row r="536" spans="5:6">
      <c r="E536" s="157">
        <v>167.48</v>
      </c>
      <c r="F536" s="157">
        <v>0.68</v>
      </c>
    </row>
    <row r="537" spans="5:6">
      <c r="E537" s="157">
        <v>167.745</v>
      </c>
      <c r="F537" s="157">
        <v>0.67</v>
      </c>
    </row>
    <row r="538" spans="5:6">
      <c r="E538" s="157">
        <v>168.01</v>
      </c>
      <c r="F538" s="157">
        <v>0.66</v>
      </c>
    </row>
    <row r="539" spans="5:6">
      <c r="E539" s="157">
        <v>168.27500000000001</v>
      </c>
      <c r="F539" s="157">
        <v>0.65</v>
      </c>
    </row>
    <row r="540" spans="5:6">
      <c r="E540" s="157">
        <v>168.54</v>
      </c>
      <c r="F540" s="157">
        <v>0.64</v>
      </c>
    </row>
    <row r="541" spans="5:6">
      <c r="E541" s="157">
        <v>168.80500000000001</v>
      </c>
      <c r="F541" s="157">
        <v>0.63</v>
      </c>
    </row>
    <row r="542" spans="5:6">
      <c r="E542" s="157">
        <v>169.07</v>
      </c>
      <c r="F542" s="157">
        <v>0.62</v>
      </c>
    </row>
    <row r="543" spans="5:6">
      <c r="E543" s="157">
        <v>169.33500000000001</v>
      </c>
      <c r="F543" s="157">
        <v>0.61</v>
      </c>
    </row>
    <row r="544" spans="5:6">
      <c r="E544" s="157">
        <v>169.6</v>
      </c>
      <c r="F544" s="157">
        <v>0.6</v>
      </c>
    </row>
    <row r="545" spans="5:6">
      <c r="E545" s="157">
        <v>169.86500000000001</v>
      </c>
      <c r="F545" s="157">
        <v>0.59</v>
      </c>
    </row>
    <row r="546" spans="5:6">
      <c r="E546" s="157">
        <v>170.13</v>
      </c>
      <c r="F546" s="157">
        <v>0.57999999999999996</v>
      </c>
    </row>
    <row r="547" spans="5:6">
      <c r="E547" s="157">
        <v>170.39500000000001</v>
      </c>
      <c r="F547" s="157">
        <v>0.56999999999999995</v>
      </c>
    </row>
    <row r="548" spans="5:6">
      <c r="E548" s="157">
        <v>170.66</v>
      </c>
      <c r="F548" s="157">
        <v>0.56000000000000005</v>
      </c>
    </row>
    <row r="549" spans="5:6">
      <c r="E549" s="157">
        <v>170.92500000000001</v>
      </c>
      <c r="F549" s="157">
        <v>0.55000000000000004</v>
      </c>
    </row>
    <row r="550" spans="5:6">
      <c r="E550" s="157">
        <v>171.19</v>
      </c>
      <c r="F550" s="157">
        <v>0.54</v>
      </c>
    </row>
    <row r="551" spans="5:6">
      <c r="E551" s="157">
        <v>171.45500000000001</v>
      </c>
      <c r="F551" s="157">
        <v>0.53</v>
      </c>
    </row>
    <row r="552" spans="5:6">
      <c r="E552" s="157">
        <v>171.72</v>
      </c>
      <c r="F552" s="157">
        <v>0.52</v>
      </c>
    </row>
    <row r="553" spans="5:6">
      <c r="E553" s="157">
        <v>171.98500000000001</v>
      </c>
      <c r="F553" s="157">
        <v>0.51</v>
      </c>
    </row>
    <row r="554" spans="5:6">
      <c r="E554" s="157">
        <v>172.25</v>
      </c>
      <c r="F554" s="157">
        <v>0.5</v>
      </c>
    </row>
    <row r="555" spans="5:6">
      <c r="E555" s="157">
        <v>172.51499999999999</v>
      </c>
      <c r="F555" s="157">
        <v>0.49</v>
      </c>
    </row>
    <row r="556" spans="5:6">
      <c r="E556" s="157">
        <v>172.78</v>
      </c>
      <c r="F556" s="157">
        <v>0.48</v>
      </c>
    </row>
    <row r="557" spans="5:6">
      <c r="E557" s="157">
        <v>173.04499999999999</v>
      </c>
      <c r="F557" s="157">
        <v>0.47</v>
      </c>
    </row>
    <row r="558" spans="5:6">
      <c r="E558" s="157">
        <v>173.31</v>
      </c>
      <c r="F558" s="157">
        <v>0.46</v>
      </c>
    </row>
    <row r="559" spans="5:6">
      <c r="E559" s="157">
        <v>173.57499999999999</v>
      </c>
      <c r="F559" s="157">
        <v>0.45</v>
      </c>
    </row>
    <row r="560" spans="5:6">
      <c r="E560" s="157">
        <v>173.84</v>
      </c>
      <c r="F560" s="157">
        <v>0.44</v>
      </c>
    </row>
    <row r="561" spans="5:6">
      <c r="E561" s="157">
        <v>174.10499999999999</v>
      </c>
      <c r="F561" s="157">
        <v>0.43</v>
      </c>
    </row>
    <row r="562" spans="5:6">
      <c r="E562" s="157">
        <v>174.37</v>
      </c>
      <c r="F562" s="157">
        <v>0.42</v>
      </c>
    </row>
    <row r="563" spans="5:6">
      <c r="E563" s="157">
        <v>174.63499999999999</v>
      </c>
      <c r="F563" s="157">
        <v>0.41</v>
      </c>
    </row>
    <row r="564" spans="5:6">
      <c r="E564" s="157">
        <v>174.9</v>
      </c>
      <c r="F564" s="157">
        <v>0.4</v>
      </c>
    </row>
    <row r="565" spans="5:6">
      <c r="E565" s="157">
        <v>175.16499999999999</v>
      </c>
      <c r="F565" s="157">
        <v>0.39</v>
      </c>
    </row>
    <row r="566" spans="5:6">
      <c r="E566" s="157">
        <v>175.43</v>
      </c>
      <c r="F566" s="157">
        <v>0.38</v>
      </c>
    </row>
    <row r="567" spans="5:6">
      <c r="E567" s="157">
        <v>175.69499999999999</v>
      </c>
      <c r="F567" s="157">
        <v>0.37</v>
      </c>
    </row>
    <row r="568" spans="5:6">
      <c r="E568" s="157">
        <v>175.96</v>
      </c>
      <c r="F568" s="157">
        <v>0.36</v>
      </c>
    </row>
    <row r="569" spans="5:6">
      <c r="E569" s="157">
        <v>176.22499999999999</v>
      </c>
      <c r="F569" s="157">
        <v>0.35</v>
      </c>
    </row>
    <row r="570" spans="5:6">
      <c r="E570" s="157">
        <v>176.49</v>
      </c>
      <c r="F570" s="157">
        <v>0.34</v>
      </c>
    </row>
    <row r="571" spans="5:6">
      <c r="E571" s="157">
        <v>176.755</v>
      </c>
      <c r="F571" s="157">
        <v>0.33</v>
      </c>
    </row>
    <row r="572" spans="5:6">
      <c r="E572" s="157">
        <v>177.02</v>
      </c>
      <c r="F572" s="157">
        <v>0.32</v>
      </c>
    </row>
    <row r="573" spans="5:6">
      <c r="E573" s="157">
        <v>177.285</v>
      </c>
      <c r="F573" s="157">
        <v>0.31</v>
      </c>
    </row>
    <row r="574" spans="5:6">
      <c r="E574" s="157">
        <v>177.55</v>
      </c>
      <c r="F574" s="157">
        <v>0.3</v>
      </c>
    </row>
    <row r="575" spans="5:6">
      <c r="E575" s="157">
        <v>177.815</v>
      </c>
      <c r="F575" s="157">
        <v>0.28999999999999998</v>
      </c>
    </row>
    <row r="576" spans="5:6">
      <c r="E576" s="157">
        <v>178.08</v>
      </c>
      <c r="F576" s="157">
        <v>0.28000000000000003</v>
      </c>
    </row>
    <row r="577" spans="5:6">
      <c r="E577" s="157">
        <v>178.345</v>
      </c>
      <c r="F577" s="157">
        <v>0.27</v>
      </c>
    </row>
    <row r="578" spans="5:6">
      <c r="E578" s="157">
        <v>178.61</v>
      </c>
      <c r="F578" s="157">
        <v>0.26</v>
      </c>
    </row>
    <row r="579" spans="5:6">
      <c r="E579" s="157">
        <v>178.875</v>
      </c>
      <c r="F579" s="157">
        <v>0.25</v>
      </c>
    </row>
    <row r="580" spans="5:6">
      <c r="E580" s="157">
        <v>179.14</v>
      </c>
      <c r="F580" s="157">
        <v>0.24</v>
      </c>
    </row>
    <row r="581" spans="5:6">
      <c r="E581" s="157">
        <v>179.405</v>
      </c>
      <c r="F581" s="157">
        <v>0.23</v>
      </c>
    </row>
    <row r="582" spans="5:6">
      <c r="E582" s="157">
        <v>179.67</v>
      </c>
      <c r="F582" s="157">
        <v>0.22</v>
      </c>
    </row>
    <row r="583" spans="5:6">
      <c r="E583" s="157">
        <v>179.935</v>
      </c>
      <c r="F583" s="157">
        <v>0.21</v>
      </c>
    </row>
    <row r="584" spans="5:6">
      <c r="E584" s="157">
        <v>180.2</v>
      </c>
      <c r="F584" s="157">
        <v>0.2</v>
      </c>
    </row>
    <row r="585" spans="5:6">
      <c r="E585" s="157">
        <v>180.465</v>
      </c>
      <c r="F585" s="157">
        <v>0.19</v>
      </c>
    </row>
    <row r="586" spans="5:6">
      <c r="E586" s="157">
        <v>180.73</v>
      </c>
      <c r="F586" s="157">
        <v>0.18</v>
      </c>
    </row>
    <row r="587" spans="5:6">
      <c r="E587" s="157">
        <v>180.995</v>
      </c>
      <c r="F587" s="157">
        <v>0.17</v>
      </c>
    </row>
    <row r="588" spans="5:6">
      <c r="E588" s="157">
        <v>181.26</v>
      </c>
      <c r="F588" s="157">
        <v>0.16</v>
      </c>
    </row>
    <row r="589" spans="5:6">
      <c r="E589" s="157">
        <v>181.52500000000001</v>
      </c>
      <c r="F589" s="157">
        <v>0.15</v>
      </c>
    </row>
    <row r="590" spans="5:6">
      <c r="E590" s="157">
        <v>181.79</v>
      </c>
      <c r="F590" s="157">
        <v>0.14000000000000001</v>
      </c>
    </row>
    <row r="591" spans="5:6">
      <c r="E591" s="157">
        <v>182.05500000000001</v>
      </c>
      <c r="F591" s="157">
        <v>0.13</v>
      </c>
    </row>
    <row r="592" spans="5:6">
      <c r="E592" s="157">
        <v>182.32</v>
      </c>
      <c r="F592" s="157">
        <v>0.12</v>
      </c>
    </row>
    <row r="593" spans="5:6">
      <c r="E593" s="157">
        <v>182.58500000000001</v>
      </c>
      <c r="F593" s="157">
        <v>0.11</v>
      </c>
    </row>
    <row r="594" spans="5:6">
      <c r="E594" s="157">
        <v>182.85</v>
      </c>
      <c r="F594" s="157">
        <v>0.1</v>
      </c>
    </row>
    <row r="595" spans="5:6">
      <c r="E595" s="157">
        <v>183.11500000000001</v>
      </c>
      <c r="F595" s="157">
        <v>0.09</v>
      </c>
    </row>
    <row r="596" spans="5:6">
      <c r="E596" s="157">
        <v>183.38</v>
      </c>
      <c r="F596" s="157">
        <v>0.08</v>
      </c>
    </row>
    <row r="597" spans="5:6">
      <c r="E597" s="157">
        <v>183.64500000000001</v>
      </c>
      <c r="F597" s="157">
        <v>7.0000000000000007E-2</v>
      </c>
    </row>
    <row r="598" spans="5:6">
      <c r="E598" s="157">
        <v>183.91</v>
      </c>
      <c r="F598" s="157">
        <v>0.06</v>
      </c>
    </row>
    <row r="599" spans="5:6">
      <c r="E599" s="157">
        <v>184.17500000000001</v>
      </c>
      <c r="F599" s="157">
        <v>0.05</v>
      </c>
    </row>
    <row r="600" spans="5:6">
      <c r="E600" s="157">
        <v>184.44</v>
      </c>
      <c r="F600" s="157">
        <v>0.04</v>
      </c>
    </row>
    <row r="601" spans="5:6">
      <c r="E601" s="157">
        <v>184.70500000000001</v>
      </c>
      <c r="F601" s="157">
        <v>0.03</v>
      </c>
    </row>
    <row r="602" spans="5:6">
      <c r="E602" s="157">
        <v>184.97</v>
      </c>
      <c r="F602" s="157">
        <v>0.02</v>
      </c>
    </row>
    <row r="603" spans="5:6">
      <c r="E603" s="157">
        <v>185.23500000000001</v>
      </c>
      <c r="F603" s="157">
        <v>0.01</v>
      </c>
    </row>
    <row r="604" spans="5:6">
      <c r="E604" s="157">
        <v>185.5</v>
      </c>
      <c r="F604" s="157">
        <v>0</v>
      </c>
    </row>
  </sheetData>
  <sheetProtection algorithmName="SHA-512" hashValue="A5vT8pikscJRv64JB6BLc7RFSHME8QLLPn4hU2y14X2QlvkgpyyMPbiMW/prsXOCZExm66jLOicu37o6ZRRoow==" saltValue="n25hQxni1HkMrHcSp5rjeA==" spinCount="100000" sheet="1" objects="1" scenarios="1"/>
  <phoneticPr fontId="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9FC1-0D4A-4EAB-92EF-1B5AFD1E1C5D}">
  <dimension ref="A3:D618"/>
  <sheetViews>
    <sheetView topLeftCell="A572" workbookViewId="0">
      <selection activeCell="C26" sqref="C26"/>
    </sheetView>
  </sheetViews>
  <sheetFormatPr defaultRowHeight="12.75"/>
  <cols>
    <col min="1" max="1" width="11.5703125" customWidth="1"/>
    <col min="2" max="2" width="13.7109375" customWidth="1"/>
    <col min="3" max="3" width="9.28515625" customWidth="1"/>
    <col min="257" max="257" width="11.5703125" customWidth="1"/>
    <col min="258" max="258" width="13.7109375" customWidth="1"/>
    <col min="259" max="259" width="9.28515625" customWidth="1"/>
    <col min="513" max="513" width="11.5703125" customWidth="1"/>
    <col min="514" max="514" width="13.7109375" customWidth="1"/>
    <col min="515" max="515" width="9.28515625" customWidth="1"/>
    <col min="769" max="769" width="11.5703125" customWidth="1"/>
    <col min="770" max="770" width="13.7109375" customWidth="1"/>
    <col min="771" max="771" width="9.28515625" customWidth="1"/>
    <col min="1025" max="1025" width="11.5703125" customWidth="1"/>
    <col min="1026" max="1026" width="13.7109375" customWidth="1"/>
    <col min="1027" max="1027" width="9.28515625" customWidth="1"/>
    <col min="1281" max="1281" width="11.5703125" customWidth="1"/>
    <col min="1282" max="1282" width="13.7109375" customWidth="1"/>
    <col min="1283" max="1283" width="9.28515625" customWidth="1"/>
    <col min="1537" max="1537" width="11.5703125" customWidth="1"/>
    <col min="1538" max="1538" width="13.7109375" customWidth="1"/>
    <col min="1539" max="1539" width="9.28515625" customWidth="1"/>
    <col min="1793" max="1793" width="11.5703125" customWidth="1"/>
    <col min="1794" max="1794" width="13.7109375" customWidth="1"/>
    <col min="1795" max="1795" width="9.28515625" customWidth="1"/>
    <col min="2049" max="2049" width="11.5703125" customWidth="1"/>
    <col min="2050" max="2050" width="13.7109375" customWidth="1"/>
    <col min="2051" max="2051" width="9.28515625" customWidth="1"/>
    <col min="2305" max="2305" width="11.5703125" customWidth="1"/>
    <col min="2306" max="2306" width="13.7109375" customWidth="1"/>
    <col min="2307" max="2307" width="9.28515625" customWidth="1"/>
    <col min="2561" max="2561" width="11.5703125" customWidth="1"/>
    <col min="2562" max="2562" width="13.7109375" customWidth="1"/>
    <col min="2563" max="2563" width="9.28515625" customWidth="1"/>
    <col min="2817" max="2817" width="11.5703125" customWidth="1"/>
    <col min="2818" max="2818" width="13.7109375" customWidth="1"/>
    <col min="2819" max="2819" width="9.28515625" customWidth="1"/>
    <col min="3073" max="3073" width="11.5703125" customWidth="1"/>
    <col min="3074" max="3074" width="13.7109375" customWidth="1"/>
    <col min="3075" max="3075" width="9.28515625" customWidth="1"/>
    <col min="3329" max="3329" width="11.5703125" customWidth="1"/>
    <col min="3330" max="3330" width="13.7109375" customWidth="1"/>
    <col min="3331" max="3331" width="9.28515625" customWidth="1"/>
    <col min="3585" max="3585" width="11.5703125" customWidth="1"/>
    <col min="3586" max="3586" width="13.7109375" customWidth="1"/>
    <col min="3587" max="3587" width="9.28515625" customWidth="1"/>
    <col min="3841" max="3841" width="11.5703125" customWidth="1"/>
    <col min="3842" max="3842" width="13.7109375" customWidth="1"/>
    <col min="3843" max="3843" width="9.28515625" customWidth="1"/>
    <col min="4097" max="4097" width="11.5703125" customWidth="1"/>
    <col min="4098" max="4098" width="13.7109375" customWidth="1"/>
    <col min="4099" max="4099" width="9.28515625" customWidth="1"/>
    <col min="4353" max="4353" width="11.5703125" customWidth="1"/>
    <col min="4354" max="4354" width="13.7109375" customWidth="1"/>
    <col min="4355" max="4355" width="9.28515625" customWidth="1"/>
    <col min="4609" max="4609" width="11.5703125" customWidth="1"/>
    <col min="4610" max="4610" width="13.7109375" customWidth="1"/>
    <col min="4611" max="4611" width="9.28515625" customWidth="1"/>
    <col min="4865" max="4865" width="11.5703125" customWidth="1"/>
    <col min="4866" max="4866" width="13.7109375" customWidth="1"/>
    <col min="4867" max="4867" width="9.28515625" customWidth="1"/>
    <col min="5121" max="5121" width="11.5703125" customWidth="1"/>
    <col min="5122" max="5122" width="13.7109375" customWidth="1"/>
    <col min="5123" max="5123" width="9.28515625" customWidth="1"/>
    <col min="5377" max="5377" width="11.5703125" customWidth="1"/>
    <col min="5378" max="5378" width="13.7109375" customWidth="1"/>
    <col min="5379" max="5379" width="9.28515625" customWidth="1"/>
    <col min="5633" max="5633" width="11.5703125" customWidth="1"/>
    <col min="5634" max="5634" width="13.7109375" customWidth="1"/>
    <col min="5635" max="5635" width="9.28515625" customWidth="1"/>
    <col min="5889" max="5889" width="11.5703125" customWidth="1"/>
    <col min="5890" max="5890" width="13.7109375" customWidth="1"/>
    <col min="5891" max="5891" width="9.28515625" customWidth="1"/>
    <col min="6145" max="6145" width="11.5703125" customWidth="1"/>
    <col min="6146" max="6146" width="13.7109375" customWidth="1"/>
    <col min="6147" max="6147" width="9.28515625" customWidth="1"/>
    <col min="6401" max="6401" width="11.5703125" customWidth="1"/>
    <col min="6402" max="6402" width="13.7109375" customWidth="1"/>
    <col min="6403" max="6403" width="9.28515625" customWidth="1"/>
    <col min="6657" max="6657" width="11.5703125" customWidth="1"/>
    <col min="6658" max="6658" width="13.7109375" customWidth="1"/>
    <col min="6659" max="6659" width="9.28515625" customWidth="1"/>
    <col min="6913" max="6913" width="11.5703125" customWidth="1"/>
    <col min="6914" max="6914" width="13.7109375" customWidth="1"/>
    <col min="6915" max="6915" width="9.28515625" customWidth="1"/>
    <col min="7169" max="7169" width="11.5703125" customWidth="1"/>
    <col min="7170" max="7170" width="13.7109375" customWidth="1"/>
    <col min="7171" max="7171" width="9.28515625" customWidth="1"/>
    <col min="7425" max="7425" width="11.5703125" customWidth="1"/>
    <col min="7426" max="7426" width="13.7109375" customWidth="1"/>
    <col min="7427" max="7427" width="9.28515625" customWidth="1"/>
    <col min="7681" max="7681" width="11.5703125" customWidth="1"/>
    <col min="7682" max="7682" width="13.7109375" customWidth="1"/>
    <col min="7683" max="7683" width="9.28515625" customWidth="1"/>
    <col min="7937" max="7937" width="11.5703125" customWidth="1"/>
    <col min="7938" max="7938" width="13.7109375" customWidth="1"/>
    <col min="7939" max="7939" width="9.28515625" customWidth="1"/>
    <col min="8193" max="8193" width="11.5703125" customWidth="1"/>
    <col min="8194" max="8194" width="13.7109375" customWidth="1"/>
    <col min="8195" max="8195" width="9.28515625" customWidth="1"/>
    <col min="8449" max="8449" width="11.5703125" customWidth="1"/>
    <col min="8450" max="8450" width="13.7109375" customWidth="1"/>
    <col min="8451" max="8451" width="9.28515625" customWidth="1"/>
    <col min="8705" max="8705" width="11.5703125" customWidth="1"/>
    <col min="8706" max="8706" width="13.7109375" customWidth="1"/>
    <col min="8707" max="8707" width="9.28515625" customWidth="1"/>
    <col min="8961" max="8961" width="11.5703125" customWidth="1"/>
    <col min="8962" max="8962" width="13.7109375" customWidth="1"/>
    <col min="8963" max="8963" width="9.28515625" customWidth="1"/>
    <col min="9217" max="9217" width="11.5703125" customWidth="1"/>
    <col min="9218" max="9218" width="13.7109375" customWidth="1"/>
    <col min="9219" max="9219" width="9.28515625" customWidth="1"/>
    <col min="9473" max="9473" width="11.5703125" customWidth="1"/>
    <col min="9474" max="9474" width="13.7109375" customWidth="1"/>
    <col min="9475" max="9475" width="9.28515625" customWidth="1"/>
    <col min="9729" max="9729" width="11.5703125" customWidth="1"/>
    <col min="9730" max="9730" width="13.7109375" customWidth="1"/>
    <col min="9731" max="9731" width="9.28515625" customWidth="1"/>
    <col min="9985" max="9985" width="11.5703125" customWidth="1"/>
    <col min="9986" max="9986" width="13.7109375" customWidth="1"/>
    <col min="9987" max="9987" width="9.28515625" customWidth="1"/>
    <col min="10241" max="10241" width="11.5703125" customWidth="1"/>
    <col min="10242" max="10242" width="13.7109375" customWidth="1"/>
    <col min="10243" max="10243" width="9.28515625" customWidth="1"/>
    <col min="10497" max="10497" width="11.5703125" customWidth="1"/>
    <col min="10498" max="10498" width="13.7109375" customWidth="1"/>
    <col min="10499" max="10499" width="9.28515625" customWidth="1"/>
    <col min="10753" max="10753" width="11.5703125" customWidth="1"/>
    <col min="10754" max="10754" width="13.7109375" customWidth="1"/>
    <col min="10755" max="10755" width="9.28515625" customWidth="1"/>
    <col min="11009" max="11009" width="11.5703125" customWidth="1"/>
    <col min="11010" max="11010" width="13.7109375" customWidth="1"/>
    <col min="11011" max="11011" width="9.28515625" customWidth="1"/>
    <col min="11265" max="11265" width="11.5703125" customWidth="1"/>
    <col min="11266" max="11266" width="13.7109375" customWidth="1"/>
    <col min="11267" max="11267" width="9.28515625" customWidth="1"/>
    <col min="11521" max="11521" width="11.5703125" customWidth="1"/>
    <col min="11522" max="11522" width="13.7109375" customWidth="1"/>
    <col min="11523" max="11523" width="9.28515625" customWidth="1"/>
    <col min="11777" max="11777" width="11.5703125" customWidth="1"/>
    <col min="11778" max="11778" width="13.7109375" customWidth="1"/>
    <col min="11779" max="11779" width="9.28515625" customWidth="1"/>
    <col min="12033" max="12033" width="11.5703125" customWidth="1"/>
    <col min="12034" max="12034" width="13.7109375" customWidth="1"/>
    <col min="12035" max="12035" width="9.28515625" customWidth="1"/>
    <col min="12289" max="12289" width="11.5703125" customWidth="1"/>
    <col min="12290" max="12290" width="13.7109375" customWidth="1"/>
    <col min="12291" max="12291" width="9.28515625" customWidth="1"/>
    <col min="12545" max="12545" width="11.5703125" customWidth="1"/>
    <col min="12546" max="12546" width="13.7109375" customWidth="1"/>
    <col min="12547" max="12547" width="9.28515625" customWidth="1"/>
    <col min="12801" max="12801" width="11.5703125" customWidth="1"/>
    <col min="12802" max="12802" width="13.7109375" customWidth="1"/>
    <col min="12803" max="12803" width="9.28515625" customWidth="1"/>
    <col min="13057" max="13057" width="11.5703125" customWidth="1"/>
    <col min="13058" max="13058" width="13.7109375" customWidth="1"/>
    <col min="13059" max="13059" width="9.28515625" customWidth="1"/>
    <col min="13313" max="13313" width="11.5703125" customWidth="1"/>
    <col min="13314" max="13314" width="13.7109375" customWidth="1"/>
    <col min="13315" max="13315" width="9.28515625" customWidth="1"/>
    <col min="13569" max="13569" width="11.5703125" customWidth="1"/>
    <col min="13570" max="13570" width="13.7109375" customWidth="1"/>
    <col min="13571" max="13571" width="9.28515625" customWidth="1"/>
    <col min="13825" max="13825" width="11.5703125" customWidth="1"/>
    <col min="13826" max="13826" width="13.7109375" customWidth="1"/>
    <col min="13827" max="13827" width="9.28515625" customWidth="1"/>
    <col min="14081" max="14081" width="11.5703125" customWidth="1"/>
    <col min="14082" max="14082" width="13.7109375" customWidth="1"/>
    <col min="14083" max="14083" width="9.28515625" customWidth="1"/>
    <col min="14337" max="14337" width="11.5703125" customWidth="1"/>
    <col min="14338" max="14338" width="13.7109375" customWidth="1"/>
    <col min="14339" max="14339" width="9.28515625" customWidth="1"/>
    <col min="14593" max="14593" width="11.5703125" customWidth="1"/>
    <col min="14594" max="14594" width="13.7109375" customWidth="1"/>
    <col min="14595" max="14595" width="9.28515625" customWidth="1"/>
    <col min="14849" max="14849" width="11.5703125" customWidth="1"/>
    <col min="14850" max="14850" width="13.7109375" customWidth="1"/>
    <col min="14851" max="14851" width="9.28515625" customWidth="1"/>
    <col min="15105" max="15105" width="11.5703125" customWidth="1"/>
    <col min="15106" max="15106" width="13.7109375" customWidth="1"/>
    <col min="15107" max="15107" width="9.28515625" customWidth="1"/>
    <col min="15361" max="15361" width="11.5703125" customWidth="1"/>
    <col min="15362" max="15362" width="13.7109375" customWidth="1"/>
    <col min="15363" max="15363" width="9.28515625" customWidth="1"/>
    <col min="15617" max="15617" width="11.5703125" customWidth="1"/>
    <col min="15618" max="15618" width="13.7109375" customWidth="1"/>
    <col min="15619" max="15619" width="9.28515625" customWidth="1"/>
    <col min="15873" max="15873" width="11.5703125" customWidth="1"/>
    <col min="15874" max="15874" width="13.7109375" customWidth="1"/>
    <col min="15875" max="15875" width="9.28515625" customWidth="1"/>
    <col min="16129" max="16129" width="11.5703125" customWidth="1"/>
    <col min="16130" max="16130" width="13.7109375" customWidth="1"/>
    <col min="16131" max="16131" width="9.28515625" customWidth="1"/>
  </cols>
  <sheetData>
    <row r="3" spans="2:4">
      <c r="B3" s="303" t="s">
        <v>71</v>
      </c>
      <c r="C3" s="303" t="s">
        <v>70</v>
      </c>
    </row>
    <row r="4" spans="2:4">
      <c r="B4" s="304">
        <v>0</v>
      </c>
      <c r="C4" s="305">
        <v>185.5</v>
      </c>
      <c r="D4" s="306"/>
    </row>
    <row r="5" spans="2:4">
      <c r="B5" s="304">
        <v>1</v>
      </c>
      <c r="C5" s="305">
        <f t="shared" ref="C5:C14" si="0">C6+$A$18</f>
        <v>159</v>
      </c>
      <c r="D5" s="306"/>
    </row>
    <row r="6" spans="2:4">
      <c r="B6" s="304">
        <v>1.5</v>
      </c>
      <c r="C6" s="305">
        <f t="shared" si="0"/>
        <v>145.75</v>
      </c>
      <c r="D6" s="306"/>
    </row>
    <row r="7" spans="2:4">
      <c r="B7" s="304">
        <v>2</v>
      </c>
      <c r="C7" s="305">
        <f t="shared" si="0"/>
        <v>132.5</v>
      </c>
      <c r="D7" s="306"/>
    </row>
    <row r="8" spans="2:4">
      <c r="B8" s="304">
        <v>2.5</v>
      </c>
      <c r="C8" s="305">
        <f t="shared" si="0"/>
        <v>119.25</v>
      </c>
      <c r="D8" s="306"/>
    </row>
    <row r="9" spans="2:4">
      <c r="B9" s="304">
        <v>3</v>
      </c>
      <c r="C9" s="305">
        <f t="shared" si="0"/>
        <v>106</v>
      </c>
      <c r="D9" s="306"/>
    </row>
    <row r="10" spans="2:4">
      <c r="B10" s="304">
        <v>3.5</v>
      </c>
      <c r="C10" s="305">
        <f t="shared" si="0"/>
        <v>92.75</v>
      </c>
      <c r="D10" s="306"/>
    </row>
    <row r="11" spans="2:4">
      <c r="B11" s="304">
        <v>4</v>
      </c>
      <c r="C11" s="305">
        <f t="shared" si="0"/>
        <v>79.5</v>
      </c>
      <c r="D11" s="306"/>
    </row>
    <row r="12" spans="2:4">
      <c r="B12" s="304">
        <v>4.5</v>
      </c>
      <c r="C12" s="305">
        <f t="shared" si="0"/>
        <v>66.25</v>
      </c>
      <c r="D12" s="306"/>
    </row>
    <row r="13" spans="2:4">
      <c r="B13" s="304">
        <v>5</v>
      </c>
      <c r="C13" s="305">
        <f t="shared" si="0"/>
        <v>53</v>
      </c>
      <c r="D13" s="306"/>
    </row>
    <row r="14" spans="2:4">
      <c r="B14" s="304">
        <v>5.5</v>
      </c>
      <c r="C14" s="305">
        <f t="shared" si="0"/>
        <v>39.75</v>
      </c>
      <c r="D14" s="306"/>
    </row>
    <row r="15" spans="2:4">
      <c r="B15" s="304">
        <v>6</v>
      </c>
      <c r="C15" s="307">
        <v>26.5</v>
      </c>
    </row>
    <row r="16" spans="2:4">
      <c r="B16" s="433" t="s">
        <v>69</v>
      </c>
      <c r="C16" s="434"/>
    </row>
    <row r="17" spans="1:3">
      <c r="B17" s="303" t="s">
        <v>71</v>
      </c>
      <c r="C17" s="303" t="s">
        <v>70</v>
      </c>
    </row>
    <row r="18" spans="1:3">
      <c r="A18" s="308">
        <f>26.5/2</f>
        <v>13.25</v>
      </c>
      <c r="B18" s="304">
        <v>0</v>
      </c>
      <c r="C18" s="305">
        <v>185.5</v>
      </c>
    </row>
    <row r="19" spans="1:3">
      <c r="B19" s="304">
        <v>0.01</v>
      </c>
      <c r="C19" s="304">
        <f ca="1">FORECAST(B19,OFFSET($C$4,MATCH(B19,$B$4:$B$15,1)-1,0,2), OFFSET($B$4,MATCH(B19,$B$4:$B$15,1)-1,0,2))</f>
        <v>185.23500000000001</v>
      </c>
    </row>
    <row r="20" spans="1:3">
      <c r="B20" s="304">
        <v>0.02</v>
      </c>
      <c r="C20" s="304">
        <f t="shared" ref="C20:C83" ca="1" si="1">FORECAST(B20,OFFSET($C$4,MATCH(B20,$B$4:$B$15,1)-1,0,2), OFFSET($B$4,MATCH(B20,$B$4:$B$15,1)-1,0,2))</f>
        <v>184.97</v>
      </c>
    </row>
    <row r="21" spans="1:3">
      <c r="B21" s="304">
        <v>0.03</v>
      </c>
      <c r="C21" s="304">
        <f t="shared" ca="1" si="1"/>
        <v>184.70500000000001</v>
      </c>
    </row>
    <row r="22" spans="1:3">
      <c r="B22" s="304">
        <v>0.04</v>
      </c>
      <c r="C22" s="304">
        <f t="shared" ca="1" si="1"/>
        <v>184.44</v>
      </c>
    </row>
    <row r="23" spans="1:3">
      <c r="B23" s="304">
        <v>0.05</v>
      </c>
      <c r="C23" s="304">
        <f t="shared" ca="1" si="1"/>
        <v>184.17500000000001</v>
      </c>
    </row>
    <row r="24" spans="1:3">
      <c r="B24" s="304">
        <v>0.06</v>
      </c>
      <c r="C24" s="304">
        <f t="shared" ca="1" si="1"/>
        <v>183.91</v>
      </c>
    </row>
    <row r="25" spans="1:3">
      <c r="B25" s="304">
        <v>7.0000000000000007E-2</v>
      </c>
      <c r="C25" s="304">
        <f t="shared" ca="1" si="1"/>
        <v>183.64500000000001</v>
      </c>
    </row>
    <row r="26" spans="1:3">
      <c r="B26" s="304">
        <v>0.08</v>
      </c>
      <c r="C26" s="304">
        <f t="shared" ca="1" si="1"/>
        <v>183.38</v>
      </c>
    </row>
    <row r="27" spans="1:3">
      <c r="B27" s="304">
        <v>0.09</v>
      </c>
      <c r="C27" s="304">
        <f t="shared" ca="1" si="1"/>
        <v>183.11500000000001</v>
      </c>
    </row>
    <row r="28" spans="1:3">
      <c r="B28" s="304">
        <v>0.1</v>
      </c>
      <c r="C28" s="304">
        <f t="shared" ca="1" si="1"/>
        <v>182.85</v>
      </c>
    </row>
    <row r="29" spans="1:3">
      <c r="B29" s="304">
        <v>0.11</v>
      </c>
      <c r="C29" s="304">
        <f t="shared" ca="1" si="1"/>
        <v>182.58500000000001</v>
      </c>
    </row>
    <row r="30" spans="1:3">
      <c r="B30" s="304">
        <v>0.12</v>
      </c>
      <c r="C30" s="304">
        <f t="shared" ca="1" si="1"/>
        <v>182.32</v>
      </c>
    </row>
    <row r="31" spans="1:3">
      <c r="B31" s="304">
        <v>0.13</v>
      </c>
      <c r="C31" s="304">
        <f t="shared" ca="1" si="1"/>
        <v>182.05500000000001</v>
      </c>
    </row>
    <row r="32" spans="1:3">
      <c r="B32" s="304">
        <v>0.14000000000000001</v>
      </c>
      <c r="C32" s="304">
        <f t="shared" ca="1" si="1"/>
        <v>181.79</v>
      </c>
    </row>
    <row r="33" spans="2:3">
      <c r="B33" s="304">
        <v>0.15</v>
      </c>
      <c r="C33" s="304">
        <f t="shared" ca="1" si="1"/>
        <v>181.52500000000001</v>
      </c>
    </row>
    <row r="34" spans="2:3">
      <c r="B34" s="304">
        <v>0.16</v>
      </c>
      <c r="C34" s="304">
        <f t="shared" ca="1" si="1"/>
        <v>181.26</v>
      </c>
    </row>
    <row r="35" spans="2:3">
      <c r="B35" s="304">
        <v>0.17</v>
      </c>
      <c r="C35" s="304">
        <f t="shared" ca="1" si="1"/>
        <v>180.995</v>
      </c>
    </row>
    <row r="36" spans="2:3">
      <c r="B36" s="304">
        <v>0.18</v>
      </c>
      <c r="C36" s="304">
        <f t="shared" ca="1" si="1"/>
        <v>180.73</v>
      </c>
    </row>
    <row r="37" spans="2:3">
      <c r="B37" s="304">
        <v>0.19</v>
      </c>
      <c r="C37" s="304">
        <f t="shared" ca="1" si="1"/>
        <v>180.465</v>
      </c>
    </row>
    <row r="38" spans="2:3">
      <c r="B38" s="304">
        <v>0.2</v>
      </c>
      <c r="C38" s="304">
        <f t="shared" ca="1" si="1"/>
        <v>180.2</v>
      </c>
    </row>
    <row r="39" spans="2:3">
      <c r="B39" s="304">
        <v>0.21</v>
      </c>
      <c r="C39" s="304">
        <f t="shared" ca="1" si="1"/>
        <v>179.935</v>
      </c>
    </row>
    <row r="40" spans="2:3">
      <c r="B40" s="304">
        <v>0.22</v>
      </c>
      <c r="C40" s="304">
        <f t="shared" ca="1" si="1"/>
        <v>179.67</v>
      </c>
    </row>
    <row r="41" spans="2:3">
      <c r="B41" s="304">
        <v>0.23</v>
      </c>
      <c r="C41" s="304">
        <f t="shared" ca="1" si="1"/>
        <v>179.405</v>
      </c>
    </row>
    <row r="42" spans="2:3">
      <c r="B42" s="304">
        <v>0.24</v>
      </c>
      <c r="C42" s="304">
        <f t="shared" ca="1" si="1"/>
        <v>179.14</v>
      </c>
    </row>
    <row r="43" spans="2:3">
      <c r="B43" s="304">
        <v>0.25</v>
      </c>
      <c r="C43" s="304">
        <f t="shared" ca="1" si="1"/>
        <v>178.875</v>
      </c>
    </row>
    <row r="44" spans="2:3">
      <c r="B44" s="304">
        <v>0.26</v>
      </c>
      <c r="C44" s="304">
        <f t="shared" ca="1" si="1"/>
        <v>178.61</v>
      </c>
    </row>
    <row r="45" spans="2:3">
      <c r="B45" s="304">
        <v>0.27</v>
      </c>
      <c r="C45" s="304">
        <f t="shared" ca="1" si="1"/>
        <v>178.345</v>
      </c>
    </row>
    <row r="46" spans="2:3">
      <c r="B46" s="304">
        <v>0.28000000000000003</v>
      </c>
      <c r="C46" s="304">
        <f t="shared" ca="1" si="1"/>
        <v>178.08</v>
      </c>
    </row>
    <row r="47" spans="2:3">
      <c r="B47" s="304">
        <v>0.28999999999999998</v>
      </c>
      <c r="C47" s="304">
        <f t="shared" ca="1" si="1"/>
        <v>177.815</v>
      </c>
    </row>
    <row r="48" spans="2:3">
      <c r="B48" s="304">
        <v>0.3</v>
      </c>
      <c r="C48" s="304">
        <f t="shared" ca="1" si="1"/>
        <v>177.55</v>
      </c>
    </row>
    <row r="49" spans="2:3">
      <c r="B49" s="304">
        <v>0.31</v>
      </c>
      <c r="C49" s="304">
        <f t="shared" ca="1" si="1"/>
        <v>177.285</v>
      </c>
    </row>
    <row r="50" spans="2:3">
      <c r="B50" s="304">
        <v>0.32</v>
      </c>
      <c r="C50" s="304">
        <f t="shared" ca="1" si="1"/>
        <v>177.02</v>
      </c>
    </row>
    <row r="51" spans="2:3">
      <c r="B51" s="304">
        <v>0.33</v>
      </c>
      <c r="C51" s="304">
        <f t="shared" ca="1" si="1"/>
        <v>176.755</v>
      </c>
    </row>
    <row r="52" spans="2:3">
      <c r="B52" s="304">
        <v>0.34</v>
      </c>
      <c r="C52" s="304">
        <f t="shared" ca="1" si="1"/>
        <v>176.49</v>
      </c>
    </row>
    <row r="53" spans="2:3">
      <c r="B53" s="304">
        <v>0.35</v>
      </c>
      <c r="C53" s="304">
        <f t="shared" ca="1" si="1"/>
        <v>176.22499999999999</v>
      </c>
    </row>
    <row r="54" spans="2:3">
      <c r="B54" s="304">
        <v>0.36</v>
      </c>
      <c r="C54" s="304">
        <f t="shared" ca="1" si="1"/>
        <v>175.96</v>
      </c>
    </row>
    <row r="55" spans="2:3">
      <c r="B55" s="304">
        <v>0.37</v>
      </c>
      <c r="C55" s="304">
        <f t="shared" ca="1" si="1"/>
        <v>175.69499999999999</v>
      </c>
    </row>
    <row r="56" spans="2:3">
      <c r="B56" s="304">
        <v>0.38</v>
      </c>
      <c r="C56" s="304">
        <f t="shared" ca="1" si="1"/>
        <v>175.43</v>
      </c>
    </row>
    <row r="57" spans="2:3">
      <c r="B57" s="304">
        <v>0.39</v>
      </c>
      <c r="C57" s="304">
        <f t="shared" ca="1" si="1"/>
        <v>175.16499999999999</v>
      </c>
    </row>
    <row r="58" spans="2:3">
      <c r="B58" s="304">
        <v>0.4</v>
      </c>
      <c r="C58" s="304">
        <f t="shared" ca="1" si="1"/>
        <v>174.9</v>
      </c>
    </row>
    <row r="59" spans="2:3">
      <c r="B59" s="304">
        <v>0.41</v>
      </c>
      <c r="C59" s="304">
        <f t="shared" ca="1" si="1"/>
        <v>174.63499999999999</v>
      </c>
    </row>
    <row r="60" spans="2:3">
      <c r="B60" s="304">
        <v>0.42</v>
      </c>
      <c r="C60" s="304">
        <f t="shared" ca="1" si="1"/>
        <v>174.37</v>
      </c>
    </row>
    <row r="61" spans="2:3">
      <c r="B61" s="304">
        <v>0.43</v>
      </c>
      <c r="C61" s="304">
        <f t="shared" ca="1" si="1"/>
        <v>174.10499999999999</v>
      </c>
    </row>
    <row r="62" spans="2:3">
      <c r="B62" s="304">
        <v>0.44</v>
      </c>
      <c r="C62" s="304">
        <f t="shared" ca="1" si="1"/>
        <v>173.84</v>
      </c>
    </row>
    <row r="63" spans="2:3">
      <c r="B63" s="304">
        <v>0.45</v>
      </c>
      <c r="C63" s="304">
        <f t="shared" ca="1" si="1"/>
        <v>173.57499999999999</v>
      </c>
    </row>
    <row r="64" spans="2:3">
      <c r="B64" s="304">
        <v>0.46</v>
      </c>
      <c r="C64" s="304">
        <f t="shared" ca="1" si="1"/>
        <v>173.31</v>
      </c>
    </row>
    <row r="65" spans="2:3">
      <c r="B65" s="304">
        <v>0.47</v>
      </c>
      <c r="C65" s="304">
        <f t="shared" ca="1" si="1"/>
        <v>173.04499999999999</v>
      </c>
    </row>
    <row r="66" spans="2:3">
      <c r="B66" s="304">
        <v>0.48</v>
      </c>
      <c r="C66" s="304">
        <f t="shared" ca="1" si="1"/>
        <v>172.78</v>
      </c>
    </row>
    <row r="67" spans="2:3">
      <c r="B67" s="304">
        <v>0.49</v>
      </c>
      <c r="C67" s="304">
        <f t="shared" ca="1" si="1"/>
        <v>172.51499999999999</v>
      </c>
    </row>
    <row r="68" spans="2:3">
      <c r="B68" s="304">
        <v>0.5</v>
      </c>
      <c r="C68" s="304">
        <f t="shared" ca="1" si="1"/>
        <v>172.25</v>
      </c>
    </row>
    <row r="69" spans="2:3">
      <c r="B69" s="304">
        <v>0.51</v>
      </c>
      <c r="C69" s="304">
        <f t="shared" ca="1" si="1"/>
        <v>171.98500000000001</v>
      </c>
    </row>
    <row r="70" spans="2:3">
      <c r="B70" s="304">
        <v>0.52</v>
      </c>
      <c r="C70" s="304">
        <f t="shared" ca="1" si="1"/>
        <v>171.72</v>
      </c>
    </row>
    <row r="71" spans="2:3">
      <c r="B71" s="304">
        <v>0.53</v>
      </c>
      <c r="C71" s="304">
        <f t="shared" ca="1" si="1"/>
        <v>171.45500000000001</v>
      </c>
    </row>
    <row r="72" spans="2:3">
      <c r="B72" s="304">
        <v>0.54</v>
      </c>
      <c r="C72" s="304">
        <f t="shared" ca="1" si="1"/>
        <v>171.19</v>
      </c>
    </row>
    <row r="73" spans="2:3">
      <c r="B73" s="304">
        <v>0.55000000000000004</v>
      </c>
      <c r="C73" s="304">
        <f t="shared" ca="1" si="1"/>
        <v>170.92500000000001</v>
      </c>
    </row>
    <row r="74" spans="2:3">
      <c r="B74" s="304">
        <v>0.56000000000000005</v>
      </c>
      <c r="C74" s="304">
        <f t="shared" ca="1" si="1"/>
        <v>170.66</v>
      </c>
    </row>
    <row r="75" spans="2:3">
      <c r="B75" s="304">
        <v>0.56999999999999995</v>
      </c>
      <c r="C75" s="304">
        <f t="shared" ca="1" si="1"/>
        <v>170.39500000000001</v>
      </c>
    </row>
    <row r="76" spans="2:3">
      <c r="B76" s="304">
        <v>0.57999999999999996</v>
      </c>
      <c r="C76" s="304">
        <f t="shared" ca="1" si="1"/>
        <v>170.13</v>
      </c>
    </row>
    <row r="77" spans="2:3">
      <c r="B77" s="304">
        <v>0.59</v>
      </c>
      <c r="C77" s="304">
        <f t="shared" ca="1" si="1"/>
        <v>169.86500000000001</v>
      </c>
    </row>
    <row r="78" spans="2:3">
      <c r="B78" s="304">
        <v>0.6</v>
      </c>
      <c r="C78" s="304">
        <f t="shared" ca="1" si="1"/>
        <v>169.6</v>
      </c>
    </row>
    <row r="79" spans="2:3">
      <c r="B79" s="304">
        <v>0.61</v>
      </c>
      <c r="C79" s="304">
        <f t="shared" ca="1" si="1"/>
        <v>169.33500000000001</v>
      </c>
    </row>
    <row r="80" spans="2:3">
      <c r="B80" s="304">
        <v>0.62</v>
      </c>
      <c r="C80" s="304">
        <f t="shared" ca="1" si="1"/>
        <v>169.07</v>
      </c>
    </row>
    <row r="81" spans="2:3">
      <c r="B81" s="304">
        <v>0.63</v>
      </c>
      <c r="C81" s="304">
        <f t="shared" ca="1" si="1"/>
        <v>168.80500000000001</v>
      </c>
    </row>
    <row r="82" spans="2:3">
      <c r="B82" s="304">
        <v>0.64</v>
      </c>
      <c r="C82" s="304">
        <f t="shared" ca="1" si="1"/>
        <v>168.54</v>
      </c>
    </row>
    <row r="83" spans="2:3">
      <c r="B83" s="304">
        <v>0.65</v>
      </c>
      <c r="C83" s="304">
        <f t="shared" ca="1" si="1"/>
        <v>168.27500000000001</v>
      </c>
    </row>
    <row r="84" spans="2:3">
      <c r="B84" s="304">
        <v>0.66</v>
      </c>
      <c r="C84" s="304">
        <f t="shared" ref="C84:C147" ca="1" si="2">FORECAST(B84,OFFSET($C$4,MATCH(B84,$B$4:$B$15,1)-1,0,2), OFFSET($B$4,MATCH(B84,$B$4:$B$15,1)-1,0,2))</f>
        <v>168.01</v>
      </c>
    </row>
    <row r="85" spans="2:3">
      <c r="B85" s="304">
        <v>0.67</v>
      </c>
      <c r="C85" s="304">
        <f t="shared" ca="1" si="2"/>
        <v>167.745</v>
      </c>
    </row>
    <row r="86" spans="2:3">
      <c r="B86" s="304">
        <v>0.68</v>
      </c>
      <c r="C86" s="304">
        <f t="shared" ca="1" si="2"/>
        <v>167.48</v>
      </c>
    </row>
    <row r="87" spans="2:3">
      <c r="B87" s="304">
        <v>0.69</v>
      </c>
      <c r="C87" s="304">
        <f t="shared" ca="1" si="2"/>
        <v>167.215</v>
      </c>
    </row>
    <row r="88" spans="2:3">
      <c r="B88" s="304">
        <v>0.7</v>
      </c>
      <c r="C88" s="304">
        <f t="shared" ca="1" si="2"/>
        <v>166.95</v>
      </c>
    </row>
    <row r="89" spans="2:3">
      <c r="B89" s="304">
        <v>0.71</v>
      </c>
      <c r="C89" s="304">
        <f t="shared" ca="1" si="2"/>
        <v>166.685</v>
      </c>
    </row>
    <row r="90" spans="2:3">
      <c r="B90" s="304">
        <v>0.72</v>
      </c>
      <c r="C90" s="304">
        <f t="shared" ca="1" si="2"/>
        <v>166.42000000000002</v>
      </c>
    </row>
    <row r="91" spans="2:3">
      <c r="B91" s="304">
        <v>0.73</v>
      </c>
      <c r="C91" s="304">
        <f t="shared" ca="1" si="2"/>
        <v>166.155</v>
      </c>
    </row>
    <row r="92" spans="2:3">
      <c r="B92" s="304">
        <v>0.74</v>
      </c>
      <c r="C92" s="304">
        <f t="shared" ca="1" si="2"/>
        <v>165.89</v>
      </c>
    </row>
    <row r="93" spans="2:3">
      <c r="B93" s="304">
        <v>0.75</v>
      </c>
      <c r="C93" s="304">
        <f t="shared" ca="1" si="2"/>
        <v>165.625</v>
      </c>
    </row>
    <row r="94" spans="2:3">
      <c r="B94" s="304">
        <v>0.76</v>
      </c>
      <c r="C94" s="304">
        <f t="shared" ca="1" si="2"/>
        <v>165.36</v>
      </c>
    </row>
    <row r="95" spans="2:3">
      <c r="B95" s="304">
        <v>0.77</v>
      </c>
      <c r="C95" s="304">
        <f t="shared" ca="1" si="2"/>
        <v>165.095</v>
      </c>
    </row>
    <row r="96" spans="2:3">
      <c r="B96" s="304">
        <v>0.78</v>
      </c>
      <c r="C96" s="304">
        <f t="shared" ca="1" si="2"/>
        <v>164.82999999999998</v>
      </c>
    </row>
    <row r="97" spans="2:3">
      <c r="B97" s="304">
        <v>0.79</v>
      </c>
      <c r="C97" s="304">
        <f t="shared" ca="1" si="2"/>
        <v>164.565</v>
      </c>
    </row>
    <row r="98" spans="2:3">
      <c r="B98" s="304">
        <v>0.8</v>
      </c>
      <c r="C98" s="304">
        <f t="shared" ca="1" si="2"/>
        <v>164.3</v>
      </c>
    </row>
    <row r="99" spans="2:3">
      <c r="B99" s="304">
        <v>0.81</v>
      </c>
      <c r="C99" s="304">
        <f t="shared" ca="1" si="2"/>
        <v>164.035</v>
      </c>
    </row>
    <row r="100" spans="2:3">
      <c r="B100" s="304">
        <v>0.82</v>
      </c>
      <c r="C100" s="304">
        <f t="shared" ca="1" si="2"/>
        <v>163.77000000000001</v>
      </c>
    </row>
    <row r="101" spans="2:3">
      <c r="B101" s="304">
        <v>0.83</v>
      </c>
      <c r="C101" s="304">
        <f t="shared" ca="1" si="2"/>
        <v>163.505</v>
      </c>
    </row>
    <row r="102" spans="2:3">
      <c r="B102" s="304">
        <v>0.84</v>
      </c>
      <c r="C102" s="304">
        <f t="shared" ca="1" si="2"/>
        <v>163.24</v>
      </c>
    </row>
    <row r="103" spans="2:3">
      <c r="B103" s="304">
        <v>0.85</v>
      </c>
      <c r="C103" s="304">
        <f t="shared" ca="1" si="2"/>
        <v>162.97499999999999</v>
      </c>
    </row>
    <row r="104" spans="2:3">
      <c r="B104" s="304">
        <v>0.86</v>
      </c>
      <c r="C104" s="304">
        <f t="shared" ca="1" si="2"/>
        <v>162.71</v>
      </c>
    </row>
    <row r="105" spans="2:3">
      <c r="B105" s="304">
        <v>0.87</v>
      </c>
      <c r="C105" s="304">
        <f t="shared" ca="1" si="2"/>
        <v>162.44499999999999</v>
      </c>
    </row>
    <row r="106" spans="2:3">
      <c r="B106" s="304">
        <v>0.88</v>
      </c>
      <c r="C106" s="304">
        <f t="shared" ca="1" si="2"/>
        <v>162.18</v>
      </c>
    </row>
    <row r="107" spans="2:3">
      <c r="B107" s="304">
        <v>0.89</v>
      </c>
      <c r="C107" s="304">
        <f t="shared" ca="1" si="2"/>
        <v>161.91499999999999</v>
      </c>
    </row>
    <row r="108" spans="2:3">
      <c r="B108" s="304">
        <v>0.9</v>
      </c>
      <c r="C108" s="304">
        <f t="shared" ca="1" si="2"/>
        <v>161.65</v>
      </c>
    </row>
    <row r="109" spans="2:3">
      <c r="B109" s="304">
        <v>0.91</v>
      </c>
      <c r="C109" s="304">
        <f t="shared" ca="1" si="2"/>
        <v>161.38499999999999</v>
      </c>
    </row>
    <row r="110" spans="2:3">
      <c r="B110" s="304">
        <v>0.92</v>
      </c>
      <c r="C110" s="304">
        <f t="shared" ca="1" si="2"/>
        <v>161.12</v>
      </c>
    </row>
    <row r="111" spans="2:3">
      <c r="B111" s="304">
        <v>0.93</v>
      </c>
      <c r="C111" s="304">
        <f t="shared" ca="1" si="2"/>
        <v>160.85499999999999</v>
      </c>
    </row>
    <row r="112" spans="2:3">
      <c r="B112" s="304">
        <v>0.94</v>
      </c>
      <c r="C112" s="304">
        <f t="shared" ca="1" si="2"/>
        <v>160.59</v>
      </c>
    </row>
    <row r="113" spans="2:3">
      <c r="B113" s="304">
        <v>0.95</v>
      </c>
      <c r="C113" s="304">
        <f t="shared" ca="1" si="2"/>
        <v>160.32499999999999</v>
      </c>
    </row>
    <row r="114" spans="2:3">
      <c r="B114" s="304">
        <v>0.96</v>
      </c>
      <c r="C114" s="304">
        <f t="shared" ca="1" si="2"/>
        <v>160.06</v>
      </c>
    </row>
    <row r="115" spans="2:3">
      <c r="B115" s="304">
        <v>0.97</v>
      </c>
      <c r="C115" s="304">
        <f t="shared" ca="1" si="2"/>
        <v>159.79500000000002</v>
      </c>
    </row>
    <row r="116" spans="2:3">
      <c r="B116" s="304">
        <v>0.98</v>
      </c>
      <c r="C116" s="304">
        <f t="shared" ca="1" si="2"/>
        <v>159.53</v>
      </c>
    </row>
    <row r="117" spans="2:3">
      <c r="B117" s="304">
        <v>0.99</v>
      </c>
      <c r="C117" s="304">
        <f t="shared" ca="1" si="2"/>
        <v>159.26499999999999</v>
      </c>
    </row>
    <row r="118" spans="2:3">
      <c r="B118" s="304">
        <v>1</v>
      </c>
      <c r="C118" s="304">
        <f t="shared" ca="1" si="2"/>
        <v>159</v>
      </c>
    </row>
    <row r="119" spans="2:3">
      <c r="B119" s="304">
        <v>1.01</v>
      </c>
      <c r="C119" s="304">
        <f t="shared" ca="1" si="2"/>
        <v>158.73500000000001</v>
      </c>
    </row>
    <row r="120" spans="2:3">
      <c r="B120" s="304">
        <v>1.02</v>
      </c>
      <c r="C120" s="304">
        <f t="shared" ca="1" si="2"/>
        <v>158.47</v>
      </c>
    </row>
    <row r="121" spans="2:3">
      <c r="B121" s="304">
        <v>1.03</v>
      </c>
      <c r="C121" s="304">
        <f t="shared" ca="1" si="2"/>
        <v>158.20499999999998</v>
      </c>
    </row>
    <row r="122" spans="2:3">
      <c r="B122" s="304">
        <v>1.04</v>
      </c>
      <c r="C122" s="304">
        <f t="shared" ca="1" si="2"/>
        <v>157.94</v>
      </c>
    </row>
    <row r="123" spans="2:3">
      <c r="B123" s="304">
        <v>1.05</v>
      </c>
      <c r="C123" s="304">
        <f t="shared" ca="1" si="2"/>
        <v>157.67500000000001</v>
      </c>
    </row>
    <row r="124" spans="2:3">
      <c r="B124" s="304">
        <v>1.06</v>
      </c>
      <c r="C124" s="304">
        <f t="shared" ca="1" si="2"/>
        <v>157.41</v>
      </c>
    </row>
    <row r="125" spans="2:3">
      <c r="B125" s="304">
        <v>1.07</v>
      </c>
      <c r="C125" s="304">
        <f t="shared" ca="1" si="2"/>
        <v>157.14500000000001</v>
      </c>
    </row>
    <row r="126" spans="2:3">
      <c r="B126" s="304">
        <v>1.08</v>
      </c>
      <c r="C126" s="304">
        <f t="shared" ca="1" si="2"/>
        <v>156.88</v>
      </c>
    </row>
    <row r="127" spans="2:3">
      <c r="B127" s="304">
        <v>1.0900000000000001</v>
      </c>
      <c r="C127" s="304">
        <f t="shared" ca="1" si="2"/>
        <v>156.61500000000001</v>
      </c>
    </row>
    <row r="128" spans="2:3">
      <c r="B128" s="304">
        <v>1.1000000000000001</v>
      </c>
      <c r="C128" s="304">
        <f t="shared" ca="1" si="2"/>
        <v>156.35</v>
      </c>
    </row>
    <row r="129" spans="2:3">
      <c r="B129" s="304">
        <v>1.1100000000000001</v>
      </c>
      <c r="C129" s="304">
        <f t="shared" ca="1" si="2"/>
        <v>156.08500000000001</v>
      </c>
    </row>
    <row r="130" spans="2:3">
      <c r="B130" s="304">
        <v>1.1200000000000001</v>
      </c>
      <c r="C130" s="304">
        <f t="shared" ca="1" si="2"/>
        <v>155.82</v>
      </c>
    </row>
    <row r="131" spans="2:3">
      <c r="B131" s="304">
        <v>1.1299999999999999</v>
      </c>
      <c r="C131" s="304">
        <f t="shared" ca="1" si="2"/>
        <v>155.55500000000001</v>
      </c>
    </row>
    <row r="132" spans="2:3">
      <c r="B132" s="304">
        <v>1.1399999999999999</v>
      </c>
      <c r="C132" s="304">
        <f t="shared" ca="1" si="2"/>
        <v>155.29</v>
      </c>
    </row>
    <row r="133" spans="2:3">
      <c r="B133" s="304">
        <v>1.1499999999999999</v>
      </c>
      <c r="C133" s="304">
        <f t="shared" ca="1" si="2"/>
        <v>155.02500000000001</v>
      </c>
    </row>
    <row r="134" spans="2:3">
      <c r="B134" s="304">
        <v>1.1599999999999999</v>
      </c>
      <c r="C134" s="304">
        <f t="shared" ca="1" si="2"/>
        <v>154.76</v>
      </c>
    </row>
    <row r="135" spans="2:3">
      <c r="B135" s="304">
        <v>1.17</v>
      </c>
      <c r="C135" s="304">
        <f t="shared" ca="1" si="2"/>
        <v>154.495</v>
      </c>
    </row>
    <row r="136" spans="2:3">
      <c r="B136" s="304">
        <v>1.18</v>
      </c>
      <c r="C136" s="304">
        <f t="shared" ca="1" si="2"/>
        <v>154.22999999999999</v>
      </c>
    </row>
    <row r="137" spans="2:3">
      <c r="B137" s="304">
        <v>1.19</v>
      </c>
      <c r="C137" s="304">
        <f t="shared" ca="1" si="2"/>
        <v>153.965</v>
      </c>
    </row>
    <row r="138" spans="2:3">
      <c r="B138" s="304">
        <v>1.2</v>
      </c>
      <c r="C138" s="304">
        <f t="shared" ca="1" si="2"/>
        <v>153.69999999999999</v>
      </c>
    </row>
    <row r="139" spans="2:3">
      <c r="B139" s="304">
        <v>1.21</v>
      </c>
      <c r="C139" s="304">
        <f t="shared" ca="1" si="2"/>
        <v>153.435</v>
      </c>
    </row>
    <row r="140" spans="2:3">
      <c r="B140" s="304">
        <v>1.22</v>
      </c>
      <c r="C140" s="304">
        <f t="shared" ca="1" si="2"/>
        <v>153.17000000000002</v>
      </c>
    </row>
    <row r="141" spans="2:3">
      <c r="B141" s="304">
        <v>1.23</v>
      </c>
      <c r="C141" s="304">
        <f t="shared" ca="1" si="2"/>
        <v>152.905</v>
      </c>
    </row>
    <row r="142" spans="2:3">
      <c r="B142" s="304">
        <v>1.24</v>
      </c>
      <c r="C142" s="304">
        <f t="shared" ca="1" si="2"/>
        <v>152.63999999999999</v>
      </c>
    </row>
    <row r="143" spans="2:3">
      <c r="B143" s="304">
        <v>1.25</v>
      </c>
      <c r="C143" s="304">
        <f t="shared" ca="1" si="2"/>
        <v>152.375</v>
      </c>
    </row>
    <row r="144" spans="2:3">
      <c r="B144" s="304">
        <v>1.26</v>
      </c>
      <c r="C144" s="304">
        <f t="shared" ca="1" si="2"/>
        <v>152.11000000000001</v>
      </c>
    </row>
    <row r="145" spans="2:3">
      <c r="B145" s="304">
        <v>1.27</v>
      </c>
      <c r="C145" s="304">
        <f t="shared" ca="1" si="2"/>
        <v>151.845</v>
      </c>
    </row>
    <row r="146" spans="2:3">
      <c r="B146" s="304">
        <v>1.28</v>
      </c>
      <c r="C146" s="304">
        <f t="shared" ca="1" si="2"/>
        <v>151.57999999999998</v>
      </c>
    </row>
    <row r="147" spans="2:3">
      <c r="B147" s="304">
        <v>1.29</v>
      </c>
      <c r="C147" s="304">
        <f t="shared" ca="1" si="2"/>
        <v>151.315</v>
      </c>
    </row>
    <row r="148" spans="2:3">
      <c r="B148" s="304">
        <v>1.3</v>
      </c>
      <c r="C148" s="304">
        <f t="shared" ref="C148:C211" ca="1" si="3">FORECAST(B148,OFFSET($C$4,MATCH(B148,$B$4:$B$15,1)-1,0,2), OFFSET($B$4,MATCH(B148,$B$4:$B$15,1)-1,0,2))</f>
        <v>151.05000000000001</v>
      </c>
    </row>
    <row r="149" spans="2:3">
      <c r="B149" s="304">
        <v>1.31</v>
      </c>
      <c r="C149" s="304">
        <f t="shared" ca="1" si="3"/>
        <v>150.785</v>
      </c>
    </row>
    <row r="150" spans="2:3">
      <c r="B150" s="304">
        <v>1.32</v>
      </c>
      <c r="C150" s="304">
        <f t="shared" ca="1" si="3"/>
        <v>150.51999999999998</v>
      </c>
    </row>
    <row r="151" spans="2:3">
      <c r="B151" s="304">
        <v>1.33</v>
      </c>
      <c r="C151" s="304">
        <f t="shared" ca="1" si="3"/>
        <v>150.255</v>
      </c>
    </row>
    <row r="152" spans="2:3">
      <c r="B152" s="304">
        <v>1.34</v>
      </c>
      <c r="C152" s="304">
        <f t="shared" ca="1" si="3"/>
        <v>149.99</v>
      </c>
    </row>
    <row r="153" spans="2:3">
      <c r="B153" s="304">
        <v>1.35</v>
      </c>
      <c r="C153" s="304">
        <f t="shared" ca="1" si="3"/>
        <v>149.72499999999999</v>
      </c>
    </row>
    <row r="154" spans="2:3">
      <c r="B154" s="304">
        <v>1.36</v>
      </c>
      <c r="C154" s="304">
        <f t="shared" ca="1" si="3"/>
        <v>149.46</v>
      </c>
    </row>
    <row r="155" spans="2:3">
      <c r="B155" s="304">
        <v>1.37</v>
      </c>
      <c r="C155" s="304">
        <f t="shared" ca="1" si="3"/>
        <v>149.19499999999999</v>
      </c>
    </row>
    <row r="156" spans="2:3">
      <c r="B156" s="304">
        <v>1.38</v>
      </c>
      <c r="C156" s="304">
        <f t="shared" ca="1" si="3"/>
        <v>148.93</v>
      </c>
    </row>
    <row r="157" spans="2:3">
      <c r="B157" s="304">
        <v>1.39</v>
      </c>
      <c r="C157" s="304">
        <f t="shared" ca="1" si="3"/>
        <v>148.66499999999999</v>
      </c>
    </row>
    <row r="158" spans="2:3">
      <c r="B158" s="304">
        <v>1.4</v>
      </c>
      <c r="C158" s="304">
        <f t="shared" ca="1" si="3"/>
        <v>148.4</v>
      </c>
    </row>
    <row r="159" spans="2:3">
      <c r="B159" s="304">
        <v>1.41</v>
      </c>
      <c r="C159" s="304">
        <f t="shared" ca="1" si="3"/>
        <v>148.13499999999999</v>
      </c>
    </row>
    <row r="160" spans="2:3">
      <c r="B160" s="304">
        <v>1.42</v>
      </c>
      <c r="C160" s="304">
        <f t="shared" ca="1" si="3"/>
        <v>147.87</v>
      </c>
    </row>
    <row r="161" spans="2:3">
      <c r="B161" s="304">
        <v>1.43</v>
      </c>
      <c r="C161" s="304">
        <f t="shared" ca="1" si="3"/>
        <v>147.60500000000002</v>
      </c>
    </row>
    <row r="162" spans="2:3">
      <c r="B162" s="304">
        <v>1.44</v>
      </c>
      <c r="C162" s="304">
        <f t="shared" ca="1" si="3"/>
        <v>147.34</v>
      </c>
    </row>
    <row r="163" spans="2:3">
      <c r="B163" s="304">
        <v>1.45</v>
      </c>
      <c r="C163" s="304">
        <f t="shared" ca="1" si="3"/>
        <v>147.07499999999999</v>
      </c>
    </row>
    <row r="164" spans="2:3">
      <c r="B164" s="304">
        <v>1.46</v>
      </c>
      <c r="C164" s="304">
        <f t="shared" ca="1" si="3"/>
        <v>146.81</v>
      </c>
    </row>
    <row r="165" spans="2:3">
      <c r="B165" s="304">
        <v>1.47</v>
      </c>
      <c r="C165" s="304">
        <f t="shared" ca="1" si="3"/>
        <v>146.54500000000002</v>
      </c>
    </row>
    <row r="166" spans="2:3">
      <c r="B166" s="304">
        <v>1.48</v>
      </c>
      <c r="C166" s="304">
        <f t="shared" ca="1" si="3"/>
        <v>146.28</v>
      </c>
    </row>
    <row r="167" spans="2:3">
      <c r="B167" s="304">
        <v>1.49</v>
      </c>
      <c r="C167" s="304">
        <f t="shared" ca="1" si="3"/>
        <v>146.01499999999999</v>
      </c>
    </row>
    <row r="168" spans="2:3">
      <c r="B168" s="304">
        <v>1.5</v>
      </c>
      <c r="C168" s="304">
        <f t="shared" ca="1" si="3"/>
        <v>145.75</v>
      </c>
    </row>
    <row r="169" spans="2:3">
      <c r="B169" s="304">
        <v>1.51</v>
      </c>
      <c r="C169" s="304">
        <f t="shared" ca="1" si="3"/>
        <v>145.48500000000001</v>
      </c>
    </row>
    <row r="170" spans="2:3">
      <c r="B170" s="304">
        <v>1.52</v>
      </c>
      <c r="C170" s="304">
        <f t="shared" ca="1" si="3"/>
        <v>145.22</v>
      </c>
    </row>
    <row r="171" spans="2:3">
      <c r="B171" s="304">
        <v>1.53</v>
      </c>
      <c r="C171" s="304">
        <f t="shared" ca="1" si="3"/>
        <v>144.95499999999998</v>
      </c>
    </row>
    <row r="172" spans="2:3">
      <c r="B172" s="304">
        <v>1.54</v>
      </c>
      <c r="C172" s="304">
        <f t="shared" ca="1" si="3"/>
        <v>144.69</v>
      </c>
    </row>
    <row r="173" spans="2:3">
      <c r="B173" s="304">
        <v>1.55</v>
      </c>
      <c r="C173" s="304">
        <f t="shared" ca="1" si="3"/>
        <v>144.42500000000001</v>
      </c>
    </row>
    <row r="174" spans="2:3">
      <c r="B174" s="304">
        <v>1.56</v>
      </c>
      <c r="C174" s="304">
        <f t="shared" ca="1" si="3"/>
        <v>144.16</v>
      </c>
    </row>
    <row r="175" spans="2:3">
      <c r="B175" s="304">
        <v>1.57</v>
      </c>
      <c r="C175" s="304">
        <f t="shared" ca="1" si="3"/>
        <v>143.89499999999998</v>
      </c>
    </row>
    <row r="176" spans="2:3">
      <c r="B176" s="304">
        <v>1.58</v>
      </c>
      <c r="C176" s="304">
        <f t="shared" ca="1" si="3"/>
        <v>143.63</v>
      </c>
    </row>
    <row r="177" spans="2:3">
      <c r="B177" s="304">
        <v>1.59</v>
      </c>
      <c r="C177" s="304">
        <f t="shared" ca="1" si="3"/>
        <v>143.36500000000001</v>
      </c>
    </row>
    <row r="178" spans="2:3">
      <c r="B178" s="304">
        <v>1.6</v>
      </c>
      <c r="C178" s="304">
        <f t="shared" ca="1" si="3"/>
        <v>143.1</v>
      </c>
    </row>
    <row r="179" spans="2:3">
      <c r="B179" s="304">
        <v>1.61</v>
      </c>
      <c r="C179" s="304">
        <f t="shared" ca="1" si="3"/>
        <v>142.83500000000001</v>
      </c>
    </row>
    <row r="180" spans="2:3">
      <c r="B180" s="304">
        <v>1.62</v>
      </c>
      <c r="C180" s="304">
        <f t="shared" ca="1" si="3"/>
        <v>142.57</v>
      </c>
    </row>
    <row r="181" spans="2:3">
      <c r="B181" s="304">
        <v>1.63</v>
      </c>
      <c r="C181" s="304">
        <f t="shared" ca="1" si="3"/>
        <v>142.30500000000001</v>
      </c>
    </row>
    <row r="182" spans="2:3">
      <c r="B182" s="304">
        <v>1.64</v>
      </c>
      <c r="C182" s="304">
        <f t="shared" ca="1" si="3"/>
        <v>142.04</v>
      </c>
    </row>
    <row r="183" spans="2:3">
      <c r="B183" s="304">
        <v>1.65</v>
      </c>
      <c r="C183" s="304">
        <f t="shared" ca="1" si="3"/>
        <v>141.77500000000001</v>
      </c>
    </row>
    <row r="184" spans="2:3">
      <c r="B184" s="304">
        <v>1.66</v>
      </c>
      <c r="C184" s="304">
        <f t="shared" ca="1" si="3"/>
        <v>141.51</v>
      </c>
    </row>
    <row r="185" spans="2:3">
      <c r="B185" s="304">
        <v>1.67</v>
      </c>
      <c r="C185" s="304">
        <f t="shared" ca="1" si="3"/>
        <v>141.245</v>
      </c>
    </row>
    <row r="186" spans="2:3">
      <c r="B186" s="304">
        <v>1.68</v>
      </c>
      <c r="C186" s="304">
        <f t="shared" ca="1" si="3"/>
        <v>140.98000000000002</v>
      </c>
    </row>
    <row r="187" spans="2:3">
      <c r="B187" s="304">
        <v>1.69</v>
      </c>
      <c r="C187" s="304">
        <f t="shared" ca="1" si="3"/>
        <v>140.715</v>
      </c>
    </row>
    <row r="188" spans="2:3">
      <c r="B188" s="304">
        <v>1.7</v>
      </c>
      <c r="C188" s="304">
        <f t="shared" ca="1" si="3"/>
        <v>140.44999999999999</v>
      </c>
    </row>
    <row r="189" spans="2:3">
      <c r="B189" s="304">
        <v>1.71</v>
      </c>
      <c r="C189" s="304">
        <f t="shared" ca="1" si="3"/>
        <v>140.185</v>
      </c>
    </row>
    <row r="190" spans="2:3">
      <c r="B190" s="304">
        <v>1.72</v>
      </c>
      <c r="C190" s="304">
        <f t="shared" ca="1" si="3"/>
        <v>139.92000000000002</v>
      </c>
    </row>
    <row r="191" spans="2:3">
      <c r="B191" s="304">
        <v>1.73</v>
      </c>
      <c r="C191" s="304">
        <f t="shared" ca="1" si="3"/>
        <v>139.655</v>
      </c>
    </row>
    <row r="192" spans="2:3">
      <c r="B192" s="304">
        <v>1.74</v>
      </c>
      <c r="C192" s="304">
        <f t="shared" ca="1" si="3"/>
        <v>139.38999999999999</v>
      </c>
    </row>
    <row r="193" spans="2:3">
      <c r="B193" s="304">
        <v>1.75</v>
      </c>
      <c r="C193" s="304">
        <f t="shared" ca="1" si="3"/>
        <v>139.125</v>
      </c>
    </row>
    <row r="194" spans="2:3">
      <c r="B194" s="304">
        <v>1.76</v>
      </c>
      <c r="C194" s="304">
        <f t="shared" ca="1" si="3"/>
        <v>138.86000000000001</v>
      </c>
    </row>
    <row r="195" spans="2:3">
      <c r="B195" s="304">
        <v>1.77</v>
      </c>
      <c r="C195" s="304">
        <f t="shared" ca="1" si="3"/>
        <v>138.595</v>
      </c>
    </row>
    <row r="196" spans="2:3">
      <c r="B196" s="304">
        <v>1.78</v>
      </c>
      <c r="C196" s="304">
        <f t="shared" ca="1" si="3"/>
        <v>138.32999999999998</v>
      </c>
    </row>
    <row r="197" spans="2:3">
      <c r="B197" s="304">
        <v>1.79</v>
      </c>
      <c r="C197" s="304">
        <f t="shared" ca="1" si="3"/>
        <v>138.065</v>
      </c>
    </row>
    <row r="198" spans="2:3">
      <c r="B198" s="304">
        <v>1.8</v>
      </c>
      <c r="C198" s="304">
        <f t="shared" ca="1" si="3"/>
        <v>137.80000000000001</v>
      </c>
    </row>
    <row r="199" spans="2:3">
      <c r="B199" s="304">
        <v>1.81</v>
      </c>
      <c r="C199" s="304">
        <f t="shared" ca="1" si="3"/>
        <v>137.535</v>
      </c>
    </row>
    <row r="200" spans="2:3">
      <c r="B200" s="304">
        <v>1.82</v>
      </c>
      <c r="C200" s="304">
        <f t="shared" ca="1" si="3"/>
        <v>137.26999999999998</v>
      </c>
    </row>
    <row r="201" spans="2:3">
      <c r="B201" s="304">
        <v>1.83</v>
      </c>
      <c r="C201" s="304">
        <f t="shared" ca="1" si="3"/>
        <v>137.005</v>
      </c>
    </row>
    <row r="202" spans="2:3">
      <c r="B202" s="304">
        <v>1.84</v>
      </c>
      <c r="C202" s="304">
        <f t="shared" ca="1" si="3"/>
        <v>136.74</v>
      </c>
    </row>
    <row r="203" spans="2:3">
      <c r="B203" s="304">
        <v>1.85</v>
      </c>
      <c r="C203" s="304">
        <f t="shared" ca="1" si="3"/>
        <v>136.47499999999999</v>
      </c>
    </row>
    <row r="204" spans="2:3">
      <c r="B204" s="304">
        <v>1.86</v>
      </c>
      <c r="C204" s="304">
        <f t="shared" ca="1" si="3"/>
        <v>136.21</v>
      </c>
    </row>
    <row r="205" spans="2:3">
      <c r="B205" s="304">
        <v>1.87</v>
      </c>
      <c r="C205" s="304">
        <f t="shared" ca="1" si="3"/>
        <v>135.94499999999999</v>
      </c>
    </row>
    <row r="206" spans="2:3">
      <c r="B206" s="304">
        <v>1.88</v>
      </c>
      <c r="C206" s="304">
        <f t="shared" ca="1" si="3"/>
        <v>135.68</v>
      </c>
    </row>
    <row r="207" spans="2:3">
      <c r="B207" s="304">
        <v>1.89</v>
      </c>
      <c r="C207" s="304">
        <f t="shared" ca="1" si="3"/>
        <v>135.41499999999999</v>
      </c>
    </row>
    <row r="208" spans="2:3">
      <c r="B208" s="304">
        <v>1.9</v>
      </c>
      <c r="C208" s="304">
        <f t="shared" ca="1" si="3"/>
        <v>135.15</v>
      </c>
    </row>
    <row r="209" spans="2:3">
      <c r="B209" s="304">
        <v>1.91</v>
      </c>
      <c r="C209" s="304">
        <f t="shared" ca="1" si="3"/>
        <v>134.88499999999999</v>
      </c>
    </row>
    <row r="210" spans="2:3">
      <c r="B210" s="304">
        <v>1.92</v>
      </c>
      <c r="C210" s="304">
        <f t="shared" ca="1" si="3"/>
        <v>134.62</v>
      </c>
    </row>
    <row r="211" spans="2:3">
      <c r="B211" s="304">
        <v>1.93</v>
      </c>
      <c r="C211" s="304">
        <f t="shared" ca="1" si="3"/>
        <v>134.35500000000002</v>
      </c>
    </row>
    <row r="212" spans="2:3">
      <c r="B212" s="304">
        <v>1.94</v>
      </c>
      <c r="C212" s="304">
        <f t="shared" ref="C212:C275" ca="1" si="4">FORECAST(B212,OFFSET($C$4,MATCH(B212,$B$4:$B$15,1)-1,0,2), OFFSET($B$4,MATCH(B212,$B$4:$B$15,1)-1,0,2))</f>
        <v>134.09</v>
      </c>
    </row>
    <row r="213" spans="2:3">
      <c r="B213" s="304">
        <v>1.95</v>
      </c>
      <c r="C213" s="304">
        <f t="shared" ca="1" si="4"/>
        <v>133.82499999999999</v>
      </c>
    </row>
    <row r="214" spans="2:3">
      <c r="B214" s="304">
        <v>1.96</v>
      </c>
      <c r="C214" s="304">
        <f t="shared" ca="1" si="4"/>
        <v>133.56</v>
      </c>
    </row>
    <row r="215" spans="2:3">
      <c r="B215" s="304">
        <v>1.97</v>
      </c>
      <c r="C215" s="304">
        <f t="shared" ca="1" si="4"/>
        <v>133.29500000000002</v>
      </c>
    </row>
    <row r="216" spans="2:3">
      <c r="B216" s="304">
        <v>1.98</v>
      </c>
      <c r="C216" s="304">
        <f t="shared" ca="1" si="4"/>
        <v>133.03</v>
      </c>
    </row>
    <row r="217" spans="2:3">
      <c r="B217" s="304">
        <v>1.99</v>
      </c>
      <c r="C217" s="304">
        <f t="shared" ca="1" si="4"/>
        <v>132.76499999999999</v>
      </c>
    </row>
    <row r="218" spans="2:3">
      <c r="B218" s="304">
        <v>2</v>
      </c>
      <c r="C218" s="304">
        <f t="shared" ca="1" si="4"/>
        <v>132.5</v>
      </c>
    </row>
    <row r="219" spans="2:3">
      <c r="B219" s="304">
        <v>2.0099999999999998</v>
      </c>
      <c r="C219" s="304">
        <f t="shared" ca="1" si="4"/>
        <v>132.23500000000001</v>
      </c>
    </row>
    <row r="220" spans="2:3">
      <c r="B220" s="304">
        <v>2.02</v>
      </c>
      <c r="C220" s="304">
        <f t="shared" ca="1" si="4"/>
        <v>131.97</v>
      </c>
    </row>
    <row r="221" spans="2:3">
      <c r="B221" s="304">
        <v>2.0299999999999998</v>
      </c>
      <c r="C221" s="304">
        <f t="shared" ca="1" si="4"/>
        <v>131.70500000000001</v>
      </c>
    </row>
    <row r="222" spans="2:3">
      <c r="B222" s="304">
        <v>2.04</v>
      </c>
      <c r="C222" s="304">
        <f t="shared" ca="1" si="4"/>
        <v>131.44</v>
      </c>
    </row>
    <row r="223" spans="2:3">
      <c r="B223" s="304">
        <v>2.0499999999999998</v>
      </c>
      <c r="C223" s="304">
        <f t="shared" ca="1" si="4"/>
        <v>131.17500000000001</v>
      </c>
    </row>
    <row r="224" spans="2:3">
      <c r="B224" s="304">
        <v>2.06</v>
      </c>
      <c r="C224" s="304">
        <f t="shared" ca="1" si="4"/>
        <v>130.91</v>
      </c>
    </row>
    <row r="225" spans="2:3">
      <c r="B225" s="304">
        <v>2.0699999999999998</v>
      </c>
      <c r="C225" s="304">
        <f t="shared" ca="1" si="4"/>
        <v>130.64500000000001</v>
      </c>
    </row>
    <row r="226" spans="2:3">
      <c r="B226" s="304">
        <v>2.08</v>
      </c>
      <c r="C226" s="304">
        <f t="shared" ca="1" si="4"/>
        <v>130.38</v>
      </c>
    </row>
    <row r="227" spans="2:3">
      <c r="B227" s="304">
        <v>2.09</v>
      </c>
      <c r="C227" s="304">
        <f t="shared" ca="1" si="4"/>
        <v>130.11500000000001</v>
      </c>
    </row>
    <row r="228" spans="2:3">
      <c r="B228" s="304">
        <v>2.1</v>
      </c>
      <c r="C228" s="304">
        <f t="shared" ca="1" si="4"/>
        <v>129.85</v>
      </c>
    </row>
    <row r="229" spans="2:3">
      <c r="B229" s="304">
        <v>2.11</v>
      </c>
      <c r="C229" s="304">
        <f t="shared" ca="1" si="4"/>
        <v>129.58500000000001</v>
      </c>
    </row>
    <row r="230" spans="2:3">
      <c r="B230" s="304">
        <v>2.12</v>
      </c>
      <c r="C230" s="304">
        <f t="shared" ca="1" si="4"/>
        <v>129.32</v>
      </c>
    </row>
    <row r="231" spans="2:3">
      <c r="B231" s="304">
        <v>2.13</v>
      </c>
      <c r="C231" s="304">
        <f t="shared" ca="1" si="4"/>
        <v>129.05500000000001</v>
      </c>
    </row>
    <row r="232" spans="2:3">
      <c r="B232" s="304">
        <v>2.14</v>
      </c>
      <c r="C232" s="304">
        <f t="shared" ca="1" si="4"/>
        <v>128.79</v>
      </c>
    </row>
    <row r="233" spans="2:3">
      <c r="B233" s="304">
        <v>2.15</v>
      </c>
      <c r="C233" s="304">
        <f t="shared" ca="1" si="4"/>
        <v>128.52500000000001</v>
      </c>
    </row>
    <row r="234" spans="2:3">
      <c r="B234" s="304">
        <v>2.16</v>
      </c>
      <c r="C234" s="304">
        <f t="shared" ca="1" si="4"/>
        <v>128.26</v>
      </c>
    </row>
    <row r="235" spans="2:3">
      <c r="B235" s="304">
        <v>2.17</v>
      </c>
      <c r="C235" s="304">
        <f t="shared" ca="1" si="4"/>
        <v>127.995</v>
      </c>
    </row>
    <row r="236" spans="2:3">
      <c r="B236" s="304">
        <v>2.1800000000000002</v>
      </c>
      <c r="C236" s="304">
        <f t="shared" ca="1" si="4"/>
        <v>127.72999999999999</v>
      </c>
    </row>
    <row r="237" spans="2:3">
      <c r="B237" s="304">
        <v>2.19</v>
      </c>
      <c r="C237" s="304">
        <f t="shared" ca="1" si="4"/>
        <v>127.465</v>
      </c>
    </row>
    <row r="238" spans="2:3">
      <c r="B238" s="304">
        <v>2.2000000000000002</v>
      </c>
      <c r="C238" s="304">
        <f t="shared" ca="1" si="4"/>
        <v>127.19999999999999</v>
      </c>
    </row>
    <row r="239" spans="2:3">
      <c r="B239" s="304">
        <v>2.21</v>
      </c>
      <c r="C239" s="304">
        <f t="shared" ca="1" si="4"/>
        <v>126.935</v>
      </c>
    </row>
    <row r="240" spans="2:3">
      <c r="B240" s="304">
        <v>2.2200000000000002</v>
      </c>
      <c r="C240" s="304">
        <f t="shared" ca="1" si="4"/>
        <v>126.66999999999999</v>
      </c>
    </row>
    <row r="241" spans="2:3">
      <c r="B241" s="304">
        <v>2.23</v>
      </c>
      <c r="C241" s="304">
        <f t="shared" ca="1" si="4"/>
        <v>126.405</v>
      </c>
    </row>
    <row r="242" spans="2:3">
      <c r="B242" s="304">
        <v>2.2400000000000002</v>
      </c>
      <c r="C242" s="304">
        <f t="shared" ca="1" si="4"/>
        <v>126.13999999999999</v>
      </c>
    </row>
    <row r="243" spans="2:3">
      <c r="B243" s="304">
        <v>2.25</v>
      </c>
      <c r="C243" s="304">
        <f t="shared" ca="1" si="4"/>
        <v>125.875</v>
      </c>
    </row>
    <row r="244" spans="2:3">
      <c r="B244" s="304">
        <v>2.2599999999999998</v>
      </c>
      <c r="C244" s="304">
        <f t="shared" ca="1" si="4"/>
        <v>125.61000000000001</v>
      </c>
    </row>
    <row r="245" spans="2:3">
      <c r="B245" s="304">
        <v>2.27</v>
      </c>
      <c r="C245" s="304">
        <f t="shared" ca="1" si="4"/>
        <v>125.345</v>
      </c>
    </row>
    <row r="246" spans="2:3">
      <c r="B246" s="304">
        <v>2.2799999999999998</v>
      </c>
      <c r="C246" s="304">
        <f t="shared" ca="1" si="4"/>
        <v>125.08000000000001</v>
      </c>
    </row>
    <row r="247" spans="2:3">
      <c r="B247" s="304">
        <v>2.29</v>
      </c>
      <c r="C247" s="304">
        <f t="shared" ca="1" si="4"/>
        <v>124.815</v>
      </c>
    </row>
    <row r="248" spans="2:3">
      <c r="B248" s="304">
        <v>2.2999999999999998</v>
      </c>
      <c r="C248" s="304">
        <f t="shared" ca="1" si="4"/>
        <v>124.55000000000001</v>
      </c>
    </row>
    <row r="249" spans="2:3">
      <c r="B249" s="304">
        <v>2.31</v>
      </c>
      <c r="C249" s="304">
        <f t="shared" ca="1" si="4"/>
        <v>124.285</v>
      </c>
    </row>
    <row r="250" spans="2:3">
      <c r="B250" s="304">
        <v>2.3199999999999998</v>
      </c>
      <c r="C250" s="304">
        <f t="shared" ca="1" si="4"/>
        <v>124.02000000000001</v>
      </c>
    </row>
    <row r="251" spans="2:3">
      <c r="B251" s="304">
        <v>2.33</v>
      </c>
      <c r="C251" s="304">
        <f t="shared" ca="1" si="4"/>
        <v>123.755</v>
      </c>
    </row>
    <row r="252" spans="2:3">
      <c r="B252" s="304">
        <v>2.34</v>
      </c>
      <c r="C252" s="304">
        <f t="shared" ca="1" si="4"/>
        <v>123.49000000000001</v>
      </c>
    </row>
    <row r="253" spans="2:3">
      <c r="B253" s="304">
        <v>2.35</v>
      </c>
      <c r="C253" s="304">
        <f t="shared" ca="1" si="4"/>
        <v>123.22499999999999</v>
      </c>
    </row>
    <row r="254" spans="2:3">
      <c r="B254" s="304">
        <v>2.36</v>
      </c>
      <c r="C254" s="304">
        <f t="shared" ca="1" si="4"/>
        <v>122.96000000000001</v>
      </c>
    </row>
    <row r="255" spans="2:3">
      <c r="B255" s="304">
        <v>2.37</v>
      </c>
      <c r="C255" s="304">
        <f t="shared" ca="1" si="4"/>
        <v>122.69499999999999</v>
      </c>
    </row>
    <row r="256" spans="2:3">
      <c r="B256" s="304">
        <v>2.38</v>
      </c>
      <c r="C256" s="304">
        <f t="shared" ca="1" si="4"/>
        <v>122.43</v>
      </c>
    </row>
    <row r="257" spans="2:3">
      <c r="B257" s="304">
        <v>2.39</v>
      </c>
      <c r="C257" s="304">
        <f t="shared" ca="1" si="4"/>
        <v>122.16499999999999</v>
      </c>
    </row>
    <row r="258" spans="2:3">
      <c r="B258" s="304">
        <v>2.4</v>
      </c>
      <c r="C258" s="304">
        <f t="shared" ca="1" si="4"/>
        <v>121.9</v>
      </c>
    </row>
    <row r="259" spans="2:3">
      <c r="B259" s="304">
        <v>2.41</v>
      </c>
      <c r="C259" s="304">
        <f t="shared" ca="1" si="4"/>
        <v>121.63499999999999</v>
      </c>
    </row>
    <row r="260" spans="2:3">
      <c r="B260" s="304">
        <v>2.42</v>
      </c>
      <c r="C260" s="304">
        <f t="shared" ca="1" si="4"/>
        <v>121.37</v>
      </c>
    </row>
    <row r="261" spans="2:3">
      <c r="B261" s="304">
        <v>2.4300000000000002</v>
      </c>
      <c r="C261" s="304">
        <f t="shared" ca="1" si="4"/>
        <v>121.10499999999999</v>
      </c>
    </row>
    <row r="262" spans="2:3">
      <c r="B262" s="304">
        <v>2.44</v>
      </c>
      <c r="C262" s="304">
        <f t="shared" ca="1" si="4"/>
        <v>120.84</v>
      </c>
    </row>
    <row r="263" spans="2:3">
      <c r="B263" s="304">
        <v>2.4500000000000002</v>
      </c>
      <c r="C263" s="304">
        <f t="shared" ca="1" si="4"/>
        <v>120.57499999999999</v>
      </c>
    </row>
    <row r="264" spans="2:3">
      <c r="B264" s="304">
        <v>2.46</v>
      </c>
      <c r="C264" s="304">
        <f t="shared" ca="1" si="4"/>
        <v>120.31</v>
      </c>
    </row>
    <row r="265" spans="2:3">
      <c r="B265" s="304">
        <v>2.4700000000000002</v>
      </c>
      <c r="C265" s="304">
        <f t="shared" ca="1" si="4"/>
        <v>120.045</v>
      </c>
    </row>
    <row r="266" spans="2:3">
      <c r="B266" s="304">
        <v>2.48</v>
      </c>
      <c r="C266" s="304">
        <f t="shared" ca="1" si="4"/>
        <v>119.78</v>
      </c>
    </row>
    <row r="267" spans="2:3">
      <c r="B267" s="304">
        <v>2.4900000000000002</v>
      </c>
      <c r="C267" s="304">
        <f t="shared" ca="1" si="4"/>
        <v>119.515</v>
      </c>
    </row>
    <row r="268" spans="2:3">
      <c r="B268" s="304">
        <v>2.5</v>
      </c>
      <c r="C268" s="304">
        <f t="shared" ca="1" si="4"/>
        <v>119.25</v>
      </c>
    </row>
    <row r="269" spans="2:3">
      <c r="B269" s="304">
        <v>2.5099999999999998</v>
      </c>
      <c r="C269" s="304">
        <f t="shared" ca="1" si="4"/>
        <v>118.985</v>
      </c>
    </row>
    <row r="270" spans="2:3">
      <c r="B270" s="304">
        <v>2.52</v>
      </c>
      <c r="C270" s="304">
        <f t="shared" ca="1" si="4"/>
        <v>118.72</v>
      </c>
    </row>
    <row r="271" spans="2:3">
      <c r="B271" s="304">
        <v>2.5299999999999998</v>
      </c>
      <c r="C271" s="304">
        <f t="shared" ca="1" si="4"/>
        <v>118.455</v>
      </c>
    </row>
    <row r="272" spans="2:3">
      <c r="B272" s="304">
        <v>2.54</v>
      </c>
      <c r="C272" s="304">
        <f t="shared" ca="1" si="4"/>
        <v>118.19</v>
      </c>
    </row>
    <row r="273" spans="2:3">
      <c r="B273" s="304">
        <v>2.5499999999999998</v>
      </c>
      <c r="C273" s="304">
        <f t="shared" ca="1" si="4"/>
        <v>117.92500000000001</v>
      </c>
    </row>
    <row r="274" spans="2:3">
      <c r="B274" s="304">
        <v>2.56</v>
      </c>
      <c r="C274" s="304">
        <f t="shared" ca="1" si="4"/>
        <v>117.66</v>
      </c>
    </row>
    <row r="275" spans="2:3">
      <c r="B275" s="304">
        <v>2.57</v>
      </c>
      <c r="C275" s="304">
        <f t="shared" ca="1" si="4"/>
        <v>117.39500000000001</v>
      </c>
    </row>
    <row r="276" spans="2:3">
      <c r="B276" s="304">
        <v>2.58</v>
      </c>
      <c r="C276" s="304">
        <f t="shared" ref="C276:C339" ca="1" si="5">FORECAST(B276,OFFSET($C$4,MATCH(B276,$B$4:$B$15,1)-1,0,2), OFFSET($B$4,MATCH(B276,$B$4:$B$15,1)-1,0,2))</f>
        <v>117.13</v>
      </c>
    </row>
    <row r="277" spans="2:3">
      <c r="B277" s="304">
        <v>2.59</v>
      </c>
      <c r="C277" s="304">
        <f t="shared" ca="1" si="5"/>
        <v>116.86500000000001</v>
      </c>
    </row>
    <row r="278" spans="2:3">
      <c r="B278" s="304">
        <v>2.6</v>
      </c>
      <c r="C278" s="304">
        <f t="shared" ca="1" si="5"/>
        <v>116.6</v>
      </c>
    </row>
    <row r="279" spans="2:3">
      <c r="B279" s="304">
        <v>2.61</v>
      </c>
      <c r="C279" s="304">
        <f t="shared" ca="1" si="5"/>
        <v>116.33500000000001</v>
      </c>
    </row>
    <row r="280" spans="2:3">
      <c r="B280" s="304">
        <v>2.62</v>
      </c>
      <c r="C280" s="304">
        <f t="shared" ca="1" si="5"/>
        <v>116.07</v>
      </c>
    </row>
    <row r="281" spans="2:3">
      <c r="B281" s="304">
        <v>2.63</v>
      </c>
      <c r="C281" s="304">
        <f t="shared" ca="1" si="5"/>
        <v>115.80500000000001</v>
      </c>
    </row>
    <row r="282" spans="2:3">
      <c r="B282" s="304">
        <v>2.64</v>
      </c>
      <c r="C282" s="304">
        <f t="shared" ca="1" si="5"/>
        <v>115.53999999999999</v>
      </c>
    </row>
    <row r="283" spans="2:3">
      <c r="B283" s="304">
        <v>2.65</v>
      </c>
      <c r="C283" s="304">
        <f t="shared" ca="1" si="5"/>
        <v>115.27500000000001</v>
      </c>
    </row>
    <row r="284" spans="2:3">
      <c r="B284" s="304">
        <v>2.66</v>
      </c>
      <c r="C284" s="304">
        <f t="shared" ca="1" si="5"/>
        <v>115.00999999999999</v>
      </c>
    </row>
    <row r="285" spans="2:3">
      <c r="B285" s="304">
        <v>2.67</v>
      </c>
      <c r="C285" s="304">
        <f t="shared" ca="1" si="5"/>
        <v>114.745</v>
      </c>
    </row>
    <row r="286" spans="2:3">
      <c r="B286" s="304">
        <v>2.68</v>
      </c>
      <c r="C286" s="304">
        <f t="shared" ca="1" si="5"/>
        <v>114.47999999999999</v>
      </c>
    </row>
    <row r="287" spans="2:3">
      <c r="B287" s="304">
        <v>2.69</v>
      </c>
      <c r="C287" s="304">
        <f t="shared" ca="1" si="5"/>
        <v>114.215</v>
      </c>
    </row>
    <row r="288" spans="2:3">
      <c r="B288" s="304">
        <v>2.7</v>
      </c>
      <c r="C288" s="304">
        <f t="shared" ca="1" si="5"/>
        <v>113.94999999999999</v>
      </c>
    </row>
    <row r="289" spans="2:3">
      <c r="B289" s="304">
        <v>2.71</v>
      </c>
      <c r="C289" s="304">
        <f t="shared" ca="1" si="5"/>
        <v>113.685</v>
      </c>
    </row>
    <row r="290" spans="2:3">
      <c r="B290" s="304">
        <v>2.72</v>
      </c>
      <c r="C290" s="304">
        <f t="shared" ca="1" si="5"/>
        <v>113.42</v>
      </c>
    </row>
    <row r="291" spans="2:3">
      <c r="B291" s="304">
        <v>2.73</v>
      </c>
      <c r="C291" s="304">
        <f t="shared" ca="1" si="5"/>
        <v>113.155</v>
      </c>
    </row>
    <row r="292" spans="2:3">
      <c r="B292" s="304">
        <v>2.74</v>
      </c>
      <c r="C292" s="304">
        <f t="shared" ca="1" si="5"/>
        <v>112.89</v>
      </c>
    </row>
    <row r="293" spans="2:3">
      <c r="B293" s="304">
        <v>2.75</v>
      </c>
      <c r="C293" s="304">
        <f t="shared" ca="1" si="5"/>
        <v>112.625</v>
      </c>
    </row>
    <row r="294" spans="2:3">
      <c r="B294" s="304">
        <v>2.76</v>
      </c>
      <c r="C294" s="304">
        <f t="shared" ca="1" si="5"/>
        <v>112.36</v>
      </c>
    </row>
    <row r="295" spans="2:3">
      <c r="B295" s="304">
        <v>2.77</v>
      </c>
      <c r="C295" s="304">
        <f t="shared" ca="1" si="5"/>
        <v>112.095</v>
      </c>
    </row>
    <row r="296" spans="2:3">
      <c r="B296" s="304">
        <v>2.78</v>
      </c>
      <c r="C296" s="304">
        <f t="shared" ca="1" si="5"/>
        <v>111.83</v>
      </c>
    </row>
    <row r="297" spans="2:3">
      <c r="B297" s="304">
        <v>2.79</v>
      </c>
      <c r="C297" s="304">
        <f t="shared" ca="1" si="5"/>
        <v>111.565</v>
      </c>
    </row>
    <row r="298" spans="2:3">
      <c r="B298" s="304">
        <v>2.8</v>
      </c>
      <c r="C298" s="304">
        <f t="shared" ca="1" si="5"/>
        <v>111.30000000000001</v>
      </c>
    </row>
    <row r="299" spans="2:3">
      <c r="B299" s="304">
        <v>2.81</v>
      </c>
      <c r="C299" s="304">
        <f t="shared" ca="1" si="5"/>
        <v>111.035</v>
      </c>
    </row>
    <row r="300" spans="2:3">
      <c r="B300" s="304">
        <v>2.82</v>
      </c>
      <c r="C300" s="304">
        <f t="shared" ca="1" si="5"/>
        <v>110.77000000000001</v>
      </c>
    </row>
    <row r="301" spans="2:3">
      <c r="B301" s="304">
        <v>2.83</v>
      </c>
      <c r="C301" s="304">
        <f t="shared" ca="1" si="5"/>
        <v>110.505</v>
      </c>
    </row>
    <row r="302" spans="2:3">
      <c r="B302" s="304">
        <v>2.84</v>
      </c>
      <c r="C302" s="304">
        <f t="shared" ca="1" si="5"/>
        <v>110.24000000000001</v>
      </c>
    </row>
    <row r="303" spans="2:3">
      <c r="B303" s="304">
        <v>2.85</v>
      </c>
      <c r="C303" s="304">
        <f t="shared" ca="1" si="5"/>
        <v>109.97499999999999</v>
      </c>
    </row>
    <row r="304" spans="2:3">
      <c r="B304" s="304">
        <v>2.86</v>
      </c>
      <c r="C304" s="304">
        <f t="shared" ca="1" si="5"/>
        <v>109.71000000000001</v>
      </c>
    </row>
    <row r="305" spans="2:3">
      <c r="B305" s="304">
        <v>2.87</v>
      </c>
      <c r="C305" s="304">
        <f t="shared" ca="1" si="5"/>
        <v>109.44499999999999</v>
      </c>
    </row>
    <row r="306" spans="2:3">
      <c r="B306" s="304">
        <v>2.88</v>
      </c>
      <c r="C306" s="304">
        <f t="shared" ca="1" si="5"/>
        <v>109.18</v>
      </c>
    </row>
    <row r="307" spans="2:3">
      <c r="B307" s="304">
        <v>2.89</v>
      </c>
      <c r="C307" s="304">
        <f t="shared" ca="1" si="5"/>
        <v>108.91499999999999</v>
      </c>
    </row>
    <row r="308" spans="2:3">
      <c r="B308" s="304">
        <v>2.9</v>
      </c>
      <c r="C308" s="304">
        <f t="shared" ca="1" si="5"/>
        <v>108.65</v>
      </c>
    </row>
    <row r="309" spans="2:3">
      <c r="B309" s="304">
        <v>2.91</v>
      </c>
      <c r="C309" s="304">
        <f t="shared" ca="1" si="5"/>
        <v>108.38499999999999</v>
      </c>
    </row>
    <row r="310" spans="2:3">
      <c r="B310" s="304">
        <v>2.92</v>
      </c>
      <c r="C310" s="304">
        <f t="shared" ca="1" si="5"/>
        <v>108.12</v>
      </c>
    </row>
    <row r="311" spans="2:3">
      <c r="B311" s="304">
        <v>2.93</v>
      </c>
      <c r="C311" s="304">
        <f t="shared" ca="1" si="5"/>
        <v>107.85499999999999</v>
      </c>
    </row>
    <row r="312" spans="2:3">
      <c r="B312" s="304">
        <v>2.94</v>
      </c>
      <c r="C312" s="304">
        <f t="shared" ca="1" si="5"/>
        <v>107.59</v>
      </c>
    </row>
    <row r="313" spans="2:3">
      <c r="B313" s="304">
        <v>2.95</v>
      </c>
      <c r="C313" s="304">
        <f t="shared" ca="1" si="5"/>
        <v>107.32499999999999</v>
      </c>
    </row>
    <row r="314" spans="2:3">
      <c r="B314" s="304">
        <v>2.96</v>
      </c>
      <c r="C314" s="304">
        <f t="shared" ca="1" si="5"/>
        <v>107.06</v>
      </c>
    </row>
    <row r="315" spans="2:3">
      <c r="B315" s="304">
        <v>2.97</v>
      </c>
      <c r="C315" s="304">
        <f t="shared" ca="1" si="5"/>
        <v>106.795</v>
      </c>
    </row>
    <row r="316" spans="2:3">
      <c r="B316" s="304">
        <v>2.98</v>
      </c>
      <c r="C316" s="304">
        <f t="shared" ca="1" si="5"/>
        <v>106.53</v>
      </c>
    </row>
    <row r="317" spans="2:3">
      <c r="B317" s="304">
        <v>2.99</v>
      </c>
      <c r="C317" s="304">
        <f t="shared" ca="1" si="5"/>
        <v>106.265</v>
      </c>
    </row>
    <row r="318" spans="2:3">
      <c r="B318" s="304">
        <v>3</v>
      </c>
      <c r="C318" s="304">
        <f t="shared" ca="1" si="5"/>
        <v>106</v>
      </c>
    </row>
    <row r="319" spans="2:3">
      <c r="B319" s="304">
        <v>3.01</v>
      </c>
      <c r="C319" s="304">
        <f t="shared" ca="1" si="5"/>
        <v>105.735</v>
      </c>
    </row>
    <row r="320" spans="2:3">
      <c r="B320" s="304">
        <v>3.02</v>
      </c>
      <c r="C320" s="304">
        <f t="shared" ca="1" si="5"/>
        <v>105.47</v>
      </c>
    </row>
    <row r="321" spans="2:3">
      <c r="B321" s="304">
        <v>3.03</v>
      </c>
      <c r="C321" s="304">
        <f t="shared" ca="1" si="5"/>
        <v>105.205</v>
      </c>
    </row>
    <row r="322" spans="2:3">
      <c r="B322" s="304">
        <v>3.04</v>
      </c>
      <c r="C322" s="304">
        <f t="shared" ca="1" si="5"/>
        <v>104.94</v>
      </c>
    </row>
    <row r="323" spans="2:3">
      <c r="B323" s="304">
        <v>3.05</v>
      </c>
      <c r="C323" s="304">
        <f t="shared" ca="1" si="5"/>
        <v>104.67500000000001</v>
      </c>
    </row>
    <row r="324" spans="2:3">
      <c r="B324" s="304">
        <v>3.06</v>
      </c>
      <c r="C324" s="304">
        <f t="shared" ca="1" si="5"/>
        <v>104.41</v>
      </c>
    </row>
    <row r="325" spans="2:3">
      <c r="B325" s="304">
        <v>3.07</v>
      </c>
      <c r="C325" s="304">
        <f t="shared" ca="1" si="5"/>
        <v>104.14500000000001</v>
      </c>
    </row>
    <row r="326" spans="2:3">
      <c r="B326" s="304">
        <v>3.08</v>
      </c>
      <c r="C326" s="304">
        <f t="shared" ca="1" si="5"/>
        <v>103.88</v>
      </c>
    </row>
    <row r="327" spans="2:3">
      <c r="B327" s="304">
        <v>3.09</v>
      </c>
      <c r="C327" s="304">
        <f t="shared" ca="1" si="5"/>
        <v>103.61500000000001</v>
      </c>
    </row>
    <row r="328" spans="2:3">
      <c r="B328" s="304">
        <v>3.1</v>
      </c>
      <c r="C328" s="304">
        <f t="shared" ca="1" si="5"/>
        <v>103.35</v>
      </c>
    </row>
    <row r="329" spans="2:3">
      <c r="B329" s="304">
        <v>3.11</v>
      </c>
      <c r="C329" s="304">
        <f t="shared" ca="1" si="5"/>
        <v>103.08500000000001</v>
      </c>
    </row>
    <row r="330" spans="2:3">
      <c r="B330" s="304">
        <v>3.12</v>
      </c>
      <c r="C330" s="304">
        <f t="shared" ca="1" si="5"/>
        <v>102.82</v>
      </c>
    </row>
    <row r="331" spans="2:3">
      <c r="B331" s="304">
        <v>3.13</v>
      </c>
      <c r="C331" s="304">
        <f t="shared" ca="1" si="5"/>
        <v>102.55500000000001</v>
      </c>
    </row>
    <row r="332" spans="2:3">
      <c r="B332" s="304">
        <v>3.14</v>
      </c>
      <c r="C332" s="304">
        <f t="shared" ca="1" si="5"/>
        <v>102.28999999999999</v>
      </c>
    </row>
    <row r="333" spans="2:3">
      <c r="B333" s="304">
        <v>3.15</v>
      </c>
      <c r="C333" s="304">
        <f t="shared" ca="1" si="5"/>
        <v>102.02500000000001</v>
      </c>
    </row>
    <row r="334" spans="2:3">
      <c r="B334" s="304">
        <v>3.16</v>
      </c>
      <c r="C334" s="304">
        <f t="shared" ca="1" si="5"/>
        <v>101.75999999999999</v>
      </c>
    </row>
    <row r="335" spans="2:3">
      <c r="B335" s="304">
        <v>3.17</v>
      </c>
      <c r="C335" s="304">
        <f t="shared" ca="1" si="5"/>
        <v>101.495</v>
      </c>
    </row>
    <row r="336" spans="2:3">
      <c r="B336" s="304">
        <v>3.18</v>
      </c>
      <c r="C336" s="304">
        <f t="shared" ca="1" si="5"/>
        <v>101.22999999999999</v>
      </c>
    </row>
    <row r="337" spans="2:3">
      <c r="B337" s="304">
        <v>3.19</v>
      </c>
      <c r="C337" s="304">
        <f t="shared" ca="1" si="5"/>
        <v>100.965</v>
      </c>
    </row>
    <row r="338" spans="2:3">
      <c r="B338" s="304">
        <v>3.2</v>
      </c>
      <c r="C338" s="304">
        <f t="shared" ca="1" si="5"/>
        <v>100.69999999999999</v>
      </c>
    </row>
    <row r="339" spans="2:3">
      <c r="B339" s="304">
        <v>3.21</v>
      </c>
      <c r="C339" s="304">
        <f t="shared" ca="1" si="5"/>
        <v>100.435</v>
      </c>
    </row>
    <row r="340" spans="2:3">
      <c r="B340" s="304">
        <v>3.22</v>
      </c>
      <c r="C340" s="304">
        <f t="shared" ref="C340:C403" ca="1" si="6">FORECAST(B340,OFFSET($C$4,MATCH(B340,$B$4:$B$15,1)-1,0,2), OFFSET($B$4,MATCH(B340,$B$4:$B$15,1)-1,0,2))</f>
        <v>100.17</v>
      </c>
    </row>
    <row r="341" spans="2:3">
      <c r="B341" s="304">
        <v>3.23</v>
      </c>
      <c r="C341" s="304">
        <f t="shared" ca="1" si="6"/>
        <v>99.905000000000001</v>
      </c>
    </row>
    <row r="342" spans="2:3">
      <c r="B342" s="304">
        <v>3.24</v>
      </c>
      <c r="C342" s="304">
        <f t="shared" ca="1" si="6"/>
        <v>99.64</v>
      </c>
    </row>
    <row r="343" spans="2:3">
      <c r="B343" s="304">
        <v>3.25</v>
      </c>
      <c r="C343" s="304">
        <f t="shared" ca="1" si="6"/>
        <v>99.375</v>
      </c>
    </row>
    <row r="344" spans="2:3">
      <c r="B344" s="304">
        <v>3.26</v>
      </c>
      <c r="C344" s="304">
        <f t="shared" ca="1" si="6"/>
        <v>99.11</v>
      </c>
    </row>
    <row r="345" spans="2:3">
      <c r="B345" s="304">
        <v>3.27</v>
      </c>
      <c r="C345" s="304">
        <f t="shared" ca="1" si="6"/>
        <v>98.844999999999999</v>
      </c>
    </row>
    <row r="346" spans="2:3">
      <c r="B346" s="304">
        <v>3.28</v>
      </c>
      <c r="C346" s="304">
        <f t="shared" ca="1" si="6"/>
        <v>98.58</v>
      </c>
    </row>
    <row r="347" spans="2:3">
      <c r="B347" s="304">
        <v>3.29</v>
      </c>
      <c r="C347" s="304">
        <f t="shared" ca="1" si="6"/>
        <v>98.314999999999998</v>
      </c>
    </row>
    <row r="348" spans="2:3">
      <c r="B348" s="304">
        <v>3.3</v>
      </c>
      <c r="C348" s="304">
        <f t="shared" ca="1" si="6"/>
        <v>98.050000000000011</v>
      </c>
    </row>
    <row r="349" spans="2:3">
      <c r="B349" s="304">
        <v>3.31</v>
      </c>
      <c r="C349" s="304">
        <f t="shared" ca="1" si="6"/>
        <v>97.784999999999997</v>
      </c>
    </row>
    <row r="350" spans="2:3">
      <c r="B350" s="304">
        <v>3.32</v>
      </c>
      <c r="C350" s="304">
        <f t="shared" ca="1" si="6"/>
        <v>97.52000000000001</v>
      </c>
    </row>
    <row r="351" spans="2:3">
      <c r="B351" s="304">
        <v>3.33</v>
      </c>
      <c r="C351" s="304">
        <f t="shared" ca="1" si="6"/>
        <v>97.254999999999995</v>
      </c>
    </row>
    <row r="352" spans="2:3">
      <c r="B352" s="304">
        <v>3.34</v>
      </c>
      <c r="C352" s="304">
        <f t="shared" ca="1" si="6"/>
        <v>96.990000000000009</v>
      </c>
    </row>
    <row r="353" spans="2:3">
      <c r="B353" s="304">
        <v>3.35</v>
      </c>
      <c r="C353" s="304">
        <f t="shared" ca="1" si="6"/>
        <v>96.724999999999994</v>
      </c>
    </row>
    <row r="354" spans="2:3">
      <c r="B354" s="304">
        <v>3.36</v>
      </c>
      <c r="C354" s="304">
        <f t="shared" ca="1" si="6"/>
        <v>96.460000000000008</v>
      </c>
    </row>
    <row r="355" spans="2:3">
      <c r="B355" s="304">
        <v>3.37</v>
      </c>
      <c r="C355" s="304">
        <f t="shared" ca="1" si="6"/>
        <v>96.194999999999993</v>
      </c>
    </row>
    <row r="356" spans="2:3">
      <c r="B356" s="304">
        <v>3.38</v>
      </c>
      <c r="C356" s="304">
        <f t="shared" ca="1" si="6"/>
        <v>95.93</v>
      </c>
    </row>
    <row r="357" spans="2:3">
      <c r="B357" s="304">
        <v>3.39</v>
      </c>
      <c r="C357" s="304">
        <f t="shared" ca="1" si="6"/>
        <v>95.664999999999992</v>
      </c>
    </row>
    <row r="358" spans="2:3">
      <c r="B358" s="304">
        <v>3.4</v>
      </c>
      <c r="C358" s="304">
        <f t="shared" ca="1" si="6"/>
        <v>95.4</v>
      </c>
    </row>
    <row r="359" spans="2:3">
      <c r="B359" s="304">
        <v>3.41</v>
      </c>
      <c r="C359" s="304">
        <f t="shared" ca="1" si="6"/>
        <v>95.134999999999991</v>
      </c>
    </row>
    <row r="360" spans="2:3">
      <c r="B360" s="304">
        <v>3.42</v>
      </c>
      <c r="C360" s="304">
        <f t="shared" ca="1" si="6"/>
        <v>94.87</v>
      </c>
    </row>
    <row r="361" spans="2:3">
      <c r="B361" s="304">
        <v>3.43</v>
      </c>
      <c r="C361" s="304">
        <f t="shared" ca="1" si="6"/>
        <v>94.60499999999999</v>
      </c>
    </row>
    <row r="362" spans="2:3">
      <c r="B362" s="304">
        <v>3.44</v>
      </c>
      <c r="C362" s="304">
        <f t="shared" ca="1" si="6"/>
        <v>94.34</v>
      </c>
    </row>
    <row r="363" spans="2:3">
      <c r="B363" s="304">
        <v>3.45</v>
      </c>
      <c r="C363" s="304">
        <f t="shared" ca="1" si="6"/>
        <v>94.074999999999989</v>
      </c>
    </row>
    <row r="364" spans="2:3">
      <c r="B364" s="304">
        <v>3.46</v>
      </c>
      <c r="C364" s="304">
        <f t="shared" ca="1" si="6"/>
        <v>93.81</v>
      </c>
    </row>
    <row r="365" spans="2:3">
      <c r="B365" s="304">
        <v>3.47</v>
      </c>
      <c r="C365" s="304">
        <f t="shared" ca="1" si="6"/>
        <v>93.545000000000002</v>
      </c>
    </row>
    <row r="366" spans="2:3">
      <c r="B366" s="304">
        <v>3.48</v>
      </c>
      <c r="C366" s="304">
        <f t="shared" ca="1" si="6"/>
        <v>93.28</v>
      </c>
    </row>
    <row r="367" spans="2:3">
      <c r="B367" s="304">
        <v>3.49</v>
      </c>
      <c r="C367" s="304">
        <f t="shared" ca="1" si="6"/>
        <v>93.015000000000001</v>
      </c>
    </row>
    <row r="368" spans="2:3">
      <c r="B368" s="304">
        <v>3.5</v>
      </c>
      <c r="C368" s="304">
        <f t="shared" ca="1" si="6"/>
        <v>92.75</v>
      </c>
    </row>
    <row r="369" spans="2:3">
      <c r="B369" s="304">
        <v>3.51</v>
      </c>
      <c r="C369" s="304">
        <f t="shared" ca="1" si="6"/>
        <v>92.484999999999999</v>
      </c>
    </row>
    <row r="370" spans="2:3">
      <c r="B370" s="304">
        <v>3.52</v>
      </c>
      <c r="C370" s="304">
        <f t="shared" ca="1" si="6"/>
        <v>92.22</v>
      </c>
    </row>
    <row r="371" spans="2:3">
      <c r="B371" s="304">
        <v>3.53</v>
      </c>
      <c r="C371" s="304">
        <f t="shared" ca="1" si="6"/>
        <v>91.954999999999998</v>
      </c>
    </row>
    <row r="372" spans="2:3">
      <c r="B372" s="304">
        <v>3.54</v>
      </c>
      <c r="C372" s="304">
        <f t="shared" ca="1" si="6"/>
        <v>91.69</v>
      </c>
    </row>
    <row r="373" spans="2:3">
      <c r="B373" s="304">
        <v>3.55</v>
      </c>
      <c r="C373" s="304">
        <f t="shared" ca="1" si="6"/>
        <v>91.425000000000011</v>
      </c>
    </row>
    <row r="374" spans="2:3">
      <c r="B374" s="304">
        <v>3.56</v>
      </c>
      <c r="C374" s="304">
        <f t="shared" ca="1" si="6"/>
        <v>91.16</v>
      </c>
    </row>
    <row r="375" spans="2:3">
      <c r="B375" s="304">
        <v>3.57</v>
      </c>
      <c r="C375" s="304">
        <f t="shared" ca="1" si="6"/>
        <v>90.89500000000001</v>
      </c>
    </row>
    <row r="376" spans="2:3">
      <c r="B376" s="304">
        <v>3.58</v>
      </c>
      <c r="C376" s="304">
        <f t="shared" ca="1" si="6"/>
        <v>90.63</v>
      </c>
    </row>
    <row r="377" spans="2:3">
      <c r="B377" s="304">
        <v>3.59</v>
      </c>
      <c r="C377" s="304">
        <f t="shared" ca="1" si="6"/>
        <v>90.365000000000009</v>
      </c>
    </row>
    <row r="378" spans="2:3">
      <c r="B378" s="304">
        <v>3.6</v>
      </c>
      <c r="C378" s="304">
        <f t="shared" ca="1" si="6"/>
        <v>90.1</v>
      </c>
    </row>
    <row r="379" spans="2:3">
      <c r="B379" s="304">
        <v>3.61</v>
      </c>
      <c r="C379" s="304">
        <f t="shared" ca="1" si="6"/>
        <v>89.835000000000008</v>
      </c>
    </row>
    <row r="380" spans="2:3">
      <c r="B380" s="304">
        <v>3.62</v>
      </c>
      <c r="C380" s="304">
        <f t="shared" ca="1" si="6"/>
        <v>89.57</v>
      </c>
    </row>
    <row r="381" spans="2:3">
      <c r="B381" s="304">
        <v>3.63</v>
      </c>
      <c r="C381" s="304">
        <f t="shared" ca="1" si="6"/>
        <v>89.305000000000007</v>
      </c>
    </row>
    <row r="382" spans="2:3">
      <c r="B382" s="304">
        <v>3.64</v>
      </c>
      <c r="C382" s="304">
        <f t="shared" ca="1" si="6"/>
        <v>89.039999999999992</v>
      </c>
    </row>
    <row r="383" spans="2:3">
      <c r="B383" s="304">
        <v>3.65</v>
      </c>
      <c r="C383" s="304">
        <f t="shared" ca="1" si="6"/>
        <v>88.775000000000006</v>
      </c>
    </row>
    <row r="384" spans="2:3">
      <c r="B384" s="304">
        <v>3.66</v>
      </c>
      <c r="C384" s="304">
        <f t="shared" ca="1" si="6"/>
        <v>88.509999999999991</v>
      </c>
    </row>
    <row r="385" spans="2:3">
      <c r="B385" s="304">
        <v>3.67</v>
      </c>
      <c r="C385" s="304">
        <f t="shared" ca="1" si="6"/>
        <v>88.245000000000005</v>
      </c>
    </row>
    <row r="386" spans="2:3">
      <c r="B386" s="304">
        <v>3.68</v>
      </c>
      <c r="C386" s="304">
        <f t="shared" ca="1" si="6"/>
        <v>87.97999999999999</v>
      </c>
    </row>
    <row r="387" spans="2:3">
      <c r="B387" s="304">
        <v>3.69</v>
      </c>
      <c r="C387" s="304">
        <f t="shared" ca="1" si="6"/>
        <v>87.715000000000003</v>
      </c>
    </row>
    <row r="388" spans="2:3">
      <c r="B388" s="304">
        <v>3.7</v>
      </c>
      <c r="C388" s="304">
        <f t="shared" ca="1" si="6"/>
        <v>87.449999999999989</v>
      </c>
    </row>
    <row r="389" spans="2:3">
      <c r="B389" s="304">
        <v>3.71</v>
      </c>
      <c r="C389" s="304">
        <f t="shared" ca="1" si="6"/>
        <v>87.185000000000002</v>
      </c>
    </row>
    <row r="390" spans="2:3">
      <c r="B390" s="304">
        <v>3.72</v>
      </c>
      <c r="C390" s="304">
        <f t="shared" ca="1" si="6"/>
        <v>86.92</v>
      </c>
    </row>
    <row r="391" spans="2:3">
      <c r="B391" s="304">
        <v>3.73</v>
      </c>
      <c r="C391" s="304">
        <f t="shared" ca="1" si="6"/>
        <v>86.655000000000001</v>
      </c>
    </row>
    <row r="392" spans="2:3">
      <c r="B392" s="304">
        <v>3.74</v>
      </c>
      <c r="C392" s="304">
        <f t="shared" ca="1" si="6"/>
        <v>86.39</v>
      </c>
    </row>
    <row r="393" spans="2:3">
      <c r="B393" s="304">
        <v>3.75</v>
      </c>
      <c r="C393" s="304">
        <f t="shared" ca="1" si="6"/>
        <v>86.125</v>
      </c>
    </row>
    <row r="394" spans="2:3">
      <c r="B394" s="304">
        <v>3.76</v>
      </c>
      <c r="C394" s="304">
        <f t="shared" ca="1" si="6"/>
        <v>85.86</v>
      </c>
    </row>
    <row r="395" spans="2:3">
      <c r="B395" s="304">
        <v>3.77</v>
      </c>
      <c r="C395" s="304">
        <f t="shared" ca="1" si="6"/>
        <v>85.594999999999999</v>
      </c>
    </row>
    <row r="396" spans="2:3">
      <c r="B396" s="304">
        <v>3.78</v>
      </c>
      <c r="C396" s="304">
        <f t="shared" ca="1" si="6"/>
        <v>85.33</v>
      </c>
    </row>
    <row r="397" spans="2:3">
      <c r="B397" s="304">
        <v>3.79</v>
      </c>
      <c r="C397" s="304">
        <f t="shared" ca="1" si="6"/>
        <v>85.064999999999998</v>
      </c>
    </row>
    <row r="398" spans="2:3">
      <c r="B398" s="304">
        <v>3.8</v>
      </c>
      <c r="C398" s="304">
        <f t="shared" ca="1" si="6"/>
        <v>84.800000000000011</v>
      </c>
    </row>
    <row r="399" spans="2:3">
      <c r="B399" s="304">
        <v>3.81</v>
      </c>
      <c r="C399" s="304">
        <f t="shared" ca="1" si="6"/>
        <v>84.534999999999997</v>
      </c>
    </row>
    <row r="400" spans="2:3">
      <c r="B400" s="304">
        <v>3.82</v>
      </c>
      <c r="C400" s="304">
        <f t="shared" ca="1" si="6"/>
        <v>84.27000000000001</v>
      </c>
    </row>
    <row r="401" spans="2:3">
      <c r="B401" s="304">
        <v>3.83</v>
      </c>
      <c r="C401" s="304">
        <f t="shared" ca="1" si="6"/>
        <v>84.004999999999995</v>
      </c>
    </row>
    <row r="402" spans="2:3">
      <c r="B402" s="304">
        <v>3.84</v>
      </c>
      <c r="C402" s="304">
        <f t="shared" ca="1" si="6"/>
        <v>83.740000000000009</v>
      </c>
    </row>
    <row r="403" spans="2:3">
      <c r="B403" s="304">
        <v>3.85</v>
      </c>
      <c r="C403" s="304">
        <f t="shared" ca="1" si="6"/>
        <v>83.474999999999994</v>
      </c>
    </row>
    <row r="404" spans="2:3">
      <c r="B404" s="304">
        <v>3.86</v>
      </c>
      <c r="C404" s="304">
        <f t="shared" ref="C404:C467" ca="1" si="7">FORECAST(B404,OFFSET($C$4,MATCH(B404,$B$4:$B$15,1)-1,0,2), OFFSET($B$4,MATCH(B404,$B$4:$B$15,1)-1,0,2))</f>
        <v>83.210000000000008</v>
      </c>
    </row>
    <row r="405" spans="2:3">
      <c r="B405" s="304">
        <v>3.87</v>
      </c>
      <c r="C405" s="304">
        <f t="shared" ca="1" si="7"/>
        <v>82.944999999999993</v>
      </c>
    </row>
    <row r="406" spans="2:3">
      <c r="B406" s="304">
        <v>3.88</v>
      </c>
      <c r="C406" s="304">
        <f t="shared" ca="1" si="7"/>
        <v>82.68</v>
      </c>
    </row>
    <row r="407" spans="2:3">
      <c r="B407" s="304">
        <v>3.89</v>
      </c>
      <c r="C407" s="304">
        <f t="shared" ca="1" si="7"/>
        <v>82.414999999999992</v>
      </c>
    </row>
    <row r="408" spans="2:3">
      <c r="B408" s="304">
        <v>3.9</v>
      </c>
      <c r="C408" s="304">
        <f t="shared" ca="1" si="7"/>
        <v>82.15</v>
      </c>
    </row>
    <row r="409" spans="2:3">
      <c r="B409" s="304">
        <v>3.91</v>
      </c>
      <c r="C409" s="304">
        <f t="shared" ca="1" si="7"/>
        <v>81.884999999999991</v>
      </c>
    </row>
    <row r="410" spans="2:3">
      <c r="B410" s="304">
        <v>3.92</v>
      </c>
      <c r="C410" s="304">
        <f t="shared" ca="1" si="7"/>
        <v>81.62</v>
      </c>
    </row>
    <row r="411" spans="2:3">
      <c r="B411" s="304">
        <v>3.93</v>
      </c>
      <c r="C411" s="304">
        <f t="shared" ca="1" si="7"/>
        <v>81.35499999999999</v>
      </c>
    </row>
    <row r="412" spans="2:3">
      <c r="B412" s="304">
        <v>3.94</v>
      </c>
      <c r="C412" s="304">
        <f t="shared" ca="1" si="7"/>
        <v>81.09</v>
      </c>
    </row>
    <row r="413" spans="2:3">
      <c r="B413" s="304">
        <v>3.95</v>
      </c>
      <c r="C413" s="304">
        <f t="shared" ca="1" si="7"/>
        <v>80.824999999999989</v>
      </c>
    </row>
    <row r="414" spans="2:3">
      <c r="B414" s="304">
        <v>3.96</v>
      </c>
      <c r="C414" s="304">
        <f t="shared" ca="1" si="7"/>
        <v>80.56</v>
      </c>
    </row>
    <row r="415" spans="2:3">
      <c r="B415" s="304">
        <v>3.97</v>
      </c>
      <c r="C415" s="304">
        <f t="shared" ca="1" si="7"/>
        <v>80.295000000000002</v>
      </c>
    </row>
    <row r="416" spans="2:3">
      <c r="B416" s="304">
        <v>3.98</v>
      </c>
      <c r="C416" s="304">
        <f t="shared" ca="1" si="7"/>
        <v>80.03</v>
      </c>
    </row>
    <row r="417" spans="2:3">
      <c r="B417" s="304">
        <v>3.99</v>
      </c>
      <c r="C417" s="304">
        <f t="shared" ca="1" si="7"/>
        <v>79.765000000000001</v>
      </c>
    </row>
    <row r="418" spans="2:3">
      <c r="B418" s="304">
        <v>4</v>
      </c>
      <c r="C418" s="304">
        <f t="shared" ca="1" si="7"/>
        <v>79.5</v>
      </c>
    </row>
    <row r="419" spans="2:3">
      <c r="B419" s="304">
        <v>4.01</v>
      </c>
      <c r="C419" s="304">
        <f t="shared" ca="1" si="7"/>
        <v>79.234999999999999</v>
      </c>
    </row>
    <row r="420" spans="2:3">
      <c r="B420" s="304">
        <v>4.0199999999999996</v>
      </c>
      <c r="C420" s="304">
        <f t="shared" ca="1" si="7"/>
        <v>78.970000000000013</v>
      </c>
    </row>
    <row r="421" spans="2:3">
      <c r="B421" s="304">
        <v>4.03</v>
      </c>
      <c r="C421" s="304">
        <f t="shared" ca="1" si="7"/>
        <v>78.704999999999998</v>
      </c>
    </row>
    <row r="422" spans="2:3">
      <c r="B422" s="304">
        <v>4.04</v>
      </c>
      <c r="C422" s="304">
        <f t="shared" ca="1" si="7"/>
        <v>78.44</v>
      </c>
    </row>
    <row r="423" spans="2:3">
      <c r="B423" s="304">
        <v>4.05</v>
      </c>
      <c r="C423" s="304">
        <f t="shared" ca="1" si="7"/>
        <v>78.175000000000011</v>
      </c>
    </row>
    <row r="424" spans="2:3">
      <c r="B424" s="304">
        <v>4.0599999999999996</v>
      </c>
      <c r="C424" s="304">
        <f t="shared" ca="1" si="7"/>
        <v>77.910000000000011</v>
      </c>
    </row>
    <row r="425" spans="2:3">
      <c r="B425" s="304">
        <v>4.07</v>
      </c>
      <c r="C425" s="304">
        <f t="shared" ca="1" si="7"/>
        <v>77.644999999999996</v>
      </c>
    </row>
    <row r="426" spans="2:3">
      <c r="B426" s="304">
        <v>4.08</v>
      </c>
      <c r="C426" s="304">
        <f t="shared" ca="1" si="7"/>
        <v>77.38</v>
      </c>
    </row>
    <row r="427" spans="2:3">
      <c r="B427" s="304">
        <v>4.09</v>
      </c>
      <c r="C427" s="304">
        <f t="shared" ca="1" si="7"/>
        <v>77.115000000000009</v>
      </c>
    </row>
    <row r="428" spans="2:3">
      <c r="B428" s="304">
        <v>4.0999999999999996</v>
      </c>
      <c r="C428" s="304">
        <f t="shared" ca="1" si="7"/>
        <v>76.850000000000009</v>
      </c>
    </row>
    <row r="429" spans="2:3">
      <c r="B429" s="304">
        <v>4.1100000000000003</v>
      </c>
      <c r="C429" s="304">
        <f t="shared" ca="1" si="7"/>
        <v>76.584999999999994</v>
      </c>
    </row>
    <row r="430" spans="2:3">
      <c r="B430" s="304">
        <v>4.12</v>
      </c>
      <c r="C430" s="304">
        <f t="shared" ca="1" si="7"/>
        <v>76.319999999999993</v>
      </c>
    </row>
    <row r="431" spans="2:3">
      <c r="B431" s="304">
        <v>4.13</v>
      </c>
      <c r="C431" s="304">
        <f t="shared" ca="1" si="7"/>
        <v>76.055000000000007</v>
      </c>
    </row>
    <row r="432" spans="2:3">
      <c r="B432" s="304">
        <v>4.1399999999999997</v>
      </c>
      <c r="C432" s="304">
        <f t="shared" ca="1" si="7"/>
        <v>75.790000000000006</v>
      </c>
    </row>
    <row r="433" spans="2:3">
      <c r="B433" s="304">
        <v>4.1500000000000004</v>
      </c>
      <c r="C433" s="304">
        <f t="shared" ca="1" si="7"/>
        <v>75.524999999999991</v>
      </c>
    </row>
    <row r="434" spans="2:3">
      <c r="B434" s="304">
        <v>4.16</v>
      </c>
      <c r="C434" s="304">
        <f t="shared" ca="1" si="7"/>
        <v>75.259999999999991</v>
      </c>
    </row>
    <row r="435" spans="2:3">
      <c r="B435" s="304">
        <v>4.17</v>
      </c>
      <c r="C435" s="304">
        <f t="shared" ca="1" si="7"/>
        <v>74.995000000000005</v>
      </c>
    </row>
    <row r="436" spans="2:3">
      <c r="B436" s="304">
        <v>4.18</v>
      </c>
      <c r="C436" s="304">
        <f t="shared" ca="1" si="7"/>
        <v>74.73</v>
      </c>
    </row>
    <row r="437" spans="2:3">
      <c r="B437" s="304">
        <v>4.1900000000000004</v>
      </c>
      <c r="C437" s="304">
        <f t="shared" ca="1" si="7"/>
        <v>74.464999999999989</v>
      </c>
    </row>
    <row r="438" spans="2:3">
      <c r="B438" s="304">
        <v>4.2</v>
      </c>
      <c r="C438" s="304">
        <f t="shared" ca="1" si="7"/>
        <v>74.199999999999989</v>
      </c>
    </row>
    <row r="439" spans="2:3">
      <c r="B439" s="304">
        <v>4.21</v>
      </c>
      <c r="C439" s="304">
        <f t="shared" ca="1" si="7"/>
        <v>73.935000000000002</v>
      </c>
    </row>
    <row r="440" spans="2:3">
      <c r="B440" s="304">
        <v>4.22</v>
      </c>
      <c r="C440" s="304">
        <f t="shared" ca="1" si="7"/>
        <v>73.67</v>
      </c>
    </row>
    <row r="441" spans="2:3">
      <c r="B441" s="304">
        <v>4.2300000000000004</v>
      </c>
      <c r="C441" s="304">
        <f t="shared" ca="1" si="7"/>
        <v>73.404999999999987</v>
      </c>
    </row>
    <row r="442" spans="2:3">
      <c r="B442" s="304">
        <v>4.24</v>
      </c>
      <c r="C442" s="304">
        <f t="shared" ca="1" si="7"/>
        <v>73.14</v>
      </c>
    </row>
    <row r="443" spans="2:3">
      <c r="B443" s="304">
        <v>4.25</v>
      </c>
      <c r="C443" s="304">
        <f t="shared" ca="1" si="7"/>
        <v>72.875</v>
      </c>
    </row>
    <row r="444" spans="2:3">
      <c r="B444" s="304">
        <v>4.26</v>
      </c>
      <c r="C444" s="304">
        <f t="shared" ca="1" si="7"/>
        <v>72.61</v>
      </c>
    </row>
    <row r="445" spans="2:3">
      <c r="B445" s="304">
        <v>4.2699999999999996</v>
      </c>
      <c r="C445" s="304">
        <f t="shared" ca="1" si="7"/>
        <v>72.345000000000013</v>
      </c>
    </row>
    <row r="446" spans="2:3">
      <c r="B446" s="304">
        <v>4.28</v>
      </c>
      <c r="C446" s="304">
        <f t="shared" ca="1" si="7"/>
        <v>72.08</v>
      </c>
    </row>
    <row r="447" spans="2:3">
      <c r="B447" s="304">
        <v>4.29</v>
      </c>
      <c r="C447" s="304">
        <f t="shared" ca="1" si="7"/>
        <v>71.814999999999998</v>
      </c>
    </row>
    <row r="448" spans="2:3">
      <c r="B448" s="304">
        <v>4.3</v>
      </c>
      <c r="C448" s="304">
        <f t="shared" ca="1" si="7"/>
        <v>71.550000000000011</v>
      </c>
    </row>
    <row r="449" spans="2:3">
      <c r="B449" s="304">
        <v>4.3099999999999996</v>
      </c>
      <c r="C449" s="304">
        <f t="shared" ca="1" si="7"/>
        <v>71.285000000000011</v>
      </c>
    </row>
    <row r="450" spans="2:3">
      <c r="B450" s="304">
        <v>4.32</v>
      </c>
      <c r="C450" s="304">
        <f t="shared" ca="1" si="7"/>
        <v>71.02</v>
      </c>
    </row>
    <row r="451" spans="2:3">
      <c r="B451" s="304">
        <v>4.33</v>
      </c>
      <c r="C451" s="304">
        <f t="shared" ca="1" si="7"/>
        <v>70.754999999999995</v>
      </c>
    </row>
    <row r="452" spans="2:3">
      <c r="B452" s="304">
        <v>4.34</v>
      </c>
      <c r="C452" s="304">
        <f t="shared" ca="1" si="7"/>
        <v>70.490000000000009</v>
      </c>
    </row>
    <row r="453" spans="2:3">
      <c r="B453" s="304">
        <v>4.3499999999999996</v>
      </c>
      <c r="C453" s="304">
        <f t="shared" ca="1" si="7"/>
        <v>70.225000000000009</v>
      </c>
    </row>
    <row r="454" spans="2:3">
      <c r="B454" s="304">
        <v>4.3600000000000003</v>
      </c>
      <c r="C454" s="304">
        <f t="shared" ca="1" si="7"/>
        <v>69.959999999999994</v>
      </c>
    </row>
    <row r="455" spans="2:3">
      <c r="B455" s="304">
        <v>4.37</v>
      </c>
      <c r="C455" s="304">
        <f t="shared" ca="1" si="7"/>
        <v>69.694999999999993</v>
      </c>
    </row>
    <row r="456" spans="2:3">
      <c r="B456" s="304">
        <v>4.38</v>
      </c>
      <c r="C456" s="304">
        <f t="shared" ca="1" si="7"/>
        <v>69.430000000000007</v>
      </c>
    </row>
    <row r="457" spans="2:3">
      <c r="B457" s="304">
        <v>4.3899999999999997</v>
      </c>
      <c r="C457" s="304">
        <f t="shared" ca="1" si="7"/>
        <v>69.165000000000006</v>
      </c>
    </row>
    <row r="458" spans="2:3">
      <c r="B458" s="304">
        <v>4.4000000000000004</v>
      </c>
      <c r="C458" s="304">
        <f t="shared" ca="1" si="7"/>
        <v>68.899999999999991</v>
      </c>
    </row>
    <row r="459" spans="2:3">
      <c r="B459" s="304">
        <v>4.41</v>
      </c>
      <c r="C459" s="304">
        <f t="shared" ca="1" si="7"/>
        <v>68.634999999999991</v>
      </c>
    </row>
    <row r="460" spans="2:3">
      <c r="B460" s="304">
        <v>4.42</v>
      </c>
      <c r="C460" s="304">
        <f t="shared" ca="1" si="7"/>
        <v>68.37</v>
      </c>
    </row>
    <row r="461" spans="2:3">
      <c r="B461" s="304">
        <v>4.43</v>
      </c>
      <c r="C461" s="304">
        <f t="shared" ca="1" si="7"/>
        <v>68.105000000000004</v>
      </c>
    </row>
    <row r="462" spans="2:3">
      <c r="B462" s="304">
        <v>4.4400000000000004</v>
      </c>
      <c r="C462" s="304">
        <f t="shared" ca="1" si="7"/>
        <v>67.839999999999989</v>
      </c>
    </row>
    <row r="463" spans="2:3">
      <c r="B463" s="304">
        <v>4.45</v>
      </c>
      <c r="C463" s="304">
        <f t="shared" ca="1" si="7"/>
        <v>67.574999999999989</v>
      </c>
    </row>
    <row r="464" spans="2:3">
      <c r="B464" s="304">
        <v>4.46</v>
      </c>
      <c r="C464" s="304">
        <f t="shared" ca="1" si="7"/>
        <v>67.31</v>
      </c>
    </row>
    <row r="465" spans="2:3">
      <c r="B465" s="304">
        <v>4.47</v>
      </c>
      <c r="C465" s="304">
        <f t="shared" ca="1" si="7"/>
        <v>67.045000000000002</v>
      </c>
    </row>
    <row r="466" spans="2:3">
      <c r="B466" s="304">
        <v>4.4800000000000004</v>
      </c>
      <c r="C466" s="304">
        <f t="shared" ca="1" si="7"/>
        <v>66.779999999999987</v>
      </c>
    </row>
    <row r="467" spans="2:3">
      <c r="B467" s="304">
        <v>4.49</v>
      </c>
      <c r="C467" s="304">
        <f t="shared" ca="1" si="7"/>
        <v>66.515000000000001</v>
      </c>
    </row>
    <row r="468" spans="2:3">
      <c r="B468" s="304">
        <v>4.5</v>
      </c>
      <c r="C468" s="304">
        <f t="shared" ref="C468:C531" ca="1" si="8">FORECAST(B468,OFFSET($C$4,MATCH(B468,$B$4:$B$15,1)-1,0,2), OFFSET($B$4,MATCH(B468,$B$4:$B$15,1)-1,0,2))</f>
        <v>66.25</v>
      </c>
    </row>
    <row r="469" spans="2:3">
      <c r="B469" s="304">
        <v>4.51</v>
      </c>
      <c r="C469" s="304">
        <f t="shared" ca="1" si="8"/>
        <v>65.984999999999999</v>
      </c>
    </row>
    <row r="470" spans="2:3">
      <c r="B470" s="304">
        <v>4.5199999999999996</v>
      </c>
      <c r="C470" s="304">
        <f t="shared" ca="1" si="8"/>
        <v>65.720000000000013</v>
      </c>
    </row>
    <row r="471" spans="2:3">
      <c r="B471" s="304">
        <v>4.53</v>
      </c>
      <c r="C471" s="304">
        <f t="shared" ca="1" si="8"/>
        <v>65.454999999999998</v>
      </c>
    </row>
    <row r="472" spans="2:3">
      <c r="B472" s="304">
        <v>4.54</v>
      </c>
      <c r="C472" s="304">
        <f t="shared" ca="1" si="8"/>
        <v>65.19</v>
      </c>
    </row>
    <row r="473" spans="2:3">
      <c r="B473" s="304">
        <v>4.55</v>
      </c>
      <c r="C473" s="304">
        <f t="shared" ca="1" si="8"/>
        <v>64.925000000000011</v>
      </c>
    </row>
    <row r="474" spans="2:3">
      <c r="B474" s="304">
        <v>4.5599999999999996</v>
      </c>
      <c r="C474" s="304">
        <f t="shared" ca="1" si="8"/>
        <v>64.660000000000011</v>
      </c>
    </row>
    <row r="475" spans="2:3">
      <c r="B475" s="304">
        <v>4.57</v>
      </c>
      <c r="C475" s="304">
        <f t="shared" ca="1" si="8"/>
        <v>64.394999999999996</v>
      </c>
    </row>
    <row r="476" spans="2:3">
      <c r="B476" s="304">
        <v>4.58</v>
      </c>
      <c r="C476" s="304">
        <f t="shared" ca="1" si="8"/>
        <v>64.13</v>
      </c>
    </row>
    <row r="477" spans="2:3">
      <c r="B477" s="304">
        <v>4.59</v>
      </c>
      <c r="C477" s="304">
        <f t="shared" ca="1" si="8"/>
        <v>63.865000000000009</v>
      </c>
    </row>
    <row r="478" spans="2:3">
      <c r="B478" s="304">
        <v>4.5999999999999996</v>
      </c>
      <c r="C478" s="304">
        <f t="shared" ca="1" si="8"/>
        <v>63.600000000000009</v>
      </c>
    </row>
    <row r="479" spans="2:3">
      <c r="B479" s="304">
        <v>4.6100000000000003</v>
      </c>
      <c r="C479" s="304">
        <f t="shared" ca="1" si="8"/>
        <v>63.334999999999994</v>
      </c>
    </row>
    <row r="480" spans="2:3">
      <c r="B480" s="304">
        <v>4.62</v>
      </c>
      <c r="C480" s="304">
        <f t="shared" ca="1" si="8"/>
        <v>63.069999999999993</v>
      </c>
    </row>
    <row r="481" spans="2:3">
      <c r="B481" s="304">
        <v>4.63</v>
      </c>
      <c r="C481" s="304">
        <f t="shared" ca="1" si="8"/>
        <v>62.805000000000007</v>
      </c>
    </row>
    <row r="482" spans="2:3">
      <c r="B482" s="304">
        <v>4.6399999999999997</v>
      </c>
      <c r="C482" s="304">
        <f t="shared" ca="1" si="8"/>
        <v>62.540000000000006</v>
      </c>
    </row>
    <row r="483" spans="2:3">
      <c r="B483" s="304">
        <v>4.6500000000000004</v>
      </c>
      <c r="C483" s="304">
        <f t="shared" ca="1" si="8"/>
        <v>62.274999999999991</v>
      </c>
    </row>
    <row r="484" spans="2:3">
      <c r="B484" s="304">
        <v>4.66</v>
      </c>
      <c r="C484" s="304">
        <f t="shared" ca="1" si="8"/>
        <v>62.009999999999991</v>
      </c>
    </row>
    <row r="485" spans="2:3">
      <c r="B485" s="304">
        <v>4.67</v>
      </c>
      <c r="C485" s="304">
        <f t="shared" ca="1" si="8"/>
        <v>61.745000000000005</v>
      </c>
    </row>
    <row r="486" spans="2:3">
      <c r="B486" s="304">
        <v>4.68</v>
      </c>
      <c r="C486" s="304">
        <f t="shared" ca="1" si="8"/>
        <v>61.480000000000004</v>
      </c>
    </row>
    <row r="487" spans="2:3">
      <c r="B487" s="304">
        <v>4.6900000000000004</v>
      </c>
      <c r="C487" s="304">
        <f t="shared" ca="1" si="8"/>
        <v>61.214999999999989</v>
      </c>
    </row>
    <row r="488" spans="2:3">
      <c r="B488" s="304">
        <v>4.7</v>
      </c>
      <c r="C488" s="304">
        <f t="shared" ca="1" si="8"/>
        <v>60.949999999999989</v>
      </c>
    </row>
    <row r="489" spans="2:3">
      <c r="B489" s="304">
        <v>4.71</v>
      </c>
      <c r="C489" s="304">
        <f t="shared" ca="1" si="8"/>
        <v>60.685000000000002</v>
      </c>
    </row>
    <row r="490" spans="2:3">
      <c r="B490" s="304">
        <v>4.72</v>
      </c>
      <c r="C490" s="304">
        <f t="shared" ca="1" si="8"/>
        <v>60.42</v>
      </c>
    </row>
    <row r="491" spans="2:3">
      <c r="B491" s="304">
        <v>4.7300000000000004</v>
      </c>
      <c r="C491" s="304">
        <f t="shared" ca="1" si="8"/>
        <v>60.154999999999987</v>
      </c>
    </row>
    <row r="492" spans="2:3">
      <c r="B492" s="304">
        <v>4.74</v>
      </c>
      <c r="C492" s="304">
        <f t="shared" ca="1" si="8"/>
        <v>59.89</v>
      </c>
    </row>
    <row r="493" spans="2:3">
      <c r="B493" s="304">
        <v>4.75</v>
      </c>
      <c r="C493" s="304">
        <f t="shared" ca="1" si="8"/>
        <v>59.625</v>
      </c>
    </row>
    <row r="494" spans="2:3">
      <c r="B494" s="304">
        <v>4.76</v>
      </c>
      <c r="C494" s="304">
        <f t="shared" ca="1" si="8"/>
        <v>59.36</v>
      </c>
    </row>
    <row r="495" spans="2:3">
      <c r="B495" s="304">
        <v>4.7699999999999996</v>
      </c>
      <c r="C495" s="304">
        <f t="shared" ca="1" si="8"/>
        <v>59.095000000000013</v>
      </c>
    </row>
    <row r="496" spans="2:3">
      <c r="B496" s="304">
        <v>4.78</v>
      </c>
      <c r="C496" s="304">
        <f t="shared" ca="1" si="8"/>
        <v>58.83</v>
      </c>
    </row>
    <row r="497" spans="2:3">
      <c r="B497" s="304">
        <v>4.79</v>
      </c>
      <c r="C497" s="304">
        <f t="shared" ca="1" si="8"/>
        <v>58.564999999999998</v>
      </c>
    </row>
    <row r="498" spans="2:3">
      <c r="B498" s="304">
        <v>4.8</v>
      </c>
      <c r="C498" s="304">
        <f t="shared" ca="1" si="8"/>
        <v>58.300000000000011</v>
      </c>
    </row>
    <row r="499" spans="2:3">
      <c r="B499" s="304">
        <v>4.8099999999999996</v>
      </c>
      <c r="C499" s="304">
        <f t="shared" ca="1" si="8"/>
        <v>58.035000000000011</v>
      </c>
    </row>
    <row r="500" spans="2:3">
      <c r="B500" s="304">
        <v>4.82</v>
      </c>
      <c r="C500" s="304">
        <f t="shared" ca="1" si="8"/>
        <v>57.769999999999996</v>
      </c>
    </row>
    <row r="501" spans="2:3">
      <c r="B501" s="304">
        <v>4.83</v>
      </c>
      <c r="C501" s="304">
        <f t="shared" ca="1" si="8"/>
        <v>57.504999999999995</v>
      </c>
    </row>
    <row r="502" spans="2:3">
      <c r="B502" s="304">
        <v>4.84</v>
      </c>
      <c r="C502" s="304">
        <f t="shared" ca="1" si="8"/>
        <v>57.240000000000009</v>
      </c>
    </row>
    <row r="503" spans="2:3">
      <c r="B503" s="304">
        <v>4.8499999999999996</v>
      </c>
      <c r="C503" s="304">
        <f t="shared" ca="1" si="8"/>
        <v>56.975000000000023</v>
      </c>
    </row>
    <row r="504" spans="2:3">
      <c r="B504" s="304">
        <v>4.8600000000000003</v>
      </c>
      <c r="C504" s="304">
        <f t="shared" ca="1" si="8"/>
        <v>56.70999999999998</v>
      </c>
    </row>
    <row r="505" spans="2:3">
      <c r="B505" s="304">
        <v>4.87</v>
      </c>
      <c r="C505" s="304">
        <f t="shared" ca="1" si="8"/>
        <v>56.444999999999993</v>
      </c>
    </row>
    <row r="506" spans="2:3">
      <c r="B506" s="304">
        <v>4.88</v>
      </c>
      <c r="C506" s="304">
        <f t="shared" ca="1" si="8"/>
        <v>56.180000000000007</v>
      </c>
    </row>
    <row r="507" spans="2:3">
      <c r="B507" s="304">
        <v>4.8899999999999997</v>
      </c>
      <c r="C507" s="304">
        <f t="shared" ca="1" si="8"/>
        <v>55.91500000000002</v>
      </c>
    </row>
    <row r="508" spans="2:3">
      <c r="B508" s="304">
        <v>4.9000000000000004</v>
      </c>
      <c r="C508" s="304">
        <f t="shared" ca="1" si="8"/>
        <v>55.649999999999977</v>
      </c>
    </row>
    <row r="509" spans="2:3">
      <c r="B509" s="304">
        <v>4.91</v>
      </c>
      <c r="C509" s="304">
        <f t="shared" ca="1" si="8"/>
        <v>55.384999999999991</v>
      </c>
    </row>
    <row r="510" spans="2:3">
      <c r="B510" s="304">
        <v>4.92</v>
      </c>
      <c r="C510" s="304">
        <f t="shared" ca="1" si="8"/>
        <v>55.120000000000005</v>
      </c>
    </row>
    <row r="511" spans="2:3">
      <c r="B511" s="304">
        <v>4.93</v>
      </c>
      <c r="C511" s="304">
        <f t="shared" ca="1" si="8"/>
        <v>54.855000000000018</v>
      </c>
    </row>
    <row r="512" spans="2:3">
      <c r="B512" s="304">
        <v>4.9400000000000004</v>
      </c>
      <c r="C512" s="304">
        <f t="shared" ca="1" si="8"/>
        <v>54.59</v>
      </c>
    </row>
    <row r="513" spans="2:3">
      <c r="B513" s="304">
        <v>4.95</v>
      </c>
      <c r="C513" s="304">
        <f t="shared" ca="1" si="8"/>
        <v>54.324999999999989</v>
      </c>
    </row>
    <row r="514" spans="2:3">
      <c r="B514" s="304">
        <v>4.96</v>
      </c>
      <c r="C514" s="304">
        <f t="shared" ca="1" si="8"/>
        <v>54.06</v>
      </c>
    </row>
    <row r="515" spans="2:3">
      <c r="B515" s="304">
        <v>4.97</v>
      </c>
      <c r="C515" s="304">
        <f t="shared" ca="1" si="8"/>
        <v>53.795000000000016</v>
      </c>
    </row>
    <row r="516" spans="2:3">
      <c r="B516" s="304">
        <v>4.9800000000000004</v>
      </c>
      <c r="C516" s="304">
        <f t="shared" ca="1" si="8"/>
        <v>53.53</v>
      </c>
    </row>
    <row r="517" spans="2:3">
      <c r="B517" s="304">
        <v>4.99</v>
      </c>
      <c r="C517" s="304">
        <f t="shared" ca="1" si="8"/>
        <v>53.264999999999986</v>
      </c>
    </row>
    <row r="518" spans="2:3">
      <c r="B518" s="304">
        <v>5</v>
      </c>
      <c r="C518" s="304">
        <f t="shared" ca="1" si="8"/>
        <v>53</v>
      </c>
    </row>
    <row r="519" spans="2:3">
      <c r="B519" s="304">
        <v>5.01</v>
      </c>
      <c r="C519" s="304">
        <f t="shared" ca="1" si="8"/>
        <v>52.735000000000014</v>
      </c>
    </row>
    <row r="520" spans="2:3">
      <c r="B520" s="304">
        <v>5.0199999999999996</v>
      </c>
      <c r="C520" s="304">
        <f t="shared" ca="1" si="8"/>
        <v>52.47</v>
      </c>
    </row>
    <row r="521" spans="2:3">
      <c r="B521" s="304">
        <v>5.03</v>
      </c>
      <c r="C521" s="304">
        <f t="shared" ca="1" si="8"/>
        <v>52.204999999999984</v>
      </c>
    </row>
    <row r="522" spans="2:3">
      <c r="B522" s="304">
        <v>5.04</v>
      </c>
      <c r="C522" s="304">
        <f t="shared" ca="1" si="8"/>
        <v>51.94</v>
      </c>
    </row>
    <row r="523" spans="2:3">
      <c r="B523" s="304">
        <v>5.05</v>
      </c>
      <c r="C523" s="304">
        <f t="shared" ca="1" si="8"/>
        <v>51.675000000000011</v>
      </c>
    </row>
    <row r="524" spans="2:3">
      <c r="B524" s="304">
        <v>5.0599999999999996</v>
      </c>
      <c r="C524" s="304">
        <f t="shared" ca="1" si="8"/>
        <v>51.41</v>
      </c>
    </row>
    <row r="525" spans="2:3">
      <c r="B525" s="304">
        <v>5.07</v>
      </c>
      <c r="C525" s="304">
        <f t="shared" ca="1" si="8"/>
        <v>51.144999999999982</v>
      </c>
    </row>
    <row r="526" spans="2:3">
      <c r="B526" s="304">
        <v>5.08</v>
      </c>
      <c r="C526" s="304">
        <f t="shared" ca="1" si="8"/>
        <v>50.879999999999995</v>
      </c>
    </row>
    <row r="527" spans="2:3">
      <c r="B527" s="304">
        <v>5.09</v>
      </c>
      <c r="C527" s="304">
        <f t="shared" ca="1" si="8"/>
        <v>50.615000000000009</v>
      </c>
    </row>
    <row r="528" spans="2:3">
      <c r="B528" s="304">
        <v>5.0999999999999996</v>
      </c>
      <c r="C528" s="304">
        <f t="shared" ca="1" si="8"/>
        <v>50.350000000000023</v>
      </c>
    </row>
    <row r="529" spans="2:3">
      <c r="B529" s="304">
        <v>5.1100000000000003</v>
      </c>
      <c r="C529" s="304">
        <f t="shared" ca="1" si="8"/>
        <v>50.08499999999998</v>
      </c>
    </row>
    <row r="530" spans="2:3">
      <c r="B530" s="304">
        <v>5.12</v>
      </c>
      <c r="C530" s="304">
        <f t="shared" ca="1" si="8"/>
        <v>49.819999999999993</v>
      </c>
    </row>
    <row r="531" spans="2:3">
      <c r="B531" s="304">
        <v>5.13</v>
      </c>
      <c r="C531" s="304">
        <f t="shared" ca="1" si="8"/>
        <v>49.555000000000007</v>
      </c>
    </row>
    <row r="532" spans="2:3">
      <c r="B532" s="304">
        <v>5.14</v>
      </c>
      <c r="C532" s="304">
        <f t="shared" ref="C532:C595" ca="1" si="9">FORECAST(B532,OFFSET($C$4,MATCH(B532,$B$4:$B$15,1)-1,0,2), OFFSET($B$4,MATCH(B532,$B$4:$B$15,1)-1,0,2))</f>
        <v>49.29000000000002</v>
      </c>
    </row>
    <row r="533" spans="2:3">
      <c r="B533" s="304">
        <v>5.15</v>
      </c>
      <c r="C533" s="304">
        <f t="shared" ca="1" si="9"/>
        <v>49.024999999999977</v>
      </c>
    </row>
    <row r="534" spans="2:3">
      <c r="B534" s="304">
        <v>5.16</v>
      </c>
      <c r="C534" s="304">
        <f t="shared" ca="1" si="9"/>
        <v>48.759999999999991</v>
      </c>
    </row>
    <row r="535" spans="2:3">
      <c r="B535" s="304">
        <v>5.17</v>
      </c>
      <c r="C535" s="304">
        <f t="shared" ca="1" si="9"/>
        <v>48.495000000000005</v>
      </c>
    </row>
    <row r="536" spans="2:3">
      <c r="B536" s="304">
        <v>5.18</v>
      </c>
      <c r="C536" s="304">
        <f t="shared" ca="1" si="9"/>
        <v>48.230000000000018</v>
      </c>
    </row>
    <row r="537" spans="2:3">
      <c r="B537" s="304">
        <v>5.19</v>
      </c>
      <c r="C537" s="304">
        <f t="shared" ca="1" si="9"/>
        <v>47.965000000000003</v>
      </c>
    </row>
    <row r="538" spans="2:3">
      <c r="B538" s="304">
        <v>5.2</v>
      </c>
      <c r="C538" s="304">
        <f t="shared" ca="1" si="9"/>
        <v>47.699999999999989</v>
      </c>
    </row>
    <row r="539" spans="2:3">
      <c r="B539" s="304">
        <v>5.21</v>
      </c>
      <c r="C539" s="304">
        <f t="shared" ca="1" si="9"/>
        <v>47.435000000000002</v>
      </c>
    </row>
    <row r="540" spans="2:3">
      <c r="B540" s="304">
        <v>5.22</v>
      </c>
      <c r="C540" s="304">
        <f t="shared" ca="1" si="9"/>
        <v>47.170000000000016</v>
      </c>
    </row>
    <row r="541" spans="2:3">
      <c r="B541" s="304">
        <v>5.23</v>
      </c>
      <c r="C541" s="304">
        <f t="shared" ca="1" si="9"/>
        <v>46.905000000000001</v>
      </c>
    </row>
    <row r="542" spans="2:3">
      <c r="B542" s="304">
        <v>5.24</v>
      </c>
      <c r="C542" s="304">
        <f t="shared" ca="1" si="9"/>
        <v>46.639999999999986</v>
      </c>
    </row>
    <row r="543" spans="2:3">
      <c r="B543" s="304">
        <v>5.25</v>
      </c>
      <c r="C543" s="304">
        <f t="shared" ca="1" si="9"/>
        <v>46.375</v>
      </c>
    </row>
    <row r="544" spans="2:3">
      <c r="B544" s="304">
        <v>5.26</v>
      </c>
      <c r="C544" s="304">
        <f t="shared" ca="1" si="9"/>
        <v>46.110000000000014</v>
      </c>
    </row>
    <row r="545" spans="2:3">
      <c r="B545" s="304">
        <v>5.27</v>
      </c>
      <c r="C545" s="304">
        <f t="shared" ca="1" si="9"/>
        <v>45.844999999999999</v>
      </c>
    </row>
    <row r="546" spans="2:3">
      <c r="B546" s="304">
        <v>5.28</v>
      </c>
      <c r="C546" s="304">
        <f t="shared" ca="1" si="9"/>
        <v>45.579999999999984</v>
      </c>
    </row>
    <row r="547" spans="2:3">
      <c r="B547" s="304">
        <v>5.29</v>
      </c>
      <c r="C547" s="304">
        <f t="shared" ca="1" si="9"/>
        <v>45.314999999999998</v>
      </c>
    </row>
    <row r="548" spans="2:3">
      <c r="B548" s="304">
        <v>5.3</v>
      </c>
      <c r="C548" s="304">
        <f t="shared" ca="1" si="9"/>
        <v>45.050000000000011</v>
      </c>
    </row>
    <row r="549" spans="2:3">
      <c r="B549" s="304">
        <v>5.31</v>
      </c>
      <c r="C549" s="304">
        <f t="shared" ca="1" si="9"/>
        <v>44.784999999999997</v>
      </c>
    </row>
    <row r="550" spans="2:3">
      <c r="B550" s="304">
        <v>5.32</v>
      </c>
      <c r="C550" s="304">
        <f t="shared" ca="1" si="9"/>
        <v>44.519999999999982</v>
      </c>
    </row>
    <row r="551" spans="2:3">
      <c r="B551" s="304">
        <v>5.33</v>
      </c>
      <c r="C551" s="304">
        <f t="shared" ca="1" si="9"/>
        <v>44.254999999999995</v>
      </c>
    </row>
    <row r="552" spans="2:3">
      <c r="B552" s="304">
        <v>5.34</v>
      </c>
      <c r="C552" s="304">
        <f t="shared" ca="1" si="9"/>
        <v>43.990000000000009</v>
      </c>
    </row>
    <row r="553" spans="2:3">
      <c r="B553" s="304">
        <v>5.35</v>
      </c>
      <c r="C553" s="304">
        <f t="shared" ca="1" si="9"/>
        <v>43.725000000000023</v>
      </c>
    </row>
    <row r="554" spans="2:3">
      <c r="B554" s="304">
        <v>5.36</v>
      </c>
      <c r="C554" s="304">
        <f t="shared" ca="1" si="9"/>
        <v>43.45999999999998</v>
      </c>
    </row>
    <row r="555" spans="2:3">
      <c r="B555" s="304">
        <v>5.37</v>
      </c>
      <c r="C555" s="304">
        <f t="shared" ca="1" si="9"/>
        <v>43.194999999999993</v>
      </c>
    </row>
    <row r="556" spans="2:3">
      <c r="B556" s="304">
        <v>5.38</v>
      </c>
      <c r="C556" s="304">
        <f t="shared" ca="1" si="9"/>
        <v>42.930000000000007</v>
      </c>
    </row>
    <row r="557" spans="2:3">
      <c r="B557" s="304">
        <v>5.39</v>
      </c>
      <c r="C557" s="304">
        <f t="shared" ca="1" si="9"/>
        <v>42.66500000000002</v>
      </c>
    </row>
    <row r="558" spans="2:3">
      <c r="B558" s="304">
        <v>5.4</v>
      </c>
      <c r="C558" s="304">
        <f t="shared" ca="1" si="9"/>
        <v>42.399999999999977</v>
      </c>
    </row>
    <row r="559" spans="2:3">
      <c r="B559" s="304">
        <v>5.41</v>
      </c>
      <c r="C559" s="304">
        <f t="shared" ca="1" si="9"/>
        <v>42.134999999999991</v>
      </c>
    </row>
    <row r="560" spans="2:3">
      <c r="B560" s="304">
        <v>5.42</v>
      </c>
      <c r="C560" s="304">
        <f t="shared" ca="1" si="9"/>
        <v>41.870000000000005</v>
      </c>
    </row>
    <row r="561" spans="2:3">
      <c r="B561" s="304">
        <v>5.43</v>
      </c>
      <c r="C561" s="304">
        <f t="shared" ca="1" si="9"/>
        <v>41.605000000000018</v>
      </c>
    </row>
    <row r="562" spans="2:3">
      <c r="B562" s="304">
        <v>5.44</v>
      </c>
      <c r="C562" s="304">
        <f t="shared" ca="1" si="9"/>
        <v>41.34</v>
      </c>
    </row>
    <row r="563" spans="2:3">
      <c r="B563" s="304">
        <v>5.45</v>
      </c>
      <c r="C563" s="304">
        <f t="shared" ca="1" si="9"/>
        <v>41.074999999999989</v>
      </c>
    </row>
    <row r="564" spans="2:3">
      <c r="B564" s="304">
        <v>5.46</v>
      </c>
      <c r="C564" s="304">
        <f t="shared" ca="1" si="9"/>
        <v>40.81</v>
      </c>
    </row>
    <row r="565" spans="2:3">
      <c r="B565" s="304">
        <v>5.47</v>
      </c>
      <c r="C565" s="304">
        <f t="shared" ca="1" si="9"/>
        <v>40.545000000000016</v>
      </c>
    </row>
    <row r="566" spans="2:3">
      <c r="B566" s="304">
        <v>5.48</v>
      </c>
      <c r="C566" s="304">
        <f t="shared" ca="1" si="9"/>
        <v>40.28</v>
      </c>
    </row>
    <row r="567" spans="2:3">
      <c r="B567" s="304">
        <v>5.49</v>
      </c>
      <c r="C567" s="304">
        <f t="shared" ca="1" si="9"/>
        <v>40.014999999999986</v>
      </c>
    </row>
    <row r="568" spans="2:3">
      <c r="B568" s="304">
        <v>5.5</v>
      </c>
      <c r="C568" s="304">
        <f t="shared" ca="1" si="9"/>
        <v>39.75</v>
      </c>
    </row>
    <row r="569" spans="2:3">
      <c r="B569" s="304">
        <v>5.51</v>
      </c>
      <c r="C569" s="304">
        <f t="shared" ca="1" si="9"/>
        <v>39.485000000000014</v>
      </c>
    </row>
    <row r="570" spans="2:3">
      <c r="B570" s="304">
        <v>5.52</v>
      </c>
      <c r="C570" s="304">
        <f t="shared" ca="1" si="9"/>
        <v>39.22</v>
      </c>
    </row>
    <row r="571" spans="2:3">
      <c r="B571" s="304">
        <v>5.53</v>
      </c>
      <c r="C571" s="304">
        <f t="shared" ca="1" si="9"/>
        <v>38.954999999999984</v>
      </c>
    </row>
    <row r="572" spans="2:3">
      <c r="B572" s="304">
        <v>5.54</v>
      </c>
      <c r="C572" s="304">
        <f t="shared" ca="1" si="9"/>
        <v>38.69</v>
      </c>
    </row>
    <row r="573" spans="2:3">
      <c r="B573" s="304">
        <v>5.55</v>
      </c>
      <c r="C573" s="304">
        <f t="shared" ca="1" si="9"/>
        <v>38.425000000000011</v>
      </c>
    </row>
    <row r="574" spans="2:3">
      <c r="B574" s="304">
        <v>5.56</v>
      </c>
      <c r="C574" s="304">
        <f t="shared" ca="1" si="9"/>
        <v>38.159999999999997</v>
      </c>
    </row>
    <row r="575" spans="2:3">
      <c r="B575" s="304">
        <v>5.57</v>
      </c>
      <c r="C575" s="304">
        <f t="shared" ca="1" si="9"/>
        <v>37.894999999999982</v>
      </c>
    </row>
    <row r="576" spans="2:3">
      <c r="B576" s="304">
        <v>5.58</v>
      </c>
      <c r="C576" s="304">
        <f t="shared" ca="1" si="9"/>
        <v>37.629999999999995</v>
      </c>
    </row>
    <row r="577" spans="2:3">
      <c r="B577" s="304">
        <v>5.59</v>
      </c>
      <c r="C577" s="304">
        <f t="shared" ca="1" si="9"/>
        <v>37.365000000000009</v>
      </c>
    </row>
    <row r="578" spans="2:3">
      <c r="B578" s="304">
        <v>5.6</v>
      </c>
      <c r="C578" s="304">
        <f t="shared" ca="1" si="9"/>
        <v>37.100000000000023</v>
      </c>
    </row>
    <row r="579" spans="2:3">
      <c r="B579" s="304">
        <v>5.61</v>
      </c>
      <c r="C579" s="304">
        <f t="shared" ca="1" si="9"/>
        <v>36.83499999999998</v>
      </c>
    </row>
    <row r="580" spans="2:3">
      <c r="B580" s="304">
        <v>5.62</v>
      </c>
      <c r="C580" s="304">
        <f t="shared" ca="1" si="9"/>
        <v>36.569999999999993</v>
      </c>
    </row>
    <row r="581" spans="2:3">
      <c r="B581" s="304">
        <v>5.63</v>
      </c>
      <c r="C581" s="304">
        <f t="shared" ca="1" si="9"/>
        <v>36.305000000000007</v>
      </c>
    </row>
    <row r="582" spans="2:3">
      <c r="B582" s="304">
        <v>5.64</v>
      </c>
      <c r="C582" s="304">
        <f t="shared" ca="1" si="9"/>
        <v>36.04000000000002</v>
      </c>
    </row>
    <row r="583" spans="2:3">
      <c r="B583" s="304">
        <v>5.65</v>
      </c>
      <c r="C583" s="304">
        <f t="shared" ca="1" si="9"/>
        <v>35.774999999999977</v>
      </c>
    </row>
    <row r="584" spans="2:3">
      <c r="B584" s="304">
        <v>5.66</v>
      </c>
      <c r="C584" s="304">
        <f t="shared" ca="1" si="9"/>
        <v>35.509999999999991</v>
      </c>
    </row>
    <row r="585" spans="2:3">
      <c r="B585" s="304">
        <v>5.67</v>
      </c>
      <c r="C585" s="304">
        <f t="shared" ca="1" si="9"/>
        <v>35.245000000000005</v>
      </c>
    </row>
    <row r="586" spans="2:3">
      <c r="B586" s="304">
        <v>5.68</v>
      </c>
      <c r="C586" s="304">
        <f t="shared" ca="1" si="9"/>
        <v>34.980000000000018</v>
      </c>
    </row>
    <row r="587" spans="2:3">
      <c r="B587" s="304">
        <v>5.69</v>
      </c>
      <c r="C587" s="304">
        <f t="shared" ca="1" si="9"/>
        <v>34.715000000000003</v>
      </c>
    </row>
    <row r="588" spans="2:3">
      <c r="B588" s="304">
        <v>5.7</v>
      </c>
      <c r="C588" s="304">
        <f t="shared" ca="1" si="9"/>
        <v>34.449999999999989</v>
      </c>
    </row>
    <row r="589" spans="2:3">
      <c r="B589" s="304">
        <v>5.71</v>
      </c>
      <c r="C589" s="304">
        <f t="shared" ca="1" si="9"/>
        <v>34.185000000000002</v>
      </c>
    </row>
    <row r="590" spans="2:3">
      <c r="B590" s="304">
        <v>5.72</v>
      </c>
      <c r="C590" s="304">
        <f t="shared" ca="1" si="9"/>
        <v>33.920000000000016</v>
      </c>
    </row>
    <row r="591" spans="2:3">
      <c r="B591" s="304">
        <v>5.73</v>
      </c>
      <c r="C591" s="304">
        <f t="shared" ca="1" si="9"/>
        <v>33.655000000000001</v>
      </c>
    </row>
    <row r="592" spans="2:3">
      <c r="B592" s="304">
        <v>5.74</v>
      </c>
      <c r="C592" s="304">
        <f t="shared" ca="1" si="9"/>
        <v>33.389999999999986</v>
      </c>
    </row>
    <row r="593" spans="2:3">
      <c r="B593" s="304">
        <v>5.75</v>
      </c>
      <c r="C593" s="304">
        <f t="shared" ca="1" si="9"/>
        <v>33.125</v>
      </c>
    </row>
    <row r="594" spans="2:3">
      <c r="B594" s="304">
        <v>5.76</v>
      </c>
      <c r="C594" s="304">
        <f t="shared" ca="1" si="9"/>
        <v>32.860000000000014</v>
      </c>
    </row>
    <row r="595" spans="2:3">
      <c r="B595" s="304">
        <v>5.77</v>
      </c>
      <c r="C595" s="304">
        <f t="shared" ca="1" si="9"/>
        <v>32.594999999999999</v>
      </c>
    </row>
    <row r="596" spans="2:3">
      <c r="B596" s="304">
        <v>5.78</v>
      </c>
      <c r="C596" s="304">
        <f t="shared" ref="C596:C617" ca="1" si="10">FORECAST(B596,OFFSET($C$4,MATCH(B596,$B$4:$B$15,1)-1,0,2), OFFSET($B$4,MATCH(B596,$B$4:$B$15,1)-1,0,2))</f>
        <v>32.329999999999984</v>
      </c>
    </row>
    <row r="597" spans="2:3">
      <c r="B597" s="304">
        <v>5.79</v>
      </c>
      <c r="C597" s="304">
        <f t="shared" ca="1" si="10"/>
        <v>32.064999999999998</v>
      </c>
    </row>
    <row r="598" spans="2:3">
      <c r="B598" s="304">
        <v>5.8</v>
      </c>
      <c r="C598" s="304">
        <f t="shared" ca="1" si="10"/>
        <v>31.800000000000011</v>
      </c>
    </row>
    <row r="599" spans="2:3">
      <c r="B599" s="304">
        <v>5.81</v>
      </c>
      <c r="C599" s="304">
        <f t="shared" ca="1" si="10"/>
        <v>31.534999999999997</v>
      </c>
    </row>
    <row r="600" spans="2:3">
      <c r="B600" s="304">
        <v>5.82</v>
      </c>
      <c r="C600" s="304">
        <f t="shared" ca="1" si="10"/>
        <v>31.269999999999982</v>
      </c>
    </row>
    <row r="601" spans="2:3">
      <c r="B601" s="304">
        <v>5.83</v>
      </c>
      <c r="C601" s="304">
        <f t="shared" ca="1" si="10"/>
        <v>31.004999999999995</v>
      </c>
    </row>
    <row r="602" spans="2:3">
      <c r="B602" s="304">
        <v>5.84</v>
      </c>
      <c r="C602" s="304">
        <f t="shared" ca="1" si="10"/>
        <v>30.740000000000009</v>
      </c>
    </row>
    <row r="603" spans="2:3">
      <c r="B603" s="304">
        <v>5.85</v>
      </c>
      <c r="C603" s="304">
        <f t="shared" ca="1" si="10"/>
        <v>30.475000000000023</v>
      </c>
    </row>
    <row r="604" spans="2:3">
      <c r="B604" s="304">
        <v>5.86</v>
      </c>
      <c r="C604" s="304">
        <f t="shared" ca="1" si="10"/>
        <v>30.20999999999998</v>
      </c>
    </row>
    <row r="605" spans="2:3">
      <c r="B605" s="304">
        <v>5.87</v>
      </c>
      <c r="C605" s="304">
        <f t="shared" ca="1" si="10"/>
        <v>29.944999999999993</v>
      </c>
    </row>
    <row r="606" spans="2:3">
      <c r="B606" s="304">
        <v>5.88</v>
      </c>
      <c r="C606" s="304">
        <f t="shared" ca="1" si="10"/>
        <v>29.680000000000007</v>
      </c>
    </row>
    <row r="607" spans="2:3">
      <c r="B607" s="304">
        <v>5.89</v>
      </c>
      <c r="C607" s="304">
        <f t="shared" ca="1" si="10"/>
        <v>29.41500000000002</v>
      </c>
    </row>
    <row r="608" spans="2:3">
      <c r="B608" s="304">
        <v>5.9</v>
      </c>
      <c r="C608" s="304">
        <f t="shared" ca="1" si="10"/>
        <v>29.149999999999977</v>
      </c>
    </row>
    <row r="609" spans="2:3">
      <c r="B609" s="304">
        <v>5.91</v>
      </c>
      <c r="C609" s="304">
        <f t="shared" ca="1" si="10"/>
        <v>28.884999999999991</v>
      </c>
    </row>
    <row r="610" spans="2:3">
      <c r="B610" s="304">
        <v>5.92</v>
      </c>
      <c r="C610" s="304">
        <f t="shared" ca="1" si="10"/>
        <v>28.620000000000005</v>
      </c>
    </row>
    <row r="611" spans="2:3">
      <c r="B611" s="304">
        <v>5.93</v>
      </c>
      <c r="C611" s="304">
        <f t="shared" ca="1" si="10"/>
        <v>28.355000000000018</v>
      </c>
    </row>
    <row r="612" spans="2:3">
      <c r="B612" s="304">
        <v>5.94</v>
      </c>
      <c r="C612" s="304">
        <f t="shared" ca="1" si="10"/>
        <v>28.090000000000003</v>
      </c>
    </row>
    <row r="613" spans="2:3">
      <c r="B613" s="304">
        <v>5.95</v>
      </c>
      <c r="C613" s="304">
        <f t="shared" ca="1" si="10"/>
        <v>27.824999999999989</v>
      </c>
    </row>
    <row r="614" spans="2:3">
      <c r="B614" s="304">
        <v>5.96</v>
      </c>
      <c r="C614" s="304">
        <f t="shared" ca="1" si="10"/>
        <v>27.560000000000002</v>
      </c>
    </row>
    <row r="615" spans="2:3">
      <c r="B615" s="304">
        <v>5.97</v>
      </c>
      <c r="C615" s="304">
        <f t="shared" ca="1" si="10"/>
        <v>27.295000000000016</v>
      </c>
    </row>
    <row r="616" spans="2:3">
      <c r="B616" s="304">
        <v>5.98</v>
      </c>
      <c r="C616" s="304">
        <f t="shared" ca="1" si="10"/>
        <v>27.03</v>
      </c>
    </row>
    <row r="617" spans="2:3">
      <c r="B617" s="304">
        <v>5.99</v>
      </c>
      <c r="C617" s="304">
        <f t="shared" ca="1" si="10"/>
        <v>26.764999999999986</v>
      </c>
    </row>
    <row r="618" spans="2:3">
      <c r="B618" s="304">
        <v>6</v>
      </c>
      <c r="C618" s="304">
        <f>C15</f>
        <v>26.5</v>
      </c>
    </row>
  </sheetData>
  <mergeCells count="1">
    <mergeCell ref="B16:C16"/>
  </mergeCells>
  <phoneticPr fontId="8"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95713-F311-4780-80ED-E59DCBF350A1}">
  <dimension ref="A1:O20"/>
  <sheetViews>
    <sheetView topLeftCell="D1" workbookViewId="0">
      <selection activeCell="N11" sqref="N11"/>
    </sheetView>
  </sheetViews>
  <sheetFormatPr defaultRowHeight="12.75"/>
  <cols>
    <col min="1" max="15" width="16.7109375" customWidth="1"/>
    <col min="257" max="271" width="16.7109375" customWidth="1"/>
    <col min="513" max="527" width="16.7109375" customWidth="1"/>
    <col min="769" max="783" width="16.7109375" customWidth="1"/>
    <col min="1025" max="1039" width="16.7109375" customWidth="1"/>
    <col min="1281" max="1295" width="16.7109375" customWidth="1"/>
    <col min="1537" max="1551" width="16.7109375" customWidth="1"/>
    <col min="1793" max="1807" width="16.7109375" customWidth="1"/>
    <col min="2049" max="2063" width="16.7109375" customWidth="1"/>
    <col min="2305" max="2319" width="16.7109375" customWidth="1"/>
    <col min="2561" max="2575" width="16.7109375" customWidth="1"/>
    <col min="2817" max="2831" width="16.7109375" customWidth="1"/>
    <col min="3073" max="3087" width="16.7109375" customWidth="1"/>
    <col min="3329" max="3343" width="16.7109375" customWidth="1"/>
    <col min="3585" max="3599" width="16.7109375" customWidth="1"/>
    <col min="3841" max="3855" width="16.7109375" customWidth="1"/>
    <col min="4097" max="4111" width="16.7109375" customWidth="1"/>
    <col min="4353" max="4367" width="16.7109375" customWidth="1"/>
    <col min="4609" max="4623" width="16.7109375" customWidth="1"/>
    <col min="4865" max="4879" width="16.7109375" customWidth="1"/>
    <col min="5121" max="5135" width="16.7109375" customWidth="1"/>
    <col min="5377" max="5391" width="16.7109375" customWidth="1"/>
    <col min="5633" max="5647" width="16.7109375" customWidth="1"/>
    <col min="5889" max="5903" width="16.7109375" customWidth="1"/>
    <col min="6145" max="6159" width="16.7109375" customWidth="1"/>
    <col min="6401" max="6415" width="16.7109375" customWidth="1"/>
    <col min="6657" max="6671" width="16.7109375" customWidth="1"/>
    <col min="6913" max="6927" width="16.7109375" customWidth="1"/>
    <col min="7169" max="7183" width="16.7109375" customWidth="1"/>
    <col min="7425" max="7439" width="16.7109375" customWidth="1"/>
    <col min="7681" max="7695" width="16.7109375" customWidth="1"/>
    <col min="7937" max="7951" width="16.7109375" customWidth="1"/>
    <col min="8193" max="8207" width="16.7109375" customWidth="1"/>
    <col min="8449" max="8463" width="16.7109375" customWidth="1"/>
    <col min="8705" max="8719" width="16.7109375" customWidth="1"/>
    <col min="8961" max="8975" width="16.7109375" customWidth="1"/>
    <col min="9217" max="9231" width="16.7109375" customWidth="1"/>
    <col min="9473" max="9487" width="16.7109375" customWidth="1"/>
    <col min="9729" max="9743" width="16.7109375" customWidth="1"/>
    <col min="9985" max="9999" width="16.7109375" customWidth="1"/>
    <col min="10241" max="10255" width="16.7109375" customWidth="1"/>
    <col min="10497" max="10511" width="16.7109375" customWidth="1"/>
    <col min="10753" max="10767" width="16.7109375" customWidth="1"/>
    <col min="11009" max="11023" width="16.7109375" customWidth="1"/>
    <col min="11265" max="11279" width="16.7109375" customWidth="1"/>
    <col min="11521" max="11535" width="16.7109375" customWidth="1"/>
    <col min="11777" max="11791" width="16.7109375" customWidth="1"/>
    <col min="12033" max="12047" width="16.7109375" customWidth="1"/>
    <col min="12289" max="12303" width="16.7109375" customWidth="1"/>
    <col min="12545" max="12559" width="16.7109375" customWidth="1"/>
    <col min="12801" max="12815" width="16.7109375" customWidth="1"/>
    <col min="13057" max="13071" width="16.7109375" customWidth="1"/>
    <col min="13313" max="13327" width="16.7109375" customWidth="1"/>
    <col min="13569" max="13583" width="16.7109375" customWidth="1"/>
    <col min="13825" max="13839" width="16.7109375" customWidth="1"/>
    <col min="14081" max="14095" width="16.7109375" customWidth="1"/>
    <col min="14337" max="14351" width="16.7109375" customWidth="1"/>
    <col min="14593" max="14607" width="16.7109375" customWidth="1"/>
    <col min="14849" max="14863" width="16.7109375" customWidth="1"/>
    <col min="15105" max="15119" width="16.7109375" customWidth="1"/>
    <col min="15361" max="15375" width="16.7109375" customWidth="1"/>
    <col min="15617" max="15631" width="16.7109375" customWidth="1"/>
    <col min="15873" max="15887" width="16.7109375" customWidth="1"/>
    <col min="16129" max="16143" width="16.7109375" customWidth="1"/>
  </cols>
  <sheetData>
    <row r="1" spans="1:15" ht="60">
      <c r="A1" s="309" t="s">
        <v>322</v>
      </c>
      <c r="B1" s="309" t="s">
        <v>48</v>
      </c>
      <c r="C1" s="309"/>
      <c r="D1" s="309" t="s">
        <v>323</v>
      </c>
      <c r="E1" s="309" t="s">
        <v>324</v>
      </c>
      <c r="F1" s="309" t="s">
        <v>325</v>
      </c>
      <c r="G1" s="309" t="s">
        <v>326</v>
      </c>
      <c r="H1" s="309" t="s">
        <v>327</v>
      </c>
      <c r="I1" s="309" t="s">
        <v>328</v>
      </c>
      <c r="J1" s="309" t="s">
        <v>329</v>
      </c>
      <c r="K1" s="309" t="s">
        <v>330</v>
      </c>
      <c r="L1" s="309" t="s">
        <v>331</v>
      </c>
      <c r="M1" s="309" t="s">
        <v>329</v>
      </c>
      <c r="N1" s="309" t="s">
        <v>330</v>
      </c>
      <c r="O1" s="309" t="s">
        <v>331</v>
      </c>
    </row>
    <row r="2" spans="1:15" ht="15">
      <c r="A2" s="304" t="s">
        <v>154</v>
      </c>
      <c r="B2" s="304" t="s">
        <v>38</v>
      </c>
      <c r="C2" s="304" t="str">
        <f>CONCATENATE(B2,A2)</f>
        <v>ACTElectricity</v>
      </c>
      <c r="D2" s="310">
        <v>0</v>
      </c>
      <c r="E2" s="310">
        <v>0.81</v>
      </c>
      <c r="F2" s="310">
        <v>0.09</v>
      </c>
      <c r="G2" s="304" t="s">
        <v>332</v>
      </c>
      <c r="H2" s="304"/>
      <c r="I2" s="304"/>
      <c r="J2" s="304">
        <v>0.81</v>
      </c>
      <c r="K2" s="304">
        <v>0.9</v>
      </c>
      <c r="L2" s="304" t="s">
        <v>332</v>
      </c>
      <c r="M2" s="311">
        <f>J2</f>
        <v>0.81</v>
      </c>
      <c r="N2" s="311">
        <f>K2</f>
        <v>0.9</v>
      </c>
      <c r="O2" s="312" t="s">
        <v>332</v>
      </c>
    </row>
    <row r="3" spans="1:15" ht="15">
      <c r="A3" s="304" t="s">
        <v>154</v>
      </c>
      <c r="B3" s="304" t="s">
        <v>37</v>
      </c>
      <c r="C3" s="304" t="str">
        <f t="shared" ref="C3:C17" si="0">CONCATENATE(B3,A3)</f>
        <v>NSWElectricity</v>
      </c>
      <c r="D3" s="310">
        <v>0</v>
      </c>
      <c r="E3" s="310">
        <v>0.81</v>
      </c>
      <c r="F3" s="310">
        <v>0.09</v>
      </c>
      <c r="G3" s="304" t="s">
        <v>332</v>
      </c>
      <c r="H3" s="304"/>
      <c r="I3" s="304"/>
      <c r="J3" s="304">
        <v>0.81</v>
      </c>
      <c r="K3" s="304">
        <v>0.9</v>
      </c>
      <c r="L3" s="304" t="s">
        <v>332</v>
      </c>
      <c r="M3" s="311">
        <f t="shared" ref="M3:N9" si="1">J3</f>
        <v>0.81</v>
      </c>
      <c r="N3" s="311">
        <f t="shared" si="1"/>
        <v>0.9</v>
      </c>
      <c r="O3" s="312" t="s">
        <v>332</v>
      </c>
    </row>
    <row r="4" spans="1:15" ht="15">
      <c r="A4" s="304" t="s">
        <v>154</v>
      </c>
      <c r="B4" s="304" t="s">
        <v>36</v>
      </c>
      <c r="C4" s="304" t="str">
        <f t="shared" si="0"/>
        <v>NTElectricity</v>
      </c>
      <c r="D4" s="310">
        <v>0</v>
      </c>
      <c r="E4" s="310">
        <v>0.62</v>
      </c>
      <c r="F4" s="310">
        <v>7.0000000000000007E-2</v>
      </c>
      <c r="G4" s="304" t="s">
        <v>332</v>
      </c>
      <c r="H4" s="304"/>
      <c r="I4" s="304"/>
      <c r="J4" s="304">
        <v>0.62</v>
      </c>
      <c r="K4" s="304">
        <v>0.69</v>
      </c>
      <c r="L4" s="304" t="s">
        <v>332</v>
      </c>
      <c r="M4" s="311">
        <f t="shared" si="1"/>
        <v>0.62</v>
      </c>
      <c r="N4" s="311">
        <f t="shared" si="1"/>
        <v>0.69</v>
      </c>
      <c r="O4" s="312" t="s">
        <v>332</v>
      </c>
    </row>
    <row r="5" spans="1:15" ht="15">
      <c r="A5" s="304" t="s">
        <v>154</v>
      </c>
      <c r="B5" s="304" t="s">
        <v>40</v>
      </c>
      <c r="C5" s="304" t="str">
        <f t="shared" si="0"/>
        <v>QLDElectricity</v>
      </c>
      <c r="D5" s="310">
        <v>0</v>
      </c>
      <c r="E5" s="310">
        <v>0.81</v>
      </c>
      <c r="F5" s="310">
        <v>0.12</v>
      </c>
      <c r="G5" s="304" t="s">
        <v>332</v>
      </c>
      <c r="H5" s="304"/>
      <c r="I5" s="304"/>
      <c r="J5" s="304">
        <v>0.81</v>
      </c>
      <c r="K5" s="304">
        <v>0.93</v>
      </c>
      <c r="L5" s="304" t="s">
        <v>332</v>
      </c>
      <c r="M5" s="311">
        <f t="shared" si="1"/>
        <v>0.81</v>
      </c>
      <c r="N5" s="311">
        <f t="shared" si="1"/>
        <v>0.93</v>
      </c>
      <c r="O5" s="312" t="s">
        <v>332</v>
      </c>
    </row>
    <row r="6" spans="1:15" ht="15">
      <c r="A6" s="304" t="s">
        <v>154</v>
      </c>
      <c r="B6" s="304" t="s">
        <v>41</v>
      </c>
      <c r="C6" s="304" t="str">
        <f t="shared" si="0"/>
        <v>SAElectricity</v>
      </c>
      <c r="D6" s="310">
        <v>0</v>
      </c>
      <c r="E6" s="310">
        <v>0.43</v>
      </c>
      <c r="F6" s="310">
        <v>0.09</v>
      </c>
      <c r="G6" s="304" t="s">
        <v>332</v>
      </c>
      <c r="H6" s="304"/>
      <c r="I6" s="304"/>
      <c r="J6" s="304">
        <v>0.43</v>
      </c>
      <c r="K6" s="304">
        <v>0.52</v>
      </c>
      <c r="L6" s="304" t="s">
        <v>332</v>
      </c>
      <c r="M6" s="311">
        <f t="shared" si="1"/>
        <v>0.43</v>
      </c>
      <c r="N6" s="311">
        <f t="shared" si="1"/>
        <v>0.52</v>
      </c>
      <c r="O6" s="312" t="s">
        <v>332</v>
      </c>
    </row>
    <row r="7" spans="1:15" ht="15">
      <c r="A7" s="304" t="s">
        <v>154</v>
      </c>
      <c r="B7" s="304" t="s">
        <v>43</v>
      </c>
      <c r="C7" s="304" t="str">
        <f t="shared" si="0"/>
        <v>TASElectricity</v>
      </c>
      <c r="D7" s="310">
        <v>0</v>
      </c>
      <c r="E7" s="310">
        <v>0.17</v>
      </c>
      <c r="F7" s="310">
        <v>0.02</v>
      </c>
      <c r="G7" s="304" t="s">
        <v>332</v>
      </c>
      <c r="H7" s="304"/>
      <c r="I7" s="304"/>
      <c r="J7" s="304">
        <v>0.17</v>
      </c>
      <c r="K7" s="304">
        <v>0.19</v>
      </c>
      <c r="L7" s="304" t="s">
        <v>332</v>
      </c>
      <c r="M7" s="311">
        <f t="shared" si="1"/>
        <v>0.17</v>
      </c>
      <c r="N7" s="311">
        <f t="shared" si="1"/>
        <v>0.19</v>
      </c>
      <c r="O7" s="312" t="s">
        <v>332</v>
      </c>
    </row>
    <row r="8" spans="1:15" ht="15">
      <c r="A8" s="304" t="s">
        <v>154</v>
      </c>
      <c r="B8" s="304" t="s">
        <v>39</v>
      </c>
      <c r="C8" s="304" t="str">
        <f t="shared" si="0"/>
        <v>VICElectricity</v>
      </c>
      <c r="D8" s="310">
        <v>0</v>
      </c>
      <c r="E8" s="310">
        <v>0.98</v>
      </c>
      <c r="F8" s="310">
        <v>0.11</v>
      </c>
      <c r="G8" s="304" t="s">
        <v>332</v>
      </c>
      <c r="H8" s="304"/>
      <c r="I8" s="304"/>
      <c r="J8" s="304">
        <v>0.98</v>
      </c>
      <c r="K8" s="304">
        <v>1.0900000000000001</v>
      </c>
      <c r="L8" s="304" t="s">
        <v>332</v>
      </c>
      <c r="M8" s="311">
        <f t="shared" si="1"/>
        <v>0.98</v>
      </c>
      <c r="N8" s="311">
        <f t="shared" si="1"/>
        <v>1.0900000000000001</v>
      </c>
      <c r="O8" s="312" t="s">
        <v>332</v>
      </c>
    </row>
    <row r="9" spans="1:15" ht="15">
      <c r="A9" s="304" t="s">
        <v>154</v>
      </c>
      <c r="B9" s="304" t="s">
        <v>42</v>
      </c>
      <c r="C9" s="304" t="str">
        <f t="shared" si="0"/>
        <v>WAElectricity</v>
      </c>
      <c r="D9" s="310">
        <v>0</v>
      </c>
      <c r="E9" s="310">
        <v>0.68</v>
      </c>
      <c r="F9" s="310">
        <v>0.02</v>
      </c>
      <c r="G9" s="304" t="s">
        <v>332</v>
      </c>
      <c r="H9" s="304"/>
      <c r="I9" s="304"/>
      <c r="J9" s="304">
        <v>0.68</v>
      </c>
      <c r="K9" s="304">
        <v>0.70000000000000007</v>
      </c>
      <c r="L9" s="304" t="s">
        <v>332</v>
      </c>
      <c r="M9" s="311">
        <f t="shared" si="1"/>
        <v>0.68</v>
      </c>
      <c r="N9" s="311">
        <f t="shared" si="1"/>
        <v>0.70000000000000007</v>
      </c>
      <c r="O9" s="312" t="s">
        <v>332</v>
      </c>
    </row>
    <row r="10" spans="1:15" ht="15">
      <c r="A10" s="304" t="s">
        <v>155</v>
      </c>
      <c r="B10" s="304" t="s">
        <v>38</v>
      </c>
      <c r="C10" s="304" t="str">
        <f t="shared" si="0"/>
        <v>ACTGas</v>
      </c>
      <c r="D10" s="310">
        <v>51.53</v>
      </c>
      <c r="E10" s="310">
        <v>0</v>
      </c>
      <c r="F10" s="310">
        <v>13.1</v>
      </c>
      <c r="G10" s="304" t="s">
        <v>333</v>
      </c>
      <c r="H10" s="304"/>
      <c r="I10" s="304"/>
      <c r="J10" s="313">
        <v>5.1529999999999999E-2</v>
      </c>
      <c r="K10" s="313">
        <v>6.4629999999999993E-2</v>
      </c>
      <c r="L10" s="304" t="s">
        <v>334</v>
      </c>
      <c r="M10" s="311">
        <f>J10*3.6</f>
        <v>0.18550800000000001</v>
      </c>
      <c r="N10" s="311">
        <f>K10*3.6</f>
        <v>0.23266799999999999</v>
      </c>
      <c r="O10" s="312" t="s">
        <v>332</v>
      </c>
    </row>
    <row r="11" spans="1:15" ht="15">
      <c r="A11" s="304" t="s">
        <v>155</v>
      </c>
      <c r="B11" s="304" t="s">
        <v>37</v>
      </c>
      <c r="C11" s="304" t="str">
        <f t="shared" si="0"/>
        <v>NSWGas</v>
      </c>
      <c r="D11" s="310">
        <v>51.53</v>
      </c>
      <c r="E11" s="310">
        <v>0</v>
      </c>
      <c r="F11" s="310">
        <v>13.1</v>
      </c>
      <c r="G11" s="304" t="s">
        <v>333</v>
      </c>
      <c r="H11" s="304"/>
      <c r="I11" s="304"/>
      <c r="J11" s="313">
        <v>5.1529999999999999E-2</v>
      </c>
      <c r="K11" s="313">
        <v>6.4629999999999993E-2</v>
      </c>
      <c r="L11" s="304" t="s">
        <v>334</v>
      </c>
      <c r="M11" s="311">
        <f t="shared" ref="M11:N17" si="2">J11*3.6</f>
        <v>0.18550800000000001</v>
      </c>
      <c r="N11" s="311">
        <f t="shared" si="2"/>
        <v>0.23266799999999999</v>
      </c>
      <c r="O11" s="312" t="s">
        <v>332</v>
      </c>
    </row>
    <row r="12" spans="1:15" ht="15">
      <c r="A12" s="304" t="s">
        <v>155</v>
      </c>
      <c r="B12" s="304" t="s">
        <v>36</v>
      </c>
      <c r="C12" s="304" t="str">
        <f t="shared" si="0"/>
        <v>NTGas</v>
      </c>
      <c r="D12" s="310">
        <v>51.53</v>
      </c>
      <c r="E12" s="310">
        <v>0</v>
      </c>
      <c r="F12" s="310">
        <v>0</v>
      </c>
      <c r="G12" s="304" t="s">
        <v>333</v>
      </c>
      <c r="H12" s="304"/>
      <c r="I12" s="304"/>
      <c r="J12" s="313">
        <v>5.1529999999999999E-2</v>
      </c>
      <c r="K12" s="313">
        <v>5.1529999999999999E-2</v>
      </c>
      <c r="L12" s="304" t="s">
        <v>334</v>
      </c>
      <c r="M12" s="311">
        <f t="shared" si="2"/>
        <v>0.18550800000000001</v>
      </c>
      <c r="N12" s="311">
        <f>K12*3.6</f>
        <v>0.18550800000000001</v>
      </c>
      <c r="O12" s="312" t="s">
        <v>332</v>
      </c>
    </row>
    <row r="13" spans="1:15" ht="15">
      <c r="A13" s="304" t="s">
        <v>155</v>
      </c>
      <c r="B13" s="304" t="s">
        <v>40</v>
      </c>
      <c r="C13" s="304" t="str">
        <f t="shared" si="0"/>
        <v>QLDGas</v>
      </c>
      <c r="D13" s="310">
        <v>51.53</v>
      </c>
      <c r="E13" s="310">
        <v>0</v>
      </c>
      <c r="F13" s="310">
        <v>8.8000000000000007</v>
      </c>
      <c r="G13" s="304" t="s">
        <v>333</v>
      </c>
      <c r="H13" s="304"/>
      <c r="I13" s="304"/>
      <c r="J13" s="313">
        <v>5.1529999999999999E-2</v>
      </c>
      <c r="K13" s="313">
        <v>6.0330000000000002E-2</v>
      </c>
      <c r="L13" s="304" t="s">
        <v>334</v>
      </c>
      <c r="M13" s="311">
        <f t="shared" si="2"/>
        <v>0.18550800000000001</v>
      </c>
      <c r="N13" s="311">
        <f t="shared" si="2"/>
        <v>0.21718800000000002</v>
      </c>
      <c r="O13" s="312" t="s">
        <v>332</v>
      </c>
    </row>
    <row r="14" spans="1:15" ht="15">
      <c r="A14" s="304" t="s">
        <v>155</v>
      </c>
      <c r="B14" s="304" t="s">
        <v>41</v>
      </c>
      <c r="C14" s="304" t="str">
        <f t="shared" si="0"/>
        <v>SAGas</v>
      </c>
      <c r="D14" s="310">
        <v>51.53</v>
      </c>
      <c r="E14" s="310">
        <v>0</v>
      </c>
      <c r="F14" s="310">
        <v>10.7</v>
      </c>
      <c r="G14" s="304" t="s">
        <v>333</v>
      </c>
      <c r="H14" s="304"/>
      <c r="I14" s="304"/>
      <c r="J14" s="313">
        <v>5.1529999999999999E-2</v>
      </c>
      <c r="K14" s="313">
        <v>6.2230000000000001E-2</v>
      </c>
      <c r="L14" s="304" t="s">
        <v>334</v>
      </c>
      <c r="M14" s="311">
        <f t="shared" si="2"/>
        <v>0.18550800000000001</v>
      </c>
      <c r="N14" s="311">
        <f t="shared" si="2"/>
        <v>0.224028</v>
      </c>
      <c r="O14" s="312" t="s">
        <v>332</v>
      </c>
    </row>
    <row r="15" spans="1:15" ht="15">
      <c r="A15" s="304" t="s">
        <v>155</v>
      </c>
      <c r="B15" s="304" t="s">
        <v>43</v>
      </c>
      <c r="C15" s="304" t="str">
        <f t="shared" si="0"/>
        <v>TASGas</v>
      </c>
      <c r="D15" s="310">
        <v>51.53</v>
      </c>
      <c r="E15" s="310">
        <v>0</v>
      </c>
      <c r="F15" s="310">
        <v>0</v>
      </c>
      <c r="G15" s="304" t="s">
        <v>333</v>
      </c>
      <c r="H15" s="304"/>
      <c r="I15" s="304"/>
      <c r="J15" s="313">
        <v>5.1529999999999999E-2</v>
      </c>
      <c r="K15" s="313">
        <v>5.1529999999999999E-2</v>
      </c>
      <c r="L15" s="304" t="s">
        <v>334</v>
      </c>
      <c r="M15" s="311">
        <f t="shared" si="2"/>
        <v>0.18550800000000001</v>
      </c>
      <c r="N15" s="311">
        <f t="shared" si="2"/>
        <v>0.18550800000000001</v>
      </c>
      <c r="O15" s="312" t="s">
        <v>332</v>
      </c>
    </row>
    <row r="16" spans="1:15" ht="15">
      <c r="A16" s="304" t="s">
        <v>155</v>
      </c>
      <c r="B16" s="304" t="s">
        <v>39</v>
      </c>
      <c r="C16" s="304" t="str">
        <f t="shared" si="0"/>
        <v>VICGas</v>
      </c>
      <c r="D16" s="310">
        <v>51.53</v>
      </c>
      <c r="E16" s="310">
        <v>0</v>
      </c>
      <c r="F16" s="310">
        <v>4</v>
      </c>
      <c r="G16" s="304" t="s">
        <v>333</v>
      </c>
      <c r="H16" s="304"/>
      <c r="I16" s="304"/>
      <c r="J16" s="313">
        <v>5.1529999999999999E-2</v>
      </c>
      <c r="K16" s="313">
        <v>5.5530000000000003E-2</v>
      </c>
      <c r="L16" s="304" t="s">
        <v>334</v>
      </c>
      <c r="M16" s="311">
        <f t="shared" si="2"/>
        <v>0.18550800000000001</v>
      </c>
      <c r="N16" s="311">
        <f t="shared" si="2"/>
        <v>0.199908</v>
      </c>
      <c r="O16" s="312" t="s">
        <v>332</v>
      </c>
    </row>
    <row r="17" spans="1:15" ht="15">
      <c r="A17" s="304" t="s">
        <v>155</v>
      </c>
      <c r="B17" s="304" t="s">
        <v>42</v>
      </c>
      <c r="C17" s="304" t="str">
        <f t="shared" si="0"/>
        <v>WAGas</v>
      </c>
      <c r="D17" s="310">
        <v>51.53</v>
      </c>
      <c r="E17" s="310">
        <v>0</v>
      </c>
      <c r="F17" s="310">
        <v>4.0999999999999996</v>
      </c>
      <c r="G17" s="304" t="s">
        <v>333</v>
      </c>
      <c r="H17" s="304"/>
      <c r="I17" s="304"/>
      <c r="J17" s="313">
        <v>5.1529999999999999E-2</v>
      </c>
      <c r="K17" s="313">
        <v>5.5630000000000006E-2</v>
      </c>
      <c r="L17" s="304" t="s">
        <v>334</v>
      </c>
      <c r="M17" s="311">
        <f t="shared" si="2"/>
        <v>0.18550800000000001</v>
      </c>
      <c r="N17" s="311">
        <f t="shared" si="2"/>
        <v>0.20026800000000003</v>
      </c>
      <c r="O17" s="312" t="s">
        <v>332</v>
      </c>
    </row>
    <row r="18" spans="1:15" ht="15">
      <c r="A18" s="304" t="s">
        <v>257</v>
      </c>
      <c r="B18" s="304" t="s">
        <v>335</v>
      </c>
      <c r="C18" s="304"/>
      <c r="D18" s="310">
        <v>90.24</v>
      </c>
      <c r="E18" s="310">
        <v>0</v>
      </c>
      <c r="F18" s="310">
        <v>3</v>
      </c>
      <c r="G18" s="304" t="s">
        <v>333</v>
      </c>
      <c r="H18" s="304">
        <v>27</v>
      </c>
      <c r="I18" s="304" t="s">
        <v>336</v>
      </c>
      <c r="J18" s="313">
        <v>2.43648</v>
      </c>
      <c r="K18" s="313">
        <v>2.5174799999999999</v>
      </c>
      <c r="L18" s="304" t="s">
        <v>337</v>
      </c>
      <c r="M18" s="311">
        <f>(D18+E18)*0.0036</f>
        <v>0.32486399999999999</v>
      </c>
      <c r="N18" s="311">
        <f>(D18+E18+F18)*0.0036</f>
        <v>0.33566399999999996</v>
      </c>
      <c r="O18" s="312" t="s">
        <v>332</v>
      </c>
    </row>
    <row r="19" spans="1:15" ht="15">
      <c r="A19" s="304" t="s">
        <v>338</v>
      </c>
      <c r="B19" s="304" t="s">
        <v>335</v>
      </c>
      <c r="C19" s="304"/>
      <c r="D19" s="310">
        <v>70.2</v>
      </c>
      <c r="E19" s="310">
        <v>0</v>
      </c>
      <c r="F19" s="310">
        <v>3.6</v>
      </c>
      <c r="G19" s="304" t="s">
        <v>333</v>
      </c>
      <c r="H19" s="304">
        <v>38.6</v>
      </c>
      <c r="I19" s="304" t="s">
        <v>339</v>
      </c>
      <c r="J19" s="313">
        <v>2.7097200000000004</v>
      </c>
      <c r="K19" s="313">
        <v>2.8486799999999999</v>
      </c>
      <c r="L19" s="304" t="s">
        <v>340</v>
      </c>
      <c r="M19" s="311">
        <f>(D19+E19)*0.0036</f>
        <v>0.25272</v>
      </c>
      <c r="N19" s="311">
        <f>(D19+E19+F19)*0.0036</f>
        <v>0.26567999999999997</v>
      </c>
      <c r="O19" s="312" t="s">
        <v>332</v>
      </c>
    </row>
    <row r="20" spans="1:15" ht="15">
      <c r="A20" s="304" t="s">
        <v>341</v>
      </c>
      <c r="B20" s="304" t="s">
        <v>335</v>
      </c>
      <c r="C20" s="304"/>
      <c r="D20" s="310">
        <v>60.6</v>
      </c>
      <c r="E20" s="310">
        <v>0</v>
      </c>
      <c r="F20" s="310">
        <v>3.6</v>
      </c>
      <c r="G20" s="304" t="s">
        <v>333</v>
      </c>
      <c r="H20" s="304">
        <v>25.7</v>
      </c>
      <c r="I20" s="304" t="s">
        <v>339</v>
      </c>
      <c r="J20" s="313">
        <v>1.55742</v>
      </c>
      <c r="K20" s="313">
        <v>1.64994</v>
      </c>
      <c r="L20" s="304" t="s">
        <v>340</v>
      </c>
      <c r="M20" s="311">
        <f>(D20+E20)*0.0036</f>
        <v>0.21815999999999999</v>
      </c>
      <c r="N20" s="311">
        <f>(D20+E20+F20)*0.0036</f>
        <v>0.23111999999999999</v>
      </c>
      <c r="O20" s="312" t="s">
        <v>332</v>
      </c>
    </row>
  </sheetData>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6" ma:contentTypeDescription="Create a new document." ma:contentTypeScope="" ma:versionID="30ccee48a93a69391bf83b0642de3f6b">
  <xsd:schema xmlns:xsd="http://www.w3.org/2001/XMLSchema" xmlns:xs="http://www.w3.org/2001/XMLSchema" xmlns:p="http://schemas.microsoft.com/office/2006/metadata/properties" xmlns:ns1="http://schemas.microsoft.com/sharepoint/v3" xmlns:ns2="5bee7c71-cfe6-48ab-9ba7-3a914dd5e4c4" xmlns:ns3="d169844b-d1ff-4126-87e2-905c6feede16" targetNamespace="http://schemas.microsoft.com/office/2006/metadata/properties" ma:root="true" ma:fieldsID="965b3441a461b635a41b3183dcf94d3d" ns1:_="" ns2:_="" ns3:_="">
    <xsd:import namespace="http://schemas.microsoft.com/sharepoint/v3"/>
    <xsd:import namespace="5bee7c71-cfe6-48ab-9ba7-3a914dd5e4c4"/>
    <xsd:import namespace="d169844b-d1ff-4126-87e2-905c6feede16"/>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documentManagement>
</p:properties>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F93EF22F-2E8C-45E2-BC82-580CD306A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678B0B-3B8F-4054-95B3-9DC9C5242071}">
  <ds:schemaRefs>
    <ds:schemaRef ds:uri="http://purl.org/dc/terms/"/>
    <ds:schemaRef ds:uri="http://schemas.openxmlformats.org/package/2006/metadata/core-properties"/>
    <ds:schemaRef ds:uri="d169844b-d1ff-4126-87e2-905c6feede16"/>
    <ds:schemaRef ds:uri="http://purl.org/dc/dcmitype/"/>
    <ds:schemaRef ds:uri="http://schemas.microsoft.com/office/2006/documentManagement/types"/>
    <ds:schemaRef ds:uri="http://schemas.microsoft.com/office/2006/metadata/properties"/>
    <ds:schemaRef ds:uri="5bee7c71-cfe6-48ab-9ba7-3a914dd5e4c4"/>
    <ds:schemaRef ds:uri="http://schemas.microsoft.com/sharepoint/v3"/>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34</vt:i4>
      </vt:variant>
    </vt:vector>
  </HeadingPairs>
  <TitlesOfParts>
    <vt:vector size="43" baseType="lpstr">
      <vt:lpstr>Apartment Buildings</vt:lpstr>
      <vt:lpstr>Reverse Calculator</vt:lpstr>
      <vt:lpstr>Reverse Calculator_ERF</vt:lpstr>
      <vt:lpstr>Climate by postcode</vt:lpstr>
      <vt:lpstr>SGEx</vt:lpstr>
      <vt:lpstr>SSC (A)</vt:lpstr>
      <vt:lpstr>BenchmarkFactors</vt:lpstr>
      <vt:lpstr>Rating Bands</vt:lpstr>
      <vt:lpstr>NGA Factors 2020</vt:lpstr>
      <vt:lpstr>'Reverse Calculator_ERF'!CentralACAprts</vt:lpstr>
      <vt:lpstr>CentralACAprts</vt:lpstr>
      <vt:lpstr>'Reverse Calculator_ERF'!CentralACWater</vt:lpstr>
      <vt:lpstr>CentralACWater</vt:lpstr>
      <vt:lpstr>'Reverse Calculator_ERF'!CentralColdWater</vt:lpstr>
      <vt:lpstr>CentralColdWater</vt:lpstr>
      <vt:lpstr>'Reverse Calculator_ERF'!ColdWaterAprt</vt:lpstr>
      <vt:lpstr>ColdWaterAprt</vt:lpstr>
      <vt:lpstr>'Reverse Calculator_ERF'!ColdWaterCentralDHW</vt:lpstr>
      <vt:lpstr>ColdWaterCentralDHW</vt:lpstr>
      <vt:lpstr>'Reverse Calculator_ERF'!ColdWaterCentralNoDHW</vt:lpstr>
      <vt:lpstr>ColdWaterCentralNoDHW</vt:lpstr>
      <vt:lpstr>'Reverse Calculator_ERF'!CondWaterAprt</vt:lpstr>
      <vt:lpstr>CondWaterAprt</vt:lpstr>
      <vt:lpstr>'Reverse Calculator_ERF'!Diesel</vt:lpstr>
      <vt:lpstr>Diesel</vt:lpstr>
      <vt:lpstr>'Reverse Calculator_ERF'!Efdiesel</vt:lpstr>
      <vt:lpstr>Efdiesel</vt:lpstr>
      <vt:lpstr>'Reverse Calculator_ERF'!Elec</vt:lpstr>
      <vt:lpstr>Elec</vt:lpstr>
      <vt:lpstr>'Reverse Calculator_ERF'!Gas</vt:lpstr>
      <vt:lpstr>Gas</vt:lpstr>
      <vt:lpstr>'Reverse Calculator_ERF'!LiftAprt</vt:lpstr>
      <vt:lpstr>LiftAprt</vt:lpstr>
      <vt:lpstr>'Reverse Calculator_ERF'!MVCarParks</vt:lpstr>
      <vt:lpstr>MVCarParks</vt:lpstr>
      <vt:lpstr>'Reverse Calculator_ERF'!NoCentralACAprt</vt:lpstr>
      <vt:lpstr>NoCentralACAprt</vt:lpstr>
      <vt:lpstr>'Reverse Calculator_ERF'!NoofAprts</vt:lpstr>
      <vt:lpstr>NoofAprts</vt:lpstr>
      <vt:lpstr>'Reverse Calculator_ERF'!NVCarParks</vt:lpstr>
      <vt:lpstr>NVCarParks</vt:lpstr>
      <vt:lpstr>'Reverse Calculator_ERF'!Postcode</vt:lpstr>
      <vt:lpstr>Postcode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Sarah Graham</cp:lastModifiedBy>
  <cp:revision/>
  <dcterms:created xsi:type="dcterms:W3CDTF">2021-01-04T02:42:11Z</dcterms:created>
  <dcterms:modified xsi:type="dcterms:W3CDTF">2021-10-07T21:38:54Z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ies>
</file>