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environmentnswgov.sharepoint.com/teams/oehteams/NABERS/Shared Documents/Team - Operations and Standards/Technical Improvement Projects/FoNE/02 PM/1 - Prediction calc/Carbon Cure/Prediction tool/1. Offices/"/>
    </mc:Choice>
  </mc:AlternateContent>
  <xr:revisionPtr revIDLastSave="6" documentId="8_{77478AC7-37EB-421D-A3C3-E25E4E45EC60}" xr6:coauthVersionLast="45" xr6:coauthVersionMax="45" xr10:uidLastSave="{086E9520-10F2-4F37-B99B-5353CCAD9E18}"/>
  <workbookProtection workbookAlgorithmName="SHA-512" workbookHashValue="BKSlOQFKHwrELcMXm2aZTCyWHvn/BOm0TgZYMusu5VFjSvvlPA/Eoe1gc6cJflqBXLWbPm8/dOOK5I4BCzcPIA==" workbookSaltValue="7xNQhrDXLMq4TlSOXpjhlA==" workbookSpinCount="100000" lockStructure="1"/>
  <bookViews>
    <workbookView xWindow="-120" yWindow="-120" windowWidth="29040" windowHeight="15990" tabRatio="769" xr2:uid="{EAFE7F4F-4F6C-4437-9520-BC3482FE07EE}"/>
  </bookViews>
  <sheets>
    <sheet name="Base Building" sheetId="1" r:id="rId1"/>
    <sheet name="Whole Building" sheetId="7" r:id="rId2"/>
    <sheet name="Tenancy" sheetId="6" r:id="rId3"/>
    <sheet name="Climate by postcode" sheetId="2" state="hidden" r:id="rId4"/>
    <sheet name="SGEx" sheetId="5" state="hidden" r:id="rId5"/>
    <sheet name="NGA Factors" sheetId="15" state="hidden" r:id="rId6"/>
    <sheet name="Calc coeffients A+B" sheetId="3" state="hidden" r:id="rId7"/>
    <sheet name="RevCal Base Building" sheetId="14" r:id="rId8"/>
    <sheet name="RevCal Whole Building" sheetId="17" r:id="rId9"/>
    <sheet name="RevCal Tenancy" sheetId="19" r:id="rId10"/>
    <sheet name="RevCal BB ERF" sheetId="16" r:id="rId11"/>
    <sheet name="RevCal WB ERF" sheetId="18" r:id="rId12"/>
    <sheet name="RevCal Tenancy ERF" sheetId="20" r:id="rId13"/>
  </sheets>
  <externalReferences>
    <externalReference r:id="rId14"/>
  </externalReferences>
  <definedNames>
    <definedName name="_xlnm._FilterDatabase" localSheetId="3" hidden="1">'Climate by postcode'!$A$3:$D$3730</definedName>
    <definedName name="Climate_zone_table">[1]Climate_zones!$A$1:$E$71</definedName>
    <definedName name="Cooling_degree_days">#REF!</definedName>
    <definedName name="emission_factors_table">[1]calc_coefficients!$A$5:$E$12</definedName>
    <definedName name="Heating_degree_days">#REF!</definedName>
    <definedName name="NGA_coal_2011">[1]NGA_factors!$E$18:$Q$25</definedName>
    <definedName name="NGA_elect_2011">[1]NGA_factors!$E$2:$Q$9</definedName>
    <definedName name="NGA_gas_2011">[1]NGA_factors!$E$10:$Q$17</definedName>
    <definedName name="NGA_lpg_2011" localSheetId="12">[1]NGA_factors!#REF!</definedName>
    <definedName name="NGA_lpg_2011" localSheetId="11">[1]NGA_factors!#REF!</definedName>
    <definedName name="NGA_lpg_2011">[1]NGA_factors!#REF!</definedName>
    <definedName name="NGA_oil_2011">[1]NGA_factors!$E$26:$Q$33</definedName>
    <definedName name="Population_centre">#REF!</definedName>
    <definedName name="Postcode">#REF!</definedName>
    <definedName name="_xlnm.Print_Area" localSheetId="9">'RevCal Tenancy'!$A$46:$E$66</definedName>
    <definedName name="_xlnm.Print_Area" localSheetId="12">'RevCal Tenancy ERF'!$A$65:$E$85</definedName>
    <definedName name="_xlnm.Print_Area" localSheetId="11">'RevCal WB ERF'!$A$61:$E$87</definedName>
    <definedName name="_xlnm.Print_Area" localSheetId="8">'RevCal Whole Building'!$A$45:$E$68</definedName>
    <definedName name="State_table">#REF!</definedName>
    <definedName name="Weather_st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4" i="6" l="1"/>
  <c r="E44" i="6"/>
  <c r="F39" i="6"/>
  <c r="E39" i="6"/>
  <c r="E50" i="6"/>
  <c r="E31" i="6"/>
  <c r="E54" i="1"/>
  <c r="F48" i="1"/>
  <c r="E48" i="1"/>
  <c r="F41" i="1"/>
  <c r="E41" i="1"/>
  <c r="E31" i="1"/>
  <c r="C92" i="20" l="1"/>
  <c r="C93" i="20" s="1"/>
  <c r="C114" i="20"/>
  <c r="C115" i="20" s="1"/>
  <c r="C100" i="20"/>
  <c r="C91" i="20"/>
  <c r="C89" i="20"/>
  <c r="C90" i="20" s="1"/>
  <c r="B43" i="20"/>
  <c r="C73" i="19"/>
  <c r="C75" i="19" s="1"/>
  <c r="C95" i="19"/>
  <c r="C96" i="19" s="1"/>
  <c r="C81" i="19"/>
  <c r="C72" i="19"/>
  <c r="C70" i="19"/>
  <c r="C71" i="19" s="1"/>
  <c r="B27" i="19"/>
  <c r="F15" i="19"/>
  <c r="C94" i="18"/>
  <c r="C99" i="18" s="1"/>
  <c r="C123" i="18"/>
  <c r="C109" i="18"/>
  <c r="C93" i="18"/>
  <c r="C90" i="18"/>
  <c r="C92" i="18" s="1"/>
  <c r="B43" i="18"/>
  <c r="C75" i="17"/>
  <c r="C81" i="17" s="1"/>
  <c r="C104" i="17"/>
  <c r="C107" i="17" s="1"/>
  <c r="C90" i="17"/>
  <c r="C74" i="17"/>
  <c r="C71" i="17"/>
  <c r="C72" i="17" s="1"/>
  <c r="B27" i="17"/>
  <c r="F15" i="17"/>
  <c r="C94" i="16"/>
  <c r="C100" i="16" s="1"/>
  <c r="C120" i="16"/>
  <c r="C121" i="16" s="1"/>
  <c r="C93" i="16"/>
  <c r="C91" i="16"/>
  <c r="C92" i="16" s="1"/>
  <c r="B42" i="16"/>
  <c r="C93" i="17" l="1"/>
  <c r="C92" i="17"/>
  <c r="D111" i="20"/>
  <c r="C103" i="20"/>
  <c r="C102" i="20"/>
  <c r="C97" i="20"/>
  <c r="C96" i="20"/>
  <c r="C95" i="20"/>
  <c r="C99" i="20" s="1"/>
  <c r="C101" i="20" s="1"/>
  <c r="C98" i="20"/>
  <c r="C92" i="19"/>
  <c r="C84" i="19"/>
  <c r="C83" i="19"/>
  <c r="D116" i="16"/>
  <c r="C108" i="16"/>
  <c r="C109" i="16"/>
  <c r="C95" i="16"/>
  <c r="C98" i="16"/>
  <c r="C97" i="16"/>
  <c r="C96" i="16"/>
  <c r="C112" i="18"/>
  <c r="C111" i="18"/>
  <c r="C109" i="20"/>
  <c r="D117" i="18"/>
  <c r="C98" i="18"/>
  <c r="C97" i="18"/>
  <c r="C96" i="18"/>
  <c r="C108" i="18" s="1"/>
  <c r="C110" i="18" s="1"/>
  <c r="C95" i="18"/>
  <c r="D118" i="18"/>
  <c r="C119" i="18"/>
  <c r="D91" i="19"/>
  <c r="C79" i="19"/>
  <c r="C78" i="19"/>
  <c r="C77" i="19"/>
  <c r="C76" i="19"/>
  <c r="C80" i="19" s="1"/>
  <c r="C82" i="19" s="1"/>
  <c r="D92" i="19"/>
  <c r="D101" i="17"/>
  <c r="C78" i="17"/>
  <c r="C79" i="17"/>
  <c r="C77" i="17"/>
  <c r="C76" i="17"/>
  <c r="C110" i="20"/>
  <c r="D108" i="20"/>
  <c r="C108" i="20"/>
  <c r="D109" i="20"/>
  <c r="D119" i="18"/>
  <c r="C100" i="18"/>
  <c r="C118" i="18"/>
  <c r="C114" i="16"/>
  <c r="D114" i="16"/>
  <c r="D117" i="16"/>
  <c r="C117" i="16"/>
  <c r="C80" i="17"/>
  <c r="C94" i="20"/>
  <c r="C98" i="17"/>
  <c r="C99" i="16"/>
  <c r="D99" i="17"/>
  <c r="C89" i="19"/>
  <c r="D89" i="19"/>
  <c r="D110" i="20"/>
  <c r="D98" i="17"/>
  <c r="C99" i="17"/>
  <c r="C115" i="16"/>
  <c r="D115" i="16"/>
  <c r="C100" i="17"/>
  <c r="D100" i="17"/>
  <c r="C120" i="18"/>
  <c r="D120" i="18"/>
  <c r="C74" i="19"/>
  <c r="C90" i="19"/>
  <c r="D90" i="19"/>
  <c r="C116" i="16"/>
  <c r="C101" i="17"/>
  <c r="C117" i="18"/>
  <c r="C91" i="19"/>
  <c r="C111" i="20"/>
  <c r="C116" i="20"/>
  <c r="C97" i="19"/>
  <c r="C98" i="19"/>
  <c r="C125" i="18"/>
  <c r="C91" i="18"/>
  <c r="C124" i="18"/>
  <c r="C73" i="17"/>
  <c r="C105" i="17"/>
  <c r="C106" i="17"/>
  <c r="C122" i="16"/>
  <c r="C71" i="14"/>
  <c r="C76" i="14" s="1"/>
  <c r="F14" i="14"/>
  <c r="B24" i="14"/>
  <c r="C68" i="14"/>
  <c r="C69" i="14" s="1"/>
  <c r="C70" i="14"/>
  <c r="C97" i="14"/>
  <c r="C98" i="14" s="1"/>
  <c r="C85" i="14" l="1"/>
  <c r="C86" i="14"/>
  <c r="C103" i="18"/>
  <c r="C75" i="14"/>
  <c r="C74" i="14"/>
  <c r="C73" i="14"/>
  <c r="C80" i="14" s="1"/>
  <c r="C72" i="14"/>
  <c r="C79" i="14" s="1"/>
  <c r="C104" i="20"/>
  <c r="C105" i="20" s="1"/>
  <c r="F55" i="20" s="1"/>
  <c r="C105" i="18"/>
  <c r="C106" i="18"/>
  <c r="F52" i="20"/>
  <c r="C85" i="19"/>
  <c r="F36" i="19" s="1"/>
  <c r="C113" i="18"/>
  <c r="F52" i="18" s="1"/>
  <c r="C102" i="18"/>
  <c r="C104" i="18"/>
  <c r="C94" i="17"/>
  <c r="F36" i="17" s="1"/>
  <c r="C85" i="17"/>
  <c r="C83" i="17"/>
  <c r="C87" i="17"/>
  <c r="C86" i="17"/>
  <c r="C84" i="17"/>
  <c r="C89" i="17"/>
  <c r="C91" i="17" s="1"/>
  <c r="C110" i="16"/>
  <c r="F51" i="16" s="1"/>
  <c r="C104" i="16"/>
  <c r="C102" i="16"/>
  <c r="C103" i="16"/>
  <c r="C105" i="16"/>
  <c r="C106" i="16"/>
  <c r="C77" i="14"/>
  <c r="C93" i="14"/>
  <c r="D94" i="14"/>
  <c r="C92" i="14"/>
  <c r="D93" i="14"/>
  <c r="C91" i="14"/>
  <c r="D92" i="14"/>
  <c r="D91" i="14"/>
  <c r="C94" i="14"/>
  <c r="C99" i="14"/>
  <c r="C100" i="14"/>
  <c r="C81" i="14" l="1"/>
  <c r="C82" i="14"/>
  <c r="F59" i="20"/>
  <c r="F57" i="20"/>
  <c r="F56" i="20"/>
  <c r="F75" i="20"/>
  <c r="F82" i="20"/>
  <c r="C86" i="19"/>
  <c r="F39" i="19" s="1"/>
  <c r="F56" i="19" s="1"/>
  <c r="C107" i="18"/>
  <c r="C114" i="18" s="1"/>
  <c r="C88" i="17"/>
  <c r="C95" i="17" s="1"/>
  <c r="C107" i="16"/>
  <c r="C111" i="16" s="1"/>
  <c r="F54" i="16" s="1"/>
  <c r="C83" i="14"/>
  <c r="C84" i="14" s="1"/>
  <c r="C87" i="14"/>
  <c r="F33" i="14" s="1"/>
  <c r="AB55" i="6"/>
  <c r="AB59" i="7"/>
  <c r="F83" i="20" l="1"/>
  <c r="F76" i="20"/>
  <c r="F66" i="20"/>
  <c r="F67" i="20" s="1"/>
  <c r="F58" i="20"/>
  <c r="F77" i="20"/>
  <c r="F84" i="20"/>
  <c r="F85" i="20"/>
  <c r="F60" i="20"/>
  <c r="F78" i="20"/>
  <c r="F43" i="19"/>
  <c r="F44" i="19" s="1"/>
  <c r="F40" i="19"/>
  <c r="F64" i="19" s="1"/>
  <c r="F63" i="19"/>
  <c r="F41" i="19"/>
  <c r="F65" i="19" s="1"/>
  <c r="D114" i="18"/>
  <c r="F55" i="18"/>
  <c r="D95" i="17"/>
  <c r="F39" i="17"/>
  <c r="F58" i="16"/>
  <c r="F56" i="16"/>
  <c r="F55" i="16"/>
  <c r="F83" i="16"/>
  <c r="F76" i="16"/>
  <c r="C88" i="14"/>
  <c r="Z94" i="6"/>
  <c r="T94" i="6"/>
  <c r="N94" i="6"/>
  <c r="Z106" i="7"/>
  <c r="T106" i="7"/>
  <c r="N106" i="7"/>
  <c r="F82" i="7"/>
  <c r="Z96" i="7" s="1"/>
  <c r="F73" i="20" l="1"/>
  <c r="F74" i="20" s="1"/>
  <c r="F80" i="20"/>
  <c r="F81" i="20" s="1"/>
  <c r="F69" i="20"/>
  <c r="F68" i="20"/>
  <c r="F71" i="20"/>
  <c r="F70" i="20"/>
  <c r="F59" i="19"/>
  <c r="F66" i="19"/>
  <c r="F61" i="19" s="1"/>
  <c r="F62" i="19" s="1"/>
  <c r="F57" i="19"/>
  <c r="F47" i="19"/>
  <c r="F48" i="19" s="1"/>
  <c r="F51" i="19" s="1"/>
  <c r="F58" i="19"/>
  <c r="F42" i="19"/>
  <c r="F57" i="18"/>
  <c r="F56" i="18"/>
  <c r="F59" i="18"/>
  <c r="F82" i="18"/>
  <c r="F75" i="18"/>
  <c r="F43" i="17"/>
  <c r="F41" i="17"/>
  <c r="F40" i="17"/>
  <c r="F56" i="17"/>
  <c r="F63" i="17"/>
  <c r="F59" i="16"/>
  <c r="F79" i="16"/>
  <c r="F86" i="16"/>
  <c r="F67" i="16"/>
  <c r="F68" i="16" s="1"/>
  <c r="F77" i="16"/>
  <c r="F84" i="16"/>
  <c r="F57" i="16"/>
  <c r="F78" i="16"/>
  <c r="F85" i="16"/>
  <c r="F36" i="14"/>
  <c r="F60" i="14" s="1"/>
  <c r="N95" i="7"/>
  <c r="T98" i="7"/>
  <c r="N96" i="7"/>
  <c r="N105" i="7" s="1"/>
  <c r="N107" i="7" s="1"/>
  <c r="T95" i="7"/>
  <c r="Z94" i="7"/>
  <c r="Z98" i="7"/>
  <c r="T94" i="7"/>
  <c r="Z97" i="7"/>
  <c r="Z99" i="7" s="1"/>
  <c r="N97" i="7"/>
  <c r="N99" i="7" s="1"/>
  <c r="T96" i="7"/>
  <c r="T100" i="7" s="1"/>
  <c r="Z95" i="7"/>
  <c r="N94" i="7"/>
  <c r="N98" i="7"/>
  <c r="T97" i="7"/>
  <c r="T99" i="7" s="1"/>
  <c r="Z105" i="7"/>
  <c r="Z107" i="7" s="1"/>
  <c r="Z100" i="7"/>
  <c r="F54" i="19" l="1"/>
  <c r="F55" i="19" s="1"/>
  <c r="F50" i="19"/>
  <c r="F52" i="19"/>
  <c r="F49" i="19"/>
  <c r="F76" i="18"/>
  <c r="F83" i="18"/>
  <c r="F58" i="18"/>
  <c r="F77" i="18"/>
  <c r="F84" i="18"/>
  <c r="F60" i="18"/>
  <c r="F85" i="18"/>
  <c r="F78" i="18"/>
  <c r="F66" i="18"/>
  <c r="F67" i="18" s="1"/>
  <c r="F44" i="17"/>
  <c r="F59" i="17"/>
  <c r="F66" i="17"/>
  <c r="F47" i="17"/>
  <c r="F48" i="17" s="1"/>
  <c r="F57" i="17"/>
  <c r="F64" i="17"/>
  <c r="F58" i="17"/>
  <c r="F42" i="17"/>
  <c r="F65" i="17"/>
  <c r="F74" i="16"/>
  <c r="F75" i="16" s="1"/>
  <c r="F81" i="16"/>
  <c r="F82" i="16" s="1"/>
  <c r="F72" i="16"/>
  <c r="F69" i="16"/>
  <c r="F71" i="16"/>
  <c r="F70" i="16"/>
  <c r="F37" i="14"/>
  <c r="F61" i="14" s="1"/>
  <c r="F40" i="14"/>
  <c r="F41" i="14" s="1"/>
  <c r="F53" i="14"/>
  <c r="F38" i="14"/>
  <c r="F55" i="14" s="1"/>
  <c r="T105" i="7"/>
  <c r="T107" i="7" s="1"/>
  <c r="N111" i="7"/>
  <c r="Z111" i="7"/>
  <c r="T111" i="7"/>
  <c r="N100" i="7"/>
  <c r="F61" i="17" l="1"/>
  <c r="F62" i="17" s="1"/>
  <c r="F62" i="14"/>
  <c r="F80" i="18"/>
  <c r="F81" i="18" s="1"/>
  <c r="F73" i="18"/>
  <c r="F74" i="18" s="1"/>
  <c r="F71" i="18"/>
  <c r="F70" i="18"/>
  <c r="F69" i="18"/>
  <c r="F68" i="18"/>
  <c r="F54" i="17"/>
  <c r="F55" i="17" s="1"/>
  <c r="F51" i="17"/>
  <c r="F50" i="17"/>
  <c r="F49" i="17"/>
  <c r="F52" i="17"/>
  <c r="F56" i="14"/>
  <c r="F39" i="14"/>
  <c r="F54" i="14"/>
  <c r="F51" i="14" s="1"/>
  <c r="F52" i="14" s="1"/>
  <c r="F63" i="14"/>
  <c r="F58" i="14" s="1"/>
  <c r="F59" i="14" s="1"/>
  <c r="F44" i="14"/>
  <c r="F45" i="14" s="1"/>
  <c r="F49" i="14" s="1"/>
  <c r="AB59" i="1"/>
  <c r="F48" i="14" l="1"/>
  <c r="F46" i="14"/>
  <c r="F47" i="14"/>
  <c r="J13" i="6"/>
  <c r="J13" i="7"/>
  <c r="S94" i="6"/>
  <c r="E52" i="6" l="1"/>
  <c r="E46" i="6"/>
  <c r="E33" i="6"/>
  <c r="E41" i="6"/>
  <c r="S106" i="7"/>
  <c r="H20" i="7" l="1"/>
  <c r="Y106" i="7"/>
  <c r="M106" i="7"/>
  <c r="F106" i="7" l="1"/>
  <c r="F89" i="7" l="1"/>
  <c r="F88" i="7"/>
  <c r="F87" i="7"/>
  <c r="F86" i="7"/>
  <c r="J12" i="7" s="1"/>
  <c r="F85" i="7"/>
  <c r="F84" i="7"/>
  <c r="F83" i="7"/>
  <c r="F28" i="7"/>
  <c r="Z108" i="7" l="1"/>
  <c r="T108" i="7"/>
  <c r="N108" i="7"/>
  <c r="T101" i="7"/>
  <c r="N101" i="7"/>
  <c r="Z101" i="7"/>
  <c r="Z102" i="7"/>
  <c r="T102" i="7"/>
  <c r="N102" i="7"/>
  <c r="T103" i="7"/>
  <c r="Z103" i="7"/>
  <c r="N103" i="7"/>
  <c r="S98" i="7"/>
  <c r="S97" i="7"/>
  <c r="S99" i="7" s="1"/>
  <c r="S95" i="7"/>
  <c r="S94" i="7"/>
  <c r="S96" i="7"/>
  <c r="M97" i="7"/>
  <c r="M99" i="7" s="1"/>
  <c r="Y95" i="7"/>
  <c r="M98" i="7"/>
  <c r="Y94" i="7"/>
  <c r="Y96" i="7"/>
  <c r="M95" i="7"/>
  <c r="Y97" i="7"/>
  <c r="Y99" i="7" s="1"/>
  <c r="M94" i="7"/>
  <c r="Y98" i="7"/>
  <c r="M96" i="7"/>
  <c r="M102" i="7" s="1"/>
  <c r="F90" i="7"/>
  <c r="F91" i="7"/>
  <c r="F95" i="7"/>
  <c r="F94" i="7"/>
  <c r="F96" i="7"/>
  <c r="F98" i="7"/>
  <c r="F97" i="7"/>
  <c r="F99" i="7" s="1"/>
  <c r="Y94" i="6"/>
  <c r="M94" i="6"/>
  <c r="F94" i="6"/>
  <c r="T104" i="7" l="1"/>
  <c r="T109" i="7" s="1"/>
  <c r="T115" i="7" s="1"/>
  <c r="Z104" i="7"/>
  <c r="Z112" i="7" s="1"/>
  <c r="Z113" i="7" s="1"/>
  <c r="Z114" i="7" s="1"/>
  <c r="N104" i="7"/>
  <c r="N112" i="7" s="1"/>
  <c r="N113" i="7" s="1"/>
  <c r="N114" i="7" s="1"/>
  <c r="S111" i="7"/>
  <c r="S103" i="7"/>
  <c r="S100" i="7"/>
  <c r="S105" i="7"/>
  <c r="S107" i="7" s="1"/>
  <c r="S108" i="7"/>
  <c r="S102" i="7"/>
  <c r="S101" i="7"/>
  <c r="Y101" i="7"/>
  <c r="Y111" i="7"/>
  <c r="Y105" i="7"/>
  <c r="Y107" i="7" s="1"/>
  <c r="Y103" i="7"/>
  <c r="Y108" i="7"/>
  <c r="Y100" i="7"/>
  <c r="F101" i="7"/>
  <c r="F103" i="7"/>
  <c r="F100" i="7"/>
  <c r="M108" i="7"/>
  <c r="M100" i="7"/>
  <c r="M105" i="7"/>
  <c r="M107" i="7" s="1"/>
  <c r="M103" i="7"/>
  <c r="M101" i="7"/>
  <c r="M111" i="7"/>
  <c r="F102" i="7"/>
  <c r="Y102" i="7"/>
  <c r="F111" i="7"/>
  <c r="F105" i="7"/>
  <c r="F107" i="7" s="1"/>
  <c r="F108" i="7"/>
  <c r="F84" i="6"/>
  <c r="F85" i="6" s="1"/>
  <c r="F83" i="6"/>
  <c r="F82" i="6"/>
  <c r="F81" i="6"/>
  <c r="J12" i="6" s="1"/>
  <c r="F80" i="6"/>
  <c r="F79" i="6"/>
  <c r="F78" i="6"/>
  <c r="F77" i="6"/>
  <c r="F28" i="6"/>
  <c r="H20" i="6"/>
  <c r="Z92" i="6" l="1"/>
  <c r="Z88" i="6"/>
  <c r="T89" i="6"/>
  <c r="N90" i="6"/>
  <c r="T88" i="6"/>
  <c r="N91" i="6"/>
  <c r="Z91" i="6"/>
  <c r="T92" i="6"/>
  <c r="N89" i="6"/>
  <c r="Z90" i="6"/>
  <c r="T91" i="6"/>
  <c r="N92" i="6"/>
  <c r="N88" i="6"/>
  <c r="N99" i="6" s="1"/>
  <c r="Z89" i="6"/>
  <c r="T90" i="6"/>
  <c r="T112" i="7"/>
  <c r="T113" i="7" s="1"/>
  <c r="T114" i="7" s="1"/>
  <c r="Z109" i="7"/>
  <c r="Z115" i="7" s="1"/>
  <c r="T116" i="7"/>
  <c r="T117" i="7" s="1"/>
  <c r="N109" i="7"/>
  <c r="N115" i="7" s="1"/>
  <c r="S89" i="6"/>
  <c r="S92" i="6"/>
  <c r="S91" i="6"/>
  <c r="S90" i="6"/>
  <c r="S88" i="6"/>
  <c r="S104" i="7"/>
  <c r="S112" i="7" s="1"/>
  <c r="S113" i="7" s="1"/>
  <c r="S114" i="7" s="1"/>
  <c r="Y104" i="7"/>
  <c r="Y112" i="7" s="1"/>
  <c r="Y113" i="7" s="1"/>
  <c r="Y114" i="7" s="1"/>
  <c r="M104" i="7"/>
  <c r="F104" i="7"/>
  <c r="M89" i="6"/>
  <c r="Y92" i="6"/>
  <c r="M88" i="6"/>
  <c r="Y91" i="6"/>
  <c r="M92" i="6"/>
  <c r="Y90" i="6"/>
  <c r="M91" i="6"/>
  <c r="Y89" i="6"/>
  <c r="M90" i="6"/>
  <c r="Y88" i="6"/>
  <c r="F89" i="6"/>
  <c r="F88" i="6"/>
  <c r="F90" i="6"/>
  <c r="F93" i="6" s="1"/>
  <c r="F95" i="6" s="1"/>
  <c r="F92" i="6"/>
  <c r="F91" i="6"/>
  <c r="H19" i="1"/>
  <c r="F83" i="1"/>
  <c r="F82" i="1"/>
  <c r="F84" i="1"/>
  <c r="F88" i="1"/>
  <c r="F89" i="1" s="1"/>
  <c r="F81" i="1"/>
  <c r="F87" i="1"/>
  <c r="F86" i="1"/>
  <c r="F85" i="1"/>
  <c r="J12" i="1" s="1"/>
  <c r="F28" i="1"/>
  <c r="T99" i="6" l="1"/>
  <c r="N93" i="6"/>
  <c r="N95" i="6" s="1"/>
  <c r="N100" i="6" s="1"/>
  <c r="N101" i="6" s="1"/>
  <c r="N102" i="6" s="1"/>
  <c r="N96" i="6"/>
  <c r="T93" i="6"/>
  <c r="T95" i="6" s="1"/>
  <c r="T96" i="6"/>
  <c r="Z93" i="6"/>
  <c r="Z95" i="6" s="1"/>
  <c r="Z96" i="6"/>
  <c r="Z99" i="6"/>
  <c r="Y109" i="7"/>
  <c r="Y115" i="7" s="1"/>
  <c r="N116" i="7"/>
  <c r="N117" i="7" s="1"/>
  <c r="N118" i="7" s="1"/>
  <c r="N119" i="7" s="1"/>
  <c r="N120" i="7" s="1"/>
  <c r="T118" i="7"/>
  <c r="T123" i="7" s="1"/>
  <c r="M109" i="7"/>
  <c r="M115" i="7" s="1"/>
  <c r="M116" i="7" s="1"/>
  <c r="M117" i="7" s="1"/>
  <c r="Z116" i="7"/>
  <c r="Z117" i="7" s="1"/>
  <c r="S109" i="7"/>
  <c r="S115" i="7" s="1"/>
  <c r="S116" i="7" s="1"/>
  <c r="S117" i="7" s="1"/>
  <c r="T95" i="1"/>
  <c r="T97" i="1" s="1"/>
  <c r="T94" i="1"/>
  <c r="N93" i="1"/>
  <c r="N96" i="1"/>
  <c r="Z92" i="1"/>
  <c r="T96" i="1"/>
  <c r="N92" i="1"/>
  <c r="Z96" i="1"/>
  <c r="N94" i="1"/>
  <c r="N95" i="1"/>
  <c r="N97" i="1" s="1"/>
  <c r="T92" i="1"/>
  <c r="T93" i="1"/>
  <c r="Z95" i="1"/>
  <c r="Z97" i="1" s="1"/>
  <c r="Z93" i="1"/>
  <c r="Z94" i="1"/>
  <c r="Z100" i="1" s="1"/>
  <c r="S92" i="1"/>
  <c r="S93" i="1"/>
  <c r="S96" i="1"/>
  <c r="S95" i="1"/>
  <c r="S97" i="1" s="1"/>
  <c r="S94" i="1"/>
  <c r="S99" i="6"/>
  <c r="S96" i="6"/>
  <c r="S93" i="6"/>
  <c r="S95" i="6" s="1"/>
  <c r="F93" i="1"/>
  <c r="M92" i="1"/>
  <c r="M112" i="7"/>
  <c r="M113" i="7" s="1"/>
  <c r="M114" i="7" s="1"/>
  <c r="F109" i="7"/>
  <c r="F115" i="7" s="1"/>
  <c r="F112" i="7"/>
  <c r="F113" i="7" s="1"/>
  <c r="F114" i="7" s="1"/>
  <c r="Y99" i="6"/>
  <c r="Y96" i="6"/>
  <c r="Y93" i="6"/>
  <c r="Y95" i="6" s="1"/>
  <c r="F96" i="6"/>
  <c r="M93" i="6"/>
  <c r="M95" i="6" s="1"/>
  <c r="M96" i="6"/>
  <c r="M99" i="6"/>
  <c r="F99" i="6"/>
  <c r="F100" i="6" s="1"/>
  <c r="F101" i="6" s="1"/>
  <c r="F102" i="6" s="1"/>
  <c r="M93" i="1"/>
  <c r="Y92" i="1"/>
  <c r="Y93" i="1"/>
  <c r="M94" i="1"/>
  <c r="Y94" i="1"/>
  <c r="M95" i="1"/>
  <c r="M97" i="1" s="1"/>
  <c r="M96" i="1"/>
  <c r="Y95" i="1"/>
  <c r="Y97" i="1" s="1"/>
  <c r="Y96" i="1"/>
  <c r="F96" i="1"/>
  <c r="F94" i="1"/>
  <c r="F100" i="1" s="1"/>
  <c r="F95" i="1"/>
  <c r="F97" i="1" s="1"/>
  <c r="F92" i="1"/>
  <c r="Z100" i="6" l="1"/>
  <c r="Z101" i="6" s="1"/>
  <c r="Z102" i="6" s="1"/>
  <c r="Z106" i="6" s="1"/>
  <c r="Z107" i="6" s="1"/>
  <c r="T100" i="6"/>
  <c r="T101" i="6" s="1"/>
  <c r="T102" i="6" s="1"/>
  <c r="T106" i="6" s="1"/>
  <c r="T107" i="6" s="1"/>
  <c r="Y97" i="6"/>
  <c r="Y103" i="6" s="1"/>
  <c r="N106" i="6"/>
  <c r="N107" i="6" s="1"/>
  <c r="M97" i="6"/>
  <c r="M103" i="6" s="1"/>
  <c r="T97" i="6"/>
  <c r="T103" i="6" s="1"/>
  <c r="F97" i="6"/>
  <c r="F103" i="6" s="1"/>
  <c r="F104" i="6" s="1"/>
  <c r="F105" i="6" s="1"/>
  <c r="Z97" i="6"/>
  <c r="Z103" i="6" s="1"/>
  <c r="N97" i="6"/>
  <c r="N103" i="6" s="1"/>
  <c r="S97" i="6"/>
  <c r="S103" i="6" s="1"/>
  <c r="S104" i="6" s="1"/>
  <c r="S105" i="6" s="1"/>
  <c r="N123" i="7"/>
  <c r="T124" i="7"/>
  <c r="F44" i="7"/>
  <c r="Z118" i="7"/>
  <c r="Z123" i="7" s="1"/>
  <c r="T119" i="7"/>
  <c r="T120" i="7" s="1"/>
  <c r="T103" i="1"/>
  <c r="T101" i="1"/>
  <c r="T98" i="1"/>
  <c r="N101" i="1"/>
  <c r="N98" i="1"/>
  <c r="N103" i="1"/>
  <c r="Z106" i="1"/>
  <c r="Z99" i="1"/>
  <c r="N100" i="1"/>
  <c r="N99" i="1"/>
  <c r="Z101" i="1"/>
  <c r="Z98" i="1"/>
  <c r="Z103" i="1"/>
  <c r="T106" i="1"/>
  <c r="N106" i="1"/>
  <c r="T100" i="1"/>
  <c r="T99" i="1"/>
  <c r="S100" i="6"/>
  <c r="S101" i="6" s="1"/>
  <c r="S102" i="6" s="1"/>
  <c r="S106" i="6" s="1"/>
  <c r="S107" i="6" s="1"/>
  <c r="S118" i="7"/>
  <c r="F116" i="7"/>
  <c r="Y116" i="7"/>
  <c r="Y117" i="7" s="1"/>
  <c r="Y118" i="7" s="1"/>
  <c r="Y123" i="7" s="1"/>
  <c r="S106" i="1"/>
  <c r="S99" i="1"/>
  <c r="S103" i="1"/>
  <c r="S98" i="1"/>
  <c r="S101" i="1"/>
  <c r="S100" i="1"/>
  <c r="Y99" i="1"/>
  <c r="F98" i="1"/>
  <c r="F101" i="1"/>
  <c r="Y98" i="1"/>
  <c r="Y101" i="1"/>
  <c r="M99" i="1"/>
  <c r="M98" i="1"/>
  <c r="M101" i="1"/>
  <c r="M100" i="1"/>
  <c r="Y100" i="1"/>
  <c r="F99" i="1"/>
  <c r="M118" i="7"/>
  <c r="M123" i="7" s="1"/>
  <c r="E34" i="7" s="1"/>
  <c r="Y100" i="6"/>
  <c r="Y101" i="6" s="1"/>
  <c r="Y102" i="6" s="1"/>
  <c r="Y106" i="6" s="1"/>
  <c r="Y107" i="6" s="1"/>
  <c r="M100" i="6"/>
  <c r="M101" i="6" s="1"/>
  <c r="M102" i="6" s="1"/>
  <c r="M106" i="6" s="1"/>
  <c r="M107" i="6" s="1"/>
  <c r="F106" i="6"/>
  <c r="F107" i="6" s="1"/>
  <c r="Y103" i="1"/>
  <c r="M106" i="1"/>
  <c r="M103" i="1"/>
  <c r="Y106" i="1"/>
  <c r="F103" i="1"/>
  <c r="F106" i="1"/>
  <c r="T125" i="7" l="1"/>
  <c r="F41" i="7" s="1"/>
  <c r="N124" i="7"/>
  <c r="N125" i="7" s="1"/>
  <c r="Z104" i="6"/>
  <c r="Z105" i="6" s="1"/>
  <c r="Z108" i="6" s="1"/>
  <c r="Z111" i="6"/>
  <c r="T104" i="6"/>
  <c r="T105" i="6" s="1"/>
  <c r="T108" i="6" s="1"/>
  <c r="T111" i="6"/>
  <c r="N111" i="6"/>
  <c r="N104" i="6"/>
  <c r="N105" i="6" s="1"/>
  <c r="N108" i="6" s="1"/>
  <c r="Z119" i="7"/>
  <c r="Z120" i="7" s="1"/>
  <c r="Y124" i="7"/>
  <c r="E51" i="7"/>
  <c r="Z124" i="7"/>
  <c r="F51" i="7"/>
  <c r="M124" i="7"/>
  <c r="N102" i="1"/>
  <c r="N104" i="1" s="1"/>
  <c r="N110" i="1" s="1"/>
  <c r="Z102" i="1"/>
  <c r="T102" i="1"/>
  <c r="T107" i="1" s="1"/>
  <c r="T108" i="1" s="1"/>
  <c r="T109" i="1" s="1"/>
  <c r="S108" i="6"/>
  <c r="F111" i="6"/>
  <c r="E53" i="6" s="1"/>
  <c r="S111" i="6"/>
  <c r="S119" i="7"/>
  <c r="S120" i="7" s="1"/>
  <c r="S123" i="7"/>
  <c r="Y104" i="6"/>
  <c r="Y105" i="6" s="1"/>
  <c r="Y108" i="6" s="1"/>
  <c r="Y111" i="6"/>
  <c r="F117" i="7"/>
  <c r="F118" i="7" s="1"/>
  <c r="F123" i="7" s="1"/>
  <c r="E57" i="7" s="1"/>
  <c r="H57" i="7" s="1"/>
  <c r="S102" i="1"/>
  <c r="M104" i="6"/>
  <c r="M105" i="6" s="1"/>
  <c r="M108" i="6" s="1"/>
  <c r="M111" i="6"/>
  <c r="E34" i="6" s="1"/>
  <c r="M119" i="7"/>
  <c r="M120" i="7" s="1"/>
  <c r="Y119" i="7"/>
  <c r="Y120" i="7" s="1"/>
  <c r="F108" i="6"/>
  <c r="M102" i="1"/>
  <c r="F102" i="1"/>
  <c r="F107" i="1" s="1"/>
  <c r="F108" i="1" s="1"/>
  <c r="F109" i="1" s="1"/>
  <c r="Y102" i="1"/>
  <c r="Y107" i="1" s="1"/>
  <c r="Y108" i="1" s="1"/>
  <c r="Y109" i="1" s="1"/>
  <c r="M125" i="7" l="1"/>
  <c r="E31" i="7" s="1"/>
  <c r="Y125" i="7"/>
  <c r="E48" i="7" s="1"/>
  <c r="E50" i="7" s="1"/>
  <c r="Z125" i="7"/>
  <c r="F48" i="7" s="1"/>
  <c r="Y104" i="1"/>
  <c r="Y110" i="1" s="1"/>
  <c r="F112" i="6"/>
  <c r="F113" i="6" s="1"/>
  <c r="H34" i="6"/>
  <c r="T112" i="6"/>
  <c r="T113" i="6" s="1"/>
  <c r="F42" i="6"/>
  <c r="Z112" i="6"/>
  <c r="Z113" i="6" s="1"/>
  <c r="F47" i="6"/>
  <c r="M112" i="6"/>
  <c r="M113" i="6" s="1"/>
  <c r="H53" i="6"/>
  <c r="Y112" i="6"/>
  <c r="Y113" i="6" s="1"/>
  <c r="E47" i="6"/>
  <c r="S112" i="6"/>
  <c r="S113" i="6" s="1"/>
  <c r="E42" i="6"/>
  <c r="N112" i="6"/>
  <c r="N113" i="6" s="1"/>
  <c r="F124" i="7"/>
  <c r="H34" i="7"/>
  <c r="S124" i="7"/>
  <c r="E44" i="7"/>
  <c r="T104" i="1"/>
  <c r="T110" i="1" s="1"/>
  <c r="Z107" i="1"/>
  <c r="Z108" i="1" s="1"/>
  <c r="Z109" i="1" s="1"/>
  <c r="N107" i="1"/>
  <c r="N108" i="1" s="1"/>
  <c r="N109" i="1" s="1"/>
  <c r="Z104" i="1"/>
  <c r="Z110" i="1" s="1"/>
  <c r="Z111" i="1" s="1"/>
  <c r="Z112" i="1" s="1"/>
  <c r="S104" i="1"/>
  <c r="S110" i="1" s="1"/>
  <c r="S111" i="1" s="1"/>
  <c r="S112" i="1" s="1"/>
  <c r="M104" i="1"/>
  <c r="M110" i="1" s="1"/>
  <c r="M111" i="1" s="1"/>
  <c r="M112" i="1" s="1"/>
  <c r="N111" i="1"/>
  <c r="N112" i="1" s="1"/>
  <c r="S107" i="1"/>
  <c r="S108" i="1" s="1"/>
  <c r="S109" i="1" s="1"/>
  <c r="F119" i="7"/>
  <c r="F120" i="7" s="1"/>
  <c r="M107" i="1"/>
  <c r="M108" i="1" s="1"/>
  <c r="M109" i="1" s="1"/>
  <c r="F104" i="1"/>
  <c r="F110" i="1" s="1"/>
  <c r="S125" i="7" l="1"/>
  <c r="E41" i="7" s="1"/>
  <c r="E43" i="7" s="1"/>
  <c r="E33" i="7"/>
  <c r="F125" i="7"/>
  <c r="E54" i="7" s="1"/>
  <c r="E56" i="7" s="1"/>
  <c r="Z113" i="1"/>
  <c r="Z118" i="1" s="1"/>
  <c r="Z119" i="1" s="1"/>
  <c r="Z120" i="1" s="1"/>
  <c r="M113" i="1"/>
  <c r="N113" i="1"/>
  <c r="N114" i="1" s="1"/>
  <c r="N115" i="1" s="1"/>
  <c r="T111" i="1"/>
  <c r="T112" i="1" s="1"/>
  <c r="S113" i="1"/>
  <c r="S118" i="1" s="1"/>
  <c r="F111" i="1"/>
  <c r="F112" i="1" s="1"/>
  <c r="Y111" i="1"/>
  <c r="Y112" i="1" s="1"/>
  <c r="Y113" i="1" s="1"/>
  <c r="Y114" i="1" s="1"/>
  <c r="Y115" i="1" s="1"/>
  <c r="M118" i="1"/>
  <c r="E34" i="1" s="1"/>
  <c r="Z114" i="1" l="1"/>
  <c r="Z115" i="1" s="1"/>
  <c r="F51" i="1"/>
  <c r="N118" i="1"/>
  <c r="S119" i="1"/>
  <c r="S120" i="1" s="1"/>
  <c r="E44" i="1"/>
  <c r="T113" i="1"/>
  <c r="T118" i="1" s="1"/>
  <c r="F44" i="1" s="1"/>
  <c r="M119" i="1"/>
  <c r="M120" i="1" s="1"/>
  <c r="S114" i="1"/>
  <c r="S115" i="1" s="1"/>
  <c r="Y118" i="1"/>
  <c r="E51" i="1" s="1"/>
  <c r="M114" i="1"/>
  <c r="M115" i="1" s="1"/>
  <c r="F113" i="1"/>
  <c r="E43" i="1" l="1"/>
  <c r="N119" i="1"/>
  <c r="N120" i="1" s="1"/>
  <c r="T114" i="1"/>
  <c r="T115" i="1" s="1"/>
  <c r="T119" i="1"/>
  <c r="T120" i="1" s="1"/>
  <c r="Y119" i="1"/>
  <c r="F118" i="1"/>
  <c r="E57" i="1" s="1"/>
  <c r="H57" i="1" s="1"/>
  <c r="F114" i="1"/>
  <c r="F115" i="1" s="1"/>
  <c r="E50" i="1" l="1"/>
  <c r="Y120" i="1"/>
  <c r="H34" i="1"/>
  <c r="F119" i="1"/>
  <c r="E33" i="1" l="1"/>
  <c r="F120" i="1"/>
  <c r="E5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Gateway Client</author>
  </authors>
  <commentList>
    <comment ref="B95" authorId="0" shapeId="0" xr:uid="{835C0984-96E1-45F7-B5FB-43131F9D4ACF}">
      <text>
        <r>
          <rPr>
            <b/>
            <sz val="8"/>
            <color indexed="81"/>
            <rFont val="Tahoma"/>
            <family val="2"/>
          </rPr>
          <t xml:space="preserve">Erica: </t>
        </r>
        <r>
          <rPr>
            <sz val="8"/>
            <color indexed="81"/>
            <rFont val="Tahoma"/>
            <family val="2"/>
          </rPr>
          <t>SGEheat is set to the gas value regardless of what fuel is used. This is because gas (either as LPG or natural gas) is available at all sites, and should be being used for heating rather than electricity. No allowance is made for the use of less efficient fuels.</t>
        </r>
        <r>
          <rPr>
            <sz val="8"/>
            <color indexed="81"/>
            <rFont val="Tahoma"/>
            <family val="2"/>
          </rPr>
          <t xml:space="preserve">
</t>
        </r>
      </text>
    </comment>
  </commentList>
</comments>
</file>

<file path=xl/sharedStrings.xml><?xml version="1.0" encoding="utf-8"?>
<sst xmlns="http://schemas.openxmlformats.org/spreadsheetml/2006/main" count="5190" uniqueCount="253">
  <si>
    <r>
      <t xml:space="preserve">Department of Planning, Industries and Environment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</si>
  <si>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</si>
  <si>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offices - Base Building
Prediction Tool</t>
  </si>
  <si>
    <t>Version:</t>
  </si>
  <si>
    <t>Date:</t>
  </si>
  <si>
    <t>ENTER THE BUILDING INFORMATION</t>
  </si>
  <si>
    <t>Building Postcode</t>
  </si>
  <si>
    <t>How many hours per week is the building occupied?</t>
  </si>
  <si>
    <t>Net Lettable Area of the building (m2)</t>
  </si>
  <si>
    <t>Energy Consumption:</t>
  </si>
  <si>
    <t>Electricity (kWh)</t>
  </si>
  <si>
    <t>Gas (MJ)</t>
    <phoneticPr fontId="7" type="noConversion"/>
  </si>
  <si>
    <t>Diesel (L)</t>
  </si>
  <si>
    <t>Total Energy Consumption (kWh)</t>
    <phoneticPr fontId="7" type="noConversion"/>
  </si>
  <si>
    <t>Results are an indication only and cannot be promoted or published.</t>
  </si>
  <si>
    <t>RESULTS</t>
  </si>
  <si>
    <t>Benchmarking factor at selected rating</t>
  </si>
  <si>
    <t>STARS</t>
  </si>
  <si>
    <t>STAR RATING</t>
  </si>
  <si>
    <t>Scenario 1</t>
  </si>
  <si>
    <t>Scenario 2</t>
  </si>
  <si>
    <t>Predicted 
2025</t>
  </si>
  <si>
    <t>Predicted 
2030</t>
  </si>
  <si>
    <t>Predicted 2030</t>
  </si>
  <si>
    <t>VISUALISATION OF RESULTS</t>
  </si>
  <si>
    <t>*Hide below the line*</t>
    <phoneticPr fontId="7" type="noConversion"/>
  </si>
  <si>
    <t>Calculations</t>
  </si>
  <si>
    <t>Universal Calcs</t>
    <phoneticPr fontId="7" type="noConversion"/>
  </si>
  <si>
    <t>State</t>
    <phoneticPr fontId="7" type="noConversion"/>
  </si>
  <si>
    <t>Electricity (kWh-e)</t>
  </si>
  <si>
    <t>Gas (kWh-e)</t>
  </si>
  <si>
    <t>Diesel (kWh-e)</t>
  </si>
  <si>
    <t>Climate zone (by postcode)</t>
  </si>
  <si>
    <t>HDD</t>
  </si>
  <si>
    <t>CDD</t>
  </si>
  <si>
    <t>Min h+10, 168</t>
  </si>
  <si>
    <t>f</t>
  </si>
  <si>
    <t>Rating at July 2021</t>
    <phoneticPr fontId="7" type="noConversion"/>
  </si>
  <si>
    <t>Rating at July 2025</t>
    <phoneticPr fontId="7" type="noConversion"/>
  </si>
  <si>
    <t>Rating at July 2030</t>
    <phoneticPr fontId="7" type="noConversion"/>
  </si>
  <si>
    <t>A coefficient</t>
  </si>
  <si>
    <t>A coefficient 2020</t>
    <phoneticPr fontId="7" type="noConversion"/>
  </si>
  <si>
    <t>A coefficient 2025</t>
    <phoneticPr fontId="7" type="noConversion"/>
  </si>
  <si>
    <t>A coefficient 2030</t>
    <phoneticPr fontId="7" type="noConversion"/>
  </si>
  <si>
    <t>B coefficient</t>
  </si>
  <si>
    <t>B coefficient 2020</t>
    <phoneticPr fontId="7" type="noConversion"/>
  </si>
  <si>
    <t>B coefficient 2025</t>
    <phoneticPr fontId="7" type="noConversion"/>
  </si>
  <si>
    <t>B coefficient 2030</t>
    <phoneticPr fontId="7" type="noConversion"/>
  </si>
  <si>
    <t>SGEelec 1998</t>
  </si>
  <si>
    <t>SGEelec 2020</t>
  </si>
  <si>
    <t>SGEelec 2025</t>
    <phoneticPr fontId="7" type="noConversion"/>
  </si>
  <si>
    <t>SGEelec 2030</t>
    <phoneticPr fontId="7" type="noConversion"/>
  </si>
  <si>
    <t>SGEgas 1998</t>
  </si>
  <si>
    <t>SGEgas 2020</t>
  </si>
  <si>
    <t>SGEgas 2025</t>
    <phoneticPr fontId="7" type="noConversion"/>
  </si>
  <si>
    <t>SGEgas 2030</t>
    <phoneticPr fontId="7" type="noConversion"/>
  </si>
  <si>
    <t>SGEdiese 1998</t>
  </si>
  <si>
    <t>SGEdiese 2020</t>
  </si>
  <si>
    <t>SGEdiese 2025</t>
    <phoneticPr fontId="7" type="noConversion"/>
  </si>
  <si>
    <t>SGEdiese 2030</t>
    <phoneticPr fontId="7" type="noConversion"/>
  </si>
  <si>
    <t>4.12*SGE(gas)</t>
  </si>
  <si>
    <t>43.6SGE(elec)</t>
  </si>
  <si>
    <t>(0.0016SGE(gas)*HDD(18))/0.23</t>
  </si>
  <si>
    <t>(0.091SGE(elec)*CDD(15wb))/0.94</t>
  </si>
  <si>
    <t>MAX(0,(0.062SGE(elec)*(CDD(15wb)-400))/0.94)</t>
  </si>
  <si>
    <t>G.E.cc</t>
  </si>
  <si>
    <t>G.E.bb</t>
  </si>
  <si>
    <t>NGE(bb)</t>
  </si>
  <si>
    <t>A (bb - above 5 stars)</t>
  </si>
  <si>
    <t>NGE(bb at 5 stars)</t>
  </si>
  <si>
    <t>GE(bb at 5 stars)</t>
  </si>
  <si>
    <t>GE(bb at 6 stars)</t>
  </si>
  <si>
    <t>B (above 5stars) = 1 / (GE[basebldg at 6 stars] - GE[basebldg at 5 stars])</t>
  </si>
  <si>
    <t>Raw NABERS star rating (1 to 5 stars) without GP</t>
  </si>
  <si>
    <t>Rounded NABERS star rating (1 to 5 stars) without GP</t>
  </si>
  <si>
    <t>Truncated NABERS star rating (1 to 5 stars) without GP</t>
  </si>
  <si>
    <t>Raw NABERS star rating (beyond 5 stars) without GP</t>
  </si>
  <si>
    <t>Rounded NABERS star rating (beyond 5 stars) without GP</t>
  </si>
  <si>
    <t>Truncated NABERS star rating (beyond 5 stars) without GP</t>
  </si>
  <si>
    <t>Results</t>
    <phoneticPr fontId="7" type="noConversion"/>
  </si>
  <si>
    <t>Energy rating  two decimal  (without the distinction between below and above 5 stars)</t>
  </si>
  <si>
    <t>Energy rating (without the distinction between below and above 5 stars)</t>
  </si>
  <si>
    <t>NABERS Energy for offices - Whole Building
Prediction Tool</t>
  </si>
  <si>
    <t>Number of computers that are normally switched on when the building is occupied</t>
  </si>
  <si>
    <t>f basebuilding</t>
    <phoneticPr fontId="7" type="noConversion"/>
  </si>
  <si>
    <t>f tenancy</t>
    <phoneticPr fontId="7" type="noConversion"/>
  </si>
  <si>
    <t>SGE tenancy</t>
    <phoneticPr fontId="46" type="noConversion"/>
  </si>
  <si>
    <t>Dequip</t>
    <phoneticPr fontId="46" type="noConversion"/>
  </si>
  <si>
    <t>G.E. corr tenancy</t>
    <phoneticPr fontId="46" type="noConversion"/>
  </si>
  <si>
    <t>G.E. wb</t>
    <phoneticPr fontId="46" type="noConversion"/>
  </si>
  <si>
    <t>NGE(wb)</t>
    <phoneticPr fontId="46" type="noConversion"/>
  </si>
  <si>
    <t>A (wb - above 5 stars)</t>
    <phoneticPr fontId="46" type="noConversion"/>
  </si>
  <si>
    <t>NGE(wb at 5 stars)</t>
    <phoneticPr fontId="46" type="noConversion"/>
  </si>
  <si>
    <t>GE(wb at 5 stars)</t>
    <phoneticPr fontId="46" type="noConversion"/>
  </si>
  <si>
    <t>GE(wb at 6 stars)</t>
    <phoneticPr fontId="46" type="noConversion"/>
  </si>
  <si>
    <t>B (above 5stars) = 1 / (GE[wb at 6 stars] - GE[tenancy at 5 stars])</t>
    <phoneticPr fontId="46" type="noConversion"/>
  </si>
  <si>
    <t>Raw NABERS star rating (1 to 5 stars) without GP</t>
    <phoneticPr fontId="46" type="noConversion"/>
  </si>
  <si>
    <t>NABERS Energy for offices - Tenancy
Prediction Tool</t>
  </si>
  <si>
    <t>How many hours per week is the tenancy occupied?</t>
  </si>
  <si>
    <t>SGEelec 2020</t>
    <phoneticPr fontId="7" type="noConversion"/>
  </si>
  <si>
    <t>SGEgas 2020</t>
    <phoneticPr fontId="7" type="noConversion"/>
  </si>
  <si>
    <t>SGEdiese 2020</t>
    <phoneticPr fontId="7" type="noConversion"/>
  </si>
  <si>
    <t>G.E. tenancy</t>
    <phoneticPr fontId="46" type="noConversion"/>
  </si>
  <si>
    <t>NGE(tenancy)</t>
    <phoneticPr fontId="46" type="noConversion"/>
  </si>
  <si>
    <t>A (tenancy - above 5 stars)</t>
    <phoneticPr fontId="46" type="noConversion"/>
  </si>
  <si>
    <t>NGE(tenancy at 5 stars)</t>
    <phoneticPr fontId="46" type="noConversion"/>
  </si>
  <si>
    <t>GE(tenancy at 5 stars)</t>
    <phoneticPr fontId="46" type="noConversion"/>
  </si>
  <si>
    <t>GE(tenancy at 6 stars)</t>
    <phoneticPr fontId="46" type="noConversion"/>
  </si>
  <si>
    <t>B (above 5stars) = 1 / (GE[teancy at 6 stars] - GE[tenancy at 5 stars])</t>
    <phoneticPr fontId="46" type="noConversion"/>
  </si>
  <si>
    <t>Postcode and Climate Zone reference for calculating climate correction factors</t>
  </si>
  <si>
    <t>Postcode</t>
  </si>
  <si>
    <t>Climate_zone</t>
  </si>
  <si>
    <t>ACT</t>
    <phoneticPr fontId="7" type="noConversion"/>
  </si>
  <si>
    <t>NT</t>
  </si>
  <si>
    <t>NSW</t>
  </si>
  <si>
    <t>ACT</t>
  </si>
  <si>
    <t>VIC</t>
  </si>
  <si>
    <t>QLD</t>
  </si>
  <si>
    <t>SA</t>
  </si>
  <si>
    <t>WA</t>
  </si>
  <si>
    <t>TAS</t>
  </si>
  <si>
    <r>
      <t>Specific Greenhouse Coefficients (SGE</t>
    </r>
    <r>
      <rPr>
        <b/>
        <vertAlign val="subscript"/>
        <sz val="10"/>
        <rFont val="Arial"/>
        <family val="2"/>
      </rPr>
      <t>x</t>
    </r>
    <r>
      <rPr>
        <b/>
        <sz val="10"/>
        <rFont val="Arial"/>
        <family val="2"/>
      </rPr>
      <t xml:space="preserve"> ) used in the rating calculation for calculating 'default greenhouse gas emissions (GE</t>
    </r>
    <r>
      <rPr>
        <b/>
        <vertAlign val="subscript"/>
        <sz val="10"/>
        <rFont val="Arial"/>
        <family val="2"/>
      </rPr>
      <t>x</t>
    </r>
    <r>
      <rPr>
        <b/>
        <sz val="10"/>
        <rFont val="Arial"/>
        <family val="2"/>
      </rPr>
      <t>) and the 'climate correction factor (GE</t>
    </r>
    <r>
      <rPr>
        <b/>
        <vertAlign val="subscript"/>
        <sz val="10"/>
        <rFont val="Arial"/>
        <family val="2"/>
      </rPr>
      <t>corr climate</t>
    </r>
    <r>
      <rPr>
        <b/>
        <sz val="10"/>
        <rFont val="Arial"/>
        <family val="2"/>
      </rPr>
      <t>)</t>
    </r>
  </si>
  <si>
    <t xml:space="preserve"> unit = kgCo2/kWh</t>
  </si>
  <si>
    <t>SGEx (1998)</t>
    <phoneticPr fontId="7" type="noConversion"/>
  </si>
  <si>
    <t>State</t>
  </si>
  <si>
    <t>Electricity</t>
  </si>
  <si>
    <t>Gas</t>
  </si>
  <si>
    <t>Coal</t>
  </si>
  <si>
    <t>Oil</t>
  </si>
  <si>
    <t>SGEx (2020)</t>
    <phoneticPr fontId="7" type="noConversion"/>
  </si>
  <si>
    <t>RAPID - SGEx (2020)</t>
  </si>
  <si>
    <t>SGEx (2025)</t>
    <phoneticPr fontId="7" type="noConversion"/>
  </si>
  <si>
    <t>RAPID - SGEx (2025)</t>
  </si>
  <si>
    <t>SGEx (2030)</t>
    <phoneticPr fontId="7" type="noConversion"/>
  </si>
  <si>
    <t>RAPID - SGEx (2030)</t>
  </si>
  <si>
    <t>Current Coefficients</t>
    <phoneticPr fontId="7" type="noConversion"/>
  </si>
  <si>
    <t>Whole building</t>
  </si>
  <si>
    <t>Base building</t>
  </si>
  <si>
    <t>Tenancy</t>
  </si>
  <si>
    <t>A</t>
  </si>
  <si>
    <t>B</t>
  </si>
  <si>
    <t>2020 Coefficients</t>
    <phoneticPr fontId="7" type="noConversion"/>
  </si>
  <si>
    <t>RAPID - 2020 Coefficients</t>
  </si>
  <si>
    <t>2025 Coefficients</t>
    <phoneticPr fontId="7" type="noConversion"/>
  </si>
  <si>
    <t>RAPID - 2025 Coefficients</t>
  </si>
  <si>
    <t>2030 Coefficients</t>
    <phoneticPr fontId="7" type="noConversion"/>
  </si>
  <si>
    <t>RAPID - 2030 Coefficients</t>
  </si>
  <si>
    <t>MJ/L</t>
  </si>
  <si>
    <t>MJ/kg</t>
  </si>
  <si>
    <t>MJ/kWh</t>
  </si>
  <si>
    <t>Conversion Factors</t>
  </si>
  <si>
    <t>GE at 6 stars (50% reduction)</t>
  </si>
  <si>
    <t>GE at 5.5 stars (25% reduction)</t>
  </si>
  <si>
    <t>GE at 5 stars in the origincal rating scale</t>
  </si>
  <si>
    <t>NGE at 5 stars in original rating scale</t>
  </si>
  <si>
    <t>Beyond 5 stars</t>
  </si>
  <si>
    <t>SGEoil</t>
  </si>
  <si>
    <t>SGEcoal</t>
  </si>
  <si>
    <t>SGEelec</t>
  </si>
  <si>
    <t>SGEgas</t>
  </si>
  <si>
    <t>Scope 1 &amp; 2</t>
  </si>
  <si>
    <t>Scope 1, 2&amp; 3</t>
  </si>
  <si>
    <t>Raw emission calculations</t>
  </si>
  <si>
    <t>GEmax</t>
  </si>
  <si>
    <t>NGEmax</t>
  </si>
  <si>
    <t>Geclimcorr:</t>
  </si>
  <si>
    <t>Term5</t>
  </si>
  <si>
    <t>Term4</t>
  </si>
  <si>
    <t>Term3</t>
  </si>
  <si>
    <t>Term2</t>
  </si>
  <si>
    <t>Term1</t>
  </si>
  <si>
    <t>Geclimcorr workings:</t>
  </si>
  <si>
    <t>CDD15wb</t>
  </si>
  <si>
    <t>HDD18</t>
  </si>
  <si>
    <t>SGEheat = SGEgas</t>
  </si>
  <si>
    <t>Climate zone</t>
  </si>
  <si>
    <t>f_basebuilding</t>
  </si>
  <si>
    <t>h</t>
  </si>
  <si>
    <t>kg CO2 per annum</t>
  </si>
  <si>
    <t>Diesel greenhouse emissions (raw), Scope 1 &amp; 2</t>
  </si>
  <si>
    <t>Coal greenhouse emissions (raw), Scope 1 &amp; 2</t>
  </si>
  <si>
    <t>Gas greenhouse emissions (raw), Scope 1 &amp; 2</t>
  </si>
  <si>
    <t>Electricity greenhouse emissions (raw), Scope 1 &amp; 2</t>
  </si>
  <si>
    <t>kg CO2/m2 per annum</t>
  </si>
  <si>
    <t>Max greenhouse emissions intensity (raw), Scope 1 &amp; 2</t>
  </si>
  <si>
    <t>Max total greenhouse emissions (raw), Scope 1 &amp; 2</t>
  </si>
  <si>
    <t>Diesel greenhouse emissions (raw), Scope 1, 2 &amp; 3</t>
  </si>
  <si>
    <t>Coal greenhouse emissions (raw), Scope 1, 2 &amp; 3</t>
  </si>
  <si>
    <t>Gas greenhouse emissions (raw), Scope 1, 2 &amp; 3</t>
  </si>
  <si>
    <t>Electricity greenhouse emissions (raw), Scope 1, 2 &amp; 3</t>
  </si>
  <si>
    <t>Max greenhouse emissions intensity (raw), Scope 1, 2 &amp; 3</t>
  </si>
  <si>
    <t>Max total greenhouse emissions (raw), Scope 1, 2 &amp; 3</t>
  </si>
  <si>
    <t>MJ/m2 per annum</t>
  </si>
  <si>
    <t>Diesel energy intensity</t>
  </si>
  <si>
    <t>Coal energy intensity</t>
  </si>
  <si>
    <t>Gas energy intensity</t>
  </si>
  <si>
    <t>Electricity energy intensity</t>
  </si>
  <si>
    <t>Max total energy intensity</t>
  </si>
  <si>
    <t>MJ  per annum</t>
  </si>
  <si>
    <t>Max total energy use in MJ</t>
  </si>
  <si>
    <t>L per annum</t>
  </si>
  <si>
    <t>Diesel</t>
  </si>
  <si>
    <t>kg  per annum</t>
  </si>
  <si>
    <t>kWh per annum</t>
  </si>
  <si>
    <t>Maximum Allowable Energy Consumption</t>
  </si>
  <si>
    <t>Percentage Breakdown of Energy Consumption:</t>
  </si>
  <si>
    <t>Hours each week with occupancy levels of 20% or more (hrs/week)</t>
  </si>
  <si>
    <t>2. ENTER THE BASE BUILDING INFORMATION</t>
  </si>
  <si>
    <t>1. ENTER THE STAR RATING YOU WISH TO ACHIEVE</t>
  </si>
  <si>
    <t>Updated on 23 Sep 2013 with NGA Factor released in July 2013</t>
  </si>
  <si>
    <t>Base Building</t>
  </si>
  <si>
    <t>The NABERS Energy for offices reverse calculator helps you calculate the maximum amount of energy an office building can use to achieve a star rating that you specify. To ensure you achieve the rating, you should allow a factor of safety, and not design to the minimum figure for each star band. The output is the maximum amount of energy allowed to be used to achieve the rating you nominate.</t>
  </si>
  <si>
    <t>NABERS Energy for offices
Reverse Calculator</t>
  </si>
  <si>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</si>
  <si>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r>
      <t xml:space="preserve">Department of Planning, Industry and Environment
</t>
    </r>
    <r>
      <rPr>
        <sz val="8"/>
        <color indexed="21"/>
        <rFont val="Arial"/>
        <family val="2"/>
      </rPr>
      <t>4 Parramatta Square 
Parramatta NSW 2150</t>
    </r>
  </si>
  <si>
    <t>Based on NGA factors (Oct 2020)</t>
  </si>
  <si>
    <t>SGE values (kgCo2/kWh) for raw emissions calculation (scope 1+2+3)</t>
  </si>
  <si>
    <t>SGE values (kgCo2/kWh) for raw emissions calculation (scope 1+2 only)</t>
  </si>
  <si>
    <t>NABERS Energy for Offices - Base Building</t>
  </si>
  <si>
    <t>Worksheet for ERF commercial buildings projects</t>
  </si>
  <si>
    <t>Version 1.0</t>
  </si>
  <si>
    <r>
      <rPr>
        <b/>
        <sz val="8"/>
        <rFont val="CalQ"/>
      </rPr>
      <t xml:space="preserve">IMPORTANT INFORMATION: </t>
    </r>
    <r>
      <rPr>
        <sz val="8"/>
        <rFont val="CalQ"/>
      </rPr>
      <t xml:space="preserve">This worksheet is developed to assist proponents, who are using the Commercial Buildings Methodology under the Emissions Reduction Fund (ERF), in entering the required data values and identifying relevant results that are used in calculating the baseline emissions and minimum abatement amount. The results generated in this worksheet are calculated using the identical algorithm that underpins the corresponding full version reverse calculator. However, only results that are relevant to the calculations within the Commercial Buildings Methodology are shown in this worksheet. Accordingly, this worksheet may not be suitable for other purposes. </t>
    </r>
  </si>
  <si>
    <r>
      <rPr>
        <b/>
        <sz val="8"/>
        <rFont val="CalQ"/>
      </rPr>
      <t xml:space="preserve">INSTRUCTIONS: </t>
    </r>
    <r>
      <rPr>
        <sz val="8"/>
        <rFont val="CalQ"/>
      </rPr>
      <t xml:space="preserve">You may use this worksheet to generate the energy consumption data required for the calculation of the baseline emissions (equation 3 in the Methodology), or the calculation of the minimum abatement amount (equation 7). 
Please enter your data values into sections 1 and 2 below. The values that are currently contained in the data cells are default values only. When entering the data values, please refer to the Commercial Buildings Methodology Determination and guidance regarding how these values should be determined. The Determination and guidance are available at www.comlaw.gov.au and www.cleanenergyregulator.gov.au.
Results are displayed in section 3. Only results that are relevant to the calculations within the ERF Commercial Building Methodology are displayed. Additional notes adjacent to the results provide brief information about how the results are to be used in the calculations in the Methodology. Further information is available at the Determination and guidance mentioned above.  
</t>
    </r>
  </si>
  <si>
    <t>1. ENTER THE STAR RATING</t>
  </si>
  <si>
    <t xml:space="preserve">Enter the baseline rating for calculating the baseline emissions, or the baseline rating + 1 star for calculating the minimum abatement. </t>
  </si>
  <si>
    <t xml:space="preserve">Note: Decimal ratings between 0.5 star increments are only acceptable in this worksheet and not the full version of the corresponding reverse calculator. </t>
  </si>
  <si>
    <t>3. RESULTS</t>
  </si>
  <si>
    <t>Results - Energy Consumption</t>
  </si>
  <si>
    <t>Note: These values are to be used in equation 3 of the Methodology for calculating the baseline emissions, or equation 7 for calculating the minimum abatement amount.</t>
  </si>
  <si>
    <t>Units used in the Determination may not be the same as the outputs from the calculator. Proponents should make sure they perform an appropriate unit conversion following the instructions given in the Determination (subsections 21(2) and 27(2)).</t>
  </si>
  <si>
    <t>beyond 5 stars ERF</t>
  </si>
  <si>
    <t>GE beyond 5 stars</t>
  </si>
  <si>
    <t>Whole Building</t>
  </si>
  <si>
    <t>2. ENTER THE WHOLE BUILDING INFORMATION</t>
  </si>
  <si>
    <t>f_tenancy</t>
  </si>
  <si>
    <t>Based on fixed NGA factors</t>
  </si>
  <si>
    <t>SGE tenancy</t>
  </si>
  <si>
    <t>Dequip</t>
  </si>
  <si>
    <t>Gecorr tenancy</t>
  </si>
  <si>
    <t>Gewhole max</t>
  </si>
  <si>
    <t>Using updated NGA factors</t>
  </si>
  <si>
    <t>NABERS Energy for Offices - Whole building</t>
  </si>
  <si>
    <t>2. ENTER THE TENANCY INFORMATION</t>
  </si>
  <si>
    <t>kW/m2</t>
  </si>
  <si>
    <t>GE corr tenancy</t>
  </si>
  <si>
    <t>NABERS Energy for Offices - Tenancy</t>
  </si>
  <si>
    <t>Prior to 1 July 2021</t>
  </si>
  <si>
    <t>Based on fixed SGE factors</t>
    <phoneticPr fontId="7" type="noConversion"/>
  </si>
  <si>
    <t xml:space="preserve">The emissions factors used to calculate NABERS Energy ratings will be updated every 5 years, to reflect that the electricity grid is decarbonising. This tool helps you understand how ratings are likely to change over time with the following results:
~ "Current" Result: This is the estimated current star rating result of your NABERS Energy rating with Rating Period start date 1 July 2020 onwards. The emissions factors used to calculate these ratings are the updated 2020 National Greenhouse Accounts. 
~ "Former (Rating Period Prior to 1 July 2020)" Result: This is the estimated star rating result of your NABERS Energy rating with Rating Period start date prior to 1 July 2020, which uses the old rating calculation.
~ "Predicted 2025" and "Predicted 2030" Results: These are predictions of the rating results based on the forecasted electricity grid emission factors. 
~~ Scenario 1 is based on the predictions provided by the Australian Government1. 
~~ Scenario 2 forecasts assume that by 2030 the electricity grid will have decarbonised twice as fast as in Scenario 1.
1Source: Appendix C, Australia's emissions projections. https://www.industry.gov.au/publications/australias-emissions-projections-2020 </t>
  </si>
  <si>
    <t>Former (Rating Period Prior to
1 July 2020)</t>
  </si>
  <si>
    <t>Current</t>
  </si>
  <si>
    <t>Final Energy rating (without the distinction between below and above 5 stars)</t>
  </si>
  <si>
    <t>Hours of occupation per week (hrs/week)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</si>
</sst>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00"/>
    <numFmt numFmtId="166" formatCode="0.0000"/>
    <numFmt numFmtId="167" formatCode="_-* #,##0.0_-;\-* #,##0.0_-;_-* &quot;-&quot;?_-;_-@_-"/>
  </numFmts>
  <fonts count="89">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MS Sans Serif"/>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vertAlign val="subscript"/>
      <sz val="10"/>
      <name val="Arial"/>
      <family val="2"/>
    </font>
    <font>
      <sz val="10"/>
      <color rgb="FFFF0000"/>
      <name val="Arial"/>
      <family val="2"/>
    </font>
    <font>
      <b/>
      <sz val="14"/>
      <color theme="0"/>
      <name val="MS Sans Serif"/>
    </font>
    <font>
      <sz val="9"/>
      <name val="Calibri"/>
      <family val="2"/>
      <charset val="134"/>
      <scheme val="minor"/>
    </font>
    <font>
      <b/>
      <sz val="14"/>
      <color rgb="FF00799A"/>
      <name val="Arial"/>
      <family val="2"/>
    </font>
    <font>
      <sz val="10"/>
      <color theme="0"/>
      <name val="CalQ"/>
    </font>
    <font>
      <sz val="8"/>
      <color rgb="FF0087A1"/>
      <name val="Arial"/>
      <family val="2"/>
    </font>
    <font>
      <sz val="8"/>
      <color rgb="FF006C88"/>
      <name val="Arial"/>
      <family val="2"/>
    </font>
    <font>
      <b/>
      <sz val="14"/>
      <name val="Arial"/>
      <family val="2"/>
    </font>
    <font>
      <sz val="10"/>
      <color theme="1"/>
      <name val="Arial"/>
      <family val="2"/>
    </font>
    <font>
      <sz val="10"/>
      <color theme="8" tint="0.79998168889431442"/>
      <name val="Arial"/>
      <family val="2"/>
    </font>
    <font>
      <b/>
      <sz val="10"/>
      <color theme="8" tint="0.79998168889431442"/>
      <name val="Arial"/>
      <family val="2"/>
    </font>
    <font>
      <b/>
      <sz val="10"/>
      <color theme="7" tint="0.79998168889431442"/>
      <name val="Arial"/>
      <family val="2"/>
    </font>
    <font>
      <sz val="9"/>
      <color rgb="FF00799A"/>
      <name val="Arial"/>
      <family val="2"/>
    </font>
    <font>
      <sz val="10"/>
      <color theme="8" tint="0.79998168889431442"/>
      <name val="CalQ"/>
    </font>
    <font>
      <b/>
      <i/>
      <sz val="10"/>
      <name val="Arial"/>
      <family val="2"/>
    </font>
    <font>
      <sz val="10"/>
      <color indexed="10"/>
      <name val="Arial"/>
      <family val="2"/>
    </font>
    <font>
      <b/>
      <sz val="10"/>
      <color theme="0" tint="-0.14999847407452621"/>
      <name val="Arial"/>
      <family val="2"/>
    </font>
    <font>
      <b/>
      <sz val="20"/>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10"/>
      <color indexed="9"/>
      <name val="MS Sans Serif"/>
      <family val="2"/>
    </font>
    <font>
      <b/>
      <sz val="10"/>
      <color indexed="10"/>
      <name val="MS Sans Serif"/>
      <family val="2"/>
    </font>
    <font>
      <b/>
      <sz val="10"/>
      <name val="MS Sans Serif"/>
      <family val="2"/>
    </font>
    <font>
      <sz val="7"/>
      <name val="CalQ"/>
    </font>
    <font>
      <sz val="13.5"/>
      <name val="CalQ"/>
    </font>
    <font>
      <sz val="8"/>
      <name val="CalQ"/>
    </font>
    <font>
      <b/>
      <sz val="8"/>
      <name val="CalQ"/>
    </font>
    <font>
      <sz val="8"/>
      <name val="Arial"/>
      <family val="2"/>
    </font>
    <font>
      <i/>
      <sz val="8"/>
      <name val="Arial"/>
      <family val="2"/>
    </font>
    <font>
      <b/>
      <sz val="12"/>
      <name val="CalQ"/>
    </font>
    <font>
      <b/>
      <sz val="10"/>
      <color indexed="53"/>
      <name val="CalQ"/>
    </font>
    <font>
      <sz val="10"/>
      <color indexed="53"/>
      <name val="CalQ"/>
    </font>
    <font>
      <b/>
      <sz val="10"/>
      <color theme="0" tint="-0.14999847407452621"/>
      <name val="CalQ"/>
    </font>
    <font>
      <sz val="10"/>
      <color theme="0" tint="-0.14999847407452621"/>
      <name val="CalQ"/>
    </font>
    <font>
      <b/>
      <sz val="10"/>
      <name val="MS Sans Serif"/>
    </font>
    <font>
      <sz val="10"/>
      <color indexed="9"/>
      <name val="CalQ"/>
    </font>
    <font>
      <i/>
      <sz val="8"/>
      <name val="CalQ"/>
    </font>
    <font>
      <b/>
      <sz val="10"/>
      <color indexed="9"/>
      <name val="CalQ"/>
    </font>
    <font>
      <sz val="10"/>
      <color indexed="10"/>
      <name val="MS Sans Serif"/>
      <family val="2"/>
    </font>
    <font>
      <b/>
      <sz val="13.5"/>
      <name val="MS Sans Serif"/>
      <family val="2"/>
    </font>
    <font>
      <b/>
      <u/>
      <sz val="13"/>
      <name val="CalQ"/>
    </font>
    <font>
      <b/>
      <sz val="10"/>
      <color theme="0" tint="-0.249977111117893"/>
      <name val="Arial"/>
      <family val="2"/>
    </font>
    <font>
      <sz val="10"/>
      <color theme="0" tint="-0.249977111117893"/>
      <name val="CalQ"/>
    </font>
  </fonts>
  <fills count="20">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249977111117893"/>
        <bgColor indexed="64"/>
      </patternFill>
    </fill>
  </fills>
  <borders count="4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top style="thin">
        <color indexed="23"/>
      </top>
      <bottom style="thin">
        <color indexed="64"/>
      </bottom>
      <diagonal/>
    </border>
    <border>
      <left/>
      <right style="thin">
        <color indexed="23"/>
      </right>
      <top style="thin">
        <color indexed="23"/>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diagonal/>
    </border>
  </borders>
  <cellStyleXfs count="14">
    <xf numFmtId="0" fontId="0" fillId="0" borderId="0"/>
    <xf numFmtId="43" fontId="28" fillId="0" borderId="0" applyFont="0" applyFill="0" applyBorder="0" applyAlignment="0" applyProtection="0"/>
    <xf numFmtId="9" fontId="28" fillId="0" borderId="0" applyFont="0" applyFill="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39" fillId="0" borderId="0"/>
    <xf numFmtId="0" fontId="5" fillId="0" borderId="0"/>
    <xf numFmtId="0" fontId="6" fillId="0" borderId="0"/>
    <xf numFmtId="0" fontId="3" fillId="0" borderId="0"/>
    <xf numFmtId="0" fontId="2" fillId="0" borderId="0"/>
    <xf numFmtId="9" fontId="2" fillId="0" borderId="0" applyFont="0" applyFill="0" applyBorder="0" applyAlignment="0" applyProtection="0"/>
    <xf numFmtId="0" fontId="1" fillId="0" borderId="0"/>
  </cellStyleXfs>
  <cellXfs count="568">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164" fontId="18" fillId="6" borderId="0" xfId="1" applyNumberFormat="1" applyFont="1" applyFill="1" applyAlignment="1" applyProtection="1">
      <alignment vertical="center"/>
      <protection hidden="1"/>
    </xf>
    <xf numFmtId="9" fontId="18" fillId="6" borderId="0" xfId="2" applyFont="1" applyFill="1" applyAlignment="1" applyProtection="1">
      <alignment vertical="center"/>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43" fontId="18" fillId="6" borderId="0" xfId="0" applyNumberFormat="1" applyFont="1" applyFill="1" applyAlignment="1" applyProtection="1">
      <alignment vertical="center"/>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164" fontId="32" fillId="8" borderId="0" xfId="1" applyNumberFormat="1" applyFont="1" applyFill="1" applyBorder="1" applyAlignment="1" applyProtection="1">
      <alignment vertical="center"/>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0" fontId="35" fillId="6" borderId="0" xfId="0" applyFont="1" applyFill="1" applyAlignment="1" applyProtection="1">
      <alignment vertical="center"/>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0" fontId="23" fillId="6" borderId="0" xfId="0" applyFont="1" applyFill="1" applyBorder="1" applyProtection="1">
      <protection hidden="1"/>
    </xf>
    <xf numFmtId="0" fontId="6" fillId="6" borderId="0" xfId="0" applyFont="1" applyFill="1" applyBorder="1" applyProtection="1">
      <protection hidden="1"/>
    </xf>
    <xf numFmtId="43" fontId="31" fillId="6" borderId="0" xfId="0" applyNumberFormat="1" applyFont="1" applyFill="1" applyBorder="1" applyProtection="1">
      <protection hidden="1"/>
    </xf>
    <xf numFmtId="0" fontId="18" fillId="6" borderId="0" xfId="0" applyFont="1" applyFill="1" applyBorder="1" applyProtection="1">
      <protection hidden="1"/>
    </xf>
    <xf numFmtId="1" fontId="26" fillId="6" borderId="0" xfId="0" applyNumberFormat="1" applyFont="1" applyFill="1" applyBorder="1" applyProtection="1">
      <protection hidden="1"/>
    </xf>
    <xf numFmtId="0" fontId="0" fillId="6" borderId="0" xfId="0" applyFill="1" applyBorder="1" applyProtection="1">
      <protection hidden="1"/>
    </xf>
    <xf numFmtId="0" fontId="37" fillId="6" borderId="0" xfId="0" applyFont="1" applyFill="1" applyBorder="1" applyProtection="1">
      <protection hidden="1"/>
    </xf>
    <xf numFmtId="0" fontId="38" fillId="6" borderId="0" xfId="0" applyFont="1" applyFill="1" applyBorder="1" applyProtection="1">
      <protection hidden="1"/>
    </xf>
    <xf numFmtId="0" fontId="37" fillId="6" borderId="0" xfId="0" applyFont="1" applyFill="1" applyBorder="1" applyAlignment="1" applyProtection="1">
      <alignment horizontal="right"/>
      <protection hidden="1"/>
    </xf>
    <xf numFmtId="0" fontId="4" fillId="2" borderId="0" xfId="3" applyBorder="1" applyAlignment="1">
      <alignment horizontal="left" vertical="center"/>
    </xf>
    <xf numFmtId="0" fontId="4" fillId="2" borderId="0" xfId="3" applyBorder="1" applyAlignment="1" applyProtection="1">
      <protection hidden="1"/>
    </xf>
    <xf numFmtId="0" fontId="4" fillId="4" borderId="0" xfId="5" applyBorder="1" applyAlignment="1">
      <alignment horizontal="left" vertical="center"/>
    </xf>
    <xf numFmtId="0" fontId="4" fillId="4" borderId="0" xfId="5" applyAlignment="1" applyProtection="1">
      <protection hidden="1"/>
    </xf>
    <xf numFmtId="0" fontId="4" fillId="4" borderId="0" xfId="5" applyBorder="1" applyAlignment="1" applyProtection="1">
      <protection hidden="1"/>
    </xf>
    <xf numFmtId="0" fontId="40" fillId="6" borderId="0" xfId="0" applyFont="1" applyFill="1" applyBorder="1" applyProtection="1">
      <protection hidden="1"/>
    </xf>
    <xf numFmtId="0" fontId="4" fillId="6" borderId="0" xfId="3" applyFill="1" applyBorder="1" applyAlignment="1">
      <alignment horizontal="left" vertical="center"/>
    </xf>
    <xf numFmtId="0" fontId="4" fillId="6" borderId="0" xfId="3" applyFill="1" applyAlignment="1" applyProtection="1">
      <protection hidden="1"/>
    </xf>
    <xf numFmtId="0" fontId="4" fillId="6" borderId="0" xfId="3" applyFill="1" applyBorder="1" applyAlignment="1" applyProtection="1">
      <protection hidden="1"/>
    </xf>
    <xf numFmtId="0" fontId="41" fillId="6" borderId="0" xfId="0" applyFont="1" applyFill="1" applyProtection="1">
      <protection hidden="1"/>
    </xf>
    <xf numFmtId="0" fontId="4" fillId="5" borderId="0" xfId="6" applyBorder="1" applyAlignment="1">
      <alignment horizontal="left" vertical="center"/>
    </xf>
    <xf numFmtId="0" fontId="4" fillId="5" borderId="0" xfId="6" applyAlignment="1" applyProtection="1">
      <protection hidden="1"/>
    </xf>
    <xf numFmtId="0" fontId="4" fillId="5" borderId="0" xfId="6" applyBorder="1" applyAlignment="1" applyProtection="1">
      <protection hidden="1"/>
    </xf>
    <xf numFmtId="0" fontId="6" fillId="0" borderId="0" xfId="7" applyFont="1" applyProtection="1">
      <protection hidden="1"/>
    </xf>
    <xf numFmtId="0" fontId="42" fillId="0" borderId="0" xfId="7" applyFont="1"/>
    <xf numFmtId="0" fontId="29" fillId="0" borderId="0" xfId="7" applyFont="1" applyProtection="1">
      <protection hidden="1"/>
    </xf>
    <xf numFmtId="0" fontId="26" fillId="0" borderId="11" xfId="7" applyFont="1" applyBorder="1" applyProtection="1">
      <protection hidden="1"/>
    </xf>
    <xf numFmtId="0" fontId="6" fillId="0" borderId="11" xfId="7" applyFont="1" applyBorder="1" applyProtection="1">
      <protection hidden="1"/>
    </xf>
    <xf numFmtId="0" fontId="44" fillId="6" borderId="11" xfId="7" applyFont="1" applyFill="1" applyBorder="1" applyProtection="1">
      <protection hidden="1"/>
    </xf>
    <xf numFmtId="0" fontId="26" fillId="0" borderId="0" xfId="7" applyFont="1" applyProtection="1">
      <protection hidden="1"/>
    </xf>
    <xf numFmtId="0" fontId="6" fillId="0" borderId="0" xfId="7" quotePrefix="1" applyFont="1" applyProtection="1">
      <protection hidden="1"/>
    </xf>
    <xf numFmtId="0" fontId="26" fillId="0" borderId="12" xfId="7" applyFont="1" applyBorder="1" applyProtection="1">
      <protection hidden="1"/>
    </xf>
    <xf numFmtId="0" fontId="26" fillId="0" borderId="14" xfId="7" applyFont="1" applyBorder="1" applyProtection="1">
      <protection hidden="1"/>
    </xf>
    <xf numFmtId="0" fontId="26" fillId="0" borderId="15" xfId="7" applyFont="1" applyBorder="1" applyProtection="1">
      <protection hidden="1"/>
    </xf>
    <xf numFmtId="0" fontId="6" fillId="0" borderId="12" xfId="7" applyFont="1" applyBorder="1" applyProtection="1">
      <protection hidden="1"/>
    </xf>
    <xf numFmtId="0" fontId="6" fillId="0" borderId="13" xfId="7" applyFont="1" applyBorder="1" applyProtection="1">
      <protection hidden="1"/>
    </xf>
    <xf numFmtId="0" fontId="26" fillId="0" borderId="16" xfId="7" applyFont="1" applyBorder="1" applyProtection="1">
      <protection hidden="1"/>
    </xf>
    <xf numFmtId="0" fontId="6" fillId="0" borderId="16" xfId="7" applyFont="1" applyBorder="1" applyProtection="1">
      <protection hidden="1"/>
    </xf>
    <xf numFmtId="0" fontId="6" fillId="0" borderId="17" xfId="7" applyFont="1" applyBorder="1" applyProtection="1">
      <protection hidden="1"/>
    </xf>
    <xf numFmtId="0" fontId="6" fillId="0" borderId="16" xfId="8" applyFont="1" applyBorder="1" applyProtection="1">
      <protection hidden="1"/>
    </xf>
    <xf numFmtId="0" fontId="6" fillId="0" borderId="17" xfId="8" applyFont="1" applyBorder="1" applyProtection="1">
      <protection hidden="1"/>
    </xf>
    <xf numFmtId="0" fontId="6" fillId="0" borderId="14" xfId="7" applyFont="1" applyBorder="1" applyProtection="1">
      <protection hidden="1"/>
    </xf>
    <xf numFmtId="0" fontId="6" fillId="0" borderId="15" xfId="7" applyFont="1" applyBorder="1" applyProtection="1">
      <protection hidden="1"/>
    </xf>
    <xf numFmtId="0" fontId="37" fillId="6" borderId="0" xfId="0" applyNumberFormat="1" applyFont="1" applyFill="1" applyBorder="1" applyAlignment="1" applyProtection="1">
      <alignment horizontal="right"/>
      <protection hidden="1"/>
    </xf>
    <xf numFmtId="2" fontId="37" fillId="6" borderId="0" xfId="0" applyNumberFormat="1" applyFont="1" applyFill="1" applyBorder="1" applyAlignment="1" applyProtection="1">
      <alignment horizontal="right"/>
      <protection hidden="1"/>
    </xf>
    <xf numFmtId="0" fontId="4" fillId="3" borderId="0" xfId="4" applyBorder="1" applyAlignment="1">
      <alignment horizontal="left" vertical="center"/>
    </xf>
    <xf numFmtId="0" fontId="4" fillId="3" borderId="0" xfId="4" applyAlignment="1" applyProtection="1">
      <protection hidden="1"/>
    </xf>
    <xf numFmtId="0" fontId="4" fillId="3" borderId="0" xfId="4" applyBorder="1" applyAlignment="1" applyProtection="1">
      <protection hidden="1"/>
    </xf>
    <xf numFmtId="0" fontId="0" fillId="9" borderId="0" xfId="0" applyFill="1" applyProtection="1">
      <protection hidden="1"/>
    </xf>
    <xf numFmtId="0" fontId="0" fillId="9" borderId="0" xfId="0" applyFill="1" applyBorder="1" applyProtection="1">
      <protection hidden="1"/>
    </xf>
    <xf numFmtId="0" fontId="0" fillId="9" borderId="0" xfId="0" applyFill="1" applyAlignment="1" applyProtection="1">
      <protection hidden="1"/>
    </xf>
    <xf numFmtId="0" fontId="23" fillId="6" borderId="0" xfId="0" applyFont="1" applyFill="1" applyAlignment="1" applyProtection="1">
      <alignment horizontal="left" vertical="center"/>
      <protection hidden="1"/>
    </xf>
    <xf numFmtId="0" fontId="6" fillId="6" borderId="0" xfId="0" applyNumberFormat="1" applyFont="1" applyFill="1" applyBorder="1" applyAlignment="1" applyProtection="1">
      <alignment horizontal="right"/>
      <protection hidden="1"/>
    </xf>
    <xf numFmtId="0" fontId="47" fillId="6" borderId="0" xfId="0" applyFont="1" applyFill="1" applyBorder="1" applyAlignment="1" applyProtection="1">
      <alignment horizontal="center" vertical="center" wrapText="1"/>
      <protection hidden="1"/>
    </xf>
    <xf numFmtId="0" fontId="6" fillId="6" borderId="0" xfId="0" applyFont="1" applyFill="1" applyBorder="1" applyAlignment="1" applyProtection="1">
      <alignment horizontal="right" vertical="center"/>
      <protection hidden="1"/>
    </xf>
    <xf numFmtId="0" fontId="6" fillId="0" borderId="18" xfId="7" applyFont="1" applyBorder="1" applyProtection="1">
      <protection hidden="1"/>
    </xf>
    <xf numFmtId="0" fontId="26" fillId="0" borderId="12" xfId="7" applyFont="1" applyFill="1" applyBorder="1" applyProtection="1">
      <protection hidden="1"/>
    </xf>
    <xf numFmtId="0" fontId="26" fillId="0" borderId="16" xfId="7" applyFont="1" applyFill="1" applyBorder="1" applyProtection="1">
      <protection hidden="1"/>
    </xf>
    <xf numFmtId="0" fontId="26" fillId="0" borderId="14" xfId="7" applyFont="1" applyFill="1" applyBorder="1" applyProtection="1">
      <protection hidden="1"/>
    </xf>
    <xf numFmtId="0" fontId="42" fillId="0" borderId="0" xfId="7" applyFont="1" applyFill="1"/>
    <xf numFmtId="0" fontId="26" fillId="0" borderId="15" xfId="7" applyFont="1" applyFill="1" applyBorder="1" applyProtection="1">
      <protection hidden="1"/>
    </xf>
    <xf numFmtId="0" fontId="6" fillId="6" borderId="0" xfId="0" applyFont="1" applyFill="1" applyAlignment="1" applyProtection="1">
      <alignment wrapText="1"/>
      <protection hidden="1"/>
    </xf>
    <xf numFmtId="1" fontId="26" fillId="6" borderId="0" xfId="0" applyNumberFormat="1" applyFont="1" applyFill="1" applyProtection="1">
      <protection hidden="1"/>
    </xf>
    <xf numFmtId="0" fontId="48" fillId="8" borderId="0" xfId="0" applyFont="1" applyFill="1" applyProtection="1">
      <protection hidden="1"/>
    </xf>
    <xf numFmtId="49" fontId="48" fillId="6" borderId="0" xfId="0" applyNumberFormat="1" applyFont="1" applyFill="1" applyAlignment="1" applyProtection="1">
      <alignment horizontal="center"/>
      <protection hidden="1"/>
    </xf>
    <xf numFmtId="2" fontId="48" fillId="6" borderId="0" xfId="0" applyNumberFormat="1" applyFont="1" applyFill="1" applyProtection="1">
      <protection hidden="1"/>
    </xf>
    <xf numFmtId="0" fontId="48" fillId="6" borderId="0" xfId="0" applyFont="1" applyFill="1" applyProtection="1">
      <protection hidden="1"/>
    </xf>
    <xf numFmtId="0" fontId="6" fillId="6" borderId="0" xfId="0" applyFont="1" applyFill="1" applyAlignment="1" applyProtection="1">
      <alignment horizontal="right" vertical="center"/>
      <protection hidden="1"/>
    </xf>
    <xf numFmtId="0" fontId="18" fillId="13" borderId="0" xfId="0" applyFont="1" applyFill="1" applyBorder="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Border="1" applyProtection="1">
      <protection hidden="1"/>
    </xf>
    <xf numFmtId="0" fontId="18" fillId="13" borderId="21" xfId="0" applyFont="1" applyFill="1" applyBorder="1" applyProtection="1">
      <protection hidden="1"/>
    </xf>
    <xf numFmtId="0" fontId="6" fillId="13" borderId="0" xfId="0" applyFont="1" applyFill="1" applyBorder="1" applyAlignment="1" applyProtection="1">
      <alignment vertical="center"/>
      <protection hidden="1"/>
    </xf>
    <xf numFmtId="0" fontId="14" fillId="13" borderId="23" xfId="0" applyFont="1" applyFill="1" applyBorder="1" applyAlignment="1" applyProtection="1">
      <alignment horizontal="left" vertical="center"/>
      <protection hidden="1"/>
    </xf>
    <xf numFmtId="0" fontId="47" fillId="13" borderId="23" xfId="0" applyFont="1" applyFill="1" applyBorder="1" applyAlignment="1" applyProtection="1">
      <alignment horizontal="center" vertical="center" wrapText="1"/>
      <protection hidden="1"/>
    </xf>
    <xf numFmtId="0" fontId="6" fillId="13" borderId="0" xfId="0" applyFont="1" applyFill="1" applyBorder="1" applyAlignment="1" applyProtection="1">
      <alignment horizontal="right" vertical="center"/>
      <protection hidden="1"/>
    </xf>
    <xf numFmtId="0" fontId="18" fillId="13" borderId="27" xfId="0" applyFont="1" applyFill="1" applyBorder="1" applyProtection="1">
      <protection hidden="1"/>
    </xf>
    <xf numFmtId="0" fontId="6" fillId="13" borderId="21" xfId="0" applyFont="1" applyFill="1" applyBorder="1" applyProtection="1">
      <protection hidden="1"/>
    </xf>
    <xf numFmtId="0" fontId="6" fillId="13" borderId="22" xfId="0" applyFont="1" applyFill="1" applyBorder="1" applyAlignment="1" applyProtection="1">
      <alignment vertical="center"/>
      <protection hidden="1"/>
    </xf>
    <xf numFmtId="0" fontId="34" fillId="13" borderId="0" xfId="0" applyFont="1" applyFill="1" applyBorder="1" applyAlignment="1">
      <alignment vertical="center"/>
    </xf>
    <xf numFmtId="0" fontId="6" fillId="13" borderId="24" xfId="0" applyFont="1" applyFill="1" applyBorder="1" applyAlignment="1" applyProtection="1">
      <alignment vertical="center"/>
      <protection hidden="1"/>
    </xf>
    <xf numFmtId="0" fontId="35" fillId="13" borderId="24" xfId="0" applyFont="1" applyFill="1" applyBorder="1" applyAlignment="1" applyProtection="1">
      <alignment vertical="center"/>
      <protection hidden="1"/>
    </xf>
    <xf numFmtId="0" fontId="6" fillId="13" borderId="24" xfId="0" applyFont="1" applyFill="1" applyBorder="1" applyProtection="1">
      <protection hidden="1"/>
    </xf>
    <xf numFmtId="0" fontId="36" fillId="13" borderId="0" xfId="0" applyFont="1" applyFill="1" applyBorder="1" applyAlignment="1">
      <alignment horizontal="center" vertical="center"/>
    </xf>
    <xf numFmtId="0" fontId="34" fillId="13" borderId="27" xfId="0" applyFont="1" applyFill="1" applyBorder="1" applyAlignment="1">
      <alignment vertical="center"/>
    </xf>
    <xf numFmtId="0" fontId="6" fillId="13" borderId="28" xfId="0" applyFont="1" applyFill="1" applyBorder="1" applyAlignment="1" applyProtection="1">
      <alignment vertical="center"/>
      <protection hidden="1"/>
    </xf>
    <xf numFmtId="0" fontId="18" fillId="13" borderId="31" xfId="0" applyFont="1" applyFill="1" applyBorder="1" applyProtection="1">
      <protection hidden="1"/>
    </xf>
    <xf numFmtId="0" fontId="36" fillId="13" borderId="27" xfId="0" applyFont="1" applyFill="1" applyBorder="1" applyAlignment="1">
      <alignment horizontal="center" vertical="center"/>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0" xfId="0" applyFont="1" applyFill="1" applyAlignment="1" applyProtection="1">
      <alignment vertical="center" wrapText="1"/>
      <protection hidden="1"/>
    </xf>
    <xf numFmtId="0" fontId="26" fillId="13" borderId="7" xfId="0" applyFont="1" applyFill="1" applyBorder="1" applyAlignment="1" applyProtection="1">
      <alignment vertical="center" wrapText="1"/>
      <protection hidden="1"/>
    </xf>
    <xf numFmtId="0" fontId="26" fillId="13" borderId="8" xfId="0" applyFont="1" applyFill="1" applyBorder="1" applyAlignment="1" applyProtection="1">
      <alignment vertical="center"/>
      <protection hidden="1"/>
    </xf>
    <xf numFmtId="0" fontId="26" fillId="13" borderId="9"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32" xfId="0" applyFont="1" applyFill="1" applyBorder="1" applyProtection="1">
      <protection hidden="1"/>
    </xf>
    <xf numFmtId="0" fontId="14" fillId="7" borderId="32" xfId="0" applyFont="1" applyFill="1" applyBorder="1" applyProtection="1">
      <protection hidden="1"/>
    </xf>
    <xf numFmtId="0" fontId="6" fillId="7" borderId="32"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51" fillId="13" borderId="30" xfId="0" applyFont="1" applyFill="1" applyBorder="1" applyAlignment="1" applyProtection="1">
      <alignment horizontal="center"/>
      <protection hidden="1"/>
    </xf>
    <xf numFmtId="0" fontId="6" fillId="13" borderId="0" xfId="0" applyFont="1" applyFill="1" applyProtection="1">
      <protection hidden="1"/>
    </xf>
    <xf numFmtId="0" fontId="18" fillId="14" borderId="22" xfId="0" applyFont="1" applyFill="1" applyBorder="1" applyProtection="1">
      <protection hidden="1"/>
    </xf>
    <xf numFmtId="0" fontId="18" fillId="14" borderId="24" xfId="0" applyFont="1" applyFill="1" applyBorder="1" applyProtection="1">
      <protection hidden="1"/>
    </xf>
    <xf numFmtId="0" fontId="18" fillId="13" borderId="33" xfId="0" applyFont="1" applyFill="1" applyBorder="1" applyProtection="1">
      <protection hidden="1"/>
    </xf>
    <xf numFmtId="0" fontId="27" fillId="13" borderId="34" xfId="0" applyFont="1" applyFill="1" applyBorder="1" applyAlignment="1" applyProtection="1">
      <alignment vertical="center"/>
      <protection hidden="1"/>
    </xf>
    <xf numFmtId="0" fontId="18" fillId="13" borderId="34" xfId="0" applyFont="1" applyFill="1" applyBorder="1" applyProtection="1">
      <protection hidden="1"/>
    </xf>
    <xf numFmtId="0" fontId="26" fillId="0" borderId="11" xfId="7" applyFont="1" applyFill="1" applyBorder="1" applyProtection="1">
      <protection hidden="1"/>
    </xf>
    <xf numFmtId="0" fontId="6" fillId="0" borderId="11" xfId="7" applyFont="1" applyFill="1" applyBorder="1" applyProtection="1">
      <protection hidden="1"/>
    </xf>
    <xf numFmtId="0" fontId="52" fillId="0" borderId="0" xfId="7" applyFont="1"/>
    <xf numFmtId="0" fontId="6" fillId="0" borderId="16" xfId="7" applyFont="1" applyFill="1" applyBorder="1" applyProtection="1">
      <protection hidden="1"/>
    </xf>
    <xf numFmtId="0" fontId="6" fillId="0" borderId="17" xfId="7" applyFont="1" applyFill="1" applyBorder="1" applyProtection="1">
      <protection hidden="1"/>
    </xf>
    <xf numFmtId="2" fontId="6" fillId="0" borderId="16" xfId="7" applyNumberFormat="1" applyFont="1" applyFill="1" applyBorder="1" applyProtection="1">
      <protection hidden="1"/>
    </xf>
    <xf numFmtId="2" fontId="6" fillId="0" borderId="16" xfId="8" applyNumberFormat="1" applyFont="1" applyFill="1" applyBorder="1" applyProtection="1">
      <protection hidden="1"/>
    </xf>
    <xf numFmtId="0" fontId="6" fillId="0" borderId="17" xfId="8" applyFont="1" applyFill="1" applyBorder="1" applyProtection="1">
      <protection hidden="1"/>
    </xf>
    <xf numFmtId="0" fontId="6" fillId="0" borderId="14" xfId="7" applyFont="1" applyFill="1" applyBorder="1" applyProtection="1">
      <protection hidden="1"/>
    </xf>
    <xf numFmtId="0" fontId="6" fillId="0" borderId="15" xfId="7" applyFont="1" applyFill="1" applyBorder="1" applyProtection="1">
      <protection hidden="1"/>
    </xf>
    <xf numFmtId="2" fontId="6" fillId="0" borderId="14" xfId="7" applyNumberFormat="1" applyFont="1" applyFill="1" applyBorder="1" applyProtection="1">
      <protection hidden="1"/>
    </xf>
    <xf numFmtId="0" fontId="6" fillId="0" borderId="12" xfId="7" applyFont="1" applyFill="1" applyBorder="1" applyProtection="1">
      <protection hidden="1"/>
    </xf>
    <xf numFmtId="0" fontId="6" fillId="0" borderId="13" xfId="7" applyFont="1" applyFill="1" applyBorder="1" applyProtection="1">
      <protection hidden="1"/>
    </xf>
    <xf numFmtId="0" fontId="6" fillId="0" borderId="16" xfId="8" applyFont="1" applyFill="1" applyBorder="1" applyProtection="1">
      <protection hidden="1"/>
    </xf>
    <xf numFmtId="165" fontId="6" fillId="0" borderId="15" xfId="7" applyNumberFormat="1" applyFont="1" applyFill="1" applyBorder="1" applyProtection="1">
      <protection hidden="1"/>
    </xf>
    <xf numFmtId="0" fontId="51" fillId="14" borderId="37" xfId="0" applyFont="1" applyFill="1" applyBorder="1" applyAlignment="1" applyProtection="1">
      <alignment horizontal="center"/>
      <protection hidden="1"/>
    </xf>
    <xf numFmtId="0" fontId="44" fillId="0" borderId="11" xfId="7" applyFont="1" applyFill="1" applyBorder="1" applyProtection="1">
      <protection hidden="1"/>
    </xf>
    <xf numFmtId="166" fontId="6" fillId="0" borderId="11" xfId="7" applyNumberFormat="1" applyFont="1" applyFill="1" applyBorder="1" applyProtection="1">
      <protection hidden="1"/>
    </xf>
    <xf numFmtId="0" fontId="26" fillId="13" borderId="0" xfId="0" applyFont="1" applyFill="1" applyBorder="1" applyAlignment="1" applyProtection="1">
      <alignment horizontal="right" vertical="center"/>
      <protection hidden="1"/>
    </xf>
    <xf numFmtId="0" fontId="26" fillId="13" borderId="38" xfId="0" applyFont="1" applyFill="1" applyBorder="1" applyAlignment="1" applyProtection="1">
      <alignment horizontal="right" vertical="center"/>
      <protection hidden="1"/>
    </xf>
    <xf numFmtId="0" fontId="26" fillId="13" borderId="36" xfId="0" applyFont="1" applyFill="1" applyBorder="1" applyAlignment="1" applyProtection="1">
      <alignment horizontal="right" vertical="center"/>
      <protection hidden="1"/>
    </xf>
    <xf numFmtId="0" fontId="51" fillId="14" borderId="22" xfId="0" applyFont="1" applyFill="1" applyBorder="1" applyAlignment="1" applyProtection="1">
      <alignment horizontal="center"/>
      <protection hidden="1"/>
    </xf>
    <xf numFmtId="0" fontId="18" fillId="14" borderId="33" xfId="0" applyFont="1" applyFill="1" applyBorder="1" applyProtection="1">
      <protection hidden="1"/>
    </xf>
    <xf numFmtId="0" fontId="18" fillId="14" borderId="34" xfId="0" applyFont="1" applyFill="1" applyBorder="1" applyProtection="1">
      <protection hidden="1"/>
    </xf>
    <xf numFmtId="0" fontId="27" fillId="14" borderId="34" xfId="0" applyFont="1" applyFill="1" applyBorder="1" applyAlignment="1" applyProtection="1">
      <alignment vertical="center"/>
      <protection hidden="1"/>
    </xf>
    <xf numFmtId="0" fontId="4" fillId="16" borderId="0" xfId="5" applyFill="1" applyBorder="1" applyAlignment="1">
      <alignment horizontal="left" vertical="center"/>
    </xf>
    <xf numFmtId="0" fontId="4" fillId="16" borderId="0" xfId="5" applyFill="1" applyAlignment="1" applyProtection="1">
      <protection hidden="1"/>
    </xf>
    <xf numFmtId="0" fontId="4" fillId="16" borderId="0" xfId="5" applyFill="1" applyBorder="1" applyAlignment="1" applyProtection="1">
      <protection hidden="1"/>
    </xf>
    <xf numFmtId="0" fontId="53" fillId="13" borderId="0" xfId="0" applyFont="1" applyFill="1" applyBorder="1" applyAlignment="1" applyProtection="1">
      <alignment vertical="center"/>
      <protection hidden="1"/>
    </xf>
    <xf numFmtId="2" fontId="54" fillId="13" borderId="34" xfId="1" applyNumberFormat="1" applyFont="1" applyFill="1" applyBorder="1" applyAlignment="1" applyProtection="1">
      <alignment horizontal="center" vertical="center"/>
      <protection hidden="1"/>
    </xf>
    <xf numFmtId="0" fontId="53" fillId="13" borderId="27" xfId="0" applyFont="1" applyFill="1" applyBorder="1" applyAlignment="1" applyProtection="1">
      <alignment vertical="center"/>
      <protection hidden="1"/>
    </xf>
    <xf numFmtId="2" fontId="54" fillId="13" borderId="35" xfId="1" applyNumberFormat="1" applyFont="1" applyFill="1" applyBorder="1" applyAlignment="1" applyProtection="1">
      <alignment horizontal="center" vertical="center"/>
      <protection hidden="1"/>
    </xf>
    <xf numFmtId="2" fontId="55" fillId="14" borderId="35" xfId="1" applyNumberFormat="1" applyFont="1" applyFill="1" applyBorder="1" applyAlignment="1" applyProtection="1">
      <alignment horizontal="center" vertical="center"/>
      <protection hidden="1"/>
    </xf>
    <xf numFmtId="2" fontId="55" fillId="14" borderId="34" xfId="1" applyNumberFormat="1" applyFont="1" applyFill="1" applyBorder="1" applyAlignment="1" applyProtection="1">
      <alignment horizontal="center" vertical="center"/>
      <protection hidden="1"/>
    </xf>
    <xf numFmtId="2" fontId="55" fillId="14" borderId="24" xfId="1" applyNumberFormat="1" applyFont="1" applyFill="1" applyBorder="1" applyAlignment="1" applyProtection="1">
      <alignment horizontal="center" vertical="center"/>
      <protection hidden="1"/>
    </xf>
    <xf numFmtId="2" fontId="55" fillId="14" borderId="28" xfId="1" applyNumberFormat="1" applyFont="1" applyFill="1" applyBorder="1" applyAlignment="1" applyProtection="1">
      <alignment horizontal="center" vertical="center"/>
      <protection hidden="1"/>
    </xf>
    <xf numFmtId="0" fontId="34" fillId="8" borderId="0" xfId="0" applyFont="1" applyFill="1" applyBorder="1" applyAlignment="1">
      <alignment vertical="center"/>
    </xf>
    <xf numFmtId="0" fontId="0" fillId="9" borderId="0" xfId="0" applyFill="1" applyBorder="1" applyAlignment="1" applyProtection="1">
      <protection hidden="1"/>
    </xf>
    <xf numFmtId="0" fontId="36" fillId="8" borderId="0" xfId="0" applyFont="1" applyFill="1" applyBorder="1" applyAlignment="1">
      <alignment horizontal="center" vertical="center"/>
    </xf>
    <xf numFmtId="0" fontId="28" fillId="6" borderId="0" xfId="0" applyFont="1" applyFill="1" applyBorder="1" applyProtection="1">
      <protection hidden="1"/>
    </xf>
    <xf numFmtId="0" fontId="45" fillId="9" borderId="0" xfId="0" applyFont="1" applyFill="1" applyBorder="1" applyAlignment="1" applyProtection="1">
      <alignment horizontal="left" vertical="center"/>
      <protection hidden="1"/>
    </xf>
    <xf numFmtId="0" fontId="41" fillId="6" borderId="0" xfId="0" applyFont="1" applyFill="1" applyBorder="1" applyProtection="1">
      <protection hidden="1"/>
    </xf>
    <xf numFmtId="0" fontId="14" fillId="6" borderId="0" xfId="0" applyFont="1" applyFill="1" applyBorder="1" applyAlignment="1" applyProtection="1">
      <alignment horizontal="left" vertical="center"/>
      <protection hidden="1"/>
    </xf>
    <xf numFmtId="0" fontId="32" fillId="8" borderId="0" xfId="0" applyFont="1" applyFill="1" applyBorder="1" applyAlignment="1" applyProtection="1">
      <alignment horizontal="right"/>
      <protection hidden="1"/>
    </xf>
    <xf numFmtId="0" fontId="6" fillId="6" borderId="0" xfId="0" applyFont="1" applyFill="1" applyBorder="1" applyAlignment="1" applyProtection="1">
      <alignment vertical="center"/>
      <protection hidden="1"/>
    </xf>
    <xf numFmtId="0" fontId="35" fillId="6" borderId="0" xfId="0" applyFont="1" applyFill="1" applyBorder="1" applyAlignment="1" applyProtection="1">
      <alignment vertical="center"/>
      <protection hidden="1"/>
    </xf>
    <xf numFmtId="0" fontId="51" fillId="13" borderId="37" xfId="0" applyFont="1" applyFill="1" applyBorder="1" applyAlignment="1" applyProtection="1">
      <alignment horizontal="center"/>
      <protection hidden="1"/>
    </xf>
    <xf numFmtId="2" fontId="26" fillId="13" borderId="34" xfId="1" applyNumberFormat="1" applyFont="1" applyFill="1" applyBorder="1" applyAlignment="1" applyProtection="1">
      <alignment horizontal="center" vertical="center"/>
      <protection hidden="1"/>
    </xf>
    <xf numFmtId="164" fontId="26" fillId="13" borderId="34" xfId="1" applyNumberFormat="1" applyFont="1" applyFill="1" applyBorder="1" applyAlignment="1" applyProtection="1">
      <alignment vertical="center"/>
      <protection hidden="1"/>
    </xf>
    <xf numFmtId="0" fontId="31" fillId="14" borderId="24" xfId="0" applyFont="1" applyFill="1" applyBorder="1" applyAlignment="1" applyProtection="1">
      <alignment vertical="center"/>
      <protection hidden="1"/>
    </xf>
    <xf numFmtId="2" fontId="26" fillId="14" borderId="24" xfId="1" applyNumberFormat="1" applyFont="1" applyFill="1" applyBorder="1" applyAlignment="1" applyProtection="1">
      <alignment horizontal="center" vertical="center"/>
      <protection hidden="1"/>
    </xf>
    <xf numFmtId="164" fontId="26" fillId="14" borderId="24" xfId="1" applyNumberFormat="1" applyFont="1" applyFill="1" applyBorder="1" applyAlignment="1" applyProtection="1">
      <alignment vertical="center"/>
      <protection hidden="1"/>
    </xf>
    <xf numFmtId="0" fontId="12" fillId="7" borderId="38" xfId="0" applyFont="1" applyFill="1" applyBorder="1" applyAlignment="1" applyProtection="1">
      <alignment horizontal="left"/>
      <protection hidden="1"/>
    </xf>
    <xf numFmtId="0" fontId="6" fillId="7" borderId="32" xfId="0" applyFont="1" applyFill="1" applyBorder="1"/>
    <xf numFmtId="0" fontId="12" fillId="7" borderId="32" xfId="0" applyFont="1" applyFill="1" applyBorder="1" applyAlignment="1" applyProtection="1">
      <alignment horizontal="left"/>
      <protection hidden="1"/>
    </xf>
    <xf numFmtId="17" fontId="13" fillId="7" borderId="32" xfId="0" applyNumberFormat="1" applyFont="1" applyFill="1" applyBorder="1" applyAlignment="1" applyProtection="1">
      <alignment horizontal="left"/>
      <protection hidden="1"/>
    </xf>
    <xf numFmtId="0" fontId="15" fillId="7" borderId="36" xfId="0" applyFont="1" applyFill="1" applyBorder="1" applyAlignment="1">
      <alignment vertical="center"/>
    </xf>
    <xf numFmtId="0" fontId="56" fillId="7" borderId="32" xfId="0" applyFont="1" applyFill="1" applyBorder="1" applyAlignment="1" applyProtection="1">
      <alignment horizontal="left"/>
      <protection hidden="1"/>
    </xf>
    <xf numFmtId="2" fontId="57" fillId="13" borderId="27" xfId="0" applyNumberFormat="1" applyFont="1" applyFill="1" applyBorder="1" applyProtection="1">
      <protection hidden="1"/>
    </xf>
    <xf numFmtId="2" fontId="36" fillId="13" borderId="0" xfId="0" applyNumberFormat="1" applyFont="1" applyFill="1" applyBorder="1" applyAlignment="1">
      <alignment horizontal="center" vertical="center"/>
    </xf>
    <xf numFmtId="2" fontId="36" fillId="13" borderId="27" xfId="0" applyNumberFormat="1" applyFont="1" applyFill="1" applyBorder="1" applyAlignment="1">
      <alignment horizontal="center" vertical="center"/>
    </xf>
    <xf numFmtId="2" fontId="54" fillId="13" borderId="27" xfId="0" applyNumberFormat="1" applyFont="1" applyFill="1" applyBorder="1" applyAlignment="1">
      <alignment horizontal="center" vertical="center"/>
    </xf>
    <xf numFmtId="0" fontId="0" fillId="6" borderId="0" xfId="0" applyFill="1"/>
    <xf numFmtId="0" fontId="58" fillId="6" borderId="0" xfId="0" applyFont="1" applyFill="1" applyAlignment="1" applyProtection="1">
      <alignment horizontal="left" vertical="center"/>
      <protection hidden="1"/>
    </xf>
    <xf numFmtId="0" fontId="10" fillId="7" borderId="0" xfId="0" applyFont="1" applyFill="1" applyAlignment="1" applyProtection="1">
      <alignment vertical="top" wrapText="1"/>
      <protection hidden="1"/>
    </xf>
    <xf numFmtId="0" fontId="37" fillId="6" borderId="0" xfId="0" applyFont="1" applyFill="1" applyProtection="1">
      <protection hidden="1"/>
    </xf>
    <xf numFmtId="0" fontId="26" fillId="6" borderId="0" xfId="0" applyFont="1" applyFill="1"/>
    <xf numFmtId="0" fontId="26" fillId="6" borderId="0" xfId="0" applyFont="1" applyFill="1" applyProtection="1">
      <protection hidden="1"/>
    </xf>
    <xf numFmtId="0" fontId="6" fillId="6" borderId="0" xfId="0" applyFont="1" applyFill="1" applyAlignment="1" applyProtection="1">
      <alignment horizontal="right"/>
      <protection hidden="1"/>
    </xf>
    <xf numFmtId="0" fontId="23" fillId="6" borderId="0" xfId="0" applyFont="1" applyFill="1" applyProtection="1">
      <protection hidden="1"/>
    </xf>
    <xf numFmtId="0" fontId="59" fillId="6" borderId="0" xfId="0" applyFont="1" applyFill="1" applyAlignment="1" applyProtection="1">
      <alignment horizontal="right"/>
      <protection hidden="1"/>
    </xf>
    <xf numFmtId="0" fontId="0" fillId="6" borderId="0" xfId="0" applyFill="1" applyAlignment="1" applyProtection="1">
      <alignment vertical="center"/>
      <protection hidden="1"/>
    </xf>
    <xf numFmtId="0" fontId="6" fillId="6" borderId="0" xfId="0" applyFont="1" applyFill="1" applyAlignment="1" applyProtection="1">
      <alignment horizontal="left" vertical="center"/>
      <protection hidden="1"/>
    </xf>
    <xf numFmtId="164" fontId="26" fillId="6" borderId="0" xfId="1" applyNumberFormat="1" applyFont="1" applyFill="1" applyBorder="1" applyAlignment="1" applyProtection="1">
      <alignment horizontal="right" vertical="center"/>
      <protection hidden="1"/>
    </xf>
    <xf numFmtId="0" fontId="28" fillId="6" borderId="0" xfId="0" applyFont="1" applyFill="1" applyAlignment="1" applyProtection="1">
      <alignment vertical="center"/>
      <protection hidden="1"/>
    </xf>
    <xf numFmtId="1" fontId="6" fillId="6" borderId="0" xfId="0" applyNumberFormat="1" applyFont="1" applyFill="1" applyAlignment="1" applyProtection="1">
      <alignment vertical="center"/>
      <protection hidden="1"/>
    </xf>
    <xf numFmtId="1" fontId="28" fillId="6" borderId="0" xfId="0" applyNumberFormat="1" applyFont="1" applyFill="1" applyAlignment="1" applyProtection="1">
      <alignment vertical="center"/>
      <protection hidden="1"/>
    </xf>
    <xf numFmtId="9" fontId="6" fillId="6" borderId="0" xfId="0" applyNumberFormat="1" applyFont="1" applyFill="1" applyProtection="1">
      <protection hidden="1"/>
    </xf>
    <xf numFmtId="0" fontId="34" fillId="8" borderId="0" xfId="0" applyFont="1" applyFill="1" applyAlignment="1">
      <alignment vertical="center"/>
    </xf>
    <xf numFmtId="0" fontId="32" fillId="8" borderId="0" xfId="0" applyFont="1" applyFill="1" applyAlignment="1" applyProtection="1">
      <alignment horizontal="right"/>
      <protection hidden="1"/>
    </xf>
    <xf numFmtId="0" fontId="14" fillId="6" borderId="0" xfId="0" applyFont="1" applyFill="1" applyAlignment="1" applyProtection="1">
      <alignment horizontal="left" vertical="center"/>
      <protection hidden="1"/>
    </xf>
    <xf numFmtId="164" fontId="60" fillId="8" borderId="0" xfId="1" applyNumberFormat="1" applyFont="1" applyFill="1" applyBorder="1" applyAlignment="1" applyProtection="1">
      <alignment vertical="center"/>
      <protection hidden="1"/>
    </xf>
    <xf numFmtId="0" fontId="60" fillId="6" borderId="0" xfId="0" applyFont="1" applyFill="1" applyAlignment="1" applyProtection="1">
      <alignment horizontal="right" vertical="center"/>
      <protection hidden="1"/>
    </xf>
    <xf numFmtId="0" fontId="34" fillId="6" borderId="0" xfId="0" applyFont="1" applyFill="1" applyAlignment="1" applyProtection="1">
      <alignment vertical="center"/>
      <protection hidden="1"/>
    </xf>
    <xf numFmtId="0" fontId="32" fillId="6" borderId="0" xfId="0" applyFont="1" applyFill="1" applyAlignment="1" applyProtection="1">
      <alignment horizontal="right" vertical="center"/>
      <protection hidden="1"/>
    </xf>
    <xf numFmtId="0" fontId="17" fillId="6" borderId="0" xfId="0" applyFont="1" applyFill="1" applyProtection="1">
      <protection hidden="1"/>
    </xf>
    <xf numFmtId="0" fontId="14" fillId="6" borderId="0" xfId="0" applyFont="1" applyFill="1" applyProtection="1">
      <protection hidden="1"/>
    </xf>
    <xf numFmtId="0" fontId="23" fillId="8" borderId="0" xfId="0" applyFont="1" applyFill="1" applyProtection="1">
      <protection hidden="1"/>
    </xf>
    <xf numFmtId="0" fontId="26" fillId="6" borderId="10" xfId="0" applyFont="1" applyFill="1" applyBorder="1" applyAlignment="1" applyProtection="1">
      <alignment horizontal="right" vertical="center"/>
      <protection hidden="1"/>
    </xf>
    <xf numFmtId="0" fontId="26" fillId="6" borderId="9" xfId="0" applyFont="1" applyFill="1" applyBorder="1" applyAlignment="1" applyProtection="1">
      <alignment horizontal="right" vertical="center"/>
      <protection hidden="1"/>
    </xf>
    <xf numFmtId="0" fontId="26" fillId="6" borderId="8" xfId="0" applyFont="1" applyFill="1" applyBorder="1" applyAlignment="1" applyProtection="1">
      <alignment horizontal="right" vertical="center"/>
      <protection hidden="1"/>
    </xf>
    <xf numFmtId="0" fontId="26" fillId="6" borderId="7" xfId="0" applyFont="1" applyFill="1" applyBorder="1" applyAlignment="1" applyProtection="1">
      <alignment horizontal="right" vertical="center"/>
      <protection hidden="1"/>
    </xf>
    <xf numFmtId="0" fontId="26" fillId="6" borderId="6" xfId="0" applyFont="1" applyFill="1" applyBorder="1" applyAlignment="1" applyProtection="1">
      <alignment vertical="center"/>
      <protection hidden="1"/>
    </xf>
    <xf numFmtId="9" fontId="29" fillId="6" borderId="6" xfId="0" applyNumberFormat="1" applyFont="1" applyFill="1" applyBorder="1" applyAlignment="1" applyProtection="1">
      <alignment horizontal="left" vertical="center"/>
      <protection hidden="1"/>
    </xf>
    <xf numFmtId="0" fontId="26" fillId="6" borderId="3" xfId="0" applyFont="1" applyFill="1" applyBorder="1" applyAlignment="1" applyProtection="1">
      <alignment horizontal="right" vertical="center" wrapText="1"/>
      <protection hidden="1"/>
    </xf>
    <xf numFmtId="0" fontId="26" fillId="6" borderId="2" xfId="0" applyFont="1" applyFill="1" applyBorder="1" applyAlignment="1" applyProtection="1">
      <alignment vertical="center" wrapText="1"/>
      <protection hidden="1"/>
    </xf>
    <xf numFmtId="0" fontId="26" fillId="6" borderId="1" xfId="0" applyFont="1" applyFill="1" applyBorder="1" applyAlignment="1" applyProtection="1">
      <alignment vertical="center"/>
      <protection hidden="1"/>
    </xf>
    <xf numFmtId="0" fontId="6" fillId="6" borderId="0" xfId="0" applyFont="1" applyFill="1" applyAlignment="1" applyProtection="1">
      <alignment vertical="center"/>
      <protection locked="0"/>
    </xf>
    <xf numFmtId="0" fontId="26" fillId="6" borderId="0" xfId="0" applyFont="1" applyFill="1" applyAlignment="1" applyProtection="1">
      <alignment horizontal="center" vertical="center"/>
      <protection locked="0"/>
    </xf>
    <xf numFmtId="0" fontId="26" fillId="6" borderId="10" xfId="0" applyFont="1" applyFill="1" applyBorder="1" applyAlignment="1" applyProtection="1">
      <alignment vertical="center"/>
      <protection hidden="1"/>
    </xf>
    <xf numFmtId="0" fontId="26" fillId="6" borderId="9" xfId="0" applyFont="1" applyFill="1" applyBorder="1" applyAlignment="1" applyProtection="1">
      <alignment vertical="center"/>
      <protection hidden="1"/>
    </xf>
    <xf numFmtId="0" fontId="26" fillId="6" borderId="8" xfId="0" applyFont="1" applyFill="1" applyBorder="1" applyAlignment="1" applyProtection="1">
      <alignment vertical="center"/>
      <protection hidden="1"/>
    </xf>
    <xf numFmtId="0" fontId="26" fillId="6" borderId="7" xfId="0" applyFont="1" applyFill="1" applyBorder="1" applyAlignment="1" applyProtection="1">
      <alignment vertical="center" wrapText="1"/>
      <protection hidden="1"/>
    </xf>
    <xf numFmtId="0" fontId="26" fillId="6" borderId="3" xfId="0" applyFont="1" applyFill="1" applyBorder="1" applyAlignment="1" applyProtection="1">
      <alignment vertical="center"/>
      <protection hidden="1"/>
    </xf>
    <xf numFmtId="0" fontId="26" fillId="6" borderId="2" xfId="0" applyFont="1" applyFill="1" applyBorder="1" applyAlignment="1" applyProtection="1">
      <alignment vertical="center"/>
      <protection hidden="1"/>
    </xf>
    <xf numFmtId="0" fontId="61" fillId="6" borderId="0" xfId="0" applyFont="1" applyFill="1" applyAlignment="1" applyProtection="1">
      <alignment horizontal="center" vertical="center"/>
      <protection locked="0"/>
    </xf>
    <xf numFmtId="9" fontId="29" fillId="6" borderId="0" xfId="0" applyNumberFormat="1" applyFont="1" applyFill="1" applyAlignment="1" applyProtection="1">
      <alignment horizontal="left" vertical="top"/>
      <protection hidden="1"/>
    </xf>
    <xf numFmtId="9" fontId="29" fillId="8" borderId="0" xfId="0" applyNumberFormat="1" applyFont="1" applyFill="1" applyAlignment="1" applyProtection="1">
      <alignment horizontal="left" vertical="top"/>
      <protection hidden="1"/>
    </xf>
    <xf numFmtId="0" fontId="14" fillId="6" borderId="0" xfId="0" applyFont="1" applyFill="1" applyAlignment="1" applyProtection="1">
      <alignment vertical="center"/>
      <protection hidden="1"/>
    </xf>
    <xf numFmtId="0" fontId="14" fillId="8" borderId="0" xfId="0" applyFont="1" applyFill="1" applyAlignment="1" applyProtection="1">
      <alignment vertical="center"/>
      <protection hidden="1"/>
    </xf>
    <xf numFmtId="0" fontId="20" fillId="6" borderId="0" xfId="0" applyFont="1" applyFill="1" applyAlignment="1" applyProtection="1">
      <alignment vertical="center"/>
      <protection hidden="1"/>
    </xf>
    <xf numFmtId="0" fontId="15" fillId="6" borderId="0" xfId="0" applyFont="1" applyFill="1" applyAlignment="1">
      <alignment vertical="center"/>
    </xf>
    <xf numFmtId="17" fontId="13" fillId="6" borderId="0" xfId="0" applyNumberFormat="1" applyFont="1" applyFill="1" applyAlignment="1" applyProtection="1">
      <alignment horizontal="left"/>
      <protection hidden="1"/>
    </xf>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0" fontId="10" fillId="7" borderId="0" xfId="0" applyFont="1" applyFill="1" applyAlignment="1" applyProtection="1">
      <alignment vertical="top" wrapText="1"/>
      <protection hidden="1"/>
    </xf>
    <xf numFmtId="0" fontId="23" fillId="6" borderId="0" xfId="0" applyFont="1" applyFill="1" applyAlignment="1" applyProtection="1">
      <alignment horizontal="left" vertical="center"/>
      <protection hidden="1"/>
    </xf>
    <xf numFmtId="0" fontId="28" fillId="8" borderId="0" xfId="0" applyFont="1" applyFill="1" applyProtection="1">
      <protection hidden="1"/>
    </xf>
    <xf numFmtId="0" fontId="66" fillId="8" borderId="0" xfId="0" applyFont="1" applyFill="1" applyProtection="1">
      <protection hidden="1"/>
    </xf>
    <xf numFmtId="0" fontId="0" fillId="0" borderId="0" xfId="0" quotePrefix="1"/>
    <xf numFmtId="0" fontId="28" fillId="0" borderId="0" xfId="0" applyFont="1" applyProtection="1">
      <protection hidden="1"/>
    </xf>
    <xf numFmtId="0" fontId="68" fillId="8" borderId="0" xfId="0" applyFont="1" applyFill="1" applyProtection="1">
      <protection hidden="1"/>
    </xf>
    <xf numFmtId="0" fontId="67" fillId="0" borderId="0" xfId="0" applyFont="1" applyProtection="1">
      <protection hidden="1"/>
    </xf>
    <xf numFmtId="0" fontId="68" fillId="0" borderId="11" xfId="0" applyFont="1" applyBorder="1" applyProtection="1">
      <protection hidden="1"/>
    </xf>
    <xf numFmtId="0" fontId="28" fillId="0" borderId="11" xfId="0" applyFont="1" applyBorder="1" applyProtection="1">
      <protection hidden="1"/>
    </xf>
    <xf numFmtId="166" fontId="0" fillId="0" borderId="0" xfId="0" applyNumberFormat="1"/>
    <xf numFmtId="166" fontId="28" fillId="8" borderId="0" xfId="0" applyNumberFormat="1" applyFont="1" applyFill="1" applyProtection="1">
      <protection hidden="1"/>
    </xf>
    <xf numFmtId="166" fontId="28" fillId="0" borderId="0" xfId="0" applyNumberFormat="1" applyFont="1" applyProtection="1">
      <protection hidden="1"/>
    </xf>
    <xf numFmtId="0" fontId="68" fillId="0" borderId="11" xfId="0" applyFont="1" applyFill="1" applyBorder="1" applyProtection="1">
      <protection hidden="1"/>
    </xf>
    <xf numFmtId="166" fontId="28" fillId="0" borderId="11" xfId="0" applyNumberFormat="1" applyFont="1" applyFill="1" applyBorder="1" applyProtection="1">
      <protection hidden="1"/>
    </xf>
    <xf numFmtId="166" fontId="0" fillId="0" borderId="11" xfId="0" applyNumberFormat="1" applyFill="1" applyBorder="1"/>
    <xf numFmtId="0" fontId="66" fillId="0" borderId="0" xfId="0" applyFont="1" applyFill="1" applyProtection="1">
      <protection hidden="1"/>
    </xf>
    <xf numFmtId="0" fontId="28" fillId="0" borderId="0" xfId="0" applyFont="1" applyFill="1" applyProtection="1">
      <protection hidden="1"/>
    </xf>
    <xf numFmtId="0" fontId="18" fillId="17" borderId="0" xfId="0" applyFont="1" applyFill="1" applyProtection="1">
      <protection hidden="1"/>
    </xf>
    <xf numFmtId="0" fontId="22" fillId="17" borderId="0" xfId="0" applyFont="1" applyFill="1" applyProtection="1">
      <protection hidden="1"/>
    </xf>
    <xf numFmtId="0" fontId="31" fillId="17" borderId="0" xfId="0" applyFont="1" applyFill="1" applyAlignment="1" applyProtection="1">
      <alignment horizontal="left"/>
      <protection hidden="1"/>
    </xf>
    <xf numFmtId="0" fontId="70" fillId="17" borderId="0" xfId="0" applyFont="1" applyFill="1" applyProtection="1">
      <protection hidden="1"/>
    </xf>
    <xf numFmtId="0" fontId="25" fillId="17" borderId="0" xfId="0" applyFont="1" applyFill="1" applyProtection="1">
      <protection hidden="1"/>
    </xf>
    <xf numFmtId="0" fontId="71" fillId="17" borderId="0" xfId="0" applyFont="1" applyFill="1" applyAlignment="1" applyProtection="1">
      <alignment vertical="top" wrapText="1"/>
      <protection hidden="1"/>
    </xf>
    <xf numFmtId="0" fontId="20" fillId="17" borderId="0" xfId="0" applyFont="1" applyFill="1" applyAlignment="1" applyProtection="1">
      <alignment vertical="center"/>
      <protection hidden="1"/>
    </xf>
    <xf numFmtId="0" fontId="20" fillId="17" borderId="0" xfId="0" applyFont="1" applyFill="1" applyProtection="1">
      <protection hidden="1"/>
    </xf>
    <xf numFmtId="9" fontId="19" fillId="17" borderId="0" xfId="0" applyNumberFormat="1" applyFont="1" applyFill="1" applyAlignment="1" applyProtection="1">
      <alignment horizontal="left" vertical="top"/>
      <protection hidden="1"/>
    </xf>
    <xf numFmtId="0" fontId="21" fillId="17" borderId="0" xfId="0" applyFont="1" applyFill="1" applyAlignment="1" applyProtection="1">
      <alignment horizontal="center" vertical="center"/>
      <protection hidden="1"/>
    </xf>
    <xf numFmtId="0" fontId="22" fillId="17" borderId="0" xfId="0" applyFont="1" applyFill="1" applyAlignment="1" applyProtection="1">
      <alignment horizontal="left" vertical="center"/>
      <protection hidden="1"/>
    </xf>
    <xf numFmtId="0" fontId="20" fillId="17" borderId="0" xfId="0" applyFont="1" applyFill="1" applyAlignment="1" applyProtection="1">
      <alignment vertical="top" wrapText="1"/>
      <protection hidden="1"/>
    </xf>
    <xf numFmtId="0" fontId="20" fillId="17" borderId="0" xfId="0" applyFont="1" applyFill="1" applyAlignment="1" applyProtection="1">
      <alignment horizontal="center" vertical="center"/>
      <protection hidden="1"/>
    </xf>
    <xf numFmtId="0" fontId="71" fillId="17" borderId="0" xfId="0" applyFont="1" applyFill="1" applyAlignment="1" applyProtection="1">
      <alignment horizontal="left" vertical="top" wrapText="1"/>
      <protection hidden="1"/>
    </xf>
    <xf numFmtId="0" fontId="18" fillId="17" borderId="0" xfId="0" applyFont="1" applyFill="1" applyAlignment="1" applyProtection="1">
      <alignment horizontal="center"/>
      <protection hidden="1"/>
    </xf>
    <xf numFmtId="9" fontId="19" fillId="17" borderId="0" xfId="0" applyNumberFormat="1" applyFont="1" applyFill="1" applyAlignment="1" applyProtection="1">
      <alignment horizontal="left"/>
      <protection hidden="1"/>
    </xf>
    <xf numFmtId="0" fontId="75" fillId="17" borderId="0" xfId="0" applyFont="1" applyFill="1" applyProtection="1">
      <protection hidden="1"/>
    </xf>
    <xf numFmtId="0" fontId="18" fillId="17" borderId="0" xfId="0" applyFont="1" applyFill="1" applyAlignment="1" applyProtection="1">
      <alignment vertical="center"/>
      <protection hidden="1"/>
    </xf>
    <xf numFmtId="0" fontId="31" fillId="17" borderId="1" xfId="0" applyFont="1" applyFill="1" applyBorder="1" applyAlignment="1" applyProtection="1">
      <alignment vertical="center"/>
      <protection hidden="1"/>
    </xf>
    <xf numFmtId="0" fontId="31" fillId="17" borderId="2" xfId="0" applyFont="1" applyFill="1" applyBorder="1" applyAlignment="1" applyProtection="1">
      <alignment vertical="center"/>
      <protection hidden="1"/>
    </xf>
    <xf numFmtId="0" fontId="31" fillId="17" borderId="3" xfId="0" applyFont="1" applyFill="1" applyBorder="1" applyAlignment="1" applyProtection="1">
      <alignment vertical="center"/>
      <protection hidden="1"/>
    </xf>
    <xf numFmtId="0" fontId="31" fillId="17" borderId="6" xfId="0" applyFont="1" applyFill="1" applyBorder="1" applyAlignment="1" applyProtection="1">
      <alignment vertical="center"/>
      <protection hidden="1"/>
    </xf>
    <xf numFmtId="0" fontId="31" fillId="17" borderId="0" xfId="0" applyFont="1" applyFill="1" applyAlignment="1" applyProtection="1">
      <alignment vertical="center" wrapText="1"/>
      <protection hidden="1"/>
    </xf>
    <xf numFmtId="0" fontId="31" fillId="17" borderId="7" xfId="0" applyFont="1" applyFill="1" applyBorder="1" applyAlignment="1" applyProtection="1">
      <alignment vertical="center" wrapText="1"/>
      <protection hidden="1"/>
    </xf>
    <xf numFmtId="0" fontId="18" fillId="17" borderId="0" xfId="0" applyFont="1" applyFill="1" applyAlignment="1" applyProtection="1">
      <alignment vertical="center" wrapText="1"/>
      <protection hidden="1"/>
    </xf>
    <xf numFmtId="0" fontId="31" fillId="17" borderId="8" xfId="0" applyFont="1" applyFill="1" applyBorder="1" applyAlignment="1" applyProtection="1">
      <alignment vertical="center"/>
      <protection hidden="1"/>
    </xf>
    <xf numFmtId="0" fontId="31" fillId="17" borderId="9" xfId="0" applyFont="1" applyFill="1" applyBorder="1" applyAlignment="1" applyProtection="1">
      <alignment vertical="center"/>
      <protection hidden="1"/>
    </xf>
    <xf numFmtId="0" fontId="31" fillId="17" borderId="10" xfId="0" applyFont="1" applyFill="1" applyBorder="1" applyAlignment="1" applyProtection="1">
      <alignment vertical="center"/>
      <protection hidden="1"/>
    </xf>
    <xf numFmtId="0" fontId="31" fillId="17" borderId="0" xfId="0" applyFont="1" applyFill="1" applyAlignment="1" applyProtection="1">
      <alignment horizontal="left" vertical="center"/>
      <protection hidden="1"/>
    </xf>
    <xf numFmtId="0" fontId="31" fillId="17" borderId="0" xfId="0" applyFont="1" applyFill="1" applyAlignment="1">
      <alignment horizontal="center" vertical="center"/>
    </xf>
    <xf numFmtId="0" fontId="18" fillId="17" borderId="0" xfId="0" applyFont="1" applyFill="1" applyAlignment="1">
      <alignment vertical="center"/>
    </xf>
    <xf numFmtId="0" fontId="31" fillId="17" borderId="2" xfId="0" applyFont="1" applyFill="1" applyBorder="1" applyAlignment="1" applyProtection="1">
      <alignment vertical="center" wrapText="1"/>
      <protection hidden="1"/>
    </xf>
    <xf numFmtId="0" fontId="31" fillId="17" borderId="3" xfId="0" applyFont="1" applyFill="1" applyBorder="1" applyAlignment="1" applyProtection="1">
      <alignment horizontal="right" vertical="center" wrapText="1"/>
      <protection hidden="1"/>
    </xf>
    <xf numFmtId="0" fontId="18" fillId="17" borderId="0" xfId="0" applyFont="1" applyFill="1" applyAlignment="1" applyProtection="1">
      <alignment horizontal="right" vertical="center" wrapText="1"/>
      <protection hidden="1"/>
    </xf>
    <xf numFmtId="9" fontId="19" fillId="17" borderId="6" xfId="0" applyNumberFormat="1" applyFont="1" applyFill="1" applyBorder="1" applyAlignment="1" applyProtection="1">
      <alignment horizontal="left" vertical="center"/>
      <protection hidden="1"/>
    </xf>
    <xf numFmtId="0" fontId="31" fillId="17" borderId="0" xfId="0" applyFont="1" applyFill="1" applyAlignment="1" applyProtection="1">
      <alignment horizontal="right" vertical="center"/>
      <protection hidden="1"/>
    </xf>
    <xf numFmtId="0" fontId="31" fillId="17" borderId="7" xfId="0" applyFont="1" applyFill="1" applyBorder="1" applyAlignment="1" applyProtection="1">
      <alignment horizontal="right" vertical="center"/>
      <protection hidden="1"/>
    </xf>
    <xf numFmtId="0" fontId="18" fillId="17" borderId="0" xfId="0" applyFont="1" applyFill="1" applyAlignment="1" applyProtection="1">
      <alignment horizontal="right" vertical="center"/>
      <protection hidden="1"/>
    </xf>
    <xf numFmtId="0" fontId="31" fillId="17" borderId="8" xfId="0" applyFont="1" applyFill="1" applyBorder="1" applyAlignment="1" applyProtection="1">
      <alignment horizontal="right" vertical="center"/>
      <protection hidden="1"/>
    </xf>
    <xf numFmtId="0" fontId="31" fillId="17" borderId="9" xfId="0" applyFont="1" applyFill="1" applyBorder="1" applyAlignment="1" applyProtection="1">
      <alignment horizontal="right" vertical="center"/>
      <protection hidden="1"/>
    </xf>
    <xf numFmtId="0" fontId="31" fillId="17" borderId="10" xfId="0" applyFont="1" applyFill="1" applyBorder="1" applyAlignment="1" applyProtection="1">
      <alignment horizontal="right" vertical="center"/>
      <protection hidden="1"/>
    </xf>
    <xf numFmtId="0" fontId="18" fillId="17" borderId="0" xfId="0" applyFont="1" applyFill="1" applyAlignment="1" applyProtection="1">
      <alignment horizontal="left"/>
      <protection hidden="1"/>
    </xf>
    <xf numFmtId="0" fontId="18" fillId="17" borderId="0" xfId="0" applyFont="1" applyFill="1" applyAlignment="1" applyProtection="1">
      <alignment wrapText="1"/>
      <protection hidden="1"/>
    </xf>
    <xf numFmtId="0" fontId="31" fillId="17" borderId="0" xfId="0" applyFont="1" applyFill="1" applyProtection="1">
      <protection hidden="1"/>
    </xf>
    <xf numFmtId="0" fontId="20" fillId="17" borderId="0" xfId="0" applyFont="1" applyFill="1" applyAlignment="1" applyProtection="1">
      <alignment horizontal="left"/>
      <protection hidden="1"/>
    </xf>
    <xf numFmtId="164" fontId="76" fillId="17" borderId="0" xfId="1" applyNumberFormat="1" applyFont="1" applyFill="1" applyBorder="1" applyAlignment="1" applyProtection="1">
      <alignment vertical="center"/>
      <protection hidden="1"/>
    </xf>
    <xf numFmtId="0" fontId="20" fillId="17" borderId="0" xfId="0" applyFont="1" applyFill="1" applyAlignment="1" applyProtection="1">
      <alignment horizontal="left" vertical="center"/>
      <protection hidden="1"/>
    </xf>
    <xf numFmtId="0" fontId="76" fillId="17" borderId="0" xfId="0" applyFont="1" applyFill="1" applyAlignment="1" applyProtection="1">
      <alignment horizontal="right" vertical="center"/>
      <protection hidden="1"/>
    </xf>
    <xf numFmtId="0" fontId="77" fillId="17" borderId="0" xfId="0" applyFont="1" applyFill="1" applyAlignment="1" applyProtection="1">
      <alignment vertical="center"/>
      <protection hidden="1"/>
    </xf>
    <xf numFmtId="0" fontId="78" fillId="17" borderId="0" xfId="0" applyFont="1" applyFill="1" applyAlignment="1" applyProtection="1">
      <alignment horizontal="right" vertical="center"/>
      <protection hidden="1"/>
    </xf>
    <xf numFmtId="164" fontId="78" fillId="17" borderId="0" xfId="1" applyNumberFormat="1" applyFont="1" applyFill="1" applyBorder="1" applyAlignment="1" applyProtection="1">
      <alignment vertical="center"/>
      <protection hidden="1"/>
    </xf>
    <xf numFmtId="0" fontId="79" fillId="17" borderId="0" xfId="0" applyFont="1" applyFill="1" applyAlignment="1" applyProtection="1">
      <alignment vertical="center"/>
      <protection hidden="1"/>
    </xf>
    <xf numFmtId="0" fontId="76" fillId="17" borderId="0" xfId="0" applyFont="1" applyFill="1" applyAlignment="1" applyProtection="1">
      <alignment horizontal="right"/>
      <protection hidden="1"/>
    </xf>
    <xf numFmtId="0" fontId="77" fillId="17" borderId="0" xfId="0" applyFont="1" applyFill="1" applyAlignment="1">
      <alignment vertical="center"/>
    </xf>
    <xf numFmtId="0" fontId="28" fillId="17" borderId="0" xfId="0" applyFont="1" applyFill="1" applyProtection="1">
      <protection hidden="1"/>
    </xf>
    <xf numFmtId="0" fontId="0" fillId="17" borderId="0" xfId="0" applyFill="1" applyProtection="1">
      <protection hidden="1"/>
    </xf>
    <xf numFmtId="1" fontId="80" fillId="17" borderId="0" xfId="0" applyNumberFormat="1" applyFont="1" applyFill="1" applyProtection="1">
      <protection hidden="1"/>
    </xf>
    <xf numFmtId="9" fontId="0" fillId="17" borderId="0" xfId="0" applyNumberFormat="1" applyFill="1" applyProtection="1">
      <protection hidden="1"/>
    </xf>
    <xf numFmtId="0" fontId="0" fillId="17" borderId="0" xfId="0" applyFill="1" applyAlignment="1" applyProtection="1">
      <alignment vertical="center"/>
      <protection hidden="1"/>
    </xf>
    <xf numFmtId="0" fontId="81" fillId="17" borderId="0" xfId="0" applyFont="1" applyFill="1" applyProtection="1">
      <protection hidden="1"/>
    </xf>
    <xf numFmtId="1" fontId="83" fillId="17" borderId="0" xfId="0" applyNumberFormat="1" applyFont="1" applyFill="1" applyProtection="1">
      <protection hidden="1"/>
    </xf>
    <xf numFmtId="0" fontId="81" fillId="8" borderId="0" xfId="0" applyFont="1" applyFill="1" applyProtection="1">
      <protection hidden="1"/>
    </xf>
    <xf numFmtId="9" fontId="0" fillId="6" borderId="0" xfId="0" applyNumberFormat="1" applyFill="1" applyProtection="1">
      <protection hidden="1"/>
    </xf>
    <xf numFmtId="0" fontId="28" fillId="6" borderId="0" xfId="0" applyFont="1" applyFill="1" applyAlignment="1" applyProtection="1">
      <alignment horizontal="left" vertical="center"/>
      <protection hidden="1"/>
    </xf>
    <xf numFmtId="164" fontId="68" fillId="6" borderId="0" xfId="1" applyNumberFormat="1" applyFont="1" applyFill="1" applyBorder="1" applyAlignment="1" applyProtection="1">
      <alignment horizontal="right" vertical="center"/>
      <protection hidden="1"/>
    </xf>
    <xf numFmtId="0" fontId="0" fillId="6" borderId="0" xfId="0" applyFill="1" applyAlignment="1" applyProtection="1">
      <alignment horizontal="left" vertical="center"/>
      <protection hidden="1"/>
    </xf>
    <xf numFmtId="1" fontId="80" fillId="6" borderId="0" xfId="0" applyNumberFormat="1" applyFont="1" applyFill="1" applyProtection="1">
      <protection hidden="1"/>
    </xf>
    <xf numFmtId="0" fontId="84" fillId="6" borderId="0" xfId="0" applyFont="1" applyFill="1" applyAlignment="1" applyProtection="1">
      <alignment horizontal="right"/>
      <protection hidden="1"/>
    </xf>
    <xf numFmtId="0" fontId="85" fillId="6" borderId="0" xfId="0" applyFont="1" applyFill="1" applyProtection="1">
      <protection hidden="1"/>
    </xf>
    <xf numFmtId="0" fontId="0" fillId="6" borderId="0" xfId="0" applyFill="1" applyAlignment="1" applyProtection="1">
      <alignment horizontal="right"/>
      <protection hidden="1"/>
    </xf>
    <xf numFmtId="0" fontId="68" fillId="6" borderId="0" xfId="0" applyFont="1" applyFill="1" applyProtection="1">
      <protection hidden="1"/>
    </xf>
    <xf numFmtId="0" fontId="6" fillId="18" borderId="0" xfId="0" applyFont="1" applyFill="1" applyProtection="1">
      <protection hidden="1"/>
    </xf>
    <xf numFmtId="0" fontId="26" fillId="8" borderId="11" xfId="0" applyFont="1" applyFill="1" applyBorder="1" applyProtection="1">
      <protection hidden="1"/>
    </xf>
    <xf numFmtId="0" fontId="6" fillId="8" borderId="11" xfId="0" applyFont="1" applyFill="1" applyBorder="1" applyProtection="1">
      <protection hidden="1"/>
    </xf>
    <xf numFmtId="0" fontId="28" fillId="6" borderId="0" xfId="0" applyFont="1" applyFill="1"/>
    <xf numFmtId="0" fontId="68" fillId="6" borderId="0" xfId="0" applyFont="1" applyFill="1"/>
    <xf numFmtId="0" fontId="61" fillId="8" borderId="0" xfId="0" applyFont="1" applyFill="1" applyAlignment="1">
      <alignment horizontal="center" vertical="center"/>
    </xf>
    <xf numFmtId="0" fontId="6" fillId="8" borderId="0" xfId="0" applyFont="1" applyFill="1" applyAlignment="1">
      <alignment horizontal="center"/>
    </xf>
    <xf numFmtId="9" fontId="29" fillId="8" borderId="0" xfId="0" applyNumberFormat="1" applyFont="1" applyFill="1" applyAlignment="1" applyProtection="1">
      <alignment horizontal="left"/>
      <protection hidden="1"/>
    </xf>
    <xf numFmtId="0" fontId="6" fillId="8" borderId="0" xfId="0" applyFont="1" applyFill="1" applyAlignment="1" applyProtection="1">
      <alignment vertical="center"/>
      <protection hidden="1"/>
    </xf>
    <xf numFmtId="0" fontId="26" fillId="6" borderId="6" xfId="0" applyFont="1" applyFill="1" applyBorder="1" applyAlignment="1">
      <alignment vertical="center"/>
    </xf>
    <xf numFmtId="0" fontId="26" fillId="6" borderId="0" xfId="0" applyFont="1" applyFill="1" applyAlignment="1">
      <alignment vertical="center" wrapText="1"/>
    </xf>
    <xf numFmtId="0" fontId="26" fillId="6" borderId="7" xfId="0" applyFont="1" applyFill="1" applyBorder="1" applyAlignment="1">
      <alignment vertical="center" wrapText="1"/>
    </xf>
    <xf numFmtId="0" fontId="6" fillId="6" borderId="0" xfId="0" applyFont="1" applyFill="1" applyAlignment="1">
      <alignment vertical="center" wrapText="1"/>
    </xf>
    <xf numFmtId="0" fontId="26" fillId="6" borderId="0" xfId="0" applyFont="1" applyFill="1" applyAlignment="1">
      <alignment vertical="center"/>
    </xf>
    <xf numFmtId="0" fontId="26" fillId="6" borderId="7" xfId="0" applyFont="1" applyFill="1" applyBorder="1" applyAlignment="1">
      <alignment vertical="center"/>
    </xf>
    <xf numFmtId="0" fontId="6" fillId="6" borderId="0" xfId="0" applyFont="1" applyFill="1" applyAlignment="1">
      <alignment vertical="center"/>
    </xf>
    <xf numFmtId="0" fontId="26" fillId="6" borderId="8" xfId="0" applyFont="1" applyFill="1" applyBorder="1" applyAlignment="1" applyProtection="1">
      <alignment horizontal="left" vertical="center"/>
      <protection hidden="1"/>
    </xf>
    <xf numFmtId="0" fontId="26" fillId="6" borderId="0" xfId="0" applyFont="1" applyFill="1" applyAlignment="1">
      <alignment horizontal="left" vertical="center"/>
    </xf>
    <xf numFmtId="0" fontId="26" fillId="6" borderId="0" xfId="0" applyFont="1" applyFill="1" applyAlignment="1">
      <alignment horizontal="center" vertical="center"/>
    </xf>
    <xf numFmtId="0" fontId="6" fillId="6" borderId="0" xfId="0" applyFont="1" applyFill="1" applyAlignment="1">
      <alignment horizontal="left"/>
    </xf>
    <xf numFmtId="0" fontId="6" fillId="6" borderId="0" xfId="0" applyFont="1" applyFill="1" applyAlignment="1">
      <alignment wrapText="1"/>
    </xf>
    <xf numFmtId="0" fontId="6" fillId="6" borderId="0" xfId="0" applyFont="1" applyFill="1" applyAlignment="1">
      <alignment horizontal="center"/>
    </xf>
    <xf numFmtId="0" fontId="6" fillId="10" borderId="0" xfId="0" applyFont="1" applyFill="1" applyAlignment="1">
      <alignment horizontal="left"/>
    </xf>
    <xf numFmtId="0" fontId="6" fillId="10" borderId="0" xfId="0" applyFont="1" applyFill="1" applyAlignment="1">
      <alignment wrapText="1"/>
    </xf>
    <xf numFmtId="0" fontId="6" fillId="10" borderId="0" xfId="0" applyFont="1" applyFill="1" applyAlignment="1">
      <alignment horizontal="center"/>
    </xf>
    <xf numFmtId="167" fontId="6" fillId="8" borderId="0" xfId="0" applyNumberFormat="1" applyFont="1" applyFill="1" applyProtection="1">
      <protection hidden="1"/>
    </xf>
    <xf numFmtId="0" fontId="60" fillId="8" borderId="0" xfId="0" applyFont="1" applyFill="1" applyAlignment="1" applyProtection="1">
      <alignment horizontal="right"/>
      <protection hidden="1"/>
    </xf>
    <xf numFmtId="0" fontId="35" fillId="8" borderId="0" xfId="0" applyFont="1" applyFill="1" applyAlignment="1">
      <alignment vertical="center"/>
    </xf>
    <xf numFmtId="0" fontId="35" fillId="8" borderId="0" xfId="0" applyFont="1" applyFill="1" applyAlignment="1" applyProtection="1">
      <alignment vertical="center"/>
      <protection hidden="1"/>
    </xf>
    <xf numFmtId="0" fontId="35" fillId="8" borderId="0" xfId="0" applyFont="1" applyFill="1" applyProtection="1">
      <protection hidden="1"/>
    </xf>
    <xf numFmtId="1" fontId="6" fillId="6" borderId="0" xfId="0" applyNumberFormat="1" applyFont="1" applyFill="1" applyProtection="1">
      <protection hidden="1"/>
    </xf>
    <xf numFmtId="0" fontId="59" fillId="6" borderId="0" xfId="0" applyFont="1" applyFill="1" applyAlignment="1">
      <alignment horizontal="right"/>
    </xf>
    <xf numFmtId="0" fontId="23" fillId="6" borderId="0" xfId="0" applyFont="1" applyFill="1"/>
    <xf numFmtId="0" fontId="6" fillId="6" borderId="0" xfId="0" applyFont="1" applyFill="1" applyAlignment="1">
      <alignment horizontal="right"/>
    </xf>
    <xf numFmtId="0" fontId="21" fillId="17" borderId="0" xfId="0" applyFont="1" applyFill="1" applyAlignment="1">
      <alignment horizontal="center" vertical="center"/>
    </xf>
    <xf numFmtId="0" fontId="86" fillId="17" borderId="0" xfId="0" applyFont="1" applyFill="1" applyAlignment="1" applyProtection="1">
      <alignment vertical="center"/>
      <protection hidden="1"/>
    </xf>
    <xf numFmtId="0" fontId="86" fillId="17" borderId="0" xfId="0" applyFont="1" applyFill="1" applyProtection="1">
      <protection hidden="1"/>
    </xf>
    <xf numFmtId="0" fontId="18" fillId="17" borderId="0" xfId="0" applyFont="1" applyFill="1" applyAlignment="1">
      <alignment horizontal="center"/>
    </xf>
    <xf numFmtId="0" fontId="18" fillId="8" borderId="0" xfId="0" applyFont="1" applyFill="1" applyAlignment="1" applyProtection="1">
      <alignment vertical="center"/>
      <protection hidden="1"/>
    </xf>
    <xf numFmtId="0" fontId="31" fillId="17" borderId="6" xfId="0" applyFont="1" applyFill="1" applyBorder="1" applyAlignment="1">
      <alignment vertical="center"/>
    </xf>
    <xf numFmtId="0" fontId="31" fillId="17" borderId="0" xfId="0" applyFont="1" applyFill="1" applyAlignment="1">
      <alignment vertical="center" wrapText="1"/>
    </xf>
    <xf numFmtId="0" fontId="31" fillId="17" borderId="7" xfId="0" applyFont="1" applyFill="1" applyBorder="1" applyAlignment="1">
      <alignment vertical="center" wrapText="1"/>
    </xf>
    <xf numFmtId="0" fontId="18" fillId="17" borderId="0" xfId="0" applyFont="1" applyFill="1" applyAlignment="1">
      <alignment vertical="center" wrapText="1"/>
    </xf>
    <xf numFmtId="0" fontId="31" fillId="17" borderId="0" xfId="0" applyFont="1" applyFill="1" applyAlignment="1">
      <alignment vertical="center"/>
    </xf>
    <xf numFmtId="0" fontId="31" fillId="17" borderId="7" xfId="0" applyFont="1" applyFill="1" applyBorder="1" applyAlignment="1">
      <alignment vertical="center"/>
    </xf>
    <xf numFmtId="0" fontId="31" fillId="17" borderId="8" xfId="0" applyFont="1" applyFill="1" applyBorder="1" applyAlignment="1" applyProtection="1">
      <alignment horizontal="left" vertical="center"/>
      <protection hidden="1"/>
    </xf>
    <xf numFmtId="0" fontId="31" fillId="17" borderId="0" xfId="0" applyFont="1" applyFill="1" applyAlignment="1">
      <alignment horizontal="left" vertical="center"/>
    </xf>
    <xf numFmtId="0" fontId="18" fillId="17" borderId="0" xfId="0" applyFont="1" applyFill="1" applyAlignment="1">
      <alignment horizontal="left"/>
    </xf>
    <xf numFmtId="0" fontId="18" fillId="17" borderId="0" xfId="0" applyFont="1" applyFill="1" applyAlignment="1">
      <alignment wrapText="1"/>
    </xf>
    <xf numFmtId="167" fontId="18" fillId="8" borderId="0" xfId="0" applyNumberFormat="1" applyFont="1" applyFill="1" applyProtection="1">
      <protection hidden="1"/>
    </xf>
    <xf numFmtId="0" fontId="78" fillId="17" borderId="0" xfId="0" applyFont="1" applyFill="1" applyAlignment="1" applyProtection="1">
      <alignment horizontal="right"/>
      <protection hidden="1"/>
    </xf>
    <xf numFmtId="0" fontId="79" fillId="17" borderId="0" xfId="0" applyFont="1" applyFill="1" applyAlignment="1">
      <alignment vertical="center"/>
    </xf>
    <xf numFmtId="0" fontId="79" fillId="17" borderId="0" xfId="0" applyFont="1" applyFill="1" applyProtection="1">
      <protection hidden="1"/>
    </xf>
    <xf numFmtId="1" fontId="83" fillId="8" borderId="0" xfId="0" applyNumberFormat="1" applyFont="1" applyFill="1" applyProtection="1">
      <protection hidden="1"/>
    </xf>
    <xf numFmtId="1" fontId="28" fillId="6" borderId="0" xfId="0" applyNumberFormat="1" applyFont="1" applyFill="1" applyProtection="1">
      <protection hidden="1"/>
    </xf>
    <xf numFmtId="0" fontId="84" fillId="6" borderId="0" xfId="0" applyFont="1" applyFill="1" applyAlignment="1">
      <alignment horizontal="right"/>
    </xf>
    <xf numFmtId="0" fontId="85" fillId="6" borderId="0" xfId="0" applyFont="1" applyFill="1"/>
    <xf numFmtId="0" fontId="0" fillId="6" borderId="0" xfId="0" applyFill="1" applyAlignment="1">
      <alignment horizontal="right"/>
    </xf>
    <xf numFmtId="0" fontId="0" fillId="18" borderId="0" xfId="0" applyFill="1"/>
    <xf numFmtId="0" fontId="61" fillId="6" borderId="0" xfId="0" applyFont="1" applyFill="1" applyAlignment="1" applyProtection="1">
      <alignment horizontal="center" vertical="center"/>
      <protection hidden="1"/>
    </xf>
    <xf numFmtId="0" fontId="26" fillId="6" borderId="0" xfId="0" applyFont="1" applyFill="1" applyAlignment="1" applyProtection="1">
      <alignment vertical="center"/>
      <protection hidden="1"/>
    </xf>
    <xf numFmtId="0" fontId="26" fillId="6" borderId="7" xfId="0" applyFont="1" applyFill="1" applyBorder="1" applyAlignment="1" applyProtection="1">
      <alignment vertical="center"/>
      <protection hidden="1"/>
    </xf>
    <xf numFmtId="0" fontId="6" fillId="6" borderId="0" xfId="0" applyFont="1" applyFill="1" applyAlignment="1" applyProtection="1">
      <alignment horizontal="left"/>
      <protection hidden="1"/>
    </xf>
    <xf numFmtId="0" fontId="6" fillId="6" borderId="0" xfId="0" applyFont="1" applyFill="1" applyAlignment="1" applyProtection="1">
      <alignment horizontal="center"/>
      <protection hidden="1"/>
    </xf>
    <xf numFmtId="0" fontId="31" fillId="17" borderId="0" xfId="0" applyFont="1" applyFill="1" applyAlignment="1" applyProtection="1">
      <alignment vertical="center"/>
      <protection hidden="1"/>
    </xf>
    <xf numFmtId="0" fontId="31" fillId="17" borderId="7" xfId="0" applyFont="1" applyFill="1" applyBorder="1" applyAlignment="1" applyProtection="1">
      <alignment vertical="center"/>
      <protection hidden="1"/>
    </xf>
    <xf numFmtId="0" fontId="0" fillId="18" borderId="0" xfId="0" applyFill="1" applyProtection="1">
      <protection hidden="1"/>
    </xf>
    <xf numFmtId="0" fontId="53" fillId="6" borderId="0" xfId="0" applyFont="1" applyFill="1" applyBorder="1" applyAlignment="1" applyProtection="1">
      <alignment vertical="center"/>
      <protection hidden="1"/>
    </xf>
    <xf numFmtId="2" fontId="54" fillId="6" borderId="0" xfId="1" applyNumberFormat="1" applyFont="1" applyFill="1" applyBorder="1" applyAlignment="1" applyProtection="1">
      <alignment horizontal="center" vertical="center"/>
      <protection hidden="1"/>
    </xf>
    <xf numFmtId="2" fontId="55" fillId="6" borderId="0" xfId="1" applyNumberFormat="1" applyFont="1" applyFill="1" applyBorder="1" applyAlignment="1" applyProtection="1">
      <alignment horizontal="center" vertical="center"/>
      <protection hidden="1"/>
    </xf>
    <xf numFmtId="0" fontId="34" fillId="6" borderId="0" xfId="0" applyFont="1" applyFill="1" applyBorder="1" applyAlignment="1">
      <alignment vertical="center"/>
    </xf>
    <xf numFmtId="0" fontId="36" fillId="6" borderId="0" xfId="0" applyFont="1" applyFill="1" applyBorder="1" applyAlignment="1">
      <alignment horizontal="center" vertical="center"/>
    </xf>
    <xf numFmtId="0" fontId="18" fillId="19" borderId="21" xfId="0" applyFont="1" applyFill="1" applyBorder="1" applyProtection="1">
      <protection hidden="1"/>
    </xf>
    <xf numFmtId="0" fontId="6" fillId="19" borderId="21" xfId="0" applyFont="1" applyFill="1" applyBorder="1" applyProtection="1">
      <protection hidden="1"/>
    </xf>
    <xf numFmtId="0" fontId="6" fillId="19" borderId="22" xfId="0" applyFont="1" applyFill="1" applyBorder="1" applyAlignment="1" applyProtection="1">
      <alignment vertical="center"/>
      <protection hidden="1"/>
    </xf>
    <xf numFmtId="0" fontId="18" fillId="19" borderId="0" xfId="0" applyFont="1" applyFill="1" applyBorder="1" applyProtection="1">
      <protection hidden="1"/>
    </xf>
    <xf numFmtId="0" fontId="34" fillId="19" borderId="0" xfId="0" applyFont="1" applyFill="1" applyBorder="1" applyAlignment="1">
      <alignment vertical="center"/>
    </xf>
    <xf numFmtId="0" fontId="6" fillId="19" borderId="24" xfId="0" applyFont="1" applyFill="1" applyBorder="1" applyAlignment="1" applyProtection="1">
      <alignment vertical="center"/>
      <protection hidden="1"/>
    </xf>
    <xf numFmtId="0" fontId="6" fillId="19" borderId="0" xfId="0" applyFont="1" applyFill="1" applyBorder="1" applyAlignment="1" applyProtection="1">
      <alignment vertical="center"/>
      <protection hidden="1"/>
    </xf>
    <xf numFmtId="0" fontId="35" fillId="19" borderId="24" xfId="0" applyFont="1" applyFill="1" applyBorder="1" applyAlignment="1" applyProtection="1">
      <alignment vertical="center"/>
      <protection hidden="1"/>
    </xf>
    <xf numFmtId="0" fontId="18" fillId="19" borderId="27" xfId="0" applyFont="1" applyFill="1" applyBorder="1" applyProtection="1">
      <protection hidden="1"/>
    </xf>
    <xf numFmtId="0" fontId="53" fillId="19" borderId="27" xfId="0" applyFont="1" applyFill="1" applyBorder="1" applyAlignment="1" applyProtection="1">
      <alignment vertical="center"/>
      <protection hidden="1"/>
    </xf>
    <xf numFmtId="0" fontId="34" fillId="19" borderId="27" xfId="0" applyFont="1" applyFill="1" applyBorder="1" applyAlignment="1">
      <alignment vertical="center"/>
    </xf>
    <xf numFmtId="0" fontId="6" fillId="19" borderId="28" xfId="0" applyFont="1" applyFill="1" applyBorder="1" applyAlignment="1" applyProtection="1">
      <alignment vertical="center"/>
      <protection hidden="1"/>
    </xf>
    <xf numFmtId="2" fontId="88" fillId="19" borderId="27" xfId="0" applyNumberFormat="1" applyFont="1" applyFill="1" applyBorder="1" applyProtection="1">
      <protection hidden="1"/>
    </xf>
    <xf numFmtId="2" fontId="87" fillId="19" borderId="27" xfId="0" applyNumberFormat="1" applyFont="1" applyFill="1" applyBorder="1" applyAlignment="1">
      <alignment horizontal="center" vertical="center"/>
    </xf>
    <xf numFmtId="2" fontId="36" fillId="6" borderId="0" xfId="0" applyNumberFormat="1" applyFont="1" applyFill="1" applyBorder="1" applyAlignment="1">
      <alignment horizontal="center" vertical="center"/>
    </xf>
    <xf numFmtId="164" fontId="30" fillId="11" borderId="11" xfId="1" applyNumberFormat="1" applyFont="1" applyFill="1" applyBorder="1" applyAlignment="1" applyProtection="1">
      <alignment horizontal="right" vertical="center"/>
      <protection hidden="1"/>
    </xf>
    <xf numFmtId="0" fontId="23" fillId="13" borderId="0" xfId="0" applyFont="1" applyFill="1" applyBorder="1" applyAlignment="1" applyProtection="1">
      <alignment horizontal="left" vertical="center"/>
      <protection hidden="1"/>
    </xf>
    <xf numFmtId="0" fontId="47" fillId="13" borderId="25" xfId="0" applyFont="1" applyFill="1" applyBorder="1" applyAlignment="1" applyProtection="1">
      <alignment horizontal="center" vertical="center" wrapText="1"/>
      <protection hidden="1"/>
    </xf>
    <xf numFmtId="0" fontId="47" fillId="13" borderId="26" xfId="0" applyFont="1" applyFill="1" applyBorder="1" applyAlignment="1" applyProtection="1">
      <alignment horizontal="center" vertical="center" wrapText="1"/>
      <protection hidden="1"/>
    </xf>
    <xf numFmtId="0" fontId="33" fillId="13" borderId="34" xfId="0" applyFont="1" applyFill="1" applyBorder="1" applyAlignment="1" applyProtection="1">
      <alignment horizontal="center" vertical="center"/>
      <protection hidden="1"/>
    </xf>
    <xf numFmtId="0" fontId="18" fillId="19" borderId="39" xfId="0" applyFont="1" applyFill="1" applyBorder="1" applyAlignment="1" applyProtection="1">
      <alignment horizontal="center"/>
      <protection hidden="1"/>
    </xf>
    <xf numFmtId="0" fontId="18" fillId="19" borderId="22" xfId="0" applyFont="1" applyFill="1" applyBorder="1" applyAlignment="1" applyProtection="1">
      <alignment horizontal="center"/>
      <protection hidden="1"/>
    </xf>
    <xf numFmtId="0" fontId="47" fillId="13" borderId="29" xfId="0" applyFont="1" applyFill="1" applyBorder="1" applyAlignment="1" applyProtection="1">
      <alignment horizontal="center" vertical="center" wrapText="1"/>
      <protection hidden="1"/>
    </xf>
    <xf numFmtId="0" fontId="12" fillId="19" borderId="29" xfId="0" applyFont="1" applyFill="1" applyBorder="1" applyAlignment="1" applyProtection="1">
      <alignment horizontal="center" vertical="center" wrapText="1"/>
      <protection hidden="1"/>
    </xf>
    <xf numFmtId="0" fontId="12" fillId="19" borderId="25" xfId="0" applyFont="1" applyFill="1" applyBorder="1" applyAlignment="1" applyProtection="1">
      <alignment horizontal="center" vertical="center" wrapText="1"/>
      <protection hidden="1"/>
    </xf>
    <xf numFmtId="0" fontId="12" fillId="19" borderId="26" xfId="0" applyFont="1" applyFill="1" applyBorder="1" applyAlignment="1" applyProtection="1">
      <alignment horizontal="center" vertical="center" wrapText="1"/>
      <protection hidden="1"/>
    </xf>
    <xf numFmtId="0" fontId="23" fillId="19" borderId="0" xfId="0" applyFont="1" applyFill="1" applyBorder="1" applyAlignment="1" applyProtection="1">
      <alignment horizontal="left" vertical="center"/>
      <protection hidden="1"/>
    </xf>
    <xf numFmtId="0" fontId="33" fillId="14" borderId="34" xfId="0" applyFont="1" applyFill="1" applyBorder="1" applyAlignment="1" applyProtection="1">
      <alignment horizontal="center" vertical="center"/>
      <protection hidden="1"/>
    </xf>
    <xf numFmtId="0" fontId="18" fillId="13" borderId="39" xfId="0" applyFont="1" applyFill="1" applyBorder="1" applyAlignment="1" applyProtection="1">
      <alignment horizontal="center"/>
      <protection hidden="1"/>
    </xf>
    <xf numFmtId="0" fontId="18" fillId="13" borderId="22" xfId="0" applyFont="1" applyFill="1" applyBorder="1" applyAlignment="1" applyProtection="1">
      <alignment horizontal="center"/>
      <protection hidden="1"/>
    </xf>
    <xf numFmtId="0" fontId="33" fillId="13" borderId="23" xfId="0" applyFont="1" applyFill="1" applyBorder="1" applyAlignment="1" applyProtection="1">
      <alignment horizontal="center" vertical="center"/>
      <protection hidden="1"/>
    </xf>
    <xf numFmtId="0" fontId="33" fillId="13" borderId="24" xfId="0" applyFont="1" applyFill="1" applyBorder="1" applyAlignment="1" applyProtection="1">
      <alignment horizontal="center" vertical="center"/>
      <protection hidden="1"/>
    </xf>
    <xf numFmtId="2" fontId="87" fillId="19" borderId="40" xfId="1" applyNumberFormat="1" applyFont="1" applyFill="1" applyBorder="1" applyAlignment="1" applyProtection="1">
      <alignment horizontal="center" vertical="center"/>
      <protection hidden="1"/>
    </xf>
    <xf numFmtId="2" fontId="87" fillId="19" borderId="28" xfId="1" applyNumberFormat="1" applyFont="1" applyFill="1" applyBorder="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24" xfId="0" applyFont="1" applyFill="1" applyBorder="1" applyAlignment="1" applyProtection="1">
      <alignment horizontal="center" vertical="center"/>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0" fontId="26" fillId="6" borderId="38" xfId="0" applyFont="1" applyFill="1" applyBorder="1" applyAlignment="1" applyProtection="1">
      <alignment horizontal="left" vertical="top" wrapText="1"/>
      <protection hidden="1"/>
    </xf>
    <xf numFmtId="0" fontId="17" fillId="6" borderId="32" xfId="0" applyFont="1" applyFill="1" applyBorder="1" applyAlignment="1" applyProtection="1">
      <alignment horizontal="left" vertical="top" wrapText="1"/>
      <protection hidden="1"/>
    </xf>
    <xf numFmtId="0" fontId="17" fillId="6" borderId="36" xfId="0" applyFont="1" applyFill="1" applyBorder="1" applyAlignment="1" applyProtection="1">
      <alignment horizontal="left" vertical="top" wrapText="1"/>
      <protection hidden="1"/>
    </xf>
    <xf numFmtId="0" fontId="26" fillId="12" borderId="4" xfId="0" applyNumberFormat="1" applyFont="1" applyFill="1" applyBorder="1" applyAlignment="1" applyProtection="1">
      <alignment horizontal="right" vertical="center"/>
      <protection locked="0"/>
    </xf>
    <xf numFmtId="0" fontId="26" fillId="12" borderId="5" xfId="0" applyNumberFormat="1" applyFont="1" applyFill="1" applyBorder="1" applyAlignment="1" applyProtection="1">
      <alignment horizontal="right" vertical="center"/>
      <protection locked="0"/>
    </xf>
    <xf numFmtId="0" fontId="9" fillId="6" borderId="0" xfId="0" applyFont="1" applyFill="1" applyAlignment="1" applyProtection="1">
      <alignment horizontal="left" vertical="center" wrapText="1"/>
      <protection hidden="1"/>
    </xf>
    <xf numFmtId="0" fontId="27" fillId="13" borderId="23" xfId="0" applyFont="1" applyFill="1" applyBorder="1" applyAlignment="1" applyProtection="1">
      <alignment horizontal="left" vertical="center"/>
      <protection hidden="1"/>
    </xf>
    <xf numFmtId="0" fontId="27" fillId="13" borderId="24" xfId="0" applyFont="1" applyFill="1" applyBorder="1" applyAlignment="1" applyProtection="1">
      <alignment horizontal="left" vertical="center"/>
      <protection hidden="1"/>
    </xf>
    <xf numFmtId="2" fontId="54" fillId="13" borderId="40" xfId="1" applyNumberFormat="1" applyFont="1" applyFill="1" applyBorder="1" applyAlignment="1" applyProtection="1">
      <alignment horizontal="center" vertical="center"/>
      <protection hidden="1"/>
    </xf>
    <xf numFmtId="2" fontId="54" fillId="13" borderId="28" xfId="1" applyNumberFormat="1" applyFont="1" applyFill="1" applyBorder="1" applyAlignment="1" applyProtection="1">
      <alignment horizontal="center" vertical="center"/>
      <protection hidden="1"/>
    </xf>
    <xf numFmtId="0" fontId="33" fillId="19" borderId="23" xfId="0" applyFont="1" applyFill="1" applyBorder="1" applyAlignment="1" applyProtection="1">
      <alignment horizontal="center" vertical="center"/>
      <protection hidden="1"/>
    </xf>
    <xf numFmtId="0" fontId="33" fillId="19" borderId="24" xfId="0" applyFont="1" applyFill="1" applyBorder="1" applyAlignment="1" applyProtection="1">
      <alignment horizontal="center" vertical="center"/>
      <protection hidden="1"/>
    </xf>
    <xf numFmtId="0" fontId="27" fillId="19" borderId="23" xfId="0" applyFont="1" applyFill="1" applyBorder="1" applyAlignment="1" applyProtection="1">
      <alignment vertical="center"/>
      <protection hidden="1"/>
    </xf>
    <xf numFmtId="0" fontId="27" fillId="19" borderId="24" xfId="0" applyFont="1" applyFill="1" applyBorder="1" applyAlignment="1" applyProtection="1">
      <alignment vertical="center"/>
      <protection hidden="1"/>
    </xf>
    <xf numFmtId="0" fontId="23" fillId="19" borderId="16" xfId="0" applyFont="1" applyFill="1" applyBorder="1" applyAlignment="1" applyProtection="1">
      <alignment horizontal="center" vertical="center"/>
      <protection hidden="1"/>
    </xf>
    <xf numFmtId="0" fontId="23" fillId="19" borderId="24" xfId="0" applyFont="1" applyFill="1" applyBorder="1" applyAlignment="1" applyProtection="1">
      <alignment horizontal="center" vertical="center"/>
      <protection hidden="1"/>
    </xf>
    <xf numFmtId="0" fontId="18" fillId="13" borderId="39" xfId="0" applyFont="1" applyFill="1" applyBorder="1" applyAlignment="1" applyProtection="1">
      <protection hidden="1"/>
    </xf>
    <xf numFmtId="0" fontId="18" fillId="13" borderId="22" xfId="0" applyFont="1" applyFill="1" applyBorder="1" applyAlignment="1" applyProtection="1">
      <protection hidden="1"/>
    </xf>
    <xf numFmtId="0" fontId="27" fillId="13" borderId="23" xfId="0" applyFont="1" applyFill="1" applyBorder="1" applyAlignment="1" applyProtection="1">
      <alignment vertical="center"/>
      <protection hidden="1"/>
    </xf>
    <xf numFmtId="0" fontId="27" fillId="13" borderId="24" xfId="0" applyFont="1" applyFill="1" applyBorder="1" applyAlignment="1" applyProtection="1">
      <alignment vertical="center"/>
      <protection hidden="1"/>
    </xf>
    <xf numFmtId="0" fontId="18" fillId="19" borderId="39" xfId="0" applyFont="1" applyFill="1" applyBorder="1" applyAlignment="1" applyProtection="1">
      <protection hidden="1"/>
    </xf>
    <xf numFmtId="0" fontId="18" fillId="19" borderId="22" xfId="0" applyFont="1" applyFill="1" applyBorder="1" applyAlignment="1" applyProtection="1">
      <protection hidden="1"/>
    </xf>
    <xf numFmtId="0" fontId="33" fillId="14" borderId="24" xfId="0" applyFont="1" applyFill="1" applyBorder="1" applyAlignment="1" applyProtection="1">
      <alignment horizontal="center" vertical="center"/>
      <protection hidden="1"/>
    </xf>
    <xf numFmtId="164" fontId="26" fillId="12" borderId="4" xfId="1" applyNumberFormat="1" applyFont="1" applyFill="1" applyBorder="1" applyAlignment="1" applyProtection="1">
      <alignment horizontal="center" vertical="center"/>
      <protection locked="0"/>
    </xf>
    <xf numFmtId="164" fontId="26" fillId="12" borderId="5" xfId="1" applyNumberFormat="1" applyFont="1" applyFill="1" applyBorder="1" applyAlignment="1" applyProtection="1">
      <alignment horizontal="center" vertical="center"/>
      <protection locked="0"/>
    </xf>
    <xf numFmtId="0" fontId="26" fillId="6" borderId="32" xfId="0" applyFont="1" applyFill="1" applyBorder="1" applyAlignment="1" applyProtection="1">
      <alignment horizontal="left" vertical="top" wrapText="1"/>
      <protection hidden="1"/>
    </xf>
    <xf numFmtId="0" fontId="26" fillId="6" borderId="36" xfId="0" applyFont="1" applyFill="1" applyBorder="1" applyAlignment="1" applyProtection="1">
      <alignment horizontal="left" vertical="top" wrapText="1"/>
      <protection hidden="1"/>
    </xf>
    <xf numFmtId="164" fontId="26" fillId="12" borderId="19" xfId="1" applyNumberFormat="1" applyFont="1" applyFill="1" applyBorder="1" applyAlignment="1" applyProtection="1">
      <alignment horizontal="right" vertical="center"/>
      <protection locked="0"/>
    </xf>
    <xf numFmtId="164" fontId="26" fillId="12" borderId="20" xfId="1" applyNumberFormat="1" applyFont="1" applyFill="1" applyBorder="1" applyAlignment="1" applyProtection="1">
      <alignment horizontal="right" vertical="center"/>
      <protection locked="0"/>
    </xf>
    <xf numFmtId="0" fontId="26" fillId="0" borderId="0" xfId="7" applyFont="1" applyAlignment="1" applyProtection="1">
      <alignment vertical="center" wrapText="1"/>
      <protection hidden="1"/>
    </xf>
    <xf numFmtId="0" fontId="26" fillId="7" borderId="18" xfId="7" applyFont="1" applyFill="1" applyBorder="1" applyAlignment="1" applyProtection="1">
      <alignment horizontal="center"/>
      <protection hidden="1"/>
    </xf>
    <xf numFmtId="0" fontId="26" fillId="15" borderId="18" xfId="7" applyFont="1" applyFill="1" applyBorder="1" applyAlignment="1" applyProtection="1">
      <alignment horizontal="center"/>
      <protection hidden="1"/>
    </xf>
    <xf numFmtId="0" fontId="26" fillId="14" borderId="18" xfId="7" applyFont="1" applyFill="1" applyBorder="1" applyAlignment="1" applyProtection="1">
      <alignment horizontal="center"/>
      <protection hidden="1"/>
    </xf>
    <xf numFmtId="0" fontId="26" fillId="0" borderId="12" xfId="7" applyFont="1" applyBorder="1" applyAlignment="1" applyProtection="1">
      <alignment horizontal="center" wrapText="1"/>
      <protection hidden="1"/>
    </xf>
    <xf numFmtId="0" fontId="26" fillId="0" borderId="13" xfId="7" applyFont="1" applyBorder="1" applyAlignment="1" applyProtection="1">
      <alignment horizontal="center" wrapText="1"/>
      <protection hidden="1"/>
    </xf>
    <xf numFmtId="0" fontId="26" fillId="0" borderId="12" xfId="7" applyFont="1" applyFill="1" applyBorder="1" applyAlignment="1" applyProtection="1">
      <alignment horizontal="center" wrapText="1"/>
      <protection hidden="1"/>
    </xf>
    <xf numFmtId="0" fontId="26" fillId="0" borderId="13" xfId="7" applyFont="1" applyFill="1" applyBorder="1" applyAlignment="1" applyProtection="1">
      <alignment horizontal="center" wrapText="1"/>
      <protection hidden="1"/>
    </xf>
    <xf numFmtId="9" fontId="26" fillId="6" borderId="4" xfId="0" applyNumberFormat="1" applyFont="1" applyFill="1" applyBorder="1" applyAlignment="1" applyProtection="1">
      <alignment horizontal="center" vertical="center"/>
      <protection locked="0"/>
    </xf>
    <xf numFmtId="9" fontId="26" fillId="6" borderId="5" xfId="0" applyNumberFormat="1"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hidden="1"/>
    </xf>
    <xf numFmtId="0" fontId="21" fillId="6" borderId="3" xfId="0" applyFont="1" applyFill="1" applyBorder="1" applyAlignment="1" applyProtection="1">
      <alignment horizontal="center" vertical="center"/>
      <protection hidden="1"/>
    </xf>
    <xf numFmtId="0" fontId="21" fillId="6" borderId="8" xfId="0" applyFont="1" applyFill="1" applyBorder="1" applyAlignment="1" applyProtection="1">
      <alignment horizontal="center" vertical="center"/>
      <protection hidden="1"/>
    </xf>
    <xf numFmtId="0" fontId="21" fillId="6" borderId="10" xfId="0" applyFont="1" applyFill="1" applyBorder="1" applyAlignment="1" applyProtection="1">
      <alignment horizontal="center" vertical="center"/>
      <protection hidden="1"/>
    </xf>
    <xf numFmtId="0" fontId="61" fillId="6" borderId="42" xfId="0" applyFont="1" applyFill="1" applyBorder="1" applyAlignment="1" applyProtection="1">
      <alignment horizontal="center" vertical="center"/>
      <protection locked="0"/>
    </xf>
    <xf numFmtId="0" fontId="61" fillId="6" borderId="41" xfId="0" applyFont="1" applyFill="1" applyBorder="1" applyAlignment="1" applyProtection="1">
      <alignment horizontal="center" vertical="center"/>
      <protection locked="0"/>
    </xf>
    <xf numFmtId="0" fontId="23" fillId="6" borderId="0" xfId="0" applyFont="1" applyFill="1" applyAlignment="1" applyProtection="1">
      <alignment horizontal="left" vertical="center"/>
      <protection hidden="1"/>
    </xf>
    <xf numFmtId="1" fontId="26" fillId="6" borderId="4" xfId="0" applyNumberFormat="1" applyFont="1" applyFill="1" applyBorder="1" applyAlignment="1" applyProtection="1">
      <alignment horizontal="center" vertical="center"/>
      <protection locked="0"/>
    </xf>
    <xf numFmtId="1" fontId="26" fillId="6" borderId="5" xfId="0" applyNumberFormat="1" applyFont="1" applyFill="1" applyBorder="1" applyAlignment="1" applyProtection="1">
      <alignment horizontal="center" vertical="center"/>
      <protection locked="0"/>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61" fillId="6" borderId="1" xfId="0" applyFont="1" applyFill="1" applyBorder="1" applyAlignment="1">
      <alignment horizontal="center" vertical="center"/>
    </xf>
    <xf numFmtId="0" fontId="61" fillId="6" borderId="3" xfId="0" applyFont="1" applyFill="1" applyBorder="1" applyAlignment="1">
      <alignment horizontal="center" vertical="center"/>
    </xf>
    <xf numFmtId="0" fontId="61" fillId="6" borderId="8" xfId="0" applyFont="1" applyFill="1" applyBorder="1" applyAlignment="1">
      <alignment horizontal="center" vertical="center"/>
    </xf>
    <xf numFmtId="0" fontId="61" fillId="6" borderId="10" xfId="0" applyFont="1" applyFill="1" applyBorder="1" applyAlignment="1">
      <alignment horizontal="center" vertical="center"/>
    </xf>
    <xf numFmtId="0" fontId="61" fillId="6" borderId="1" xfId="0" applyFont="1" applyFill="1" applyBorder="1" applyAlignment="1" applyProtection="1">
      <alignment horizontal="center" vertical="center"/>
      <protection hidden="1"/>
    </xf>
    <xf numFmtId="0" fontId="61" fillId="6" borderId="3" xfId="0" applyFont="1" applyFill="1" applyBorder="1" applyAlignment="1" applyProtection="1">
      <alignment horizontal="center" vertical="center"/>
      <protection hidden="1"/>
    </xf>
    <xf numFmtId="0" fontId="61" fillId="6" borderId="8" xfId="0" applyFont="1" applyFill="1" applyBorder="1" applyAlignment="1" applyProtection="1">
      <alignment horizontal="center" vertical="center"/>
      <protection hidden="1"/>
    </xf>
    <xf numFmtId="0" fontId="61" fillId="6" borderId="10" xfId="0" applyFont="1" applyFill="1" applyBorder="1" applyAlignment="1" applyProtection="1">
      <alignment horizontal="center" vertical="center"/>
      <protection hidden="1"/>
    </xf>
    <xf numFmtId="0" fontId="74" fillId="17" borderId="0" xfId="0" applyFont="1" applyFill="1" applyAlignment="1" applyProtection="1">
      <alignment horizontal="left" vertical="top" wrapText="1"/>
      <protection hidden="1"/>
    </xf>
    <xf numFmtId="0" fontId="21" fillId="17" borderId="42" xfId="0" applyFont="1" applyFill="1" applyBorder="1" applyAlignment="1" applyProtection="1">
      <alignment horizontal="center" vertical="center"/>
      <protection locked="0"/>
    </xf>
    <xf numFmtId="0" fontId="21" fillId="17" borderId="41" xfId="0" applyFont="1" applyFill="1" applyBorder="1" applyAlignment="1" applyProtection="1">
      <alignment horizontal="center" vertical="center"/>
      <protection locked="0"/>
    </xf>
    <xf numFmtId="0" fontId="22" fillId="17" borderId="0" xfId="0" applyFont="1" applyFill="1" applyAlignment="1" applyProtection="1">
      <alignment horizontal="left" vertical="center"/>
      <protection hidden="1"/>
    </xf>
    <xf numFmtId="0" fontId="69" fillId="17" borderId="0" xfId="0" applyFont="1" applyFill="1" applyAlignment="1" applyProtection="1">
      <alignment horizontal="left" vertical="top" wrapText="1"/>
      <protection hidden="1"/>
    </xf>
    <xf numFmtId="0" fontId="71" fillId="17" borderId="0" xfId="0" applyFont="1" applyFill="1" applyAlignment="1" applyProtection="1">
      <alignment horizontal="left" vertical="top" wrapText="1"/>
      <protection hidden="1"/>
    </xf>
    <xf numFmtId="0" fontId="21" fillId="17" borderId="1" xfId="0" applyFont="1" applyFill="1" applyBorder="1" applyAlignment="1" applyProtection="1">
      <alignment horizontal="center" vertical="center"/>
      <protection hidden="1"/>
    </xf>
    <xf numFmtId="0" fontId="21" fillId="17" borderId="3" xfId="0" applyFont="1" applyFill="1" applyBorder="1" applyAlignment="1" applyProtection="1">
      <alignment horizontal="center" vertical="center"/>
      <protection hidden="1"/>
    </xf>
    <xf numFmtId="0" fontId="21" fillId="17" borderId="8" xfId="0" applyFont="1" applyFill="1" applyBorder="1" applyAlignment="1" applyProtection="1">
      <alignment horizontal="center" vertical="center"/>
      <protection hidden="1"/>
    </xf>
    <xf numFmtId="0" fontId="21" fillId="17" borderId="10" xfId="0" applyFont="1" applyFill="1" applyBorder="1" applyAlignment="1" applyProtection="1">
      <alignment horizontal="center" vertical="center"/>
      <protection hidden="1"/>
    </xf>
    <xf numFmtId="0" fontId="73" fillId="17" borderId="0" xfId="0" applyFont="1" applyFill="1" applyAlignment="1" applyProtection="1">
      <alignment horizontal="left" vertical="center" wrapText="1"/>
      <protection hidden="1"/>
    </xf>
    <xf numFmtId="0" fontId="71" fillId="17" borderId="0" xfId="0" applyFont="1" applyFill="1" applyAlignment="1" applyProtection="1">
      <alignment horizontal="left" vertical="center" wrapText="1"/>
      <protection hidden="1"/>
    </xf>
    <xf numFmtId="9" fontId="31" fillId="17" borderId="4" xfId="0" applyNumberFormat="1" applyFont="1" applyFill="1" applyBorder="1" applyAlignment="1" applyProtection="1">
      <alignment horizontal="center" vertical="center"/>
      <protection locked="0"/>
    </xf>
    <xf numFmtId="9" fontId="31" fillId="17" borderId="5" xfId="0" applyNumberFormat="1" applyFont="1" applyFill="1" applyBorder="1" applyAlignment="1" applyProtection="1">
      <alignment horizontal="center" vertical="center"/>
      <protection locked="0"/>
    </xf>
    <xf numFmtId="0" fontId="82" fillId="17" borderId="0" xfId="0" applyFont="1" applyFill="1" applyAlignment="1" applyProtection="1">
      <alignment horizontal="left" vertical="top" wrapText="1"/>
      <protection hidden="1"/>
    </xf>
    <xf numFmtId="1" fontId="31" fillId="17" borderId="4" xfId="0" applyNumberFormat="1" applyFont="1" applyFill="1" applyBorder="1" applyAlignment="1" applyProtection="1">
      <alignment horizontal="center" vertical="center"/>
      <protection locked="0"/>
    </xf>
    <xf numFmtId="1" fontId="31" fillId="17" borderId="5" xfId="0" applyNumberFormat="1" applyFont="1" applyFill="1" applyBorder="1" applyAlignment="1" applyProtection="1">
      <alignment horizontal="center" vertical="center"/>
      <protection locked="0"/>
    </xf>
    <xf numFmtId="0" fontId="21" fillId="17" borderId="1" xfId="0" applyFont="1" applyFill="1" applyBorder="1" applyAlignment="1">
      <alignment horizontal="center" vertical="center"/>
    </xf>
    <xf numFmtId="0" fontId="21" fillId="17" borderId="3" xfId="0" applyFont="1" applyFill="1" applyBorder="1" applyAlignment="1">
      <alignment horizontal="center" vertical="center"/>
    </xf>
    <xf numFmtId="0" fontId="21" fillId="17" borderId="8" xfId="0" applyFont="1" applyFill="1" applyBorder="1" applyAlignment="1">
      <alignment horizontal="center" vertical="center"/>
    </xf>
    <xf numFmtId="0" fontId="21" fillId="17" borderId="10" xfId="0" applyFont="1" applyFill="1" applyBorder="1" applyAlignment="1">
      <alignment horizontal="center" vertical="center"/>
    </xf>
    <xf numFmtId="9" fontId="31" fillId="17" borderId="8" xfId="0" applyNumberFormat="1" applyFont="1" applyFill="1" applyBorder="1" applyAlignment="1" applyProtection="1">
      <alignment horizontal="center" vertical="center"/>
      <protection locked="0"/>
    </xf>
    <xf numFmtId="9" fontId="31" fillId="17" borderId="10" xfId="0" applyNumberFormat="1" applyFont="1" applyFill="1" applyBorder="1" applyAlignment="1" applyProtection="1">
      <alignment horizontal="center" vertical="center"/>
      <protection locked="0"/>
    </xf>
    <xf numFmtId="0" fontId="82" fillId="8" borderId="0" xfId="0" applyFont="1" applyFill="1" applyAlignment="1" applyProtection="1">
      <alignment horizontal="left" vertical="top" wrapText="1"/>
      <protection hidden="1"/>
    </xf>
  </cellXfs>
  <cellStyles count="14">
    <cellStyle name="20% - Accent1" xfId="3" builtinId="30"/>
    <cellStyle name="40% - Accent2" xfId="4" builtinId="35"/>
    <cellStyle name="40% - Accent4" xfId="5" builtinId="43"/>
    <cellStyle name="40% - Accent6" xfId="6" builtinId="51"/>
    <cellStyle name="Comma" xfId="1" builtinId="3"/>
    <cellStyle name="Normal" xfId="0" builtinId="0"/>
    <cellStyle name="Normal 2" xfId="7" xr:uid="{966F2D71-A017-4A76-86D4-7A36C8549BAE}"/>
    <cellStyle name="Normal 3" xfId="11" xr:uid="{DCD7C04B-7179-426D-8154-1FF42ECDB7D9}"/>
    <cellStyle name="Normal 4" xfId="13" xr:uid="{9B330F80-8661-4A03-BA86-775C32857EA0}"/>
    <cellStyle name="Normal_ABGR rating spreedsheet v5.00 unprotected" xfId="8" xr:uid="{ADE07CC5-63CF-4457-AA81-B5E8F59C2CCE}"/>
    <cellStyle name="Percent" xfId="2" builtinId="5"/>
    <cellStyle name="Percent 2" xfId="12" xr:uid="{B4797750-45D5-43DA-B047-26502C2F0097}"/>
    <cellStyle name="常规 2" xfId="9" xr:uid="{A1D68A8B-C2EB-42A8-83D7-52D241930B22}"/>
    <cellStyle name="常规 3" xfId="10" xr:uid="{6BCA4314-3182-4CFB-9F92-25B3B6A9EDCB}"/>
  </cellStyles>
  <dxfs count="103">
    <dxf>
      <font>
        <color theme="0"/>
      </font>
    </dxf>
    <dxf>
      <font>
        <color rgb="FFFF0000"/>
      </font>
    </dxf>
    <dxf>
      <fill>
        <patternFill patternType="solid"/>
      </fill>
    </dxf>
    <dxf>
      <fill>
        <patternFill patternType="solid"/>
      </fill>
    </dxf>
    <dxf>
      <fill>
        <patternFill patternType="solid"/>
      </fill>
    </dxf>
    <dxf>
      <font>
        <color theme="0"/>
      </font>
    </dxf>
    <dxf>
      <font>
        <color rgb="FFFF0000"/>
      </font>
    </dxf>
    <dxf>
      <fill>
        <patternFill patternType="solid"/>
      </fill>
    </dxf>
    <dxf>
      <font>
        <condense val="0"/>
        <extend val="0"/>
        <color indexed="9"/>
      </font>
      <fill>
        <patternFill patternType="lightDown"/>
      </fill>
    </dxf>
    <dxf>
      <fill>
        <patternFill patternType="solid"/>
      </fill>
    </dxf>
    <dxf>
      <fill>
        <patternFill patternType="solid"/>
      </fill>
    </dxf>
    <dxf>
      <font>
        <color theme="0"/>
      </font>
    </dxf>
    <dxf>
      <font>
        <color rgb="FFFF0000"/>
      </font>
    </dxf>
    <dxf>
      <fill>
        <patternFill patternType="solid"/>
      </fill>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ill>
        <patternFill patternType="solid"/>
      </fill>
    </dxf>
    <dxf>
      <font>
        <color rgb="FFFF0000"/>
      </font>
    </dxf>
    <dxf>
      <font>
        <color theme="0"/>
      </font>
    </dxf>
    <dxf>
      <font>
        <color theme="0"/>
      </font>
    </dxf>
    <dxf>
      <font>
        <b val="0"/>
        <i val="0"/>
        <condense val="0"/>
        <extend val="0"/>
        <color indexed="8"/>
      </font>
    </dxf>
    <dxf>
      <fill>
        <patternFill patternType="solid"/>
      </fill>
    </dxf>
    <dxf>
      <fill>
        <patternFill patternType="solid"/>
      </fill>
    </dxf>
    <dxf>
      <fill>
        <patternFill patternType="solid"/>
      </fill>
    </dxf>
    <dxf>
      <font>
        <color theme="0"/>
      </font>
    </dxf>
    <dxf>
      <font>
        <color rgb="FFFF0000"/>
      </font>
    </dxf>
    <dxf>
      <font>
        <color theme="0"/>
      </font>
    </dxf>
    <dxf>
      <font>
        <b val="0"/>
        <i val="0"/>
        <condense val="0"/>
        <extend val="0"/>
        <color indexed="8"/>
      </font>
    </dxf>
    <dxf>
      <fill>
        <patternFill patternType="solid"/>
      </fill>
    </dxf>
    <dxf>
      <fill>
        <patternFill patternType="solid"/>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s>
  <tableStyles count="0" defaultTableStyle="TableStyleMedium2" defaultPivotStyle="PivotStyleLight16"/>
  <colors>
    <mruColors>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('Base Building'!$E$34,'Base Building'!$E$57,'Base Building'!$E$44,'Base Building'!$E$51)</c15:sqref>
                  </c15:fullRef>
                </c:ext>
              </c:extLst>
              <c:f>('Base Building'!$E$57,'Base Building'!$E$44,'Base Building'!$E$51)</c:f>
              <c:numCache>
                <c:formatCode>0.00</c:formatCode>
                <c:ptCount val="3"/>
                <c:pt idx="0">
                  <c:v>#N/A</c:v>
                </c:pt>
                <c:pt idx="1">
                  <c:v>#N/A</c:v>
                </c:pt>
                <c:pt idx="2">
                  <c:v>#N/A</c:v>
                </c:pt>
              </c:numCache>
            </c:numRef>
          </c:val>
          <c:smooth val="0"/>
          <c:extLst>
            <c:ext xmlns:c16="http://schemas.microsoft.com/office/drawing/2014/chart" uri="{F5D05F6E-A05E-4728-AFD3-386EB277150F}">
              <c16:categoryFilterExceptions>
                <c16:categoryFilterException>
                  <c16:uniqueId val="{00000000-F6A8-4929-BCAE-5F8D648DE1B4}"/>
                  <c16:bubble3D val="0"/>
                  <c16:marker>
                    <c:symbol val="circle"/>
                    <c:size val="5"/>
                    <c:spPr>
                      <a:solidFill>
                        <a:schemeClr val="accent1"/>
                      </a:solidFill>
                      <a:ln w="9525">
                        <a:solidFill>
                          <a:schemeClr val="accent1"/>
                        </a:solidFill>
                      </a:ln>
                      <a:effectLst/>
                    </c:spPr>
                  </c16:marker>
                </c16:categoryFilterException>
              </c16:categoryFilterExceptions>
            </c:ext>
            <c:ext xmlns:c16="http://schemas.microsoft.com/office/drawing/2014/chart" uri="{C5897E43-82E2-4C41-B96C-FBF1F857EA46}">
              <c16:datapointuniqueidmap xmlns:c16="http://schemas.microsoft.com/office/drawing/2014/chart">
                <c16:ptentry>
                  <c16:ptidx>0</c16:ptidx>
                  <c16:uniqueID val="{00000000-F6A8-4929-BCAE-5F8D648DE1B4}"/>
                </c16:ptentry>
              </c16:datapointuniqueidmap>
            </c:ext>
            <c:ext xmlns:c16="http://schemas.microsoft.com/office/drawing/2014/chart" uri="{C3380CC4-5D6E-409C-BE32-E72D297353CC}">
              <c16:uniqueId val="{00000000-424D-4700-803B-24661B051C0E}"/>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('Base Building'!$H$34,'Base Building'!$H$57,'Base Building'!$F$44,'Base Building'!$F$51)</c15:sqref>
                  </c15:fullRef>
                </c:ext>
              </c:extLst>
              <c:f>('Base Building'!$H$57,'Base Building'!$F$44,'Base Building'!$F$51)</c:f>
              <c:numCache>
                <c:formatCode>0.00</c:formatCode>
                <c:ptCount val="3"/>
                <c:pt idx="0">
                  <c:v>#N/A</c:v>
                </c:pt>
                <c:pt idx="1">
                  <c:v>#N/A</c:v>
                </c:pt>
                <c:pt idx="2">
                  <c:v>#N/A</c:v>
                </c:pt>
              </c:numCache>
            </c:numRef>
          </c:val>
          <c:smooth val="0"/>
          <c:extLst>
            <c:ext xmlns:c16="http://schemas.microsoft.com/office/drawing/2014/chart" uri="{C3380CC4-5D6E-409C-BE32-E72D297353CC}">
              <c16:uniqueId val="{00000004-424D-4700-803B-24661B051C0E}"/>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('Base Building'!$E$34,'Base Building'!$E$57)</c15:sqref>
                  </c15:fullRef>
                </c:ext>
              </c:extLst>
              <c:f>'Base Building'!$E$57</c:f>
              <c:numCache>
                <c:formatCode>0.00</c:formatCode>
                <c:ptCount val="1"/>
                <c:pt idx="0">
                  <c:v>#N/A</c:v>
                </c:pt>
              </c:numCache>
            </c:numRef>
          </c:val>
          <c:smooth val="0"/>
          <c:extLst>
            <c:ext xmlns:c16="http://schemas.microsoft.com/office/drawing/2014/chart" uri="{C3380CC4-5D6E-409C-BE32-E72D297353CC}">
              <c16:uniqueId val="{00000000-8FC6-4034-9454-7CA19247F399}"/>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0"/>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('Whole Building'!$E$34,'Whole Building'!$E$57,'Whole Building'!$E$44,'Whole Building'!$E$51)</c15:sqref>
                  </c15:fullRef>
                </c:ext>
              </c:extLst>
              <c:f>('Whole Building'!$E$57,'Whole Building'!$E$44,'Whole Building'!$E$51)</c:f>
              <c:numCache>
                <c:formatCode>0.00</c:formatCode>
                <c:ptCount val="3"/>
                <c:pt idx="0">
                  <c:v>#N/A</c:v>
                </c:pt>
                <c:pt idx="1">
                  <c:v>#N/A</c:v>
                </c:pt>
                <c:pt idx="2">
                  <c:v>#N/A</c:v>
                </c:pt>
              </c:numCache>
            </c:numRef>
          </c:val>
          <c:smooth val="0"/>
          <c:extLst>
            <c:ext xmlns:c16="http://schemas.microsoft.com/office/drawing/2014/chart" uri="{C3380CC4-5D6E-409C-BE32-E72D297353CC}">
              <c16:uniqueId val="{00000000-F542-4CEB-8566-908B4ED0354D}"/>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('Whole Building'!$H$34,'Whole Building'!$H$57,'Whole Building'!$F$44,'Whole Building'!$F$51)</c15:sqref>
                  </c15:fullRef>
                </c:ext>
              </c:extLst>
              <c:f>('Whole Building'!$H$57,'Whole Building'!$F$44,'Whole Building'!$F$51)</c:f>
              <c:numCache>
                <c:formatCode>0.00</c:formatCode>
                <c:ptCount val="3"/>
                <c:pt idx="0">
                  <c:v>#N/A</c:v>
                </c:pt>
                <c:pt idx="1">
                  <c:v>#N/A</c:v>
                </c:pt>
                <c:pt idx="2">
                  <c:v>#N/A</c:v>
                </c:pt>
              </c:numCache>
            </c:numRef>
          </c:val>
          <c:smooth val="0"/>
          <c:extLst>
            <c:ext xmlns:c16="http://schemas.microsoft.com/office/drawing/2014/chart" uri="{C3380CC4-5D6E-409C-BE32-E72D297353CC}">
              <c16:uniqueId val="{00000001-F542-4CEB-8566-908B4ED0354D}"/>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('Whole Building'!$E$34,'Whole Building'!$E$57)</c15:sqref>
                  </c15:fullRef>
                </c:ext>
              </c:extLst>
              <c:f>'Whole Building'!$E$57</c:f>
              <c:numCache>
                <c:formatCode>0.00</c:formatCode>
                <c:ptCount val="1"/>
                <c:pt idx="0">
                  <c:v>#N/A</c:v>
                </c:pt>
              </c:numCache>
            </c:numRef>
          </c:val>
          <c:smooth val="0"/>
          <c:extLst>
            <c:ext xmlns:c16="http://schemas.microsoft.com/office/drawing/2014/chart" uri="{C3380CC4-5D6E-409C-BE32-E72D297353CC}">
              <c16:uniqueId val="{00000002-F542-4CEB-8566-908B4ED0354D}"/>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Predicted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Scenario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(Tenancy!$E$34,Tenancy!$E$53,Tenancy!$E$42,Tenancy!$E$47)</c15:sqref>
                  </c15:fullRef>
                </c:ext>
              </c:extLst>
              <c:f>(Tenancy!$E$53,Tenancy!$E$42,Tenancy!$E$47)</c:f>
              <c:numCache>
                <c:formatCode>0.00</c:formatCode>
                <c:ptCount val="3"/>
                <c:pt idx="0">
                  <c:v>#N/A</c:v>
                </c:pt>
                <c:pt idx="1">
                  <c:v>#N/A</c:v>
                </c:pt>
                <c:pt idx="2">
                  <c:v>#N/A</c:v>
                </c:pt>
              </c:numCache>
            </c:numRef>
          </c:val>
          <c:smooth val="0"/>
          <c:extLst>
            <c:ext xmlns:c16="http://schemas.microsoft.com/office/drawing/2014/chart" uri="{C3380CC4-5D6E-409C-BE32-E72D297353CC}">
              <c16:uniqueId val="{00000000-01FC-4ADD-B857-8A53D253284F}"/>
            </c:ext>
          </c:extLst>
        </c:ser>
        <c:ser>
          <c:idx val="1"/>
          <c:order val="1"/>
          <c:tx>
            <c:v>Scenario 2</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(Tenancy!$H$34,Tenancy!$H$53,Tenancy!$F$42,Tenancy!$F$47)</c15:sqref>
                  </c15:fullRef>
                </c:ext>
              </c:extLst>
              <c:f>(Tenancy!$H$53,Tenancy!$F$42,Tenancy!$F$47)</c:f>
              <c:numCache>
                <c:formatCode>0.00</c:formatCode>
                <c:ptCount val="3"/>
                <c:pt idx="0">
                  <c:v>#N/A</c:v>
                </c:pt>
                <c:pt idx="1">
                  <c:v>#N/A</c:v>
                </c:pt>
                <c:pt idx="2">
                  <c:v>#N/A</c:v>
                </c:pt>
              </c:numCache>
            </c:numRef>
          </c:val>
          <c:smooth val="0"/>
          <c:extLst>
            <c:ext xmlns:c16="http://schemas.microsoft.com/office/drawing/2014/chart" uri="{C3380CC4-5D6E-409C-BE32-E72D297353CC}">
              <c16:uniqueId val="{00000001-01FC-4ADD-B857-8A53D253284F}"/>
            </c:ext>
          </c:extLst>
        </c:ser>
        <c:ser>
          <c:idx val="2"/>
          <c:order val="2"/>
          <c:tx>
            <c:v>Current to 1 July 2021</c:v>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extLst>
                <c:ext xmlns:c16="http://schemas.microsoft.com/office/drawing/2014/chart" uri="{F5D05F6E-A05E-4728-AFD3-386EB277150F}">
                  <c16:filteredLitCache>
                    <c:strCache>
                      <c:ptCount val="1"/>
                      <c:pt idx="0">
                        <c:v>Former</c:v>
                      </c:pt>
                    </c:strCache>
                  </c16:filteredLitCache>
                </c:ext>
              </c:extLst>
              <c:f/>
              <c:strCache>
                <c:ptCount val="4"/>
                <c:pt idx="0">
                  <c:v>Current</c:v>
                </c:pt>
                <c:pt idx="1">
                  <c:v>Predicted 2025</c:v>
                </c:pt>
                <c:pt idx="2">
                  <c:v>Predicted 2030</c:v>
                </c:pt>
              </c:strCache>
            </c:strRef>
          </c:cat>
          <c:val>
            <c:numRef>
              <c:extLst>
                <c:ext xmlns:c15="http://schemas.microsoft.com/office/drawing/2012/chart" uri="{02D57815-91ED-43cb-92C2-25804820EDAC}">
                  <c15:fullRef>
                    <c15:sqref>(Tenancy!$E$34,Tenancy!$E$53)</c15:sqref>
                  </c15:fullRef>
                </c:ext>
              </c:extLst>
              <c:f>Tenancy!$E$53</c:f>
              <c:numCache>
                <c:formatCode>0.00</c:formatCode>
                <c:ptCount val="1"/>
                <c:pt idx="0">
                  <c:v>#N/A</c:v>
                </c:pt>
              </c:numCache>
            </c:numRef>
          </c:val>
          <c:smooth val="0"/>
          <c:extLst>
            <c:ext xmlns:c16="http://schemas.microsoft.com/office/drawing/2014/chart" uri="{C3380CC4-5D6E-409C-BE32-E72D297353CC}">
              <c16:uniqueId val="{00000002-01FC-4ADD-B857-8A53D253284F}"/>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bg1">
                  <a:lumMod val="85000"/>
                </a:schemeClr>
              </a:solid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ajorUnit val="0.5"/>
        <c:minorUnit val="0.1"/>
      </c:valAx>
      <c:spPr>
        <a:noFill/>
        <a:ln>
          <a:noFill/>
        </a:ln>
        <a:effectLst/>
      </c:spPr>
    </c:plotArea>
    <c:legend>
      <c:legendPos val="r"/>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Entry>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chart" Target="../charts/chart2.xml"/><Relationship Id="rId1" Type="http://schemas.openxmlformats.org/officeDocument/2006/relationships/image" Target="../media/image2.png"/><Relationship Id="rId4" Type="http://schemas.openxmlformats.org/officeDocument/2006/relationships/image" Target="../media/image5.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chart" Target="../charts/chart3.xml"/><Relationship Id="rId1" Type="http://schemas.openxmlformats.org/officeDocument/2006/relationships/image" Target="../media/image2.png"/><Relationship Id="rId4" Type="http://schemas.openxmlformats.org/officeDocument/2006/relationships/image" Target="../media/image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9.jpeg"/><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10.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jpeg"/><Relationship Id="rId2" Type="http://schemas.openxmlformats.org/officeDocument/2006/relationships/image" Target="../media/image8.jpeg"/><Relationship Id="rId1" Type="http://schemas.openxmlformats.org/officeDocument/2006/relationships/image" Target="../media/image7.png"/><Relationship Id="rId4" Type="http://schemas.openxmlformats.org/officeDocument/2006/relationships/image" Target="../media/image10.png"/></Relationships>
</file>

<file path=xl/drawings/_rels/drawing6.xml.rels><?xml version="1.0" encoding="UTF-8" standalone="yes"?>
<Relationships xmlns="http://schemas.openxmlformats.org/package/2006/relationships"><Relationship Id="rId3" Type="http://schemas.openxmlformats.org/officeDocument/2006/relationships/image" Target="../media/image13.jpeg"/><Relationship Id="rId2" Type="http://schemas.openxmlformats.org/officeDocument/2006/relationships/image" Target="../media/image12.jpeg"/><Relationship Id="rId1" Type="http://schemas.openxmlformats.org/officeDocument/2006/relationships/image" Target="../media/image7.png"/><Relationship Id="rId4" Type="http://schemas.openxmlformats.org/officeDocument/2006/relationships/image" Target="../media/image10.png"/></Relationships>
</file>

<file path=xl/drawings/_rels/drawing7.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758510</xdr:rowOff>
    </xdr:from>
    <xdr:to>
      <xdr:col>3</xdr:col>
      <xdr:colOff>88457</xdr:colOff>
      <xdr:row>3</xdr:row>
      <xdr:rowOff>758510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55091" y="2802772"/>
          <a:ext cx="1494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32550</xdr:colOff>
      <xdr:row>3</xdr:row>
      <xdr:rowOff>485566</xdr:rowOff>
    </xdr:from>
    <xdr:to>
      <xdr:col>5</xdr:col>
      <xdr:colOff>266384</xdr:colOff>
      <xdr:row>3</xdr:row>
      <xdr:rowOff>485566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53267" y="2529828"/>
          <a:ext cx="4212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331694</xdr:colOff>
      <xdr:row>0</xdr:row>
      <xdr:rowOff>73063</xdr:rowOff>
    </xdr:from>
    <xdr:to>
      <xdr:col>4</xdr:col>
      <xdr:colOff>1121818</xdr:colOff>
      <xdr:row>0</xdr:row>
      <xdr:rowOff>741606</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178423" y="73063"/>
          <a:ext cx="209774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1509</xdr:colOff>
      <xdr:row>3</xdr:row>
      <xdr:rowOff>725976</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95958</xdr:colOff>
      <xdr:row>63</xdr:row>
      <xdr:rowOff>21983</xdr:rowOff>
    </xdr:from>
    <xdr:to>
      <xdr:col>7</xdr:col>
      <xdr:colOff>589551</xdr:colOff>
      <xdr:row>125</xdr:row>
      <xdr:rowOff>8633</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953508"/>
          <a:ext cx="1426029"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41908</xdr:colOff>
      <xdr:row>3</xdr:row>
      <xdr:rowOff>729055</xdr:rowOff>
    </xdr:from>
    <xdr:to>
      <xdr:col>3</xdr:col>
      <xdr:colOff>131728</xdr:colOff>
      <xdr:row>3</xdr:row>
      <xdr:rowOff>729055</xdr:rowOff>
    </xdr:to>
    <xdr:cxnSp macro="">
      <xdr:nvCxnSpPr>
        <xdr:cNvPr id="4" name="Straight Connector 3">
          <a:extLst>
            <a:ext uri="{FF2B5EF4-FFF2-40B4-BE49-F238E27FC236}">
              <a16:creationId xmlns:a16="http://schemas.microsoft.com/office/drawing/2014/main" id="{39BB1147-0070-4B37-AE56-573848F99CD6}"/>
            </a:ext>
          </a:extLst>
        </xdr:cNvPr>
        <xdr:cNvCxnSpPr/>
      </xdr:nvCxnSpPr>
      <xdr:spPr>
        <a:xfrm flipV="1">
          <a:off x="262888" y="277121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41909</xdr:colOff>
      <xdr:row>3</xdr:row>
      <xdr:rowOff>477882</xdr:rowOff>
    </xdr:from>
    <xdr:to>
      <xdr:col>5</xdr:col>
      <xdr:colOff>492269</xdr:colOff>
      <xdr:row>3</xdr:row>
      <xdr:rowOff>477882</xdr:rowOff>
    </xdr:to>
    <xdr:cxnSp macro="">
      <xdr:nvCxnSpPr>
        <xdr:cNvPr id="5" name="Straight Connector 4">
          <a:extLst>
            <a:ext uri="{FF2B5EF4-FFF2-40B4-BE49-F238E27FC236}">
              <a16:creationId xmlns:a16="http://schemas.microsoft.com/office/drawing/2014/main" id="{29CC24FB-99CA-4E10-A037-C7771D08185B}"/>
            </a:ext>
          </a:extLst>
        </xdr:cNvPr>
        <xdr:cNvCxnSpPr/>
      </xdr:nvCxnSpPr>
      <xdr:spPr>
        <a:xfrm>
          <a:off x="262889" y="2520042"/>
          <a:ext cx="4428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563304</xdr:colOff>
      <xdr:row>3</xdr:row>
      <xdr:rowOff>8710</xdr:rowOff>
    </xdr:from>
    <xdr:to>
      <xdr:col>8</xdr:col>
      <xdr:colOff>344259</xdr:colOff>
      <xdr:row>3</xdr:row>
      <xdr:rowOff>707845</xdr:rowOff>
    </xdr:to>
    <xdr:pic>
      <xdr:nvPicPr>
        <xdr:cNvPr id="7" name="Picture 6">
          <a:extLst>
            <a:ext uri="{FF2B5EF4-FFF2-40B4-BE49-F238E27FC236}">
              <a16:creationId xmlns:a16="http://schemas.microsoft.com/office/drawing/2014/main" id="{7990DB99-CB59-428E-9110-8F53C20C3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25904" y="2044339"/>
          <a:ext cx="434099" cy="708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94584</xdr:colOff>
      <xdr:row>63</xdr:row>
      <xdr:rowOff>33545</xdr:rowOff>
    </xdr:from>
    <xdr:to>
      <xdr:col>7</xdr:col>
      <xdr:colOff>625384</xdr:colOff>
      <xdr:row>130</xdr:row>
      <xdr:rowOff>29569</xdr:rowOff>
    </xdr:to>
    <xdr:graphicFrame macro="">
      <xdr:nvGraphicFramePr>
        <xdr:cNvPr id="9" name="Chart 7">
          <a:extLst>
            <a:ext uri="{FF2B5EF4-FFF2-40B4-BE49-F238E27FC236}">
              <a16:creationId xmlns:a16="http://schemas.microsoft.com/office/drawing/2014/main" id="{7284DFCC-188E-494D-8284-673A4631E62F}"/>
            </a:ext>
            <a:ext uri="{147F2762-F138-4A5C-976F-8EAC2B608ADB}">
              <a16:predDERef xmlns:a16="http://schemas.microsoft.com/office/drawing/2014/main" pred="{2A0ED340-14D9-405B-89C8-53639A3EC3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A2308A8C-311B-4C90-A5A0-1719D07FC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331694</xdr:colOff>
      <xdr:row>0</xdr:row>
      <xdr:rowOff>73063</xdr:rowOff>
    </xdr:from>
    <xdr:ext cx="2092510" cy="679973"/>
    <xdr:pic>
      <xdr:nvPicPr>
        <xdr:cNvPr id="21" name="Picture 9">
          <a:extLst>
            <a:ext uri="{FF2B5EF4-FFF2-40B4-BE49-F238E27FC236}">
              <a16:creationId xmlns:a16="http://schemas.microsoft.com/office/drawing/2014/main" id="{C18FBA26-D943-430E-9B57-1F40BCA68D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xdr:col>
      <xdr:colOff>41909</xdr:colOff>
      <xdr:row>3</xdr:row>
      <xdr:rowOff>729055</xdr:rowOff>
    </xdr:from>
    <xdr:to>
      <xdr:col>3</xdr:col>
      <xdr:colOff>134994</xdr:colOff>
      <xdr:row>3</xdr:row>
      <xdr:rowOff>729055</xdr:rowOff>
    </xdr:to>
    <xdr:cxnSp macro="">
      <xdr:nvCxnSpPr>
        <xdr:cNvPr id="4" name="Straight Connector 3">
          <a:extLst>
            <a:ext uri="{FF2B5EF4-FFF2-40B4-BE49-F238E27FC236}">
              <a16:creationId xmlns:a16="http://schemas.microsoft.com/office/drawing/2014/main" id="{D5438E18-4D56-450B-8E1F-0867C21F1161}"/>
            </a:ext>
          </a:extLst>
        </xdr:cNvPr>
        <xdr:cNvCxnSpPr/>
      </xdr:nvCxnSpPr>
      <xdr:spPr>
        <a:xfrm flipV="1">
          <a:off x="259623" y="2786455"/>
          <a:ext cx="153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41910</xdr:colOff>
      <xdr:row>3</xdr:row>
      <xdr:rowOff>477882</xdr:rowOff>
    </xdr:from>
    <xdr:to>
      <xdr:col>4</xdr:col>
      <xdr:colOff>1067824</xdr:colOff>
      <xdr:row>3</xdr:row>
      <xdr:rowOff>477882</xdr:rowOff>
    </xdr:to>
    <xdr:cxnSp macro="">
      <xdr:nvCxnSpPr>
        <xdr:cNvPr id="5" name="Straight Connector 4">
          <a:extLst>
            <a:ext uri="{FF2B5EF4-FFF2-40B4-BE49-F238E27FC236}">
              <a16:creationId xmlns:a16="http://schemas.microsoft.com/office/drawing/2014/main" id="{17FBC3DF-73FC-49AA-8E50-F8B386F89EDF}"/>
            </a:ext>
          </a:extLst>
        </xdr:cNvPr>
        <xdr:cNvCxnSpPr/>
      </xdr:nvCxnSpPr>
      <xdr:spPr>
        <a:xfrm>
          <a:off x="259624" y="2535282"/>
          <a:ext cx="3780000"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532618</xdr:colOff>
      <xdr:row>2</xdr:row>
      <xdr:rowOff>1021075</xdr:rowOff>
    </xdr:from>
    <xdr:to>
      <xdr:col>8</xdr:col>
      <xdr:colOff>340038</xdr:colOff>
      <xdr:row>3</xdr:row>
      <xdr:rowOff>701959</xdr:rowOff>
    </xdr:to>
    <xdr:pic>
      <xdr:nvPicPr>
        <xdr:cNvPr id="7" name="Picture 6">
          <a:extLst>
            <a:ext uri="{FF2B5EF4-FFF2-40B4-BE49-F238E27FC236}">
              <a16:creationId xmlns:a16="http://schemas.microsoft.com/office/drawing/2014/main" id="{1D2835B6-8399-4A63-8145-667200BF3B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02145" y="2032457"/>
          <a:ext cx="458585" cy="713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96553</xdr:colOff>
      <xdr:row>59</xdr:row>
      <xdr:rowOff>59492</xdr:rowOff>
    </xdr:from>
    <xdr:to>
      <xdr:col>8</xdr:col>
      <xdr:colOff>19413</xdr:colOff>
      <xdr:row>118</xdr:row>
      <xdr:rowOff>74930</xdr:rowOff>
    </xdr:to>
    <xdr:graphicFrame macro="">
      <xdr:nvGraphicFramePr>
        <xdr:cNvPr id="9" name="Chart 7">
          <a:extLst>
            <a:ext uri="{FF2B5EF4-FFF2-40B4-BE49-F238E27FC236}">
              <a16:creationId xmlns:a16="http://schemas.microsoft.com/office/drawing/2014/main" id="{02A9E251-2A10-4FAF-A982-BF5D6E6E719E}"/>
            </a:ext>
            <a:ext uri="{147F2762-F138-4A5C-976F-8EAC2B608ADB}">
              <a16:predDERef xmlns:a16="http://schemas.microsoft.com/office/drawing/2014/main" pred="{B4C40B99-990B-4C5C-A30C-40E227B8317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76199</xdr:colOff>
      <xdr:row>1</xdr:row>
      <xdr:rowOff>126194</xdr:rowOff>
    </xdr:from>
    <xdr:to>
      <xdr:col>2</xdr:col>
      <xdr:colOff>141514</xdr:colOff>
      <xdr:row>2</xdr:row>
      <xdr:rowOff>904965</xdr:rowOff>
    </xdr:to>
    <xdr:pic>
      <xdr:nvPicPr>
        <xdr:cNvPr id="19" name="Picture 5">
          <a:extLst>
            <a:ext uri="{FF2B5EF4-FFF2-40B4-BE49-F238E27FC236}">
              <a16:creationId xmlns:a16="http://schemas.microsoft.com/office/drawing/2014/main" id="{C2794342-F698-4C21-A7FB-794C7C3DC83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04799" y="949154"/>
          <a:ext cx="1429295" cy="9692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331694</xdr:colOff>
      <xdr:row>0</xdr:row>
      <xdr:rowOff>73063</xdr:rowOff>
    </xdr:from>
    <xdr:to>
      <xdr:col>4</xdr:col>
      <xdr:colOff>1120618</xdr:colOff>
      <xdr:row>0</xdr:row>
      <xdr:rowOff>745416</xdr:rowOff>
    </xdr:to>
    <xdr:pic>
      <xdr:nvPicPr>
        <xdr:cNvPr id="20" name="Picture 9">
          <a:extLst>
            <a:ext uri="{FF2B5EF4-FFF2-40B4-BE49-F238E27FC236}">
              <a16:creationId xmlns:a16="http://schemas.microsoft.com/office/drawing/2014/main" id="{070F40B7-8633-4D76-A358-272C5FF3300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2175734" y="73063"/>
          <a:ext cx="2095050" cy="679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133350</xdr:colOff>
      <xdr:row>30</xdr:row>
      <xdr:rowOff>57150</xdr:rowOff>
    </xdr:from>
    <xdr:ext cx="1259205" cy="1152525"/>
    <xdr:pic>
      <xdr:nvPicPr>
        <xdr:cNvPr id="2" name="Picture 6">
          <a:extLst>
            <a:ext uri="{FF2B5EF4-FFF2-40B4-BE49-F238E27FC236}">
              <a16:creationId xmlns:a16="http://schemas.microsoft.com/office/drawing/2014/main" id="{701D79E6-03AD-4A53-B91D-1417218246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4857750"/>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A5EAFA6E-B0FE-488B-9FEE-1FE4C3C3DF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9135" y="158115"/>
          <a:ext cx="1200150" cy="318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6">
          <a:extLst>
            <a:ext uri="{FF2B5EF4-FFF2-40B4-BE49-F238E27FC236}">
              <a16:creationId xmlns:a16="http://schemas.microsoft.com/office/drawing/2014/main" id="{E5A34069-066A-404C-850B-DC77A7C87CE9}"/>
            </a:ext>
          </a:extLst>
        </xdr:cNvPr>
        <xdr:cNvCxnSpPr/>
      </xdr:nvCxnSpPr>
      <xdr:spPr>
        <a:xfrm flipV="1">
          <a:off x="680085" y="637344"/>
          <a:ext cx="11422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7">
          <a:extLst>
            <a:ext uri="{FF2B5EF4-FFF2-40B4-BE49-F238E27FC236}">
              <a16:creationId xmlns:a16="http://schemas.microsoft.com/office/drawing/2014/main" id="{97E0A266-8FE2-48F6-AFE9-C19119BF3848}"/>
            </a:ext>
          </a:extLst>
        </xdr:cNvPr>
        <xdr:cNvCxnSpPr/>
      </xdr:nvCxnSpPr>
      <xdr:spPr>
        <a:xfrm flipV="1">
          <a:off x="680085" y="641985"/>
          <a:ext cx="1510661" cy="64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0</xdr:colOff>
      <xdr:row>0</xdr:row>
      <xdr:rowOff>114300</xdr:rowOff>
    </xdr:from>
    <xdr:ext cx="1908810" cy="657225"/>
    <xdr:pic>
      <xdr:nvPicPr>
        <xdr:cNvPr id="6" name="Picture 9">
          <a:extLst>
            <a:ext uri="{FF2B5EF4-FFF2-40B4-BE49-F238E27FC236}">
              <a16:creationId xmlns:a16="http://schemas.microsoft.com/office/drawing/2014/main" id="{6FB507C0-3513-46A6-8703-E0878A00DC7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2529840" y="114300"/>
          <a:ext cx="190881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190500</xdr:colOff>
      <xdr:row>3</xdr:row>
      <xdr:rowOff>209550</xdr:rowOff>
    </xdr:from>
    <xdr:ext cx="476250" cy="590550"/>
    <xdr:pic>
      <xdr:nvPicPr>
        <xdr:cNvPr id="7" name="Picture 6">
          <a:extLst>
            <a:ext uri="{FF2B5EF4-FFF2-40B4-BE49-F238E27FC236}">
              <a16:creationId xmlns:a16="http://schemas.microsoft.com/office/drawing/2014/main" id="{367B6B20-DA54-437D-8787-C8DAE530B61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617720" y="636270"/>
          <a:ext cx="4762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22412</xdr:colOff>
      <xdr:row>5</xdr:row>
      <xdr:rowOff>100853</xdr:rowOff>
    </xdr:from>
    <xdr:to>
      <xdr:col>7</xdr:col>
      <xdr:colOff>559910</xdr:colOff>
      <xdr:row>5</xdr:row>
      <xdr:rowOff>100853</xdr:rowOff>
    </xdr:to>
    <xdr:cxnSp macro="">
      <xdr:nvCxnSpPr>
        <xdr:cNvPr id="8" name="Straight Connector 10">
          <a:extLst>
            <a:ext uri="{FF2B5EF4-FFF2-40B4-BE49-F238E27FC236}">
              <a16:creationId xmlns:a16="http://schemas.microsoft.com/office/drawing/2014/main" id="{8FEE7339-B22F-4BD3-B3A9-FDA26D3F01F3}"/>
            </a:ext>
          </a:extLst>
        </xdr:cNvPr>
        <xdr:cNvCxnSpPr/>
      </xdr:nvCxnSpPr>
      <xdr:spPr>
        <a:xfrm>
          <a:off x="654872" y="900953"/>
          <a:ext cx="433225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33</xdr:row>
      <xdr:rowOff>28575</xdr:rowOff>
    </xdr:from>
    <xdr:to>
      <xdr:col>1</xdr:col>
      <xdr:colOff>1190625</xdr:colOff>
      <xdr:row>39</xdr:row>
      <xdr:rowOff>114300</xdr:rowOff>
    </xdr:to>
    <xdr:pic>
      <xdr:nvPicPr>
        <xdr:cNvPr id="2" name="Picture 5">
          <a:extLst>
            <a:ext uri="{FF2B5EF4-FFF2-40B4-BE49-F238E27FC236}">
              <a16:creationId xmlns:a16="http://schemas.microsoft.com/office/drawing/2014/main" id="{D81FC3D4-23C8-4F20-B8E6-9A67F6E36F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5357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014A8D32-5F38-49B8-89D9-67BDA0C60D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7B65B084-D506-4415-BD7C-66AF5DA1813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68B2A307-094B-4C15-BF1C-92F016AC7EFF}"/>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781050</xdr:colOff>
      <xdr:row>0</xdr:row>
      <xdr:rowOff>790575</xdr:rowOff>
    </xdr:to>
    <xdr:pic>
      <xdr:nvPicPr>
        <xdr:cNvPr id="6" name="Picture 9">
          <a:extLst>
            <a:ext uri="{FF2B5EF4-FFF2-40B4-BE49-F238E27FC236}">
              <a16:creationId xmlns:a16="http://schemas.microsoft.com/office/drawing/2014/main" id="{72EE6EF8-A9E6-4316-9C38-87028CE3D7D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7</xdr:col>
      <xdr:colOff>559910</xdr:colOff>
      <xdr:row>5</xdr:row>
      <xdr:rowOff>100853</xdr:rowOff>
    </xdr:to>
    <xdr:cxnSp macro="">
      <xdr:nvCxnSpPr>
        <xdr:cNvPr id="7" name="Straight Connector 9">
          <a:extLst>
            <a:ext uri="{FF2B5EF4-FFF2-40B4-BE49-F238E27FC236}">
              <a16:creationId xmlns:a16="http://schemas.microsoft.com/office/drawing/2014/main" id="{95F089C6-2E1E-451E-91A8-320B53084BF0}"/>
            </a:ext>
          </a:extLst>
        </xdr:cNvPr>
        <xdr:cNvCxnSpPr/>
      </xdr:nvCxnSpPr>
      <xdr:spPr>
        <a:xfrm>
          <a:off x="243392" y="3446033"/>
          <a:ext cx="62601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152400</xdr:colOff>
      <xdr:row>3</xdr:row>
      <xdr:rowOff>38100</xdr:rowOff>
    </xdr:from>
    <xdr:to>
      <xdr:col>7</xdr:col>
      <xdr:colOff>609600</xdr:colOff>
      <xdr:row>3</xdr:row>
      <xdr:rowOff>628650</xdr:rowOff>
    </xdr:to>
    <xdr:pic>
      <xdr:nvPicPr>
        <xdr:cNvPr id="8" name="Picture 6">
          <a:extLst>
            <a:ext uri="{FF2B5EF4-FFF2-40B4-BE49-F238E27FC236}">
              <a16:creationId xmlns:a16="http://schemas.microsoft.com/office/drawing/2014/main" id="{1BEBBDBE-3527-41C8-86E8-899B0A9A18D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6000" y="1798320"/>
          <a:ext cx="45720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35</xdr:row>
      <xdr:rowOff>0</xdr:rowOff>
    </xdr:from>
    <xdr:to>
      <xdr:col>1</xdr:col>
      <xdr:colOff>1257300</xdr:colOff>
      <xdr:row>41</xdr:row>
      <xdr:rowOff>123825</xdr:rowOff>
    </xdr:to>
    <xdr:pic>
      <xdr:nvPicPr>
        <xdr:cNvPr id="2" name="Picture 6">
          <a:extLst>
            <a:ext uri="{FF2B5EF4-FFF2-40B4-BE49-F238E27FC236}">
              <a16:creationId xmlns:a16="http://schemas.microsoft.com/office/drawing/2014/main" id="{85BB1F1E-852A-4FFE-A5FA-FD07831E43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70026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456B6020-EC2C-4BBE-9EE3-D8787719AD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 y="219075"/>
          <a:ext cx="2137410" cy="14611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5">
          <a:extLst>
            <a:ext uri="{FF2B5EF4-FFF2-40B4-BE49-F238E27FC236}">
              <a16:creationId xmlns:a16="http://schemas.microsoft.com/office/drawing/2014/main" id="{C2E624AB-2DED-45A2-ACE7-41CF626D18C8}"/>
            </a:ext>
          </a:extLst>
        </xdr:cNvPr>
        <xdr:cNvCxnSpPr/>
      </xdr:nvCxnSpPr>
      <xdr:spPr>
        <a:xfrm flipV="1">
          <a:off x="268605" y="2511864"/>
          <a:ext cx="1866188"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3</xdr:col>
      <xdr:colOff>293366</xdr:colOff>
      <xdr:row>3</xdr:row>
      <xdr:rowOff>513088</xdr:rowOff>
    </xdr:to>
    <xdr:cxnSp macro="">
      <xdr:nvCxnSpPr>
        <xdr:cNvPr id="5" name="Straight Connector 6">
          <a:extLst>
            <a:ext uri="{FF2B5EF4-FFF2-40B4-BE49-F238E27FC236}">
              <a16:creationId xmlns:a16="http://schemas.microsoft.com/office/drawing/2014/main" id="{9A14F8A8-DDB1-4F35-93B0-5B8F9C064D29}"/>
            </a:ext>
          </a:extLst>
        </xdr:cNvPr>
        <xdr:cNvCxnSpPr/>
      </xdr:nvCxnSpPr>
      <xdr:spPr>
        <a:xfrm flipV="1">
          <a:off x="268605" y="2265045"/>
          <a:ext cx="2615561" cy="826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114300</xdr:rowOff>
    </xdr:from>
    <xdr:to>
      <xdr:col>5</xdr:col>
      <xdr:colOff>704850</xdr:colOff>
      <xdr:row>0</xdr:row>
      <xdr:rowOff>800100</xdr:rowOff>
    </xdr:to>
    <xdr:pic>
      <xdr:nvPicPr>
        <xdr:cNvPr id="6" name="Picture 9">
          <a:extLst>
            <a:ext uri="{FF2B5EF4-FFF2-40B4-BE49-F238E27FC236}">
              <a16:creationId xmlns:a16="http://schemas.microsoft.com/office/drawing/2014/main" id="{4F47C278-52C7-4244-89C1-24CD989D13B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5347" t="14893" r="1881" b="25555"/>
        <a:stretch>
          <a:fillRect/>
        </a:stretch>
      </xdr:blipFill>
      <xdr:spPr bwMode="auto">
        <a:xfrm>
          <a:off x="3771900" y="114300"/>
          <a:ext cx="190881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16062</xdr:colOff>
      <xdr:row>5</xdr:row>
      <xdr:rowOff>75453</xdr:rowOff>
    </xdr:from>
    <xdr:to>
      <xdr:col>7</xdr:col>
      <xdr:colOff>553560</xdr:colOff>
      <xdr:row>5</xdr:row>
      <xdr:rowOff>75453</xdr:rowOff>
    </xdr:to>
    <xdr:cxnSp macro="">
      <xdr:nvCxnSpPr>
        <xdr:cNvPr id="7" name="Straight Connector 8">
          <a:extLst>
            <a:ext uri="{FF2B5EF4-FFF2-40B4-BE49-F238E27FC236}">
              <a16:creationId xmlns:a16="http://schemas.microsoft.com/office/drawing/2014/main" id="{4BB4390E-632A-4B6C-8D8C-C213D415E101}"/>
            </a:ext>
          </a:extLst>
        </xdr:cNvPr>
        <xdr:cNvCxnSpPr/>
      </xdr:nvCxnSpPr>
      <xdr:spPr>
        <a:xfrm>
          <a:off x="237042" y="3420633"/>
          <a:ext cx="6336318"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133350</xdr:colOff>
      <xdr:row>2</xdr:row>
      <xdr:rowOff>723900</xdr:rowOff>
    </xdr:from>
    <xdr:to>
      <xdr:col>7</xdr:col>
      <xdr:colOff>590550</xdr:colOff>
      <xdr:row>3</xdr:row>
      <xdr:rowOff>571500</xdr:rowOff>
    </xdr:to>
    <xdr:pic>
      <xdr:nvPicPr>
        <xdr:cNvPr id="8" name="Picture 6">
          <a:extLst>
            <a:ext uri="{FF2B5EF4-FFF2-40B4-BE49-F238E27FC236}">
              <a16:creationId xmlns:a16="http://schemas.microsoft.com/office/drawing/2014/main" id="{1885A07C-1B58-4AF9-92A2-47A261D3A16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153150" y="1737360"/>
          <a:ext cx="45720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28575</xdr:colOff>
      <xdr:row>49</xdr:row>
      <xdr:rowOff>85725</xdr:rowOff>
    </xdr:from>
    <xdr:to>
      <xdr:col>1</xdr:col>
      <xdr:colOff>1285875</xdr:colOff>
      <xdr:row>59</xdr:row>
      <xdr:rowOff>85725</xdr:rowOff>
    </xdr:to>
    <xdr:pic>
      <xdr:nvPicPr>
        <xdr:cNvPr id="2" name="Picture 4">
          <a:extLst>
            <a:ext uri="{FF2B5EF4-FFF2-40B4-BE49-F238E27FC236}">
              <a16:creationId xmlns:a16="http://schemas.microsoft.com/office/drawing/2014/main" id="{F9A37E41-2580-4F78-9BC1-D3CC86CCF1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555" y="9138285"/>
          <a:ext cx="125730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6">
          <a:extLst>
            <a:ext uri="{FF2B5EF4-FFF2-40B4-BE49-F238E27FC236}">
              <a16:creationId xmlns:a16="http://schemas.microsoft.com/office/drawing/2014/main" id="{13F3AE79-8F82-4003-97D3-D7F385EDA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52</xdr:row>
      <xdr:rowOff>9525</xdr:rowOff>
    </xdr:from>
    <xdr:to>
      <xdr:col>1</xdr:col>
      <xdr:colOff>1190625</xdr:colOff>
      <xdr:row>59</xdr:row>
      <xdr:rowOff>133350</xdr:rowOff>
    </xdr:to>
    <xdr:pic>
      <xdr:nvPicPr>
        <xdr:cNvPr id="2" name="Picture 4">
          <a:extLst>
            <a:ext uri="{FF2B5EF4-FFF2-40B4-BE49-F238E27FC236}">
              <a16:creationId xmlns:a16="http://schemas.microsoft.com/office/drawing/2014/main" id="{21FD9DAD-A48C-4220-B295-B83D5CCA83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283065"/>
          <a:ext cx="1259205"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CF3C412C-4FB9-4C6E-8FE7-086F5628D36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1257300</xdr:colOff>
      <xdr:row>60</xdr:row>
      <xdr:rowOff>123825</xdr:rowOff>
    </xdr:to>
    <xdr:pic>
      <xdr:nvPicPr>
        <xdr:cNvPr id="2" name="Picture 4">
          <a:extLst>
            <a:ext uri="{FF2B5EF4-FFF2-40B4-BE49-F238E27FC236}">
              <a16:creationId xmlns:a16="http://schemas.microsoft.com/office/drawing/2014/main" id="{3BEB4655-575D-47A3-BEB5-239857E366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980" y="9380220"/>
          <a:ext cx="125730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xdr:row>
      <xdr:rowOff>0</xdr:rowOff>
    </xdr:from>
    <xdr:to>
      <xdr:col>2</xdr:col>
      <xdr:colOff>352425</xdr:colOff>
      <xdr:row>10</xdr:row>
      <xdr:rowOff>104775</xdr:rowOff>
    </xdr:to>
    <xdr:pic>
      <xdr:nvPicPr>
        <xdr:cNvPr id="3" name="Picture 5">
          <a:extLst>
            <a:ext uri="{FF2B5EF4-FFF2-40B4-BE49-F238E27FC236}">
              <a16:creationId xmlns:a16="http://schemas.microsoft.com/office/drawing/2014/main" id="{037E8BD3-6D2B-4A7D-91E2-9520F3FA412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0980" y="335280"/>
          <a:ext cx="1708785" cy="11410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ROG%20Metro%20Branch\B%20and%20G\NABERS\03_Technical\Tools\Reverse%20Calculators\2018\Unlocked%20-%20Updated%20NGA%202018\NABERS%20Energy%20Data%20Centre%20Reverse%20Calculator%20v1.0%20Unprotect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entre Reverse Calculator"/>
      <sheetName val="calc_coefficients"/>
      <sheetName val="NGA_factors"/>
      <sheetName val="Climate_pcode_xref"/>
      <sheetName val="Climate_zones"/>
      <sheetName val="States"/>
      <sheetName val="Conversion factors"/>
    </sheetNames>
    <sheetDataSet>
      <sheetData sheetId="0" refreshError="1"/>
      <sheetData sheetId="1">
        <row r="5">
          <cell r="A5" t="str">
            <v>ACT</v>
          </cell>
          <cell r="B5">
            <v>1.06</v>
          </cell>
          <cell r="C5">
            <v>6.5530000000000005E-2</v>
          </cell>
          <cell r="D5">
            <v>2.3063560000000001</v>
          </cell>
          <cell r="E5">
            <v>2.8872800000000001</v>
          </cell>
        </row>
        <row r="6">
          <cell r="A6" t="str">
            <v>NSW</v>
          </cell>
          <cell r="B6">
            <v>1.06</v>
          </cell>
          <cell r="C6">
            <v>6.5530000000000005E-2</v>
          </cell>
          <cell r="D6">
            <v>2.3063560000000001</v>
          </cell>
          <cell r="E6">
            <v>2.8872800000000001</v>
          </cell>
        </row>
        <row r="7">
          <cell r="A7" t="str">
            <v>NT</v>
          </cell>
          <cell r="B7">
            <v>0.79</v>
          </cell>
          <cell r="C7">
            <v>5.1330000000000008E-2</v>
          </cell>
          <cell r="D7">
            <v>2.3063560000000001</v>
          </cell>
          <cell r="E7">
            <v>2.8872800000000001</v>
          </cell>
        </row>
        <row r="8">
          <cell r="A8" t="str">
            <v>QLD</v>
          </cell>
          <cell r="B8">
            <v>0.98</v>
          </cell>
          <cell r="C8">
            <v>5.9930000000000004E-2</v>
          </cell>
          <cell r="D8">
            <v>2.3063560000000001</v>
          </cell>
          <cell r="E8">
            <v>2.8872800000000001</v>
          </cell>
        </row>
        <row r="9">
          <cell r="A9" t="str">
            <v>SA</v>
          </cell>
          <cell r="B9">
            <v>0.78</v>
          </cell>
          <cell r="C9">
            <v>6.1730000000000007E-2</v>
          </cell>
          <cell r="D9">
            <v>2.3063560000000001</v>
          </cell>
          <cell r="E9">
            <v>2.8872800000000001</v>
          </cell>
        </row>
        <row r="10">
          <cell r="A10" t="str">
            <v>TAS</v>
          </cell>
          <cell r="B10">
            <v>0.28999999999999998</v>
          </cell>
          <cell r="C10">
            <v>5.1330000000000008E-2</v>
          </cell>
          <cell r="D10">
            <v>2.3063560000000001</v>
          </cell>
          <cell r="E10">
            <v>2.8872800000000001</v>
          </cell>
        </row>
        <row r="11">
          <cell r="A11" t="str">
            <v>VIC</v>
          </cell>
          <cell r="B11">
            <v>1.35</v>
          </cell>
          <cell r="C11">
            <v>5.5330000000000004E-2</v>
          </cell>
          <cell r="D11">
            <v>2.3063560000000001</v>
          </cell>
          <cell r="E11">
            <v>2.8872800000000001</v>
          </cell>
        </row>
        <row r="12">
          <cell r="A12" t="str">
            <v>WA</v>
          </cell>
          <cell r="B12">
            <v>0.92</v>
          </cell>
          <cell r="C12">
            <v>5.5330000000000004E-2</v>
          </cell>
          <cell r="D12">
            <v>2.3063560000000001</v>
          </cell>
          <cell r="E12">
            <v>2.8872800000000001</v>
          </cell>
        </row>
      </sheetData>
      <sheetData sheetId="2">
        <row r="2">
          <cell r="E2" t="str">
            <v>ACT</v>
          </cell>
          <cell r="F2">
            <v>0</v>
          </cell>
          <cell r="G2">
            <v>0</v>
          </cell>
          <cell r="H2">
            <v>0</v>
          </cell>
          <cell r="I2">
            <v>0.88</v>
          </cell>
          <cell r="J2">
            <v>0.18</v>
          </cell>
          <cell r="K2" t="str">
            <v>kgCO2-e/kWh</v>
          </cell>
          <cell r="L2" t="str">
            <v>n/a</v>
          </cell>
          <cell r="N2">
            <v>1.06</v>
          </cell>
          <cell r="O2">
            <v>0.88</v>
          </cell>
          <cell r="P2" t="str">
            <v>kgCO2-e/kWh</v>
          </cell>
          <cell r="Q2" t="str">
            <v>July 2012</v>
          </cell>
        </row>
        <row r="3">
          <cell r="E3" t="str">
            <v>NSW</v>
          </cell>
          <cell r="F3">
            <v>0</v>
          </cell>
          <cell r="G3">
            <v>0</v>
          </cell>
          <cell r="H3">
            <v>0</v>
          </cell>
          <cell r="I3">
            <v>0.88</v>
          </cell>
          <cell r="J3">
            <v>0.18</v>
          </cell>
          <cell r="K3" t="str">
            <v>kgCO2-e/kWh</v>
          </cell>
          <cell r="L3" t="str">
            <v>n/a</v>
          </cell>
          <cell r="N3">
            <v>1.06</v>
          </cell>
          <cell r="O3">
            <v>0.88</v>
          </cell>
          <cell r="P3" t="str">
            <v>kgCO2-e/kWh</v>
          </cell>
          <cell r="Q3" t="str">
            <v>July 2012</v>
          </cell>
        </row>
        <row r="4">
          <cell r="E4" t="str">
            <v>NT</v>
          </cell>
          <cell r="F4">
            <v>0</v>
          </cell>
          <cell r="G4">
            <v>0</v>
          </cell>
          <cell r="H4">
            <v>0</v>
          </cell>
          <cell r="I4">
            <v>0.71</v>
          </cell>
          <cell r="J4">
            <v>0.08</v>
          </cell>
          <cell r="K4" t="str">
            <v>kgCO2-e/kWh</v>
          </cell>
          <cell r="L4" t="str">
            <v>n/a</v>
          </cell>
          <cell r="N4">
            <v>0.78999999999999992</v>
          </cell>
          <cell r="O4">
            <v>0.71</v>
          </cell>
          <cell r="P4" t="str">
            <v>kgCO2-e/kWh</v>
          </cell>
          <cell r="Q4" t="str">
            <v>July 2012</v>
          </cell>
        </row>
        <row r="5">
          <cell r="E5" t="str">
            <v>QLD</v>
          </cell>
          <cell r="F5">
            <v>0</v>
          </cell>
          <cell r="G5">
            <v>0</v>
          </cell>
          <cell r="H5">
            <v>0</v>
          </cell>
          <cell r="I5">
            <v>0.86</v>
          </cell>
          <cell r="J5">
            <v>0.12</v>
          </cell>
          <cell r="K5" t="str">
            <v>kgCO2-e/kWh</v>
          </cell>
          <cell r="L5" t="str">
            <v>n/a</v>
          </cell>
          <cell r="N5">
            <v>0.98</v>
          </cell>
          <cell r="O5">
            <v>0.86</v>
          </cell>
          <cell r="P5" t="str">
            <v>kgCO2-e/kWh</v>
          </cell>
          <cell r="Q5" t="str">
            <v>July 2012</v>
          </cell>
        </row>
        <row r="6">
          <cell r="E6" t="str">
            <v>SA</v>
          </cell>
          <cell r="F6">
            <v>0</v>
          </cell>
          <cell r="G6">
            <v>0</v>
          </cell>
          <cell r="H6">
            <v>0</v>
          </cell>
          <cell r="I6">
            <v>0.65</v>
          </cell>
          <cell r="J6">
            <v>0.13</v>
          </cell>
          <cell r="K6" t="str">
            <v>kgCO2-e/kWh</v>
          </cell>
          <cell r="L6" t="str">
            <v>n/a</v>
          </cell>
          <cell r="N6">
            <v>0.78</v>
          </cell>
          <cell r="O6">
            <v>0.65</v>
          </cell>
          <cell r="P6" t="str">
            <v>kgCO2-e/kWh</v>
          </cell>
          <cell r="Q6" t="str">
            <v>July 2012</v>
          </cell>
        </row>
        <row r="7">
          <cell r="E7" t="str">
            <v>TAS</v>
          </cell>
          <cell r="F7">
            <v>0</v>
          </cell>
          <cell r="G7">
            <v>0</v>
          </cell>
          <cell r="H7">
            <v>0</v>
          </cell>
          <cell r="I7">
            <v>0.26</v>
          </cell>
          <cell r="J7">
            <v>0.02</v>
          </cell>
          <cell r="K7" t="str">
            <v>kgCO2-e/kWh</v>
          </cell>
          <cell r="L7" t="str">
            <v>n/a</v>
          </cell>
          <cell r="N7">
            <v>0.28999999999999998</v>
          </cell>
          <cell r="O7">
            <v>0.26</v>
          </cell>
          <cell r="P7" t="str">
            <v>kgCO2-e/kWh</v>
          </cell>
          <cell r="Q7" t="str">
            <v>July 2012</v>
          </cell>
        </row>
        <row r="8">
          <cell r="E8" t="str">
            <v>VIC</v>
          </cell>
          <cell r="F8">
            <v>0</v>
          </cell>
          <cell r="G8">
            <v>0</v>
          </cell>
          <cell r="H8">
            <v>0</v>
          </cell>
          <cell r="I8">
            <v>1.19</v>
          </cell>
          <cell r="J8">
            <v>0.15</v>
          </cell>
          <cell r="K8" t="str">
            <v>kgCO2-e/kWh</v>
          </cell>
          <cell r="L8" t="str">
            <v>n/a</v>
          </cell>
          <cell r="N8">
            <v>1.35</v>
          </cell>
          <cell r="O8">
            <v>1.19</v>
          </cell>
          <cell r="P8" t="str">
            <v>kgCO2-e/kWh</v>
          </cell>
          <cell r="Q8" t="str">
            <v>July 2012</v>
          </cell>
        </row>
        <row r="9">
          <cell r="E9" t="str">
            <v>WA</v>
          </cell>
          <cell r="F9">
            <v>0</v>
          </cell>
          <cell r="G9">
            <v>0</v>
          </cell>
          <cell r="H9">
            <v>0</v>
          </cell>
          <cell r="I9">
            <v>0.82</v>
          </cell>
          <cell r="J9">
            <v>0.1</v>
          </cell>
          <cell r="K9" t="str">
            <v>kgCO2-e/kWh</v>
          </cell>
          <cell r="L9" t="str">
            <v>n/a</v>
          </cell>
          <cell r="N9">
            <v>0.91999999999999993</v>
          </cell>
          <cell r="O9">
            <v>0.82</v>
          </cell>
          <cell r="P9" t="str">
            <v>kgCO2-e/kWh</v>
          </cell>
          <cell r="Q9" t="str">
            <v>July 2012</v>
          </cell>
        </row>
        <row r="10">
          <cell r="E10" t="str">
            <v>ACT</v>
          </cell>
          <cell r="F10">
            <v>51.2</v>
          </cell>
          <cell r="G10">
            <v>0.1</v>
          </cell>
          <cell r="H10">
            <v>0.03</v>
          </cell>
          <cell r="I10">
            <v>0</v>
          </cell>
          <cell r="J10">
            <v>14.2</v>
          </cell>
          <cell r="K10" t="str">
            <v>kgCO2-e/GJ</v>
          </cell>
          <cell r="L10" t="str">
            <v>n/a</v>
          </cell>
          <cell r="N10">
            <v>6.5530000000000005E-2</v>
          </cell>
          <cell r="O10">
            <v>5.1330000000000008E-2</v>
          </cell>
          <cell r="P10" t="str">
            <v>kgCO2-e/MJ</v>
          </cell>
          <cell r="Q10" t="str">
            <v>July 2012</v>
          </cell>
        </row>
        <row r="11">
          <cell r="E11" t="str">
            <v>NSW</v>
          </cell>
          <cell r="F11">
            <v>51.2</v>
          </cell>
          <cell r="G11">
            <v>0.1</v>
          </cell>
          <cell r="H11">
            <v>0.03</v>
          </cell>
          <cell r="I11">
            <v>0</v>
          </cell>
          <cell r="J11">
            <v>14.2</v>
          </cell>
          <cell r="K11" t="str">
            <v>kgCO2-e/GJ</v>
          </cell>
          <cell r="L11" t="str">
            <v>n/a</v>
          </cell>
          <cell r="N11">
            <v>6.5530000000000005E-2</v>
          </cell>
          <cell r="O11">
            <v>5.1330000000000008E-2</v>
          </cell>
          <cell r="P11" t="str">
            <v>kgCO2-e/MJ</v>
          </cell>
          <cell r="Q11" t="str">
            <v>July 2012</v>
          </cell>
        </row>
        <row r="12">
          <cell r="E12" t="str">
            <v>NT</v>
          </cell>
          <cell r="F12">
            <v>51.2</v>
          </cell>
          <cell r="G12">
            <v>0.1</v>
          </cell>
          <cell r="H12">
            <v>0.03</v>
          </cell>
          <cell r="I12">
            <v>0</v>
          </cell>
          <cell r="J12" t="str">
            <v>NA</v>
          </cell>
          <cell r="K12" t="str">
            <v>kgCO2-e/GJ</v>
          </cell>
          <cell r="L12" t="str">
            <v>n/a</v>
          </cell>
          <cell r="N12" t="str">
            <v>NA</v>
          </cell>
          <cell r="O12">
            <v>5.1330000000000008E-2</v>
          </cell>
          <cell r="P12" t="str">
            <v>kgCO2-e/MJ</v>
          </cell>
          <cell r="Q12" t="str">
            <v>July 2012</v>
          </cell>
        </row>
        <row r="13">
          <cell r="E13" t="str">
            <v>QLD</v>
          </cell>
          <cell r="F13">
            <v>51.2</v>
          </cell>
          <cell r="G13">
            <v>0.1</v>
          </cell>
          <cell r="H13">
            <v>0.03</v>
          </cell>
          <cell r="I13">
            <v>0</v>
          </cell>
          <cell r="J13">
            <v>8.6</v>
          </cell>
          <cell r="K13" t="str">
            <v>kgCO2-e/GJ</v>
          </cell>
          <cell r="L13" t="str">
            <v>n/a</v>
          </cell>
          <cell r="N13">
            <v>5.9930000000000004E-2</v>
          </cell>
          <cell r="O13">
            <v>5.1330000000000008E-2</v>
          </cell>
          <cell r="P13" t="str">
            <v>kgCO2-e/MJ</v>
          </cell>
          <cell r="Q13" t="str">
            <v>July 2012</v>
          </cell>
        </row>
        <row r="14">
          <cell r="E14" t="str">
            <v>SA</v>
          </cell>
          <cell r="F14">
            <v>51.2</v>
          </cell>
          <cell r="G14">
            <v>0.1</v>
          </cell>
          <cell r="H14">
            <v>0.03</v>
          </cell>
          <cell r="I14">
            <v>0</v>
          </cell>
          <cell r="J14">
            <v>10.4</v>
          </cell>
          <cell r="K14" t="str">
            <v>kgCO2-e/GJ</v>
          </cell>
          <cell r="L14" t="str">
            <v>n/a</v>
          </cell>
          <cell r="N14">
            <v>6.1730000000000007E-2</v>
          </cell>
          <cell r="O14">
            <v>5.1330000000000008E-2</v>
          </cell>
          <cell r="P14" t="str">
            <v>kgCO2-e/MJ</v>
          </cell>
          <cell r="Q14" t="str">
            <v>July 2012</v>
          </cell>
        </row>
        <row r="15">
          <cell r="E15" t="str">
            <v>TAS</v>
          </cell>
          <cell r="F15">
            <v>51.2</v>
          </cell>
          <cell r="G15">
            <v>0.1</v>
          </cell>
          <cell r="H15">
            <v>0.03</v>
          </cell>
          <cell r="I15">
            <v>0</v>
          </cell>
          <cell r="J15" t="str">
            <v>NA</v>
          </cell>
          <cell r="K15" t="str">
            <v>kgCO2-e/GJ</v>
          </cell>
          <cell r="L15" t="str">
            <v>n/a</v>
          </cell>
          <cell r="N15" t="str">
            <v>NA</v>
          </cell>
          <cell r="O15">
            <v>5.1330000000000008E-2</v>
          </cell>
          <cell r="P15" t="str">
            <v>kgCO2-e/MJ</v>
          </cell>
          <cell r="Q15" t="str">
            <v>July 2012</v>
          </cell>
        </row>
        <row r="16">
          <cell r="E16" t="str">
            <v>VIC</v>
          </cell>
          <cell r="F16">
            <v>51.2</v>
          </cell>
          <cell r="G16">
            <v>0.1</v>
          </cell>
          <cell r="H16">
            <v>0.03</v>
          </cell>
          <cell r="I16">
            <v>0</v>
          </cell>
          <cell r="J16">
            <v>4</v>
          </cell>
          <cell r="K16" t="str">
            <v>kgCO2-e/GJ</v>
          </cell>
          <cell r="L16" t="str">
            <v>n/a</v>
          </cell>
          <cell r="N16">
            <v>5.5330000000000004E-2</v>
          </cell>
          <cell r="O16">
            <v>5.1330000000000008E-2</v>
          </cell>
          <cell r="P16" t="str">
            <v>kgCO2-e/MJ</v>
          </cell>
          <cell r="Q16" t="str">
            <v>July 2012</v>
          </cell>
        </row>
        <row r="17">
          <cell r="E17" t="str">
            <v>WA</v>
          </cell>
          <cell r="F17">
            <v>51.2</v>
          </cell>
          <cell r="G17">
            <v>0.1</v>
          </cell>
          <cell r="H17">
            <v>0.03</v>
          </cell>
          <cell r="I17">
            <v>0</v>
          </cell>
          <cell r="J17">
            <v>4</v>
          </cell>
          <cell r="K17" t="str">
            <v>kgCO2-e/GJ</v>
          </cell>
          <cell r="L17" t="str">
            <v>n/a</v>
          </cell>
          <cell r="N17">
            <v>5.5330000000000004E-2</v>
          </cell>
          <cell r="O17">
            <v>5.1330000000000008E-2</v>
          </cell>
          <cell r="P17" t="str">
            <v>kgCO2-e/MJ</v>
          </cell>
          <cell r="Q17" t="str">
            <v>July 2012</v>
          </cell>
        </row>
        <row r="18">
          <cell r="E18" t="str">
            <v>ACT</v>
          </cell>
          <cell r="F18">
            <v>93.3</v>
          </cell>
          <cell r="G18">
            <v>0.06</v>
          </cell>
          <cell r="H18">
            <v>0.3</v>
          </cell>
          <cell r="I18">
            <v>0</v>
          </cell>
          <cell r="J18">
            <v>10.7</v>
          </cell>
          <cell r="K18" t="str">
            <v>kgCO2-e/GJ</v>
          </cell>
          <cell r="L18">
            <v>22.1</v>
          </cell>
          <cell r="M18" t="str">
            <v>GJ/t</v>
          </cell>
          <cell r="N18">
            <v>2.3063560000000001</v>
          </cell>
          <cell r="O18">
            <v>2.0698859999999999</v>
          </cell>
          <cell r="P18" t="str">
            <v>kgCO2-e/kg</v>
          </cell>
          <cell r="Q18" t="str">
            <v>July 2012</v>
          </cell>
        </row>
        <row r="19">
          <cell r="E19" t="str">
            <v>NSW</v>
          </cell>
          <cell r="F19">
            <v>93.3</v>
          </cell>
          <cell r="G19">
            <v>0.06</v>
          </cell>
          <cell r="H19">
            <v>0.3</v>
          </cell>
          <cell r="I19">
            <v>0</v>
          </cell>
          <cell r="J19">
            <v>10.7</v>
          </cell>
          <cell r="K19" t="str">
            <v>kgCO2-e/GJ</v>
          </cell>
          <cell r="L19">
            <v>22.1</v>
          </cell>
          <cell r="M19" t="str">
            <v>GJ/t</v>
          </cell>
          <cell r="N19">
            <v>2.3063560000000001</v>
          </cell>
          <cell r="O19">
            <v>2.0698859999999999</v>
          </cell>
          <cell r="P19" t="str">
            <v>kgCO2-e/kg</v>
          </cell>
          <cell r="Q19" t="str">
            <v>July 2012</v>
          </cell>
        </row>
        <row r="20">
          <cell r="E20" t="str">
            <v>NT</v>
          </cell>
          <cell r="F20">
            <v>93.3</v>
          </cell>
          <cell r="G20">
            <v>0.06</v>
          </cell>
          <cell r="H20">
            <v>0.3</v>
          </cell>
          <cell r="I20">
            <v>0</v>
          </cell>
          <cell r="J20">
            <v>10.7</v>
          </cell>
          <cell r="K20" t="str">
            <v>kgCO2-e/GJ</v>
          </cell>
          <cell r="L20">
            <v>22.1</v>
          </cell>
          <cell r="M20" t="str">
            <v>GJ/t</v>
          </cell>
          <cell r="N20">
            <v>2.3063560000000001</v>
          </cell>
          <cell r="O20">
            <v>2.0698859999999999</v>
          </cell>
          <cell r="P20" t="str">
            <v>kgCO2-e/kg</v>
          </cell>
          <cell r="Q20" t="str">
            <v>July 2012</v>
          </cell>
        </row>
        <row r="21">
          <cell r="E21" t="str">
            <v>QLD</v>
          </cell>
          <cell r="F21">
            <v>93.3</v>
          </cell>
          <cell r="G21">
            <v>0.06</v>
          </cell>
          <cell r="H21">
            <v>0.3</v>
          </cell>
          <cell r="I21">
            <v>0</v>
          </cell>
          <cell r="J21">
            <v>10.7</v>
          </cell>
          <cell r="K21" t="str">
            <v>kgCO2-e/GJ</v>
          </cell>
          <cell r="L21">
            <v>22.1</v>
          </cell>
          <cell r="M21" t="str">
            <v>GJ/t</v>
          </cell>
          <cell r="N21">
            <v>2.3063560000000001</v>
          </cell>
          <cell r="O21">
            <v>2.0698859999999999</v>
          </cell>
          <cell r="P21" t="str">
            <v>kgCO2-e/kg</v>
          </cell>
          <cell r="Q21" t="str">
            <v>July 2012</v>
          </cell>
        </row>
        <row r="22">
          <cell r="E22" t="str">
            <v>SA</v>
          </cell>
          <cell r="F22">
            <v>93.3</v>
          </cell>
          <cell r="G22">
            <v>0.06</v>
          </cell>
          <cell r="H22">
            <v>0.3</v>
          </cell>
          <cell r="I22">
            <v>0</v>
          </cell>
          <cell r="J22">
            <v>10.7</v>
          </cell>
          <cell r="K22" t="str">
            <v>kgCO2-e/GJ</v>
          </cell>
          <cell r="L22">
            <v>22.1</v>
          </cell>
          <cell r="M22" t="str">
            <v>GJ/t</v>
          </cell>
          <cell r="N22">
            <v>2.3063560000000001</v>
          </cell>
          <cell r="O22">
            <v>2.0698859999999999</v>
          </cell>
          <cell r="P22" t="str">
            <v>kgCO2-e/kg</v>
          </cell>
          <cell r="Q22" t="str">
            <v>July 2012</v>
          </cell>
        </row>
        <row r="23">
          <cell r="E23" t="str">
            <v>TAS</v>
          </cell>
          <cell r="F23">
            <v>93.3</v>
          </cell>
          <cell r="G23">
            <v>0.06</v>
          </cell>
          <cell r="H23">
            <v>0.3</v>
          </cell>
          <cell r="I23">
            <v>0</v>
          </cell>
          <cell r="J23">
            <v>10.7</v>
          </cell>
          <cell r="K23" t="str">
            <v>kgCO2-e/GJ</v>
          </cell>
          <cell r="L23">
            <v>22.1</v>
          </cell>
          <cell r="M23" t="str">
            <v>GJ/t</v>
          </cell>
          <cell r="N23">
            <v>2.3063560000000001</v>
          </cell>
          <cell r="O23">
            <v>2.0698859999999999</v>
          </cell>
          <cell r="P23" t="str">
            <v>kgCO2-e/kg</v>
          </cell>
          <cell r="Q23" t="str">
            <v>July 2012</v>
          </cell>
        </row>
        <row r="24">
          <cell r="E24" t="str">
            <v>VIC</v>
          </cell>
          <cell r="F24">
            <v>93.3</v>
          </cell>
          <cell r="G24">
            <v>0.06</v>
          </cell>
          <cell r="H24">
            <v>0.3</v>
          </cell>
          <cell r="I24">
            <v>0</v>
          </cell>
          <cell r="J24">
            <v>10.7</v>
          </cell>
          <cell r="K24" t="str">
            <v>kgCO2-e/GJ</v>
          </cell>
          <cell r="L24">
            <v>22.1</v>
          </cell>
          <cell r="M24" t="str">
            <v>GJ/t</v>
          </cell>
          <cell r="N24">
            <v>2.3063560000000001</v>
          </cell>
          <cell r="O24">
            <v>2.0698859999999999</v>
          </cell>
          <cell r="P24" t="str">
            <v>kgCO2-e/kg</v>
          </cell>
          <cell r="Q24" t="str">
            <v>July 2012</v>
          </cell>
        </row>
        <row r="25">
          <cell r="E25" t="str">
            <v>WA</v>
          </cell>
          <cell r="F25">
            <v>93.3</v>
          </cell>
          <cell r="G25">
            <v>0.06</v>
          </cell>
          <cell r="H25">
            <v>0.3</v>
          </cell>
          <cell r="I25">
            <v>0</v>
          </cell>
          <cell r="J25">
            <v>10.7</v>
          </cell>
          <cell r="K25" t="str">
            <v>kgCO2-e/GJ</v>
          </cell>
          <cell r="L25">
            <v>22.1</v>
          </cell>
          <cell r="M25" t="str">
            <v>GJ/t</v>
          </cell>
          <cell r="N25">
            <v>2.3063560000000001</v>
          </cell>
          <cell r="O25">
            <v>2.0698859999999999</v>
          </cell>
          <cell r="P25" t="str">
            <v>kgCO2-e/kg</v>
          </cell>
          <cell r="Q25" t="str">
            <v>July 2012</v>
          </cell>
        </row>
        <row r="26">
          <cell r="E26" t="str">
            <v>ACT</v>
          </cell>
          <cell r="F26">
            <v>69.2</v>
          </cell>
          <cell r="G26">
            <v>0.1</v>
          </cell>
          <cell r="H26">
            <v>0.2</v>
          </cell>
          <cell r="I26">
            <v>0</v>
          </cell>
          <cell r="J26">
            <v>5.3</v>
          </cell>
          <cell r="K26" t="str">
            <v>kgCO2-e/GJ</v>
          </cell>
          <cell r="L26">
            <v>38.6</v>
          </cell>
          <cell r="M26" t="str">
            <v>GJ/kL</v>
          </cell>
          <cell r="N26">
            <v>2.8872800000000001</v>
          </cell>
          <cell r="O26">
            <v>2.6827000000000001</v>
          </cell>
          <cell r="P26" t="str">
            <v>kgCO2-e/L</v>
          </cell>
          <cell r="Q26" t="str">
            <v>July 2012</v>
          </cell>
        </row>
        <row r="27">
          <cell r="E27" t="str">
            <v>NSW</v>
          </cell>
          <cell r="F27">
            <v>69.2</v>
          </cell>
          <cell r="G27">
            <v>0.1</v>
          </cell>
          <cell r="H27">
            <v>0.2</v>
          </cell>
          <cell r="I27">
            <v>0</v>
          </cell>
          <cell r="J27">
            <v>5.3</v>
          </cell>
          <cell r="K27" t="str">
            <v>kgCO2-e/GJ</v>
          </cell>
          <cell r="L27">
            <v>38.6</v>
          </cell>
          <cell r="M27" t="str">
            <v>GJ/kL</v>
          </cell>
          <cell r="N27">
            <v>2.8872800000000001</v>
          </cell>
          <cell r="O27">
            <v>2.6827000000000001</v>
          </cell>
          <cell r="P27" t="str">
            <v>kgCO2-e/L</v>
          </cell>
          <cell r="Q27" t="str">
            <v>July 2012</v>
          </cell>
        </row>
        <row r="28">
          <cell r="E28" t="str">
            <v>NT</v>
          </cell>
          <cell r="F28">
            <v>69.2</v>
          </cell>
          <cell r="G28">
            <v>0.1</v>
          </cell>
          <cell r="H28">
            <v>0.2</v>
          </cell>
          <cell r="I28">
            <v>0</v>
          </cell>
          <cell r="J28">
            <v>5.3</v>
          </cell>
          <cell r="K28" t="str">
            <v>kgCO2-e/GJ</v>
          </cell>
          <cell r="L28">
            <v>38.6</v>
          </cell>
          <cell r="M28" t="str">
            <v>GJ/kL</v>
          </cell>
          <cell r="N28">
            <v>2.8872800000000001</v>
          </cell>
          <cell r="O28">
            <v>2.6827000000000001</v>
          </cell>
          <cell r="P28" t="str">
            <v>kgCO2-e/L</v>
          </cell>
          <cell r="Q28" t="str">
            <v>July 2012</v>
          </cell>
        </row>
        <row r="29">
          <cell r="E29" t="str">
            <v>QLD</v>
          </cell>
          <cell r="F29">
            <v>69.2</v>
          </cell>
          <cell r="G29">
            <v>0.1</v>
          </cell>
          <cell r="H29">
            <v>0.2</v>
          </cell>
          <cell r="I29">
            <v>0</v>
          </cell>
          <cell r="J29">
            <v>5.3</v>
          </cell>
          <cell r="K29" t="str">
            <v>kgCO2-e/GJ</v>
          </cell>
          <cell r="L29">
            <v>38.6</v>
          </cell>
          <cell r="M29" t="str">
            <v>GJ/kL</v>
          </cell>
          <cell r="N29">
            <v>2.8872800000000001</v>
          </cell>
          <cell r="O29">
            <v>2.6827000000000001</v>
          </cell>
          <cell r="P29" t="str">
            <v>kgCO2-e/L</v>
          </cell>
          <cell r="Q29" t="str">
            <v>July 2012</v>
          </cell>
        </row>
        <row r="30">
          <cell r="E30" t="str">
            <v>SA</v>
          </cell>
          <cell r="F30">
            <v>69.2</v>
          </cell>
          <cell r="G30">
            <v>0.1</v>
          </cell>
          <cell r="H30">
            <v>0.2</v>
          </cell>
          <cell r="I30">
            <v>0</v>
          </cell>
          <cell r="J30">
            <v>5.3</v>
          </cell>
          <cell r="K30" t="str">
            <v>kgCO2-e/GJ</v>
          </cell>
          <cell r="L30">
            <v>38.6</v>
          </cell>
          <cell r="M30" t="str">
            <v>GJ/kL</v>
          </cell>
          <cell r="N30">
            <v>2.8872800000000001</v>
          </cell>
          <cell r="O30">
            <v>2.6827000000000001</v>
          </cell>
          <cell r="P30" t="str">
            <v>kgCO2-e/L</v>
          </cell>
          <cell r="Q30" t="str">
            <v>July 2012</v>
          </cell>
        </row>
        <row r="31">
          <cell r="E31" t="str">
            <v>TAS</v>
          </cell>
          <cell r="F31">
            <v>69.2</v>
          </cell>
          <cell r="G31">
            <v>0.1</v>
          </cell>
          <cell r="H31">
            <v>0.2</v>
          </cell>
          <cell r="I31">
            <v>0</v>
          </cell>
          <cell r="J31">
            <v>5.3</v>
          </cell>
          <cell r="K31" t="str">
            <v>kgCO2-e/GJ</v>
          </cell>
          <cell r="L31">
            <v>38.6</v>
          </cell>
          <cell r="M31" t="str">
            <v>GJ/kL</v>
          </cell>
          <cell r="N31">
            <v>2.8872800000000001</v>
          </cell>
          <cell r="O31">
            <v>2.6827000000000001</v>
          </cell>
          <cell r="P31" t="str">
            <v>kgCO2-e/L</v>
          </cell>
          <cell r="Q31" t="str">
            <v>July 2012</v>
          </cell>
        </row>
        <row r="32">
          <cell r="E32" t="str">
            <v>VIC</v>
          </cell>
          <cell r="F32">
            <v>69.2</v>
          </cell>
          <cell r="G32">
            <v>0.1</v>
          </cell>
          <cell r="H32">
            <v>0.2</v>
          </cell>
          <cell r="I32">
            <v>0</v>
          </cell>
          <cell r="J32">
            <v>5.3</v>
          </cell>
          <cell r="K32" t="str">
            <v>kgCO2-e/GJ</v>
          </cell>
          <cell r="L32">
            <v>38.6</v>
          </cell>
          <cell r="M32" t="str">
            <v>GJ/kL</v>
          </cell>
          <cell r="N32">
            <v>2.8872800000000001</v>
          </cell>
          <cell r="O32">
            <v>2.6827000000000001</v>
          </cell>
          <cell r="P32" t="str">
            <v>kgCO2-e/L</v>
          </cell>
          <cell r="Q32" t="str">
            <v>July 2012</v>
          </cell>
        </row>
        <row r="33">
          <cell r="E33" t="str">
            <v>WA</v>
          </cell>
          <cell r="F33">
            <v>69.2</v>
          </cell>
          <cell r="G33">
            <v>0.1</v>
          </cell>
          <cell r="H33">
            <v>0.2</v>
          </cell>
          <cell r="I33">
            <v>0</v>
          </cell>
          <cell r="J33">
            <v>5.3</v>
          </cell>
          <cell r="K33" t="str">
            <v>kgCO2-e/GJ</v>
          </cell>
          <cell r="L33">
            <v>38.6</v>
          </cell>
          <cell r="M33" t="str">
            <v>GJ/kL</v>
          </cell>
          <cell r="N33">
            <v>2.8872800000000001</v>
          </cell>
          <cell r="O33">
            <v>2.6827000000000001</v>
          </cell>
          <cell r="P33" t="str">
            <v>kgCO2-e/L</v>
          </cell>
          <cell r="Q33" t="str">
            <v>July 2012</v>
          </cell>
        </row>
      </sheetData>
      <sheetData sheetId="3"/>
      <sheetData sheetId="4">
        <row r="1">
          <cell r="A1" t="str">
            <v>Climate_id</v>
          </cell>
          <cell r="B1" t="str">
            <v>Name</v>
          </cell>
          <cell r="C1" t="str">
            <v>State_id</v>
          </cell>
          <cell r="D1" t="str">
            <v>Hdd</v>
          </cell>
          <cell r="E1" t="str">
            <v>Cdd</v>
          </cell>
        </row>
        <row r="2">
          <cell r="A2">
            <v>1</v>
          </cell>
          <cell r="B2" t="str">
            <v>Kimberley</v>
          </cell>
          <cell r="C2">
            <v>1</v>
          </cell>
          <cell r="D2">
            <v>6</v>
          </cell>
          <cell r="E2">
            <v>2016</v>
          </cell>
        </row>
        <row r="3">
          <cell r="A3">
            <v>2</v>
          </cell>
          <cell r="B3" t="str">
            <v>Pilbara</v>
          </cell>
          <cell r="C3">
            <v>1</v>
          </cell>
          <cell r="D3">
            <v>27</v>
          </cell>
          <cell r="E3">
            <v>1782</v>
          </cell>
        </row>
        <row r="4">
          <cell r="A4">
            <v>3</v>
          </cell>
          <cell r="B4" t="str">
            <v>Gascoyne</v>
          </cell>
          <cell r="C4">
            <v>1</v>
          </cell>
          <cell r="D4">
            <v>159</v>
          </cell>
          <cell r="E4">
            <v>1001</v>
          </cell>
        </row>
        <row r="5">
          <cell r="A5">
            <v>4</v>
          </cell>
          <cell r="B5" t="str">
            <v>Interior</v>
          </cell>
          <cell r="C5">
            <v>1</v>
          </cell>
          <cell r="D5">
            <v>312</v>
          </cell>
          <cell r="E5">
            <v>770</v>
          </cell>
        </row>
        <row r="6">
          <cell r="A6">
            <v>5</v>
          </cell>
          <cell r="B6" t="str">
            <v>Central West</v>
          </cell>
          <cell r="C6">
            <v>1</v>
          </cell>
          <cell r="D6">
            <v>446</v>
          </cell>
          <cell r="E6">
            <v>553</v>
          </cell>
        </row>
        <row r="7">
          <cell r="A7">
            <v>6</v>
          </cell>
          <cell r="B7" t="str">
            <v>Central Wheat Belt</v>
          </cell>
          <cell r="C7">
            <v>1</v>
          </cell>
          <cell r="D7">
            <v>939</v>
          </cell>
          <cell r="E7">
            <v>327</v>
          </cell>
        </row>
        <row r="8">
          <cell r="A8">
            <v>7</v>
          </cell>
          <cell r="B8" t="str">
            <v>Lower West</v>
          </cell>
          <cell r="C8">
            <v>1</v>
          </cell>
          <cell r="D8">
            <v>680</v>
          </cell>
          <cell r="E8">
            <v>340</v>
          </cell>
        </row>
        <row r="9">
          <cell r="A9">
            <v>8</v>
          </cell>
          <cell r="B9" t="str">
            <v>Great Southern</v>
          </cell>
          <cell r="C9">
            <v>1</v>
          </cell>
          <cell r="D9">
            <v>1249</v>
          </cell>
          <cell r="E9">
            <v>185</v>
          </cell>
        </row>
        <row r="10">
          <cell r="A10">
            <v>9</v>
          </cell>
          <cell r="B10" t="str">
            <v>South West</v>
          </cell>
          <cell r="C10">
            <v>1</v>
          </cell>
          <cell r="D10">
            <v>1048</v>
          </cell>
          <cell r="E10">
            <v>274</v>
          </cell>
        </row>
        <row r="11">
          <cell r="A11">
            <v>10</v>
          </cell>
          <cell r="B11" t="str">
            <v>Southern Coastal</v>
          </cell>
          <cell r="C11">
            <v>1</v>
          </cell>
          <cell r="D11">
            <v>1112</v>
          </cell>
          <cell r="E11">
            <v>132</v>
          </cell>
        </row>
        <row r="12">
          <cell r="A12">
            <v>11</v>
          </cell>
          <cell r="B12" t="str">
            <v>Goldfields</v>
          </cell>
          <cell r="C12">
            <v>1</v>
          </cell>
          <cell r="D12">
            <v>899</v>
          </cell>
          <cell r="E12">
            <v>243</v>
          </cell>
        </row>
        <row r="13">
          <cell r="A13">
            <v>12</v>
          </cell>
          <cell r="B13" t="str">
            <v>Eucla</v>
          </cell>
          <cell r="C13">
            <v>1</v>
          </cell>
          <cell r="D13">
            <v>768</v>
          </cell>
          <cell r="E13">
            <v>360</v>
          </cell>
        </row>
        <row r="14">
          <cell r="A14">
            <v>13</v>
          </cell>
          <cell r="B14" t="str">
            <v>Mallee</v>
          </cell>
          <cell r="C14">
            <v>2</v>
          </cell>
          <cell r="D14">
            <v>1160</v>
          </cell>
          <cell r="E14">
            <v>201</v>
          </cell>
        </row>
        <row r="15">
          <cell r="A15">
            <v>14</v>
          </cell>
          <cell r="B15" t="str">
            <v>Wimmera</v>
          </cell>
          <cell r="C15">
            <v>2</v>
          </cell>
          <cell r="D15">
            <v>1610</v>
          </cell>
          <cell r="E15">
            <v>120</v>
          </cell>
        </row>
        <row r="16">
          <cell r="A16">
            <v>15</v>
          </cell>
          <cell r="B16" t="str">
            <v>Western District</v>
          </cell>
          <cell r="C16">
            <v>2</v>
          </cell>
          <cell r="D16">
            <v>2049</v>
          </cell>
          <cell r="E16">
            <v>104</v>
          </cell>
        </row>
        <row r="17">
          <cell r="A17">
            <v>16</v>
          </cell>
          <cell r="B17" t="str">
            <v>Northern Country</v>
          </cell>
          <cell r="C17">
            <v>2</v>
          </cell>
          <cell r="D17">
            <v>1595</v>
          </cell>
          <cell r="E17">
            <v>248</v>
          </cell>
        </row>
        <row r="18">
          <cell r="A18">
            <v>17</v>
          </cell>
          <cell r="B18" t="str">
            <v>North Central</v>
          </cell>
          <cell r="C18">
            <v>2</v>
          </cell>
          <cell r="D18">
            <v>1846</v>
          </cell>
          <cell r="E18">
            <v>145</v>
          </cell>
        </row>
        <row r="19">
          <cell r="A19">
            <v>18</v>
          </cell>
          <cell r="B19" t="str">
            <v>Central</v>
          </cell>
          <cell r="C19">
            <v>2</v>
          </cell>
          <cell r="D19">
            <v>1590</v>
          </cell>
          <cell r="E19">
            <v>100</v>
          </cell>
        </row>
        <row r="20">
          <cell r="A20">
            <v>19</v>
          </cell>
          <cell r="B20" t="str">
            <v>Northeast</v>
          </cell>
          <cell r="C20">
            <v>2</v>
          </cell>
          <cell r="D20">
            <v>2031</v>
          </cell>
          <cell r="E20">
            <v>194</v>
          </cell>
        </row>
        <row r="21">
          <cell r="A21">
            <v>20</v>
          </cell>
          <cell r="B21" t="str">
            <v>West and South Gippsland</v>
          </cell>
          <cell r="C21">
            <v>2</v>
          </cell>
          <cell r="D21">
            <v>2021</v>
          </cell>
          <cell r="E21">
            <v>136</v>
          </cell>
        </row>
        <row r="22">
          <cell r="A22">
            <v>21</v>
          </cell>
          <cell r="B22" t="str">
            <v>East Gippsland</v>
          </cell>
          <cell r="C22">
            <v>2</v>
          </cell>
          <cell r="D22">
            <v>1569</v>
          </cell>
          <cell r="E22">
            <v>180</v>
          </cell>
        </row>
        <row r="23">
          <cell r="A23">
            <v>22</v>
          </cell>
          <cell r="B23" t="str">
            <v>Northwest Coast and King Island</v>
          </cell>
          <cell r="C23">
            <v>3</v>
          </cell>
          <cell r="D23">
            <v>1997</v>
          </cell>
          <cell r="E23">
            <v>52</v>
          </cell>
        </row>
        <row r="24">
          <cell r="A24">
            <v>23</v>
          </cell>
          <cell r="B24" t="str">
            <v>West &amp; South Coast &amp; Highlands</v>
          </cell>
          <cell r="C24">
            <v>3</v>
          </cell>
          <cell r="D24">
            <v>2516</v>
          </cell>
          <cell r="E24">
            <v>48</v>
          </cell>
        </row>
        <row r="25">
          <cell r="A25">
            <v>24</v>
          </cell>
          <cell r="B25" t="str">
            <v>Central Plateau and Upper Derwent Valley</v>
          </cell>
          <cell r="C25">
            <v>3</v>
          </cell>
          <cell r="D25">
            <v>3056</v>
          </cell>
          <cell r="E25">
            <v>34</v>
          </cell>
        </row>
        <row r="26">
          <cell r="A26">
            <v>25</v>
          </cell>
          <cell r="B26" t="str">
            <v>Central North and Midlands</v>
          </cell>
          <cell r="C26">
            <v>3</v>
          </cell>
          <cell r="D26">
            <v>2421</v>
          </cell>
          <cell r="E26">
            <v>25</v>
          </cell>
        </row>
        <row r="27">
          <cell r="A27">
            <v>26</v>
          </cell>
          <cell r="B27" t="str">
            <v>South East, Huon &amp; Channel and Lower Derwent Valley</v>
          </cell>
          <cell r="C27">
            <v>3</v>
          </cell>
          <cell r="D27">
            <v>2049</v>
          </cell>
          <cell r="E27">
            <v>29</v>
          </cell>
        </row>
        <row r="28">
          <cell r="A28">
            <v>27</v>
          </cell>
          <cell r="B28" t="str">
            <v>North East and Flinders Island</v>
          </cell>
          <cell r="C28">
            <v>3</v>
          </cell>
          <cell r="D28">
            <v>1903</v>
          </cell>
          <cell r="E28">
            <v>137</v>
          </cell>
        </row>
        <row r="29">
          <cell r="A29">
            <v>28</v>
          </cell>
          <cell r="B29" t="str">
            <v>East Coast</v>
          </cell>
          <cell r="C29">
            <v>3</v>
          </cell>
          <cell r="D29">
            <v>1869</v>
          </cell>
          <cell r="E29">
            <v>80</v>
          </cell>
        </row>
        <row r="30">
          <cell r="A30">
            <v>29</v>
          </cell>
          <cell r="B30" t="str">
            <v>Western Agricultural</v>
          </cell>
          <cell r="C30">
            <v>4</v>
          </cell>
          <cell r="D30">
            <v>963</v>
          </cell>
          <cell r="E30">
            <v>229</v>
          </cell>
        </row>
        <row r="31">
          <cell r="A31">
            <v>30</v>
          </cell>
          <cell r="B31" t="str">
            <v>Northwest Pastoral</v>
          </cell>
          <cell r="C31">
            <v>4</v>
          </cell>
          <cell r="D31">
            <v>615</v>
          </cell>
          <cell r="E31">
            <v>286</v>
          </cell>
        </row>
        <row r="32">
          <cell r="A32">
            <v>31</v>
          </cell>
          <cell r="B32" t="str">
            <v>Northeast Pastoral</v>
          </cell>
          <cell r="C32">
            <v>4</v>
          </cell>
          <cell r="D32">
            <v>746</v>
          </cell>
          <cell r="E32">
            <v>340</v>
          </cell>
        </row>
        <row r="33">
          <cell r="A33">
            <v>32</v>
          </cell>
          <cell r="B33" t="str">
            <v>Northern Agricultural</v>
          </cell>
          <cell r="C33">
            <v>4</v>
          </cell>
          <cell r="D33">
            <v>954</v>
          </cell>
          <cell r="E33">
            <v>354</v>
          </cell>
        </row>
        <row r="34">
          <cell r="A34">
            <v>33</v>
          </cell>
          <cell r="B34" t="str">
            <v>Central</v>
          </cell>
          <cell r="C34">
            <v>4</v>
          </cell>
          <cell r="D34">
            <v>1554</v>
          </cell>
          <cell r="E34">
            <v>132</v>
          </cell>
        </row>
        <row r="35">
          <cell r="A35">
            <v>34</v>
          </cell>
          <cell r="B35" t="str">
            <v>Murray</v>
          </cell>
          <cell r="C35">
            <v>4</v>
          </cell>
          <cell r="D35">
            <v>1258</v>
          </cell>
          <cell r="E35">
            <v>173</v>
          </cell>
        </row>
        <row r="36">
          <cell r="A36">
            <v>35</v>
          </cell>
          <cell r="B36" t="str">
            <v>Southeast</v>
          </cell>
          <cell r="C36">
            <v>4</v>
          </cell>
          <cell r="D36">
            <v>1813</v>
          </cell>
          <cell r="E36">
            <v>61</v>
          </cell>
        </row>
        <row r="37">
          <cell r="A37">
            <v>36</v>
          </cell>
          <cell r="B37" t="str">
            <v>Peninsula</v>
          </cell>
          <cell r="C37">
            <v>5</v>
          </cell>
          <cell r="D37">
            <v>0</v>
          </cell>
          <cell r="E37">
            <v>2835</v>
          </cell>
        </row>
        <row r="38">
          <cell r="A38">
            <v>37</v>
          </cell>
          <cell r="B38" t="str">
            <v>Gulf Country</v>
          </cell>
          <cell r="C38">
            <v>5</v>
          </cell>
          <cell r="D38">
            <v>4</v>
          </cell>
          <cell r="E38">
            <v>2288</v>
          </cell>
        </row>
        <row r="39">
          <cell r="A39">
            <v>38</v>
          </cell>
          <cell r="B39" t="str">
            <v>Northern Goldfields and Upper Flinders</v>
          </cell>
          <cell r="C39">
            <v>5</v>
          </cell>
          <cell r="D39">
            <v>52</v>
          </cell>
          <cell r="E39">
            <v>1470</v>
          </cell>
        </row>
        <row r="40">
          <cell r="A40">
            <v>39</v>
          </cell>
          <cell r="B40" t="str">
            <v>Northern Tropical Coast and Tablelands</v>
          </cell>
          <cell r="C40">
            <v>5</v>
          </cell>
          <cell r="D40">
            <v>4</v>
          </cell>
          <cell r="E40">
            <v>2211</v>
          </cell>
        </row>
        <row r="41">
          <cell r="A41">
            <v>41</v>
          </cell>
          <cell r="B41" t="str">
            <v>Herbert and Lower Burdekin</v>
          </cell>
          <cell r="C41">
            <v>5</v>
          </cell>
          <cell r="D41">
            <v>17</v>
          </cell>
          <cell r="E41">
            <v>2429</v>
          </cell>
        </row>
        <row r="42">
          <cell r="A42">
            <v>42</v>
          </cell>
          <cell r="B42" t="str">
            <v>Central Coast - Whitsundays</v>
          </cell>
          <cell r="C42">
            <v>5</v>
          </cell>
          <cell r="D42">
            <v>98</v>
          </cell>
          <cell r="E42">
            <v>1950</v>
          </cell>
        </row>
        <row r="43">
          <cell r="A43">
            <v>43</v>
          </cell>
          <cell r="B43" t="str">
            <v>Capricornia</v>
          </cell>
          <cell r="C43">
            <v>5</v>
          </cell>
          <cell r="D43">
            <v>140</v>
          </cell>
          <cell r="E43">
            <v>1424</v>
          </cell>
        </row>
        <row r="44">
          <cell r="A44">
            <v>44</v>
          </cell>
          <cell r="B44" t="str">
            <v>Central Highlands - Coalfields</v>
          </cell>
          <cell r="C44">
            <v>5</v>
          </cell>
          <cell r="D44">
            <v>207</v>
          </cell>
          <cell r="E44">
            <v>1143</v>
          </cell>
        </row>
        <row r="45">
          <cell r="A45">
            <v>45</v>
          </cell>
          <cell r="B45" t="str">
            <v>Central West</v>
          </cell>
          <cell r="C45">
            <v>5</v>
          </cell>
          <cell r="D45">
            <v>255</v>
          </cell>
          <cell r="E45">
            <v>1024</v>
          </cell>
        </row>
        <row r="46">
          <cell r="A46">
            <v>46</v>
          </cell>
          <cell r="B46" t="str">
            <v>Northwest</v>
          </cell>
          <cell r="C46">
            <v>5</v>
          </cell>
          <cell r="D46">
            <v>137</v>
          </cell>
          <cell r="E46">
            <v>955</v>
          </cell>
        </row>
        <row r="47">
          <cell r="A47">
            <v>47</v>
          </cell>
          <cell r="B47" t="str">
            <v>Channel Country</v>
          </cell>
          <cell r="C47">
            <v>5</v>
          </cell>
          <cell r="D47">
            <v>380</v>
          </cell>
          <cell r="E47">
            <v>820</v>
          </cell>
        </row>
        <row r="48">
          <cell r="A48">
            <v>48</v>
          </cell>
          <cell r="B48" t="str">
            <v>Maranoa and Warrego</v>
          </cell>
          <cell r="C48">
            <v>5</v>
          </cell>
          <cell r="D48">
            <v>603</v>
          </cell>
          <cell r="E48">
            <v>844</v>
          </cell>
        </row>
        <row r="49">
          <cell r="A49">
            <v>49</v>
          </cell>
          <cell r="B49" t="str">
            <v>Darling Downs and Granite Belt</v>
          </cell>
          <cell r="C49">
            <v>5</v>
          </cell>
          <cell r="D49">
            <v>660</v>
          </cell>
          <cell r="E49">
            <v>876</v>
          </cell>
        </row>
        <row r="50">
          <cell r="A50">
            <v>50</v>
          </cell>
          <cell r="B50" t="str">
            <v>Wide Bay and Burnett</v>
          </cell>
          <cell r="C50">
            <v>5</v>
          </cell>
          <cell r="D50">
            <v>229</v>
          </cell>
          <cell r="E50">
            <v>1375</v>
          </cell>
        </row>
        <row r="51">
          <cell r="A51">
            <v>51</v>
          </cell>
          <cell r="B51" t="str">
            <v>Southeast Coast</v>
          </cell>
          <cell r="C51">
            <v>5</v>
          </cell>
          <cell r="D51">
            <v>325</v>
          </cell>
          <cell r="E51">
            <v>1043</v>
          </cell>
        </row>
        <row r="52">
          <cell r="A52">
            <v>52</v>
          </cell>
          <cell r="B52" t="str">
            <v>Upper Western</v>
          </cell>
          <cell r="C52">
            <v>6</v>
          </cell>
          <cell r="D52">
            <v>813</v>
          </cell>
          <cell r="E52">
            <v>523</v>
          </cell>
        </row>
        <row r="53">
          <cell r="A53">
            <v>53</v>
          </cell>
          <cell r="B53" t="str">
            <v>Lower Western</v>
          </cell>
          <cell r="C53">
            <v>6</v>
          </cell>
          <cell r="D53">
            <v>1112</v>
          </cell>
          <cell r="E53">
            <v>230</v>
          </cell>
        </row>
        <row r="54">
          <cell r="A54">
            <v>54</v>
          </cell>
          <cell r="B54" t="str">
            <v>Riverina</v>
          </cell>
          <cell r="C54">
            <v>6</v>
          </cell>
          <cell r="D54">
            <v>1330</v>
          </cell>
          <cell r="E54">
            <v>358</v>
          </cell>
        </row>
        <row r="55">
          <cell r="A55">
            <v>55</v>
          </cell>
          <cell r="B55" t="str">
            <v>North West Slopes and Plains</v>
          </cell>
          <cell r="C55">
            <v>6</v>
          </cell>
          <cell r="D55">
            <v>944</v>
          </cell>
          <cell r="E55">
            <v>470</v>
          </cell>
        </row>
        <row r="56">
          <cell r="A56">
            <v>56</v>
          </cell>
          <cell r="B56" t="str">
            <v>Central West Slopes and Plains</v>
          </cell>
          <cell r="C56">
            <v>6</v>
          </cell>
          <cell r="D56">
            <v>1164</v>
          </cell>
          <cell r="E56">
            <v>283</v>
          </cell>
        </row>
        <row r="57">
          <cell r="A57">
            <v>57</v>
          </cell>
          <cell r="B57" t="str">
            <v>South West Slopes</v>
          </cell>
          <cell r="C57">
            <v>6</v>
          </cell>
          <cell r="D57">
            <v>1608</v>
          </cell>
          <cell r="E57">
            <v>219</v>
          </cell>
        </row>
        <row r="58">
          <cell r="A58">
            <v>58</v>
          </cell>
          <cell r="B58" t="str">
            <v>Northern Rivers</v>
          </cell>
          <cell r="C58">
            <v>6</v>
          </cell>
          <cell r="D58">
            <v>401</v>
          </cell>
          <cell r="E58">
            <v>1122</v>
          </cell>
        </row>
        <row r="59">
          <cell r="A59">
            <v>59</v>
          </cell>
          <cell r="B59" t="str">
            <v>Northern Tablelands</v>
          </cell>
          <cell r="C59">
            <v>6</v>
          </cell>
          <cell r="D59">
            <v>1769</v>
          </cell>
          <cell r="E59">
            <v>206</v>
          </cell>
        </row>
        <row r="60">
          <cell r="A60">
            <v>60</v>
          </cell>
          <cell r="B60" t="str">
            <v>Mid-North Coast</v>
          </cell>
          <cell r="C60">
            <v>6</v>
          </cell>
          <cell r="D60">
            <v>596</v>
          </cell>
          <cell r="E60">
            <v>853</v>
          </cell>
        </row>
        <row r="61">
          <cell r="A61">
            <v>61</v>
          </cell>
          <cell r="B61" t="str">
            <v>Hunter</v>
          </cell>
          <cell r="C61">
            <v>6</v>
          </cell>
          <cell r="D61">
            <v>616</v>
          </cell>
          <cell r="E61">
            <v>653</v>
          </cell>
        </row>
        <row r="62">
          <cell r="A62">
            <v>62</v>
          </cell>
          <cell r="B62" t="str">
            <v>Central Tablelands</v>
          </cell>
          <cell r="C62">
            <v>6</v>
          </cell>
          <cell r="D62">
            <v>2023</v>
          </cell>
          <cell r="E62">
            <v>89</v>
          </cell>
        </row>
        <row r="63">
          <cell r="A63">
            <v>63</v>
          </cell>
          <cell r="B63" t="str">
            <v>Metropolitan</v>
          </cell>
          <cell r="C63">
            <v>6</v>
          </cell>
          <cell r="D63">
            <v>642</v>
          </cell>
          <cell r="E63">
            <v>541</v>
          </cell>
        </row>
        <row r="64">
          <cell r="A64">
            <v>64</v>
          </cell>
          <cell r="B64" t="str">
            <v>Southern Tablelands</v>
          </cell>
          <cell r="C64">
            <v>6</v>
          </cell>
          <cell r="D64">
            <v>2186</v>
          </cell>
          <cell r="E64">
            <v>80</v>
          </cell>
        </row>
        <row r="65">
          <cell r="A65">
            <v>65</v>
          </cell>
          <cell r="B65" t="str">
            <v>South Coast &amp; Illawarra</v>
          </cell>
          <cell r="C65">
            <v>6</v>
          </cell>
          <cell r="D65">
            <v>690</v>
          </cell>
          <cell r="E65">
            <v>577</v>
          </cell>
        </row>
        <row r="66">
          <cell r="A66">
            <v>66</v>
          </cell>
          <cell r="B66" t="str">
            <v>Darwin - Daly</v>
          </cell>
          <cell r="C66">
            <v>8</v>
          </cell>
          <cell r="D66">
            <v>0</v>
          </cell>
          <cell r="E66">
            <v>2895</v>
          </cell>
        </row>
        <row r="67">
          <cell r="A67">
            <v>67</v>
          </cell>
          <cell r="B67" t="str">
            <v>Arnhem</v>
          </cell>
          <cell r="C67">
            <v>8</v>
          </cell>
          <cell r="D67">
            <v>0</v>
          </cell>
          <cell r="E67">
            <v>3344</v>
          </cell>
        </row>
        <row r="68">
          <cell r="A68">
            <v>68</v>
          </cell>
          <cell r="B68" t="str">
            <v>Roper - McArthur</v>
          </cell>
          <cell r="C68">
            <v>8</v>
          </cell>
          <cell r="D68">
            <v>10</v>
          </cell>
          <cell r="E68">
            <v>2165</v>
          </cell>
        </row>
        <row r="69">
          <cell r="A69">
            <v>69</v>
          </cell>
          <cell r="B69" t="str">
            <v>Victoria</v>
          </cell>
          <cell r="C69">
            <v>8</v>
          </cell>
          <cell r="D69">
            <v>1</v>
          </cell>
          <cell r="E69">
            <v>2369</v>
          </cell>
        </row>
        <row r="70">
          <cell r="A70">
            <v>70</v>
          </cell>
          <cell r="B70" t="str">
            <v>Barkly</v>
          </cell>
          <cell r="C70">
            <v>8</v>
          </cell>
          <cell r="D70">
            <v>79</v>
          </cell>
          <cell r="E70">
            <v>958</v>
          </cell>
        </row>
        <row r="71">
          <cell r="A71">
            <v>71</v>
          </cell>
          <cell r="B71" t="str">
            <v>Alice Springs</v>
          </cell>
          <cell r="C71">
            <v>8</v>
          </cell>
          <cell r="D71">
            <v>660</v>
          </cell>
          <cell r="E71">
            <v>379</v>
          </cell>
        </row>
      </sheetData>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tabColor rgb="FF00B0F0"/>
  </sheetPr>
  <dimension ref="A1:AH285"/>
  <sheetViews>
    <sheetView tabSelected="1" zoomScale="70" zoomScaleNormal="70" zoomScaleSheetLayoutView="70" workbookViewId="0">
      <selection activeCell="H12" sqref="H12:I12"/>
    </sheetView>
  </sheetViews>
  <sheetFormatPr defaultColWidth="9.28515625" defaultRowHeight="12.75"/>
  <cols>
    <col min="1" max="1" width="3.28515625" style="51" customWidth="1"/>
    <col min="2" max="2" width="17.5703125" style="51" customWidth="1"/>
    <col min="3" max="3" width="4.8554687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5" width="9.28515625" style="51"/>
    <col min="16" max="17" width="18.5703125" style="51" customWidth="1"/>
    <col min="18" max="18" width="20.7109375" style="51" customWidth="1"/>
    <col min="19" max="19" width="12.28515625" style="51" customWidth="1"/>
    <col min="20"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5.45" customHeight="1"/>
    <row r="2" spans="1:21" s="1" customFormat="1" ht="15" customHeight="1">
      <c r="A2" s="2"/>
      <c r="B2" s="3"/>
      <c r="C2" s="3"/>
      <c r="D2" s="3"/>
      <c r="E2" s="3"/>
      <c r="F2" s="3"/>
      <c r="G2" s="3"/>
      <c r="H2" s="3"/>
      <c r="I2" s="3"/>
    </row>
    <row r="3" spans="1:21" s="1" customFormat="1" ht="81" customHeight="1">
      <c r="A3" s="2"/>
      <c r="B3" s="4"/>
      <c r="C3" s="5"/>
      <c r="D3" s="485" t="s">
        <v>0</v>
      </c>
      <c r="E3" s="485"/>
      <c r="F3" s="485" t="s">
        <v>1</v>
      </c>
      <c r="G3" s="485"/>
      <c r="H3" s="485"/>
      <c r="I3" s="485"/>
    </row>
    <row r="4" spans="1:21" s="1" customFormat="1" ht="75.599999999999994" customHeight="1">
      <c r="A4" s="2"/>
      <c r="B4" s="491" t="s">
        <v>2</v>
      </c>
      <c r="C4" s="491"/>
      <c r="D4" s="491"/>
      <c r="E4" s="491"/>
      <c r="F4" s="491"/>
      <c r="G4" s="491"/>
      <c r="H4" s="491"/>
    </row>
    <row r="5" spans="1:21" s="1" customFormat="1" ht="15" customHeight="1">
      <c r="A5" s="6"/>
      <c r="B5" s="221" t="s">
        <v>3</v>
      </c>
      <c r="C5" s="226">
        <v>1.3</v>
      </c>
      <c r="D5" s="222"/>
      <c r="E5" s="223" t="s">
        <v>4</v>
      </c>
      <c r="F5" s="224">
        <v>44505</v>
      </c>
      <c r="G5" s="159"/>
      <c r="H5" s="222"/>
      <c r="I5" s="225"/>
      <c r="J5" s="7"/>
      <c r="K5" s="7"/>
    </row>
    <row r="6" spans="1:21" s="2" customFormat="1"/>
    <row r="7" spans="1:21" s="2" customFormat="1" ht="237" customHeight="1">
      <c r="B7" s="486" t="s">
        <v>248</v>
      </c>
      <c r="C7" s="487"/>
      <c r="D7" s="487"/>
      <c r="E7" s="487"/>
      <c r="F7" s="487"/>
      <c r="G7" s="487"/>
      <c r="H7" s="487"/>
      <c r="I7" s="488"/>
      <c r="K7" s="113"/>
    </row>
    <row r="8" spans="1:21" s="8" customFormat="1" ht="3" customHeight="1">
      <c r="B8" s="9"/>
      <c r="C8" s="10"/>
      <c r="D8" s="11"/>
      <c r="E8" s="12"/>
      <c r="F8" s="10"/>
      <c r="G8" s="10"/>
    </row>
    <row r="9" spans="1:21" s="8" customFormat="1" ht="18" customHeight="1">
      <c r="B9" s="13"/>
      <c r="C9" s="13"/>
      <c r="D9" s="14"/>
      <c r="E9" s="103"/>
      <c r="F9" s="13"/>
      <c r="G9" s="13"/>
      <c r="H9" s="2"/>
      <c r="I9" s="2"/>
    </row>
    <row r="10" spans="1:21" s="15" customFormat="1" ht="17.25" customHeight="1">
      <c r="B10" s="157" t="s">
        <v>5</v>
      </c>
      <c r="C10" s="158"/>
      <c r="D10" s="158"/>
      <c r="E10" s="158"/>
      <c r="F10" s="158"/>
      <c r="G10" s="158"/>
      <c r="H10" s="159"/>
      <c r="I10" s="159"/>
      <c r="J10" s="16"/>
    </row>
    <row r="11" spans="1:21" s="15" customFormat="1" ht="10.15" customHeight="1">
      <c r="B11" s="17"/>
      <c r="C11" s="17"/>
      <c r="D11" s="17"/>
      <c r="E11" s="17"/>
      <c r="F11" s="17"/>
      <c r="G11" s="17"/>
      <c r="H11" s="18"/>
      <c r="I11" s="18"/>
      <c r="J11" s="19"/>
    </row>
    <row r="12" spans="1:21" s="16" customFormat="1" ht="20.100000000000001" customHeight="1">
      <c r="B12" s="141" t="s">
        <v>6</v>
      </c>
      <c r="C12" s="142"/>
      <c r="D12" s="142"/>
      <c r="E12" s="142"/>
      <c r="F12" s="143"/>
      <c r="G12" s="20"/>
      <c r="H12" s="489"/>
      <c r="I12" s="490"/>
      <c r="J12" s="21" t="str">
        <f>IF(AND(H12="",H16=""),"",IF(ISNA(F85),"ERROR: Please enter a valid postcode",""))</f>
        <v/>
      </c>
    </row>
    <row r="13" spans="1:21" s="16" customFormat="1" ht="20.100000000000001" customHeight="1">
      <c r="B13" s="144" t="s">
        <v>7</v>
      </c>
      <c r="C13" s="145"/>
      <c r="D13" s="145"/>
      <c r="E13" s="145"/>
      <c r="F13" s="146"/>
      <c r="G13" s="23"/>
      <c r="H13" s="489"/>
      <c r="I13" s="490"/>
      <c r="J13" s="21"/>
      <c r="K13" s="24"/>
      <c r="M13" s="24"/>
      <c r="U13" s="25"/>
    </row>
    <row r="14" spans="1:21" s="16" customFormat="1" ht="20.100000000000001" customHeight="1">
      <c r="B14" s="147" t="s">
        <v>8</v>
      </c>
      <c r="C14" s="148"/>
      <c r="D14" s="148"/>
      <c r="E14" s="148"/>
      <c r="F14" s="149"/>
      <c r="G14" s="20"/>
      <c r="H14" s="489"/>
      <c r="I14" s="490"/>
      <c r="K14" s="24"/>
    </row>
    <row r="15" spans="1:21" s="16" customFormat="1" ht="12.75" customHeight="1">
      <c r="B15" s="26"/>
      <c r="C15" s="22"/>
      <c r="D15" s="22"/>
      <c r="E15" s="22"/>
      <c r="F15" s="22"/>
      <c r="G15" s="23"/>
      <c r="H15" s="27"/>
      <c r="I15" s="28"/>
    </row>
    <row r="16" spans="1:21" s="16" customFormat="1" ht="20.100000000000001" customHeight="1">
      <c r="B16" s="141" t="s">
        <v>9</v>
      </c>
      <c r="C16" s="150"/>
      <c r="D16" s="150"/>
      <c r="E16" s="150"/>
      <c r="F16" s="151" t="s">
        <v>10</v>
      </c>
      <c r="G16" s="29"/>
      <c r="H16" s="481"/>
      <c r="I16" s="482"/>
      <c r="J16" s="30"/>
    </row>
    <row r="17" spans="2:10" s="16" customFormat="1" ht="20.100000000000001" customHeight="1">
      <c r="B17" s="152"/>
      <c r="C17" s="153"/>
      <c r="D17" s="153"/>
      <c r="E17" s="153"/>
      <c r="F17" s="154" t="s">
        <v>11</v>
      </c>
      <c r="G17" s="119"/>
      <c r="H17" s="481"/>
      <c r="I17" s="482"/>
      <c r="J17" s="30"/>
    </row>
    <row r="18" spans="2:10" s="16" customFormat="1" ht="20.100000000000001" customHeight="1">
      <c r="B18" s="155"/>
      <c r="C18" s="156"/>
      <c r="D18" s="156"/>
      <c r="E18" s="187"/>
      <c r="F18" s="154" t="s">
        <v>12</v>
      </c>
      <c r="G18" s="119"/>
      <c r="H18" s="483"/>
      <c r="I18" s="484"/>
    </row>
    <row r="19" spans="2:10" s="16" customFormat="1" ht="20.100000000000001" customHeight="1">
      <c r="B19" s="31"/>
      <c r="C19" s="31"/>
      <c r="D19" s="31"/>
      <c r="E19" s="188"/>
      <c r="F19" s="189" t="s">
        <v>13</v>
      </c>
      <c r="G19" s="119"/>
      <c r="H19" s="460">
        <f>H16+H17/3.6+H18*38.6/3.6</f>
        <v>0</v>
      </c>
      <c r="I19" s="460"/>
    </row>
    <row r="20" spans="2:10" s="16" customFormat="1" ht="20.100000000000001" customHeight="1">
      <c r="B20" s="31"/>
      <c r="C20" s="31"/>
      <c r="D20" s="31"/>
      <c r="E20" s="31"/>
      <c r="F20" s="31"/>
      <c r="G20" s="31"/>
      <c r="H20" s="31"/>
      <c r="I20" s="31"/>
    </row>
    <row r="21" spans="2:10" s="16" customFormat="1" ht="20.100000000000001" customHeight="1">
      <c r="B21" s="232" t="s">
        <v>14</v>
      </c>
      <c r="C21" s="31"/>
      <c r="D21" s="31"/>
      <c r="E21" s="31"/>
      <c r="F21" s="31"/>
      <c r="G21" s="31"/>
      <c r="H21" s="31"/>
      <c r="I21" s="31"/>
    </row>
    <row r="22" spans="2:10" s="16" customFormat="1" ht="20.100000000000001" customHeight="1">
      <c r="B22" s="31"/>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60" t="s">
        <v>15</v>
      </c>
      <c r="C25" s="161"/>
      <c r="D25" s="161"/>
      <c r="E25" s="161"/>
      <c r="F25" s="161"/>
      <c r="G25" s="161"/>
      <c r="H25" s="4"/>
      <c r="I25" s="4"/>
    </row>
    <row r="26" spans="2:10" s="15" customFormat="1" ht="1.1499999999999999" customHeight="1">
      <c r="B26" s="39"/>
      <c r="C26" s="39"/>
      <c r="D26" s="39"/>
      <c r="E26" s="39"/>
      <c r="F26" s="39"/>
      <c r="G26" s="39"/>
      <c r="H26" s="40"/>
      <c r="I26" s="40"/>
      <c r="J26" s="19"/>
    </row>
    <row r="27" spans="2:10" s="15" customFormat="1" ht="13.5" thickBot="1">
      <c r="B27" s="2"/>
      <c r="C27" s="2"/>
      <c r="D27" s="2"/>
      <c r="G27" s="41"/>
      <c r="H27" s="2"/>
      <c r="I27" s="2"/>
      <c r="J27" s="42"/>
    </row>
    <row r="28" spans="2:10" s="8" customFormat="1" ht="16.5" hidden="1" customHeight="1">
      <c r="B28" s="2"/>
      <c r="C28" s="43" t="s">
        <v>16</v>
      </c>
      <c r="D28" s="2"/>
      <c r="E28" s="163"/>
      <c r="F28" s="121" t="e">
        <f>IF(#REF!&lt;&gt;"",TRUNC(#REF!),"")</f>
        <v>#REF!</v>
      </c>
      <c r="G28" s="45"/>
      <c r="H28" s="2"/>
      <c r="I28" s="2"/>
      <c r="J28" s="46"/>
    </row>
    <row r="29" spans="2:10" s="8" customFormat="1" ht="16.5" hidden="1" customHeight="1">
      <c r="B29" s="2"/>
      <c r="C29" s="43"/>
      <c r="D29" s="2"/>
      <c r="E29" s="163"/>
      <c r="F29" s="122"/>
      <c r="G29" s="45"/>
      <c r="H29" s="2"/>
      <c r="I29" s="2"/>
      <c r="J29" s="46"/>
    </row>
    <row r="30" spans="2:10" s="8" customFormat="1" ht="16.5" customHeight="1">
      <c r="B30" s="467" t="s">
        <v>250</v>
      </c>
      <c r="C30" s="124"/>
      <c r="D30" s="124"/>
      <c r="E30" s="473"/>
      <c r="F30" s="474"/>
      <c r="G30" s="130"/>
      <c r="H30" s="130"/>
      <c r="I30" s="131"/>
      <c r="J30" s="46"/>
    </row>
    <row r="31" spans="2:10" s="8" customFormat="1" ht="16.5" customHeight="1">
      <c r="B31" s="462"/>
      <c r="C31" s="120"/>
      <c r="D31" s="120"/>
      <c r="E31" s="475" t="str">
        <f>IF(OR(H12="",H13="",H14="",H16=""),"",IFERROR(M120,"NA"))</f>
        <v/>
      </c>
      <c r="F31" s="476"/>
      <c r="G31" s="132"/>
      <c r="H31" s="461" t="s">
        <v>17</v>
      </c>
      <c r="I31" s="133"/>
      <c r="J31" s="47"/>
    </row>
    <row r="32" spans="2:10" s="8" customFormat="1" ht="16.5" customHeight="1">
      <c r="B32" s="462"/>
      <c r="C32" s="479" t="s">
        <v>18</v>
      </c>
      <c r="D32" s="480"/>
      <c r="E32" s="475"/>
      <c r="F32" s="476"/>
      <c r="G32" s="132"/>
      <c r="H32" s="461"/>
      <c r="I32" s="133"/>
      <c r="J32" s="47"/>
    </row>
    <row r="33" spans="2:22" s="8" customFormat="1" ht="16.5" customHeight="1">
      <c r="B33" s="462"/>
      <c r="C33" s="120"/>
      <c r="D33" s="125"/>
      <c r="E33" s="492" t="str">
        <f>IF(OR($E$31="NA",$E$31="",$J$13="ERROR: Please enter valid hours"), "ERROR: Please provide inputs","")</f>
        <v>ERROR: Please provide inputs</v>
      </c>
      <c r="F33" s="493"/>
      <c r="G33" s="132"/>
      <c r="H33" s="132"/>
      <c r="I33" s="134"/>
      <c r="J33" s="47"/>
    </row>
    <row r="34" spans="2:22" s="8" customFormat="1" ht="16.5" customHeight="1" thickBot="1">
      <c r="B34" s="463"/>
      <c r="C34" s="129"/>
      <c r="D34" s="199"/>
      <c r="E34" s="494" t="e">
        <f>IF(($M118&gt;6),6,(IFERROR($M118,0)))</f>
        <v>#N/A</v>
      </c>
      <c r="F34" s="495"/>
      <c r="G34" s="137"/>
      <c r="H34" s="227" t="e">
        <f>E34</f>
        <v>#N/A</v>
      </c>
      <c r="I34" s="138"/>
      <c r="J34" s="47"/>
    </row>
    <row r="35" spans="2:22" s="8" customFormat="1" ht="16.5" hidden="1" customHeight="1">
      <c r="B35" s="126"/>
      <c r="C35" s="120"/>
      <c r="D35" s="123"/>
      <c r="E35" s="217"/>
      <c r="F35" s="192"/>
      <c r="G35" s="132"/>
      <c r="H35" s="132"/>
      <c r="I35" s="134"/>
      <c r="J35" s="47"/>
    </row>
    <row r="36" spans="2:22" s="8" customFormat="1" ht="16.5" hidden="1" customHeight="1">
      <c r="B36" s="126"/>
      <c r="C36" s="120"/>
      <c r="D36" s="123"/>
      <c r="E36" s="217"/>
      <c r="F36" s="192"/>
      <c r="G36" s="132"/>
      <c r="H36" s="132"/>
      <c r="I36" s="135"/>
      <c r="J36" s="55"/>
      <c r="K36" s="56"/>
      <c r="L36" s="56"/>
      <c r="M36" s="56"/>
      <c r="N36" s="56"/>
      <c r="O36" s="56"/>
      <c r="P36" s="56"/>
      <c r="Q36" s="56"/>
      <c r="R36" s="56"/>
      <c r="S36" s="56"/>
      <c r="T36" s="56"/>
      <c r="U36" s="56"/>
      <c r="V36" s="56"/>
    </row>
    <row r="37" spans="2:22" s="8" customFormat="1" ht="16.5" customHeight="1">
      <c r="J37" s="46"/>
    </row>
    <row r="38" spans="2:22" s="8" customFormat="1" ht="16.149999999999999" customHeight="1" thickBot="1">
      <c r="B38" s="2"/>
      <c r="C38" s="2"/>
      <c r="D38" s="2"/>
      <c r="E38" s="2"/>
      <c r="F38" s="2"/>
      <c r="G38" s="2"/>
      <c r="H38" s="2"/>
      <c r="I38" s="2"/>
      <c r="J38" s="47"/>
    </row>
    <row r="39" spans="2:22" s="8" customFormat="1" ht="16.5" customHeight="1" thickBot="1">
      <c r="B39" s="2"/>
      <c r="C39" s="2"/>
      <c r="D39" s="2"/>
      <c r="E39" s="162" t="s">
        <v>19</v>
      </c>
      <c r="F39" s="184" t="s">
        <v>20</v>
      </c>
      <c r="G39" s="2"/>
      <c r="H39" s="2"/>
      <c r="I39" s="2"/>
      <c r="J39" s="47"/>
    </row>
    <row r="40" spans="2:22" s="8" customFormat="1" ht="16.5" customHeight="1">
      <c r="B40" s="467" t="s">
        <v>21</v>
      </c>
      <c r="C40" s="124"/>
      <c r="D40" s="124"/>
      <c r="E40" s="166"/>
      <c r="F40" s="191"/>
      <c r="G40" s="130"/>
      <c r="H40" s="130"/>
      <c r="I40" s="131"/>
      <c r="J40" s="46"/>
    </row>
    <row r="41" spans="2:22" s="8" customFormat="1" ht="16.5" customHeight="1">
      <c r="B41" s="462"/>
      <c r="C41" s="120"/>
      <c r="D41" s="120"/>
      <c r="E41" s="464" t="str">
        <f>IF(OR(H12="",H13="",H14="",H16=""),"", IFERROR(S120,"NA"))</f>
        <v/>
      </c>
      <c r="F41" s="472" t="str">
        <f>IF(OR(H12="",H13="",H14="",H16=""),"", IFERROR(T120,"NA"))</f>
        <v/>
      </c>
      <c r="G41" s="132"/>
      <c r="H41" s="461" t="s">
        <v>17</v>
      </c>
      <c r="I41" s="133"/>
      <c r="J41" s="47"/>
    </row>
    <row r="42" spans="2:22" s="8" customFormat="1" ht="16.5" customHeight="1">
      <c r="B42" s="462"/>
      <c r="C42" s="479" t="s">
        <v>18</v>
      </c>
      <c r="D42" s="480"/>
      <c r="E42" s="464"/>
      <c r="F42" s="472"/>
      <c r="G42" s="132"/>
      <c r="H42" s="461"/>
      <c r="I42" s="133"/>
      <c r="J42" s="47"/>
    </row>
    <row r="43" spans="2:22" s="8" customFormat="1" ht="16.5" customHeight="1">
      <c r="B43" s="462"/>
      <c r="C43" s="120"/>
      <c r="D43" s="125"/>
      <c r="E43" s="167" t="str">
        <f>IF(OR($E$41="NA",$E$41="",$J$13="ERROR: Please enter valid hours"), "ERROR: Please provide inputs","")</f>
        <v>ERROR: Please provide inputs</v>
      </c>
      <c r="F43" s="192"/>
      <c r="G43" s="132"/>
      <c r="H43" s="132"/>
      <c r="I43" s="134"/>
      <c r="J43" s="47"/>
    </row>
    <row r="44" spans="2:22" s="8" customFormat="1" ht="16.5" customHeight="1">
      <c r="B44" s="462"/>
      <c r="C44" s="120"/>
      <c r="D44" s="197"/>
      <c r="E44" s="198" t="e">
        <f>IF((S118&gt;6),6,(IFERROR(S118,0)))</f>
        <v>#N/A</v>
      </c>
      <c r="F44" s="202" t="e">
        <f>IF((T118&gt;6),6,(IFERROR(T118,0)))</f>
        <v>#N/A</v>
      </c>
      <c r="G44" s="132"/>
      <c r="H44" s="120"/>
      <c r="I44" s="133"/>
      <c r="J44" s="47"/>
    </row>
    <row r="45" spans="2:22" s="8" customFormat="1" ht="16.5" hidden="1" customHeight="1">
      <c r="B45" s="127"/>
      <c r="C45" s="120"/>
      <c r="D45" s="128"/>
      <c r="E45" s="216"/>
      <c r="F45" s="192"/>
      <c r="G45" s="132"/>
      <c r="H45" s="136"/>
      <c r="I45" s="133"/>
      <c r="J45" s="47"/>
    </row>
    <row r="46" spans="2:22" s="8" customFormat="1" ht="16.149999999999999" hidden="1" customHeight="1">
      <c r="B46" s="126"/>
      <c r="C46" s="120"/>
      <c r="D46" s="123"/>
      <c r="E46" s="217"/>
      <c r="F46" s="192"/>
      <c r="G46" s="132"/>
      <c r="H46" s="132"/>
      <c r="I46" s="134"/>
      <c r="J46" s="47"/>
    </row>
    <row r="47" spans="2:22" s="8" customFormat="1" ht="16.5" customHeight="1">
      <c r="B47" s="462" t="s">
        <v>22</v>
      </c>
      <c r="C47" s="120"/>
      <c r="D47" s="120"/>
      <c r="E47" s="168"/>
      <c r="F47" s="192"/>
      <c r="G47" s="123"/>
      <c r="H47" s="123"/>
      <c r="I47" s="133"/>
      <c r="J47" s="46"/>
    </row>
    <row r="48" spans="2:22" s="8" customFormat="1" ht="16.5" customHeight="1">
      <c r="B48" s="462"/>
      <c r="C48" s="120"/>
      <c r="D48" s="120"/>
      <c r="E48" s="464" t="str">
        <f>IF(OR(H12="",H13="",H14="",H16=""),"", IFERROR(Y120,"NA"))</f>
        <v/>
      </c>
      <c r="F48" s="472" t="str">
        <f>IF(OR(H12="",H13="",H14="",H16=""),"", IFERROR(Z120,"NA"))</f>
        <v/>
      </c>
      <c r="G48" s="132"/>
      <c r="H48" s="461" t="s">
        <v>17</v>
      </c>
      <c r="I48" s="133"/>
      <c r="J48" s="47"/>
    </row>
    <row r="49" spans="1:34" s="8" customFormat="1" ht="16.5" customHeight="1">
      <c r="B49" s="462"/>
      <c r="C49" s="479" t="s">
        <v>18</v>
      </c>
      <c r="D49" s="480"/>
      <c r="E49" s="464"/>
      <c r="F49" s="472"/>
      <c r="G49" s="132"/>
      <c r="H49" s="461"/>
      <c r="I49" s="133"/>
      <c r="J49" s="47"/>
    </row>
    <row r="50" spans="1:34" s="8" customFormat="1" ht="16.5" customHeight="1">
      <c r="B50" s="462"/>
      <c r="C50" s="120"/>
      <c r="D50" s="125"/>
      <c r="E50" s="167" t="str">
        <f>IF(OR($E$48="NA",$E$48="",$J$13="ERROR: Please enter valid hours"), "ERROR: Please provide inputs","")</f>
        <v>ERROR: Please provide inputs</v>
      </c>
      <c r="F50" s="192"/>
      <c r="G50" s="132"/>
      <c r="H50" s="132"/>
      <c r="I50" s="134"/>
      <c r="J50" s="47"/>
    </row>
    <row r="51" spans="1:34" s="8" customFormat="1" ht="16.5" customHeight="1" thickBot="1">
      <c r="B51" s="463"/>
      <c r="C51" s="129"/>
      <c r="D51" s="199"/>
      <c r="E51" s="200" t="e">
        <f>IF((Y118&gt;6),6,(IFERROR(Y118,0)))</f>
        <v>#N/A</v>
      </c>
      <c r="F51" s="201" t="e">
        <f>IF((Z118&gt;6),6,(IFERROR(Z118,0)))</f>
        <v>#N/A</v>
      </c>
      <c r="G51" s="137"/>
      <c r="H51" s="129"/>
      <c r="I51" s="138"/>
      <c r="J51" s="47"/>
    </row>
    <row r="52" spans="1:34" s="8" customFormat="1" ht="16.5" customHeight="1" thickBot="1">
      <c r="B52" s="105"/>
      <c r="C52" s="56"/>
      <c r="D52" s="440"/>
      <c r="E52" s="441"/>
      <c r="F52" s="442"/>
      <c r="G52" s="443"/>
      <c r="H52" s="56"/>
      <c r="I52" s="213"/>
      <c r="J52" s="47"/>
    </row>
    <row r="53" spans="1:34" s="8" customFormat="1" ht="16.5" customHeight="1">
      <c r="B53" s="468" t="s">
        <v>249</v>
      </c>
      <c r="C53" s="445"/>
      <c r="D53" s="445"/>
      <c r="E53" s="465"/>
      <c r="F53" s="466"/>
      <c r="G53" s="446"/>
      <c r="H53" s="446"/>
      <c r="I53" s="447"/>
      <c r="J53" s="47"/>
    </row>
    <row r="54" spans="1:34" s="8" customFormat="1" ht="16.5" customHeight="1">
      <c r="B54" s="469"/>
      <c r="C54" s="448"/>
      <c r="D54" s="448"/>
      <c r="E54" s="496" t="str">
        <f>IF(OR(H12="",H13="",H14="",H16=""),"",IFERROR(F120,"NA"))</f>
        <v/>
      </c>
      <c r="F54" s="497"/>
      <c r="G54" s="449"/>
      <c r="H54" s="471" t="s">
        <v>17</v>
      </c>
      <c r="I54" s="450"/>
      <c r="J54" s="47"/>
    </row>
    <row r="55" spans="1:34" s="8" customFormat="1" ht="16.5" customHeight="1">
      <c r="B55" s="469"/>
      <c r="C55" s="500" t="s">
        <v>18</v>
      </c>
      <c r="D55" s="501"/>
      <c r="E55" s="496"/>
      <c r="F55" s="497"/>
      <c r="G55" s="449"/>
      <c r="H55" s="471"/>
      <c r="I55" s="450"/>
      <c r="J55" s="47"/>
    </row>
    <row r="56" spans="1:34" s="8" customFormat="1" ht="16.5" customHeight="1">
      <c r="B56" s="469"/>
      <c r="C56" s="448"/>
      <c r="D56" s="451"/>
      <c r="E56" s="498" t="str">
        <f>IF(OR($E$54="NA",$E$54="",$J$13="ERROR: Please enter valid hours"), "ERROR: Please provide inputs","")</f>
        <v>ERROR: Please provide inputs</v>
      </c>
      <c r="F56" s="499"/>
      <c r="G56" s="449"/>
      <c r="H56" s="449"/>
      <c r="I56" s="452"/>
      <c r="J56" s="47"/>
    </row>
    <row r="57" spans="1:34" s="8" customFormat="1" ht="16.5" customHeight="1" thickBot="1">
      <c r="B57" s="470"/>
      <c r="C57" s="453"/>
      <c r="D57" s="454"/>
      <c r="E57" s="477" t="e">
        <f>IF((F118&gt;6),6,(IFERROR(F118,0)))</f>
        <v>#N/A</v>
      </c>
      <c r="F57" s="478"/>
      <c r="G57" s="455"/>
      <c r="H57" s="457" t="e">
        <f>E57</f>
        <v>#N/A</v>
      </c>
      <c r="I57" s="456"/>
      <c r="J57" s="47"/>
    </row>
    <row r="58" spans="1:34" s="8" customFormat="1" ht="16.5" customHeight="1">
      <c r="B58" s="105"/>
      <c r="C58" s="56"/>
      <c r="D58" s="440"/>
      <c r="E58" s="441"/>
      <c r="F58" s="442"/>
      <c r="G58" s="443"/>
      <c r="H58" s="56"/>
      <c r="I58" s="213"/>
      <c r="J58" s="47"/>
    </row>
    <row r="59" spans="1:34" s="15" customFormat="1" ht="19.5" customHeight="1">
      <c r="B59" s="435"/>
      <c r="C59" s="113"/>
      <c r="D59" s="113"/>
      <c r="E59" s="113"/>
      <c r="F59" s="113"/>
      <c r="G59" s="113"/>
      <c r="H59" s="436"/>
      <c r="I59" s="2"/>
      <c r="Z59" s="115"/>
      <c r="AA59" s="116" t="s">
        <v>23</v>
      </c>
      <c r="AB59" s="117">
        <f>$F$61</f>
        <v>0</v>
      </c>
      <c r="AC59" s="118">
        <v>1</v>
      </c>
      <c r="AD59" s="118">
        <v>2</v>
      </c>
      <c r="AE59" s="118">
        <v>3</v>
      </c>
      <c r="AF59" s="118">
        <v>4</v>
      </c>
      <c r="AG59" s="118">
        <v>5</v>
      </c>
      <c r="AH59" s="118">
        <v>6</v>
      </c>
    </row>
    <row r="60" spans="1:34" s="15" customFormat="1" ht="1.1499999999999999" customHeight="1">
      <c r="B60" s="35"/>
      <c r="C60" s="36"/>
      <c r="D60" s="36"/>
      <c r="E60" s="36"/>
      <c r="F60" s="36"/>
      <c r="G60" s="36"/>
      <c r="H60" s="37"/>
      <c r="I60" s="38"/>
      <c r="Z60" s="115"/>
      <c r="AA60" s="115"/>
      <c r="AB60" s="115"/>
      <c r="AC60" s="115"/>
      <c r="AD60" s="115"/>
      <c r="AE60" s="115"/>
      <c r="AF60" s="115"/>
      <c r="AG60" s="115"/>
      <c r="AH60" s="115"/>
    </row>
    <row r="61" spans="1:34" s="15" customFormat="1" ht="17.25" customHeight="1">
      <c r="B61" s="160" t="s">
        <v>24</v>
      </c>
      <c r="C61" s="161"/>
      <c r="D61" s="161"/>
      <c r="E61" s="161"/>
      <c r="F61" s="161"/>
      <c r="G61" s="161"/>
      <c r="H61" s="4"/>
      <c r="I61" s="4"/>
      <c r="Z61" s="115"/>
      <c r="AA61" s="115"/>
      <c r="AB61" s="115"/>
      <c r="AC61" s="115"/>
      <c r="AD61" s="115"/>
      <c r="AE61" s="115"/>
      <c r="AF61" s="115"/>
      <c r="AG61" s="115"/>
      <c r="AH61" s="115"/>
    </row>
    <row r="62" spans="1:34" s="15" customFormat="1" ht="1.5" customHeight="1">
      <c r="B62" s="39"/>
      <c r="C62" s="39"/>
      <c r="D62" s="39"/>
      <c r="E62" s="39"/>
      <c r="F62" s="39"/>
      <c r="G62" s="39"/>
      <c r="H62" s="40"/>
      <c r="I62" s="40"/>
      <c r="J62" s="19"/>
      <c r="Z62" s="115"/>
      <c r="AA62" s="115"/>
      <c r="AB62" s="115"/>
      <c r="AC62" s="115"/>
      <c r="AD62" s="115"/>
      <c r="AE62" s="115"/>
      <c r="AF62" s="115"/>
      <c r="AG62" s="115"/>
      <c r="AH62" s="115"/>
    </row>
    <row r="63" spans="1:34">
      <c r="A63" s="50"/>
      <c r="B63" s="2"/>
      <c r="C63" s="2"/>
      <c r="D63" s="2"/>
      <c r="E63" s="114"/>
      <c r="F63" s="2"/>
      <c r="G63" s="2"/>
      <c r="H63" s="2"/>
      <c r="I63" s="2"/>
      <c r="M63" s="47"/>
      <c r="N63" s="8"/>
      <c r="O63" s="8"/>
      <c r="P63" s="8"/>
      <c r="Q63" s="8"/>
      <c r="R63" s="8"/>
      <c r="S63" s="15"/>
      <c r="T63" s="15"/>
      <c r="U63" s="15"/>
      <c r="V63" s="15"/>
      <c r="W63" s="8"/>
      <c r="X63" s="8"/>
      <c r="Y63" s="8"/>
      <c r="Z63" s="8"/>
      <c r="AA63" s="8"/>
    </row>
    <row r="64" spans="1:34" s="8" customFormat="1" ht="16.5" customHeight="1">
      <c r="A64" s="56"/>
      <c r="B64" s="54"/>
      <c r="C64" s="105"/>
      <c r="D64" s="106"/>
      <c r="E64" s="106"/>
      <c r="F64" s="49"/>
      <c r="G64" s="205"/>
      <c r="H64" s="207"/>
      <c r="I64" s="20"/>
      <c r="J64" s="47"/>
    </row>
    <row r="65" spans="1:29" s="8" customFormat="1" ht="16.5" customHeight="1">
      <c r="A65" s="56"/>
      <c r="B65" s="54"/>
      <c r="C65" s="105"/>
      <c r="D65" s="106"/>
      <c r="E65" s="106"/>
      <c r="F65" s="49"/>
      <c r="G65" s="205"/>
      <c r="H65" s="207"/>
      <c r="I65" s="20"/>
      <c r="J65" s="47"/>
    </row>
    <row r="66" spans="1:29" s="8" customFormat="1" ht="16.5" customHeight="1">
      <c r="A66" s="56"/>
      <c r="B66" s="54"/>
      <c r="C66" s="105"/>
      <c r="D66" s="106"/>
      <c r="E66" s="106"/>
      <c r="F66" s="49"/>
      <c r="G66" s="205"/>
      <c r="H66" s="207"/>
      <c r="I66" s="20"/>
      <c r="J66" s="47"/>
    </row>
    <row r="67" spans="1:29" s="8" customFormat="1" ht="16.5" customHeight="1">
      <c r="A67" s="56"/>
      <c r="B67" s="54"/>
      <c r="C67" s="105"/>
      <c r="D67" s="106"/>
      <c r="E67" s="106"/>
      <c r="F67" s="49"/>
      <c r="G67" s="205"/>
      <c r="H67" s="207"/>
      <c r="I67" s="20"/>
      <c r="J67" s="47"/>
    </row>
    <row r="68" spans="1:29" s="8" customFormat="1" ht="16.5" customHeight="1">
      <c r="A68" s="56"/>
      <c r="B68" s="54"/>
      <c r="C68" s="105"/>
      <c r="D68" s="106"/>
      <c r="E68" s="106"/>
      <c r="F68" s="49"/>
      <c r="G68" s="205"/>
      <c r="H68" s="207"/>
      <c r="I68" s="20"/>
      <c r="J68" s="47"/>
    </row>
    <row r="69" spans="1:29" s="8" customFormat="1" ht="16.5" customHeight="1">
      <c r="A69" s="56"/>
      <c r="B69" s="54"/>
      <c r="C69" s="105"/>
      <c r="D69" s="106"/>
      <c r="E69" s="106"/>
      <c r="F69" s="49"/>
      <c r="G69" s="205"/>
      <c r="H69" s="207"/>
      <c r="I69" s="20"/>
      <c r="J69" s="47"/>
    </row>
    <row r="70" spans="1:29" s="8" customFormat="1" ht="16.5" customHeight="1">
      <c r="A70" s="56"/>
      <c r="B70" s="54"/>
      <c r="C70" s="105"/>
      <c r="D70" s="106"/>
      <c r="E70" s="106"/>
      <c r="F70" s="49"/>
      <c r="G70" s="205"/>
      <c r="H70" s="207"/>
      <c r="I70" s="20"/>
      <c r="J70" s="47"/>
    </row>
    <row r="71" spans="1:29" s="8" customFormat="1" ht="16.5" customHeight="1">
      <c r="A71" s="56"/>
      <c r="B71" s="54"/>
      <c r="C71" s="105"/>
      <c r="D71" s="106"/>
      <c r="E71" s="106"/>
      <c r="F71" s="49"/>
      <c r="G71" s="205"/>
      <c r="H71" s="207"/>
      <c r="I71" s="20"/>
      <c r="J71" s="47"/>
    </row>
    <row r="72" spans="1:29" s="8" customFormat="1" ht="16.5" customHeight="1">
      <c r="A72" s="56"/>
      <c r="B72" s="54"/>
      <c r="C72" s="105"/>
      <c r="D72" s="106"/>
      <c r="E72" s="106"/>
      <c r="F72" s="49"/>
      <c r="G72" s="205"/>
      <c r="H72" s="207"/>
      <c r="I72" s="20"/>
      <c r="J72" s="47"/>
    </row>
    <row r="73" spans="1:29" s="8" customFormat="1" ht="16.5" customHeight="1">
      <c r="A73" s="56"/>
      <c r="B73" s="54"/>
      <c r="C73" s="105"/>
      <c r="D73" s="106"/>
      <c r="E73" s="106"/>
      <c r="F73" s="49"/>
      <c r="G73" s="205"/>
      <c r="H73" s="207"/>
      <c r="I73" s="20"/>
      <c r="J73" s="47"/>
    </row>
    <row r="74" spans="1:29" s="8" customFormat="1" ht="16.5" customHeight="1">
      <c r="A74" s="56"/>
      <c r="B74" s="54"/>
      <c r="C74" s="105"/>
      <c r="D74" s="106"/>
      <c r="E74" s="106"/>
      <c r="F74" s="49"/>
      <c r="G74" s="205"/>
      <c r="H74" s="207"/>
      <c r="I74" s="20"/>
      <c r="J74" s="47"/>
    </row>
    <row r="75" spans="1:29" s="8" customFormat="1" ht="16.5" customHeight="1">
      <c r="A75" s="56"/>
      <c r="B75" s="54"/>
      <c r="C75" s="105"/>
      <c r="D75" s="106"/>
      <c r="E75" s="106"/>
      <c r="F75" s="49"/>
      <c r="G75" s="205"/>
      <c r="H75" s="207"/>
      <c r="I75" s="20"/>
      <c r="J75" s="47"/>
    </row>
    <row r="76" spans="1:29" s="8" customFormat="1" ht="16.5" customHeight="1">
      <c r="A76" s="56"/>
      <c r="B76" s="54"/>
      <c r="C76" s="105"/>
      <c r="D76" s="106"/>
      <c r="E76" s="106"/>
      <c r="F76" s="49"/>
      <c r="G76" s="205"/>
      <c r="H76" s="207"/>
      <c r="I76" s="20"/>
      <c r="J76" s="47"/>
    </row>
    <row r="77" spans="1:29">
      <c r="A77" s="208"/>
      <c r="B77" s="54"/>
      <c r="C77" s="54"/>
      <c r="D77" s="54"/>
      <c r="E77" s="57"/>
      <c r="F77" s="54"/>
      <c r="G77" s="54"/>
      <c r="H77" s="54"/>
      <c r="I77" s="54"/>
      <c r="J77" s="58"/>
      <c r="K77" s="58"/>
      <c r="L77" s="58"/>
      <c r="M77" s="58"/>
      <c r="N77" s="58"/>
      <c r="O77" s="58"/>
      <c r="P77" s="58"/>
      <c r="Q77" s="58"/>
      <c r="R77" s="58"/>
      <c r="S77" s="58"/>
      <c r="T77" s="58"/>
      <c r="U77" s="58"/>
      <c r="V77" s="58"/>
    </row>
    <row r="78" spans="1:29" ht="22.15" hidden="1" customHeight="1">
      <c r="A78" s="206"/>
      <c r="B78" s="209" t="s">
        <v>25</v>
      </c>
      <c r="C78" s="206"/>
      <c r="D78" s="206"/>
      <c r="E78" s="206"/>
      <c r="F78" s="206"/>
      <c r="G78" s="206"/>
      <c r="H78" s="206"/>
      <c r="I78" s="102"/>
      <c r="J78" s="101"/>
      <c r="K78" s="101"/>
      <c r="L78" s="101"/>
      <c r="M78" s="101"/>
      <c r="N78" s="101"/>
      <c r="O78" s="101"/>
      <c r="P78" s="101"/>
      <c r="Q78" s="101"/>
      <c r="R78" s="101"/>
      <c r="S78" s="101"/>
      <c r="T78" s="101"/>
      <c r="U78" s="101"/>
      <c r="V78" s="101"/>
      <c r="W78" s="100"/>
      <c r="X78" s="100"/>
      <c r="Y78" s="100"/>
      <c r="Z78" s="100"/>
      <c r="AA78" s="100"/>
      <c r="AB78" s="100"/>
      <c r="AC78" s="100"/>
    </row>
    <row r="79" spans="1:29" ht="17.25" hidden="1">
      <c r="A79" s="58"/>
      <c r="B79" s="53" t="s">
        <v>26</v>
      </c>
      <c r="C79" s="54"/>
      <c r="D79" s="54"/>
      <c r="E79" s="54"/>
      <c r="F79" s="54"/>
      <c r="G79" s="54"/>
      <c r="H79" s="54"/>
      <c r="I79" s="54"/>
      <c r="J79" s="58"/>
      <c r="K79" s="58"/>
      <c r="L79" s="58"/>
      <c r="M79" s="58"/>
      <c r="N79" s="58"/>
      <c r="O79" s="58"/>
      <c r="P79" s="58"/>
      <c r="Q79" s="58"/>
      <c r="R79" s="58"/>
      <c r="S79" s="58"/>
      <c r="T79" s="58"/>
      <c r="U79" s="58"/>
      <c r="V79" s="58"/>
    </row>
    <row r="80" spans="1:29" ht="15" hidden="1">
      <c r="A80" s="58"/>
      <c r="B80" s="67" t="s">
        <v>27</v>
      </c>
      <c r="C80" s="54"/>
      <c r="D80" s="54"/>
      <c r="E80" s="54"/>
      <c r="F80" s="54"/>
      <c r="G80" s="54"/>
      <c r="H80" s="54"/>
      <c r="I80" s="54"/>
      <c r="J80" s="58"/>
      <c r="K80" s="58"/>
      <c r="L80" s="58"/>
      <c r="M80" s="58"/>
      <c r="N80" s="58"/>
      <c r="O80" s="58"/>
      <c r="P80" s="58"/>
      <c r="Q80" s="58"/>
      <c r="R80" s="58"/>
      <c r="S80" s="58"/>
      <c r="T80" s="58"/>
      <c r="U80" s="58"/>
      <c r="V80" s="58"/>
    </row>
    <row r="81" spans="1:26" ht="15" hidden="1">
      <c r="A81" s="60"/>
      <c r="B81" s="62" t="s">
        <v>28</v>
      </c>
      <c r="C81" s="63"/>
      <c r="D81" s="63"/>
      <c r="E81" s="63"/>
      <c r="F81" s="95" t="e">
        <f>VLOOKUP($H$12,'Climate by postcode'!$A$3:$E$3730,5,FALSE)</f>
        <v>#N/A</v>
      </c>
      <c r="G81" s="59"/>
      <c r="H81" s="59"/>
      <c r="I81" s="59"/>
      <c r="J81" s="60"/>
      <c r="K81" s="60"/>
      <c r="L81" s="60"/>
      <c r="M81" s="60"/>
      <c r="N81" s="58"/>
      <c r="O81" s="58"/>
      <c r="P81" s="58"/>
      <c r="Q81" s="58"/>
      <c r="R81" s="58"/>
      <c r="S81" s="58"/>
      <c r="T81" s="58"/>
      <c r="U81" s="58"/>
      <c r="V81" s="58"/>
    </row>
    <row r="82" spans="1:26" ht="15" hidden="1">
      <c r="A82" s="58"/>
      <c r="B82" s="62" t="s">
        <v>29</v>
      </c>
      <c r="C82" s="63"/>
      <c r="D82" s="63"/>
      <c r="E82" s="63"/>
      <c r="F82" s="104">
        <f>$H$16</f>
        <v>0</v>
      </c>
      <c r="G82" s="59"/>
      <c r="H82" s="59"/>
      <c r="I82" s="59"/>
      <c r="J82" s="60"/>
      <c r="K82" s="60"/>
      <c r="L82" s="60"/>
      <c r="M82" s="60"/>
      <c r="N82" s="58"/>
      <c r="O82" s="58"/>
      <c r="P82" s="58"/>
      <c r="Q82" s="58"/>
      <c r="R82" s="58"/>
      <c r="S82" s="58"/>
      <c r="T82" s="58"/>
      <c r="U82" s="58"/>
      <c r="V82" s="58"/>
    </row>
    <row r="83" spans="1:26" ht="15" hidden="1">
      <c r="A83" s="58"/>
      <c r="B83" s="62" t="s">
        <v>30</v>
      </c>
      <c r="C83" s="63"/>
      <c r="D83" s="63"/>
      <c r="E83" s="63"/>
      <c r="F83" s="104">
        <f>$H$17/3.6</f>
        <v>0</v>
      </c>
      <c r="G83" s="59"/>
      <c r="H83" s="59"/>
      <c r="I83" s="59"/>
      <c r="J83" s="60"/>
      <c r="K83" s="60"/>
      <c r="L83" s="60"/>
      <c r="M83" s="60"/>
      <c r="N83" s="58"/>
      <c r="O83" s="58"/>
      <c r="P83" s="58"/>
      <c r="Q83" s="58"/>
      <c r="R83" s="58"/>
      <c r="S83" s="58"/>
      <c r="T83" s="58"/>
      <c r="U83" s="58"/>
      <c r="V83" s="58"/>
    </row>
    <row r="84" spans="1:26" ht="15" hidden="1">
      <c r="A84" s="60"/>
      <c r="B84" s="62" t="s">
        <v>31</v>
      </c>
      <c r="C84" s="63"/>
      <c r="D84" s="63"/>
      <c r="E84" s="63"/>
      <c r="F84" s="95">
        <f>$H$18*38.6/3.6</f>
        <v>0</v>
      </c>
      <c r="G84" s="59"/>
      <c r="H84" s="59"/>
      <c r="I84" s="59"/>
      <c r="J84" s="60"/>
      <c r="K84" s="60"/>
      <c r="L84" s="60"/>
      <c r="M84" s="60"/>
      <c r="N84" s="58"/>
      <c r="O84" s="58"/>
      <c r="P84" s="58"/>
      <c r="Q84" s="58"/>
      <c r="R84" s="58"/>
      <c r="S84" s="58"/>
      <c r="T84" s="58"/>
      <c r="U84" s="58"/>
      <c r="V84" s="58"/>
    </row>
    <row r="85" spans="1:26" ht="15" hidden="1">
      <c r="A85" s="60"/>
      <c r="B85" s="62" t="s">
        <v>32</v>
      </c>
      <c r="C85" s="63"/>
      <c r="D85" s="63"/>
      <c r="E85" s="63"/>
      <c r="F85" s="95" t="e">
        <f>VLOOKUP($H$12,'Climate by postcode'!$A$4:$D$3730,2,0)</f>
        <v>#N/A</v>
      </c>
      <c r="G85" s="59"/>
      <c r="H85" s="59"/>
      <c r="I85" s="59"/>
      <c r="J85" s="60"/>
      <c r="K85" s="60"/>
      <c r="L85" s="60"/>
      <c r="M85" s="60"/>
      <c r="N85" s="58"/>
      <c r="O85" s="58"/>
      <c r="P85" s="58"/>
      <c r="Q85" s="58"/>
      <c r="R85" s="58"/>
      <c r="S85" s="58"/>
      <c r="T85" s="58"/>
      <c r="U85" s="58"/>
      <c r="V85" s="58"/>
    </row>
    <row r="86" spans="1:26" ht="15" hidden="1">
      <c r="A86" s="60"/>
      <c r="B86" s="62" t="s">
        <v>33</v>
      </c>
      <c r="C86" s="63"/>
      <c r="D86" s="63"/>
      <c r="E86" s="63"/>
      <c r="F86" s="95" t="e">
        <f>VLOOKUP($H12,'Climate by postcode'!$A$4:$D$3730,3,0)</f>
        <v>#N/A</v>
      </c>
      <c r="G86" s="59"/>
      <c r="H86" s="59"/>
      <c r="I86" s="59"/>
      <c r="J86" s="60"/>
      <c r="K86" s="60"/>
      <c r="L86" s="60"/>
      <c r="M86" s="60"/>
      <c r="N86" s="58"/>
      <c r="O86" s="58"/>
      <c r="P86" s="58"/>
      <c r="Q86" s="58"/>
      <c r="R86" s="58"/>
      <c r="S86" s="58"/>
      <c r="T86" s="58"/>
      <c r="U86" s="58"/>
      <c r="V86" s="58"/>
    </row>
    <row r="87" spans="1:26" ht="15" hidden="1">
      <c r="A87" s="60"/>
      <c r="B87" s="62" t="s">
        <v>34</v>
      </c>
      <c r="C87" s="63"/>
      <c r="D87" s="63"/>
      <c r="E87" s="63"/>
      <c r="F87" s="95" t="e">
        <f>VLOOKUP($H$12,'Climate by postcode'!$A$4:$D$3730,4,0)</f>
        <v>#N/A</v>
      </c>
      <c r="G87" s="59"/>
      <c r="H87" s="59"/>
      <c r="I87" s="59"/>
      <c r="J87" s="60"/>
      <c r="K87" s="60"/>
      <c r="L87" s="60"/>
      <c r="M87" s="60"/>
      <c r="N87" s="58"/>
      <c r="O87" s="58"/>
      <c r="P87" s="58"/>
      <c r="Q87" s="58"/>
      <c r="R87" s="58"/>
      <c r="S87" s="58"/>
      <c r="T87" s="58"/>
      <c r="U87" s="58"/>
      <c r="V87" s="58"/>
    </row>
    <row r="88" spans="1:26" ht="15" hidden="1">
      <c r="A88" s="60"/>
      <c r="B88" s="62" t="s">
        <v>35</v>
      </c>
      <c r="C88" s="63"/>
      <c r="D88" s="63"/>
      <c r="E88" s="63"/>
      <c r="F88" s="95">
        <f>MIN($H$13+10,168)</f>
        <v>10</v>
      </c>
      <c r="G88" s="59"/>
      <c r="H88" s="59"/>
      <c r="I88" s="59"/>
      <c r="J88" s="60"/>
      <c r="K88" s="60"/>
      <c r="L88" s="60"/>
      <c r="M88" s="60"/>
      <c r="N88" s="58"/>
      <c r="O88" s="58"/>
      <c r="P88" s="58"/>
      <c r="Q88" s="58"/>
      <c r="R88" s="58"/>
      <c r="S88" s="58"/>
      <c r="T88" s="58"/>
      <c r="U88" s="58"/>
      <c r="V88" s="58"/>
    </row>
    <row r="89" spans="1:26" ht="15" hidden="1">
      <c r="A89" s="60"/>
      <c r="B89" s="62" t="s">
        <v>36</v>
      </c>
      <c r="C89" s="63"/>
      <c r="D89" s="63"/>
      <c r="E89" s="63"/>
      <c r="F89" s="95">
        <f>1/(0.38+0.0116*$F$88)</f>
        <v>2.0161290322580645</v>
      </c>
      <c r="G89" s="59"/>
      <c r="H89" s="59"/>
      <c r="I89" s="59"/>
      <c r="J89" s="60"/>
      <c r="K89" s="60"/>
      <c r="L89" s="60"/>
      <c r="M89" s="60"/>
      <c r="N89" s="58"/>
      <c r="O89" s="58"/>
      <c r="P89" s="58"/>
      <c r="Q89" s="58"/>
      <c r="R89" s="58"/>
      <c r="S89" s="58"/>
      <c r="T89" s="58"/>
      <c r="U89" s="58"/>
      <c r="V89" s="58"/>
    </row>
    <row r="90" spans="1:26" ht="15" hidden="1">
      <c r="A90" s="60"/>
      <c r="B90" s="68"/>
      <c r="C90" s="70"/>
      <c r="D90" s="70"/>
      <c r="E90" s="70"/>
      <c r="F90" s="61"/>
      <c r="G90" s="59"/>
      <c r="H90" s="59"/>
      <c r="I90" s="59"/>
      <c r="J90" s="60"/>
      <c r="K90" s="60"/>
      <c r="L90" s="60"/>
      <c r="M90" s="60"/>
      <c r="N90" s="58"/>
      <c r="O90" s="58"/>
      <c r="P90" s="58"/>
      <c r="Q90" s="58"/>
      <c r="R90" s="58"/>
      <c r="S90" s="58"/>
      <c r="T90" s="58"/>
      <c r="U90" s="58"/>
      <c r="V90" s="58"/>
    </row>
    <row r="91" spans="1:26" ht="15" hidden="1">
      <c r="A91" s="60"/>
      <c r="B91" s="67" t="s">
        <v>246</v>
      </c>
      <c r="C91" s="70"/>
      <c r="D91" s="70"/>
      <c r="E91" s="70"/>
      <c r="F91" s="61"/>
      <c r="G91" s="59"/>
      <c r="H91" s="61"/>
      <c r="I91" s="67" t="s">
        <v>37</v>
      </c>
      <c r="J91" s="69"/>
      <c r="K91" s="70"/>
      <c r="L91" s="70"/>
      <c r="M91" s="61" t="s">
        <v>19</v>
      </c>
      <c r="N91" s="61" t="s">
        <v>20</v>
      </c>
      <c r="O91" s="67" t="s">
        <v>38</v>
      </c>
      <c r="P91" s="69"/>
      <c r="Q91" s="70"/>
      <c r="R91" s="70"/>
      <c r="S91" s="61" t="s">
        <v>19</v>
      </c>
      <c r="T91" s="61" t="s">
        <v>20</v>
      </c>
      <c r="U91" s="67" t="s">
        <v>39</v>
      </c>
      <c r="V91" s="69"/>
      <c r="W91" s="70"/>
      <c r="X91" s="70"/>
      <c r="Y91" s="61" t="s">
        <v>19</v>
      </c>
      <c r="Z91" s="61" t="s">
        <v>20</v>
      </c>
    </row>
    <row r="92" spans="1:26" ht="15" hidden="1">
      <c r="A92" s="60"/>
      <c r="B92" s="97" t="s">
        <v>40</v>
      </c>
      <c r="C92" s="99"/>
      <c r="D92" s="99"/>
      <c r="E92" s="99"/>
      <c r="F92" s="61" t="e">
        <f>VLOOKUP($F$81,'Calc coeffients A+B'!$A$4:$G$11,4,0)</f>
        <v>#N/A</v>
      </c>
      <c r="G92" s="59"/>
      <c r="H92" s="59"/>
      <c r="I92" s="97" t="s">
        <v>41</v>
      </c>
      <c r="J92" s="98"/>
      <c r="K92" s="99"/>
      <c r="L92" s="99"/>
      <c r="M92" s="61" t="e">
        <f>VLOOKUP($F$81,'Calc coeffients A+B'!$A$16:$G$23,4,0)</f>
        <v>#N/A</v>
      </c>
      <c r="N92" s="61" t="e">
        <f>VLOOKUP($F$81,'Calc coeffients A+B'!$I$16:$O$23,4,0)</f>
        <v>#N/A</v>
      </c>
      <c r="O92" s="97" t="s">
        <v>42</v>
      </c>
      <c r="P92" s="98"/>
      <c r="Q92" s="99"/>
      <c r="R92" s="99"/>
      <c r="S92" s="61" t="e">
        <f>VLOOKUP($F$81,'Calc coeffients A+B'!$A$28:$G$35,4,0)</f>
        <v>#N/A</v>
      </c>
      <c r="T92" s="61" t="e">
        <f>VLOOKUP($F$81,'Calc coeffients A+B'!$I$28:$O$35,4,0)</f>
        <v>#N/A</v>
      </c>
      <c r="U92" s="97" t="s">
        <v>43</v>
      </c>
      <c r="V92" s="98"/>
      <c r="W92" s="99"/>
      <c r="X92" s="99"/>
      <c r="Y92" s="61" t="e">
        <f>VLOOKUP($F$81,'Calc coeffients A+B'!$A$40:$G$47,4,0)</f>
        <v>#N/A</v>
      </c>
      <c r="Z92" s="61" t="e">
        <f>VLOOKUP($F$81,'Calc coeffients A+B'!$I$40:$O$47,4,0)</f>
        <v>#N/A</v>
      </c>
    </row>
    <row r="93" spans="1:26" ht="15" hidden="1">
      <c r="A93" s="60"/>
      <c r="B93" s="97" t="s">
        <v>44</v>
      </c>
      <c r="C93" s="99"/>
      <c r="D93" s="99"/>
      <c r="E93" s="99"/>
      <c r="F93" s="61" t="e">
        <f>VLOOKUP($F$81,'Calc coeffients A+B'!$A$4:$G$11,5,0)</f>
        <v>#N/A</v>
      </c>
      <c r="G93" s="59"/>
      <c r="H93" s="59"/>
      <c r="I93" s="97" t="s">
        <v>45</v>
      </c>
      <c r="J93" s="98"/>
      <c r="K93" s="99"/>
      <c r="L93" s="99"/>
      <c r="M93" s="61" t="e">
        <f>VLOOKUP($F$81,'Calc coeffients A+B'!$A$16:$G$23,5,0)</f>
        <v>#N/A</v>
      </c>
      <c r="N93" s="61" t="e">
        <f>VLOOKUP($F$81,'Calc coeffients A+B'!$I$16:$O$23,5,0)</f>
        <v>#N/A</v>
      </c>
      <c r="O93" s="97" t="s">
        <v>46</v>
      </c>
      <c r="P93" s="98"/>
      <c r="Q93" s="99"/>
      <c r="R93" s="99"/>
      <c r="S93" s="61" t="e">
        <f>VLOOKUP($F$81,'Calc coeffients A+B'!$A$28:$G$35,5,0)</f>
        <v>#N/A</v>
      </c>
      <c r="T93" s="61" t="e">
        <f>VLOOKUP($F$81,'Calc coeffients A+B'!$I$28:$O$35,5,0)</f>
        <v>#N/A</v>
      </c>
      <c r="U93" s="97" t="s">
        <v>47</v>
      </c>
      <c r="V93" s="98"/>
      <c r="W93" s="99"/>
      <c r="X93" s="99"/>
      <c r="Y93" s="61" t="e">
        <f>VLOOKUP($F$81,'Calc coeffients A+B'!$A$40:$G$47,5,0)</f>
        <v>#N/A</v>
      </c>
      <c r="Z93" s="61" t="e">
        <f>VLOOKUP($F$81,'Calc coeffients A+B'!$I$40:$O$47,5,0)</f>
        <v>#N/A</v>
      </c>
    </row>
    <row r="94" spans="1:26" ht="15" hidden="1">
      <c r="A94" s="60"/>
      <c r="B94" s="97" t="s">
        <v>48</v>
      </c>
      <c r="C94" s="99"/>
      <c r="D94" s="99"/>
      <c r="E94" s="99"/>
      <c r="F94" s="61" t="e">
        <f>VLOOKUP($F$81,SGEx!$A$7:$E$15,2,FALSE)</f>
        <v>#N/A</v>
      </c>
      <c r="G94" s="59"/>
      <c r="H94" s="59"/>
      <c r="I94" s="97" t="s">
        <v>49</v>
      </c>
      <c r="J94" s="98"/>
      <c r="K94" s="99"/>
      <c r="L94" s="99"/>
      <c r="M94" s="61" t="e">
        <f>VLOOKUP($F$81,SGEx!$A$18:$E$26,2,FALSE)</f>
        <v>#N/A</v>
      </c>
      <c r="N94" s="61" t="e">
        <f>VLOOKUP($F$81,SGEx!$G$18:$K$26,2,FALSE)</f>
        <v>#N/A</v>
      </c>
      <c r="O94" s="97" t="s">
        <v>50</v>
      </c>
      <c r="P94" s="98"/>
      <c r="Q94" s="99"/>
      <c r="R94" s="99"/>
      <c r="S94" s="61" t="e">
        <f>VLOOKUP($F$81,SGEx!$A$29:$E$37,2,FALSE)</f>
        <v>#N/A</v>
      </c>
      <c r="T94" s="61" t="e">
        <f>VLOOKUP($F$81,SGEx!$G$29:$K$37,2,FALSE)</f>
        <v>#N/A</v>
      </c>
      <c r="U94" s="97" t="s">
        <v>51</v>
      </c>
      <c r="V94" s="98"/>
      <c r="W94" s="99"/>
      <c r="X94" s="99"/>
      <c r="Y94" s="61" t="e">
        <f>VLOOKUP($F$81,SGEx!$A$40:$E$48,2,FALSE)</f>
        <v>#N/A</v>
      </c>
      <c r="Z94" s="61" t="e">
        <f>VLOOKUP($F$81,SGEx!$G$40:$K$48,2,FALSE)</f>
        <v>#N/A</v>
      </c>
    </row>
    <row r="95" spans="1:26" ht="15" hidden="1">
      <c r="A95" s="60"/>
      <c r="B95" s="97" t="s">
        <v>52</v>
      </c>
      <c r="C95" s="99"/>
      <c r="D95" s="99"/>
      <c r="E95" s="99"/>
      <c r="F95" s="61" t="e">
        <f>VLOOKUP($F$81,SGEx!$A$7:$E$15,3,FALSE)</f>
        <v>#N/A</v>
      </c>
      <c r="G95" s="59"/>
      <c r="H95" s="59"/>
      <c r="I95" s="97" t="s">
        <v>53</v>
      </c>
      <c r="J95" s="98"/>
      <c r="K95" s="99"/>
      <c r="L95" s="99"/>
      <c r="M95" s="61" t="e">
        <f>VLOOKUP($F$81,SGEx!$A$18:$E$26,3,FALSE)</f>
        <v>#N/A</v>
      </c>
      <c r="N95" s="61" t="e">
        <f>VLOOKUP($F$81,SGEx!$G$18:$K$26,3,FALSE)</f>
        <v>#N/A</v>
      </c>
      <c r="O95" s="97" t="s">
        <v>54</v>
      </c>
      <c r="P95" s="98"/>
      <c r="Q95" s="99"/>
      <c r="R95" s="99"/>
      <c r="S95" s="61" t="e">
        <f>VLOOKUP($F$81,SGEx!$A$29:$E$37,3,FALSE)</f>
        <v>#N/A</v>
      </c>
      <c r="T95" s="61" t="e">
        <f>VLOOKUP($F$81,SGEx!$G$29:$K$37,3,FALSE)</f>
        <v>#N/A</v>
      </c>
      <c r="U95" s="97" t="s">
        <v>55</v>
      </c>
      <c r="V95" s="98"/>
      <c r="W95" s="99"/>
      <c r="X95" s="99"/>
      <c r="Y95" s="61" t="e">
        <f>VLOOKUP($F$81,SGEx!$A$40:$E$48,3,FALSE)</f>
        <v>#N/A</v>
      </c>
      <c r="Z95" s="61" t="e">
        <f>VLOOKUP($F$81,SGEx!$G$40:$K$48,3,FALSE)</f>
        <v>#N/A</v>
      </c>
    </row>
    <row r="96" spans="1:26" ht="15" hidden="1">
      <c r="A96" s="60"/>
      <c r="B96" s="97" t="s">
        <v>56</v>
      </c>
      <c r="C96" s="99"/>
      <c r="D96" s="99"/>
      <c r="E96" s="99"/>
      <c r="F96" s="61" t="e">
        <f>VLOOKUP($F$81,SGEx!$A$7:$E$15,5,FALSE)</f>
        <v>#N/A</v>
      </c>
      <c r="G96" s="59"/>
      <c r="H96" s="59"/>
      <c r="I96" s="97" t="s">
        <v>57</v>
      </c>
      <c r="J96" s="98"/>
      <c r="K96" s="99"/>
      <c r="L96" s="99"/>
      <c r="M96" s="61" t="e">
        <f>VLOOKUP($F$81,SGEx!$A$18:$E$26,5,FALSE)</f>
        <v>#N/A</v>
      </c>
      <c r="N96" s="61" t="e">
        <f>VLOOKUP($F$81,SGEx!$G$18:$K$26,5,FALSE)</f>
        <v>#N/A</v>
      </c>
      <c r="O96" s="97" t="s">
        <v>58</v>
      </c>
      <c r="P96" s="98"/>
      <c r="Q96" s="99"/>
      <c r="R96" s="99"/>
      <c r="S96" s="61" t="e">
        <f>VLOOKUP($F$81,SGEx!$A$29:$E$37,5,FALSE)</f>
        <v>#N/A</v>
      </c>
      <c r="T96" s="61" t="e">
        <f>VLOOKUP($F$81,SGEx!$G$29:$K$37,5,FALSE)</f>
        <v>#N/A</v>
      </c>
      <c r="U96" s="97" t="s">
        <v>59</v>
      </c>
      <c r="V96" s="98"/>
      <c r="W96" s="99"/>
      <c r="X96" s="99"/>
      <c r="Y96" s="61" t="e">
        <f>VLOOKUP($F$81,SGEx!$A$40:$E$48,5,FALSE)</f>
        <v>#N/A</v>
      </c>
      <c r="Z96" s="61" t="e">
        <f>VLOOKUP($F$81,SGEx!$G$40:$K$48,5,FALSE)</f>
        <v>#N/A</v>
      </c>
    </row>
    <row r="97" spans="1:26" ht="15" hidden="1">
      <c r="A97" s="60"/>
      <c r="B97" s="64" t="s">
        <v>60</v>
      </c>
      <c r="C97" s="66"/>
      <c r="D97" s="66"/>
      <c r="E97" s="66"/>
      <c r="F97" s="61" t="e">
        <f>4.12*F95</f>
        <v>#N/A</v>
      </c>
      <c r="G97" s="59"/>
      <c r="H97" s="59"/>
      <c r="I97" s="64" t="s">
        <v>60</v>
      </c>
      <c r="J97" s="65"/>
      <c r="K97" s="66"/>
      <c r="L97" s="66"/>
      <c r="M97" s="61" t="e">
        <f>4.12*M95</f>
        <v>#N/A</v>
      </c>
      <c r="N97" s="61" t="e">
        <f>4.12*N95</f>
        <v>#N/A</v>
      </c>
      <c r="O97" s="64" t="s">
        <v>60</v>
      </c>
      <c r="P97" s="65"/>
      <c r="Q97" s="66"/>
      <c r="R97" s="66"/>
      <c r="S97" s="61" t="e">
        <f>4.12*S95</f>
        <v>#N/A</v>
      </c>
      <c r="T97" s="61" t="e">
        <f>4.12*T95</f>
        <v>#N/A</v>
      </c>
      <c r="U97" s="64" t="s">
        <v>60</v>
      </c>
      <c r="V97" s="65"/>
      <c r="W97" s="66"/>
      <c r="X97" s="66"/>
      <c r="Y97" s="61" t="e">
        <f>4.12*Y95</f>
        <v>#N/A</v>
      </c>
      <c r="Z97" s="61" t="e">
        <f>4.12*Z95</f>
        <v>#N/A</v>
      </c>
    </row>
    <row r="98" spans="1:26" ht="15" hidden="1">
      <c r="A98" s="60"/>
      <c r="B98" s="64" t="s">
        <v>61</v>
      </c>
      <c r="C98" s="66"/>
      <c r="D98" s="66"/>
      <c r="E98" s="66"/>
      <c r="F98" s="61" t="e">
        <f>43.6*F94</f>
        <v>#N/A</v>
      </c>
      <c r="G98" s="60"/>
      <c r="H98" s="60"/>
      <c r="I98" s="64" t="s">
        <v>61</v>
      </c>
      <c r="J98" s="65"/>
      <c r="K98" s="66"/>
      <c r="L98" s="66"/>
      <c r="M98" s="61" t="e">
        <f>43.6*M94</f>
        <v>#N/A</v>
      </c>
      <c r="N98" s="61" t="e">
        <f>43.6*N94</f>
        <v>#N/A</v>
      </c>
      <c r="O98" s="64" t="s">
        <v>61</v>
      </c>
      <c r="P98" s="65"/>
      <c r="Q98" s="66"/>
      <c r="R98" s="66"/>
      <c r="S98" s="61" t="e">
        <f>43.6*S94</f>
        <v>#N/A</v>
      </c>
      <c r="T98" s="61" t="e">
        <f>43.6*T94</f>
        <v>#N/A</v>
      </c>
      <c r="U98" s="64" t="s">
        <v>61</v>
      </c>
      <c r="V98" s="65"/>
      <c r="W98" s="66"/>
      <c r="X98" s="66"/>
      <c r="Y98" s="61" t="e">
        <f>43.6*Y94</f>
        <v>#N/A</v>
      </c>
      <c r="Z98" s="61" t="e">
        <f>43.6*Z94</f>
        <v>#N/A</v>
      </c>
    </row>
    <row r="99" spans="1:26" ht="15" hidden="1">
      <c r="A99" s="60"/>
      <c r="B99" s="64" t="s">
        <v>62</v>
      </c>
      <c r="C99" s="66"/>
      <c r="D99" s="66"/>
      <c r="E99" s="66"/>
      <c r="F99" s="61" t="e">
        <f>(0.0016*$F$86*F95)/0.23</f>
        <v>#N/A</v>
      </c>
      <c r="G99" s="60"/>
      <c r="H99" s="60"/>
      <c r="I99" s="64" t="s">
        <v>62</v>
      </c>
      <c r="J99" s="65"/>
      <c r="K99" s="66"/>
      <c r="L99" s="66"/>
      <c r="M99" s="61" t="e">
        <f>(0.0016*$F$86*M95)/0.23</f>
        <v>#N/A</v>
      </c>
      <c r="N99" s="61" t="e">
        <f>(0.0016*$F$86*N95)/0.23</f>
        <v>#N/A</v>
      </c>
      <c r="O99" s="64" t="s">
        <v>62</v>
      </c>
      <c r="P99" s="65"/>
      <c r="Q99" s="66"/>
      <c r="R99" s="66"/>
      <c r="S99" s="61" t="e">
        <f>(0.0016*$F$86*S95)/0.23</f>
        <v>#N/A</v>
      </c>
      <c r="T99" s="61" t="e">
        <f>(0.0016*$F$86*T95)/0.23</f>
        <v>#N/A</v>
      </c>
      <c r="U99" s="64" t="s">
        <v>62</v>
      </c>
      <c r="V99" s="65"/>
      <c r="W99" s="66"/>
      <c r="X99" s="66"/>
      <c r="Y99" s="61" t="e">
        <f>(0.0016*$F$86*Y95)/0.23</f>
        <v>#N/A</v>
      </c>
      <c r="Z99" s="61" t="e">
        <f>(0.0016*$F$86*Z95)/0.23</f>
        <v>#N/A</v>
      </c>
    </row>
    <row r="100" spans="1:26" ht="15" hidden="1">
      <c r="A100" s="60"/>
      <c r="B100" s="64" t="s">
        <v>63</v>
      </c>
      <c r="C100" s="66"/>
      <c r="D100" s="66"/>
      <c r="E100" s="66"/>
      <c r="F100" s="61" t="e">
        <f>(0.091*$F$87*F94)/0.94</f>
        <v>#N/A</v>
      </c>
      <c r="G100" s="60"/>
      <c r="H100" s="60"/>
      <c r="I100" s="64" t="s">
        <v>63</v>
      </c>
      <c r="J100" s="65"/>
      <c r="K100" s="66"/>
      <c r="L100" s="66"/>
      <c r="M100" s="61" t="e">
        <f>(0.091*$F$87*M94)/0.94</f>
        <v>#N/A</v>
      </c>
      <c r="N100" s="61" t="e">
        <f>(0.091*$F$87*N94)/0.94</f>
        <v>#N/A</v>
      </c>
      <c r="O100" s="64" t="s">
        <v>63</v>
      </c>
      <c r="P100" s="65"/>
      <c r="Q100" s="66"/>
      <c r="R100" s="66"/>
      <c r="S100" s="61" t="e">
        <f>(0.091*$F$87*S94)/0.94</f>
        <v>#N/A</v>
      </c>
      <c r="T100" s="61" t="e">
        <f>(0.091*$F$87*T94)/0.94</f>
        <v>#N/A</v>
      </c>
      <c r="U100" s="64" t="s">
        <v>63</v>
      </c>
      <c r="V100" s="65"/>
      <c r="W100" s="66"/>
      <c r="X100" s="66"/>
      <c r="Y100" s="61" t="e">
        <f>(0.091*$F$87*Y94)/0.94</f>
        <v>#N/A</v>
      </c>
      <c r="Z100" s="61" t="e">
        <f>(0.091*$F$87*Z94)/0.94</f>
        <v>#N/A</v>
      </c>
    </row>
    <row r="101" spans="1:26" ht="15" hidden="1">
      <c r="A101" s="60"/>
      <c r="B101" s="64" t="s">
        <v>64</v>
      </c>
      <c r="C101" s="66"/>
      <c r="D101" s="66"/>
      <c r="E101" s="66"/>
      <c r="F101" s="61" t="e">
        <f>MAX(0,(0.062*F94*($F$87-400))/0.94)</f>
        <v>#N/A</v>
      </c>
      <c r="G101" s="60"/>
      <c r="H101" s="60"/>
      <c r="I101" s="64" t="s">
        <v>64</v>
      </c>
      <c r="J101" s="65"/>
      <c r="K101" s="66"/>
      <c r="L101" s="66"/>
      <c r="M101" s="61" t="e">
        <f>MAX(0,(0.062*M94*($F$87-400))/0.94)</f>
        <v>#N/A</v>
      </c>
      <c r="N101" s="61" t="e">
        <f>MAX(0,(0.062*N94*($F$87-400))/0.94)</f>
        <v>#N/A</v>
      </c>
      <c r="O101" s="64" t="s">
        <v>64</v>
      </c>
      <c r="P101" s="65"/>
      <c r="Q101" s="66"/>
      <c r="R101" s="66"/>
      <c r="S101" s="61" t="e">
        <f>MAX(0,(0.062*S94*($F$87-400))/0.94)</f>
        <v>#N/A</v>
      </c>
      <c r="T101" s="61" t="e">
        <f>MAX(0,(0.062*T94*($F$87-400))/0.94)</f>
        <v>#N/A</v>
      </c>
      <c r="U101" s="64" t="s">
        <v>64</v>
      </c>
      <c r="V101" s="65"/>
      <c r="W101" s="66"/>
      <c r="X101" s="66"/>
      <c r="Y101" s="61" t="e">
        <f>MAX(0,(0.062*Y94*($F$87-400))/0.94)</f>
        <v>#N/A</v>
      </c>
      <c r="Z101" s="61" t="e">
        <f>MAX(0,(0.062*Z94*($F$87-400))/0.94)</f>
        <v>#N/A</v>
      </c>
    </row>
    <row r="102" spans="1:26" ht="15" hidden="1">
      <c r="A102" s="60"/>
      <c r="B102" s="64" t="s">
        <v>65</v>
      </c>
      <c r="C102" s="66"/>
      <c r="D102" s="66"/>
      <c r="E102" s="66"/>
      <c r="F102" s="61" t="e">
        <f>F97+F98-F99-F100+F101</f>
        <v>#N/A</v>
      </c>
      <c r="G102" s="60"/>
      <c r="H102" s="60"/>
      <c r="I102" s="64" t="s">
        <v>65</v>
      </c>
      <c r="J102" s="65"/>
      <c r="K102" s="66"/>
      <c r="L102" s="66"/>
      <c r="M102" s="61" t="e">
        <f>M97+M98-M99-M100+M101</f>
        <v>#N/A</v>
      </c>
      <c r="N102" s="61" t="e">
        <f>N97+N98-N99-N100+N101</f>
        <v>#N/A</v>
      </c>
      <c r="O102" s="64" t="s">
        <v>65</v>
      </c>
      <c r="P102" s="65"/>
      <c r="Q102" s="66"/>
      <c r="R102" s="66"/>
      <c r="S102" s="61" t="e">
        <f>S97+S98-S99-S100+S101</f>
        <v>#N/A</v>
      </c>
      <c r="T102" s="61" t="e">
        <f>T97+T98-T99-T100+T101</f>
        <v>#N/A</v>
      </c>
      <c r="U102" s="64" t="s">
        <v>65</v>
      </c>
      <c r="V102" s="65"/>
      <c r="W102" s="66"/>
      <c r="X102" s="66"/>
      <c r="Y102" s="61" t="e">
        <f>Y97+Y98-Y99-Y100+Y101</f>
        <v>#N/A</v>
      </c>
      <c r="Z102" s="61" t="e">
        <f>Z97+Z98-Z99-Z100+Z101</f>
        <v>#N/A</v>
      </c>
    </row>
    <row r="103" spans="1:26" ht="15" hidden="1">
      <c r="A103" s="60"/>
      <c r="B103" s="64" t="s">
        <v>66</v>
      </c>
      <c r="C103" s="66"/>
      <c r="D103" s="66"/>
      <c r="E103" s="66"/>
      <c r="F103" s="61" t="e">
        <f>($F$82*F94+$F$83*F95+$F$84*F96)/$H$14</f>
        <v>#N/A</v>
      </c>
      <c r="G103" s="60"/>
      <c r="H103" s="60"/>
      <c r="I103" s="64" t="s">
        <v>66</v>
      </c>
      <c r="J103" s="65"/>
      <c r="K103" s="66"/>
      <c r="L103" s="66"/>
      <c r="M103" s="95" t="e">
        <f>($F$82*M94+$F$83*M95+$F$84*M96)/$H$14</f>
        <v>#N/A</v>
      </c>
      <c r="N103" s="95" t="e">
        <f>($F$82*N94+$F$83*N95+$F$84*N96)/$H$14</f>
        <v>#N/A</v>
      </c>
      <c r="O103" s="64" t="s">
        <v>66</v>
      </c>
      <c r="P103" s="65"/>
      <c r="Q103" s="66"/>
      <c r="R103" s="66"/>
      <c r="S103" s="95" t="e">
        <f>($F$82*S94+$F$83*S95+$F$84*S96)/$H$14</f>
        <v>#N/A</v>
      </c>
      <c r="T103" s="95" t="e">
        <f>($F$82*T94+$F$83*T95+$F$84*T96)/$H$14</f>
        <v>#N/A</v>
      </c>
      <c r="U103" s="64" t="s">
        <v>66</v>
      </c>
      <c r="V103" s="65"/>
      <c r="W103" s="66"/>
      <c r="X103" s="66"/>
      <c r="Y103" s="95" t="e">
        <f>($F$82*Y94+$F$83*Y95+$F$84*Y96)/$H$14</f>
        <v>#N/A</v>
      </c>
      <c r="Z103" s="95" t="e">
        <f>($F$82*Z94+$F$83*Z95+$F$84*Z96)/$H$14</f>
        <v>#N/A</v>
      </c>
    </row>
    <row r="104" spans="1:26" ht="15" hidden="1">
      <c r="A104" s="60"/>
      <c r="B104" s="194" t="s">
        <v>67</v>
      </c>
      <c r="C104" s="196"/>
      <c r="D104" s="196"/>
      <c r="E104" s="196"/>
      <c r="F104" s="61" t="e">
        <f>ROUNDDOWN(F89*(F103+F102),0)</f>
        <v>#N/A</v>
      </c>
      <c r="G104" s="60"/>
      <c r="H104" s="60"/>
      <c r="I104" s="194" t="s">
        <v>67</v>
      </c>
      <c r="J104" s="195"/>
      <c r="K104" s="196"/>
      <c r="L104" s="196"/>
      <c r="M104" s="61" t="e">
        <f>($F$89*(M103+M102))</f>
        <v>#N/A</v>
      </c>
      <c r="N104" s="61" t="e">
        <f>($F$89*(N103+N102))</f>
        <v>#N/A</v>
      </c>
      <c r="O104" s="194" t="s">
        <v>67</v>
      </c>
      <c r="P104" s="195"/>
      <c r="Q104" s="196"/>
      <c r="R104" s="196"/>
      <c r="S104" s="61" t="e">
        <f>($F$89*(S103+S102))</f>
        <v>#N/A</v>
      </c>
      <c r="T104" s="61" t="e">
        <f>($F$89*(T103+T102))</f>
        <v>#N/A</v>
      </c>
      <c r="U104" s="194" t="s">
        <v>67</v>
      </c>
      <c r="V104" s="195"/>
      <c r="W104" s="196"/>
      <c r="X104" s="196"/>
      <c r="Y104" s="61" t="e">
        <f>($F$89*(Y103+Y102))</f>
        <v>#N/A</v>
      </c>
      <c r="Z104" s="61" t="e">
        <f>($F$89*(Z103+Z102))</f>
        <v>#N/A</v>
      </c>
    </row>
    <row r="105" spans="1:26" ht="15" hidden="1">
      <c r="A105" s="60"/>
      <c r="B105" s="64" t="s">
        <v>68</v>
      </c>
      <c r="C105" s="66"/>
      <c r="D105" s="66"/>
      <c r="E105" s="66"/>
      <c r="F105" s="61">
        <v>6.5000099999999996</v>
      </c>
      <c r="G105" s="60"/>
      <c r="H105" s="60"/>
      <c r="I105" s="64" t="s">
        <v>68</v>
      </c>
      <c r="J105" s="65"/>
      <c r="K105" s="66"/>
      <c r="L105" s="66"/>
      <c r="M105" s="61">
        <v>6.5000099999999996</v>
      </c>
      <c r="N105" s="61">
        <v>6.5000099999999996</v>
      </c>
      <c r="O105" s="64" t="s">
        <v>68</v>
      </c>
      <c r="P105" s="65"/>
      <c r="Q105" s="66"/>
      <c r="R105" s="66"/>
      <c r="S105" s="61">
        <v>6.5000099999999996</v>
      </c>
      <c r="T105" s="61">
        <v>6.5000099999999996</v>
      </c>
      <c r="U105" s="64" t="s">
        <v>68</v>
      </c>
      <c r="V105" s="65"/>
      <c r="W105" s="66"/>
      <c r="X105" s="66"/>
      <c r="Y105" s="61">
        <v>6.5000099999999996</v>
      </c>
      <c r="Z105" s="61">
        <v>6.5000099999999996</v>
      </c>
    </row>
    <row r="106" spans="1:26" ht="15" hidden="1">
      <c r="A106" s="60"/>
      <c r="B106" s="64" t="s">
        <v>69</v>
      </c>
      <c r="C106" s="66"/>
      <c r="D106" s="66"/>
      <c r="E106" s="66"/>
      <c r="F106" s="61" t="e">
        <f>(5-F92-0.499999)/F93</f>
        <v>#N/A</v>
      </c>
      <c r="G106" s="60"/>
      <c r="H106" s="60"/>
      <c r="I106" s="64" t="s">
        <v>69</v>
      </c>
      <c r="J106" s="65"/>
      <c r="K106" s="66"/>
      <c r="L106" s="66"/>
      <c r="M106" s="61" t="e">
        <f>(5-M92-0.499999)/M93</f>
        <v>#N/A</v>
      </c>
      <c r="N106" s="61" t="e">
        <f>(5-N92-0.499999)/N93</f>
        <v>#N/A</v>
      </c>
      <c r="O106" s="64" t="s">
        <v>69</v>
      </c>
      <c r="P106" s="65"/>
      <c r="Q106" s="66"/>
      <c r="R106" s="66"/>
      <c r="S106" s="61" t="e">
        <f>(5-S92-0.499999)/S93</f>
        <v>#N/A</v>
      </c>
      <c r="T106" s="61" t="e">
        <f>(5-T92-0.499999)/T93</f>
        <v>#N/A</v>
      </c>
      <c r="U106" s="64" t="s">
        <v>69</v>
      </c>
      <c r="V106" s="65"/>
      <c r="W106" s="66"/>
      <c r="X106" s="66"/>
      <c r="Y106" s="61" t="e">
        <f>(5-Y92-0.499999)/Y93</f>
        <v>#N/A</v>
      </c>
      <c r="Z106" s="61" t="e">
        <f>(5-Z92-0.499999)/Z93</f>
        <v>#N/A</v>
      </c>
    </row>
    <row r="107" spans="1:26" ht="15" hidden="1">
      <c r="A107" s="60"/>
      <c r="B107" s="64" t="s">
        <v>70</v>
      </c>
      <c r="C107" s="66"/>
      <c r="D107" s="66"/>
      <c r="E107" s="66"/>
      <c r="F107" s="61" t="e">
        <f>(F106/$F$89)-F102</f>
        <v>#N/A</v>
      </c>
      <c r="G107" s="60"/>
      <c r="H107" s="60"/>
      <c r="I107" s="64" t="s">
        <v>70</v>
      </c>
      <c r="J107" s="65"/>
      <c r="K107" s="66"/>
      <c r="L107" s="66"/>
      <c r="M107" s="61" t="e">
        <f>(M106/$F$89)-M102</f>
        <v>#N/A</v>
      </c>
      <c r="N107" s="61" t="e">
        <f>(N106/$F$89)-N102</f>
        <v>#N/A</v>
      </c>
      <c r="O107" s="64" t="s">
        <v>70</v>
      </c>
      <c r="P107" s="65"/>
      <c r="Q107" s="66"/>
      <c r="R107" s="66"/>
      <c r="S107" s="61" t="e">
        <f>(S106/$F$89)-S102</f>
        <v>#N/A</v>
      </c>
      <c r="T107" s="61" t="e">
        <f>(T106/$F$89)-T102</f>
        <v>#N/A</v>
      </c>
      <c r="U107" s="64" t="s">
        <v>70</v>
      </c>
      <c r="V107" s="65"/>
      <c r="W107" s="66"/>
      <c r="X107" s="66"/>
      <c r="Y107" s="61" t="e">
        <f>(Y106/$F$89)-Y102</f>
        <v>#N/A</v>
      </c>
      <c r="Z107" s="61" t="e">
        <f>(Z106/$F$89)-Z102</f>
        <v>#N/A</v>
      </c>
    </row>
    <row r="108" spans="1:26" ht="15" hidden="1">
      <c r="A108" s="60"/>
      <c r="B108" s="64" t="s">
        <v>71</v>
      </c>
      <c r="C108" s="66"/>
      <c r="D108" s="66"/>
      <c r="E108" s="66"/>
      <c r="F108" s="61" t="e">
        <f>F107*0.5</f>
        <v>#N/A</v>
      </c>
      <c r="G108" s="60"/>
      <c r="H108" s="60"/>
      <c r="I108" s="64" t="s">
        <v>71</v>
      </c>
      <c r="J108" s="65"/>
      <c r="K108" s="66"/>
      <c r="L108" s="66"/>
      <c r="M108" s="61" t="e">
        <f>M107*0.5</f>
        <v>#N/A</v>
      </c>
      <c r="N108" s="61" t="e">
        <f>N107*0.5</f>
        <v>#N/A</v>
      </c>
      <c r="O108" s="64" t="s">
        <v>71</v>
      </c>
      <c r="P108" s="65"/>
      <c r="Q108" s="66"/>
      <c r="R108" s="66"/>
      <c r="S108" s="61" t="e">
        <f>S107*0.5</f>
        <v>#N/A</v>
      </c>
      <c r="T108" s="61" t="e">
        <f>T107*0.5</f>
        <v>#N/A</v>
      </c>
      <c r="U108" s="64" t="s">
        <v>71</v>
      </c>
      <c r="V108" s="65"/>
      <c r="W108" s="66"/>
      <c r="X108" s="66"/>
      <c r="Y108" s="61" t="e">
        <f>Y107*0.5</f>
        <v>#N/A</v>
      </c>
      <c r="Z108" s="61" t="e">
        <f>Z107*0.5</f>
        <v>#N/A</v>
      </c>
    </row>
    <row r="109" spans="1:26" ht="15" hidden="1">
      <c r="A109" s="60"/>
      <c r="B109" s="64" t="s">
        <v>72</v>
      </c>
      <c r="C109" s="66"/>
      <c r="D109" s="66"/>
      <c r="E109" s="66"/>
      <c r="F109" s="61" t="e">
        <f>1/(F108-F107)</f>
        <v>#N/A</v>
      </c>
      <c r="G109" s="60"/>
      <c r="H109" s="60"/>
      <c r="I109" s="64" t="s">
        <v>72</v>
      </c>
      <c r="J109" s="65"/>
      <c r="K109" s="66"/>
      <c r="L109" s="66"/>
      <c r="M109" s="61" t="e">
        <f>1/(M108-M107)</f>
        <v>#N/A</v>
      </c>
      <c r="N109" s="61" t="e">
        <f>1/(N108-N107)</f>
        <v>#N/A</v>
      </c>
      <c r="O109" s="64" t="s">
        <v>72</v>
      </c>
      <c r="P109" s="65"/>
      <c r="Q109" s="66"/>
      <c r="R109" s="66"/>
      <c r="S109" s="61" t="e">
        <f>1/(S108-S107)</f>
        <v>#N/A</v>
      </c>
      <c r="T109" s="61" t="e">
        <f>1/(T108-T107)</f>
        <v>#N/A</v>
      </c>
      <c r="U109" s="64" t="s">
        <v>72</v>
      </c>
      <c r="V109" s="65"/>
      <c r="W109" s="66"/>
      <c r="X109" s="66"/>
      <c r="Y109" s="61" t="e">
        <f>1/(Y108-Y107)</f>
        <v>#N/A</v>
      </c>
      <c r="Z109" s="61" t="e">
        <f>1/(Z108-Z107)</f>
        <v>#N/A</v>
      </c>
    </row>
    <row r="110" spans="1:26" ht="15" hidden="1">
      <c r="A110" s="60"/>
      <c r="B110" s="64" t="s">
        <v>73</v>
      </c>
      <c r="C110" s="66"/>
      <c r="D110" s="66"/>
      <c r="E110" s="66"/>
      <c r="F110" s="61" t="e">
        <f>F92+F93*F104</f>
        <v>#N/A</v>
      </c>
      <c r="G110" s="60"/>
      <c r="H110" s="60"/>
      <c r="I110" s="64" t="s">
        <v>73</v>
      </c>
      <c r="J110" s="65"/>
      <c r="K110" s="66"/>
      <c r="L110" s="66"/>
      <c r="M110" s="61" t="e">
        <f>M92+M93*M104</f>
        <v>#N/A</v>
      </c>
      <c r="N110" s="61" t="e">
        <f>N92+N93*N104</f>
        <v>#N/A</v>
      </c>
      <c r="O110" s="64" t="s">
        <v>73</v>
      </c>
      <c r="P110" s="65"/>
      <c r="Q110" s="66"/>
      <c r="R110" s="66"/>
      <c r="S110" s="61" t="e">
        <f>S92+S93*S104</f>
        <v>#N/A</v>
      </c>
      <c r="T110" s="61" t="e">
        <f>T92+T93*T104</f>
        <v>#N/A</v>
      </c>
      <c r="U110" s="64" t="s">
        <v>73</v>
      </c>
      <c r="V110" s="65"/>
      <c r="W110" s="66"/>
      <c r="X110" s="66"/>
      <c r="Y110" s="61" t="e">
        <f>Y92+Y93*Y104</f>
        <v>#N/A</v>
      </c>
      <c r="Z110" s="61" t="e">
        <f>Z92+Z93*Z104</f>
        <v>#N/A</v>
      </c>
    </row>
    <row r="111" spans="1:26" ht="15" hidden="1">
      <c r="A111" s="60"/>
      <c r="B111" s="64" t="s">
        <v>74</v>
      </c>
      <c r="C111" s="66"/>
      <c r="D111" s="66"/>
      <c r="E111" s="66"/>
      <c r="F111" s="61" t="e">
        <f>ROUNDUP(F110*2,0)/2</f>
        <v>#N/A</v>
      </c>
      <c r="G111" s="60"/>
      <c r="H111" s="60"/>
      <c r="I111" s="64" t="s">
        <v>74</v>
      </c>
      <c r="J111" s="65"/>
      <c r="K111" s="66"/>
      <c r="L111" s="66"/>
      <c r="M111" s="61" t="e">
        <f>ROUNDUP(M110*2,0)/2</f>
        <v>#N/A</v>
      </c>
      <c r="N111" s="61" t="e">
        <f>ROUNDUP(N110*2,0)/2</f>
        <v>#N/A</v>
      </c>
      <c r="O111" s="64" t="s">
        <v>74</v>
      </c>
      <c r="P111" s="65"/>
      <c r="Q111" s="66"/>
      <c r="R111" s="66"/>
      <c r="S111" s="61" t="e">
        <f>ROUNDUP(S110*2,0)/2</f>
        <v>#N/A</v>
      </c>
      <c r="T111" s="61" t="e">
        <f>ROUNDUP(T110*2,0)/2</f>
        <v>#N/A</v>
      </c>
      <c r="U111" s="64" t="s">
        <v>74</v>
      </c>
      <c r="V111" s="65"/>
      <c r="W111" s="66"/>
      <c r="X111" s="66"/>
      <c r="Y111" s="61" t="e">
        <f>ROUNDUP(Y110*2,0)/2</f>
        <v>#N/A</v>
      </c>
      <c r="Z111" s="61" t="e">
        <f>ROUNDUP(Z110*2,0)/2</f>
        <v>#N/A</v>
      </c>
    </row>
    <row r="112" spans="1:26" ht="15" hidden="1">
      <c r="A112" s="60"/>
      <c r="B112" s="64" t="s">
        <v>75</v>
      </c>
      <c r="C112" s="66"/>
      <c r="D112" s="66"/>
      <c r="E112" s="66"/>
      <c r="F112" s="61" t="e">
        <f>IF(F111&gt;5,5,IF(F111&lt;1,0,F111))</f>
        <v>#N/A</v>
      </c>
      <c r="G112" s="60"/>
      <c r="H112" s="60"/>
      <c r="I112" s="64" t="s">
        <v>75</v>
      </c>
      <c r="J112" s="65"/>
      <c r="K112" s="66"/>
      <c r="L112" s="66"/>
      <c r="M112" s="61" t="e">
        <f>IF(M111&gt;5,5,IF(M111&lt;1,0,M111))</f>
        <v>#N/A</v>
      </c>
      <c r="N112" s="61" t="e">
        <f>IF(N111&gt;5,5,IF(N111&lt;1,0,N111))</f>
        <v>#N/A</v>
      </c>
      <c r="O112" s="64" t="s">
        <v>75</v>
      </c>
      <c r="P112" s="65"/>
      <c r="Q112" s="66"/>
      <c r="R112" s="66"/>
      <c r="S112" s="61" t="e">
        <f>IF(S111&gt;5,5,IF(S111&lt;1,0,S111))</f>
        <v>#N/A</v>
      </c>
      <c r="T112" s="61" t="e">
        <f>IF(T111&gt;5,5,IF(T111&lt;1,0,T111))</f>
        <v>#N/A</v>
      </c>
      <c r="U112" s="64" t="s">
        <v>75</v>
      </c>
      <c r="V112" s="65"/>
      <c r="W112" s="66"/>
      <c r="X112" s="66"/>
      <c r="Y112" s="61" t="e">
        <f>IF(Y111&gt;5,5,IF(Y111&lt;1,0,Y111))</f>
        <v>#N/A</v>
      </c>
      <c r="Z112" s="61" t="e">
        <f>IF(Z111&gt;5,5,IF(Z111&lt;1,0,Z111))</f>
        <v>#N/A</v>
      </c>
    </row>
    <row r="113" spans="1:26" ht="15" hidden="1">
      <c r="A113" s="60"/>
      <c r="B113" s="64" t="s">
        <v>76</v>
      </c>
      <c r="C113" s="66"/>
      <c r="D113" s="66"/>
      <c r="E113" s="66"/>
      <c r="F113" s="61" t="e">
        <f>IF(F112=5,F105+F103*F109,F112)</f>
        <v>#N/A</v>
      </c>
      <c r="G113" s="60"/>
      <c r="H113" s="60"/>
      <c r="I113" s="64" t="s">
        <v>76</v>
      </c>
      <c r="J113" s="65"/>
      <c r="K113" s="66"/>
      <c r="L113" s="66"/>
      <c r="M113" s="61" t="e">
        <f>IF(M112=5,M105+M103*M109,M112)</f>
        <v>#N/A</v>
      </c>
      <c r="N113" s="61" t="e">
        <f>IF(N112=5,N105+N103*N109,N112)</f>
        <v>#N/A</v>
      </c>
      <c r="O113" s="64" t="s">
        <v>76</v>
      </c>
      <c r="P113" s="65"/>
      <c r="Q113" s="66"/>
      <c r="R113" s="66"/>
      <c r="S113" s="61" t="e">
        <f>IF(S112=5,S105+S103*S109,S112)</f>
        <v>#N/A</v>
      </c>
      <c r="T113" s="61" t="e">
        <f>IF(T112=5,T105+T103*T109,T112)</f>
        <v>#N/A</v>
      </c>
      <c r="U113" s="64" t="s">
        <v>76</v>
      </c>
      <c r="V113" s="65"/>
      <c r="W113" s="66"/>
      <c r="X113" s="66"/>
      <c r="Y113" s="61" t="e">
        <f>IF(Y112=5,Y105+Y103*Y109,Y112)</f>
        <v>#N/A</v>
      </c>
      <c r="Z113" s="61" t="e">
        <f>IF(Z112=5,Z105+Z103*Z109,Z112)</f>
        <v>#N/A</v>
      </c>
    </row>
    <row r="114" spans="1:26" ht="15" hidden="1">
      <c r="A114" s="60"/>
      <c r="B114" s="64" t="s">
        <v>77</v>
      </c>
      <c r="C114" s="66"/>
      <c r="D114" s="66"/>
      <c r="E114" s="66"/>
      <c r="F114" s="61" t="e">
        <f>IF(F112=5,ROUNDUP(F113*2,0)/2,F112)</f>
        <v>#N/A</v>
      </c>
      <c r="G114" s="60"/>
      <c r="H114" s="60"/>
      <c r="I114" s="64" t="s">
        <v>77</v>
      </c>
      <c r="J114" s="65"/>
      <c r="K114" s="66"/>
      <c r="L114" s="66"/>
      <c r="M114" s="61" t="e">
        <f>IF(M112=5,ROUNDUP(M113*2,0)/2,M112)</f>
        <v>#N/A</v>
      </c>
      <c r="N114" s="61" t="e">
        <f>IF(N112=5,ROUNDUP(N113*2,0)/2,N112)</f>
        <v>#N/A</v>
      </c>
      <c r="O114" s="64" t="s">
        <v>77</v>
      </c>
      <c r="P114" s="65"/>
      <c r="Q114" s="66"/>
      <c r="R114" s="66"/>
      <c r="S114" s="61" t="e">
        <f>IF(S112=5,ROUNDUP(S113*2,0)/2,S112)</f>
        <v>#N/A</v>
      </c>
      <c r="T114" s="61" t="e">
        <f>IF(T112=5,ROUNDUP(T113*2,0)/2,T112)</f>
        <v>#N/A</v>
      </c>
      <c r="U114" s="64" t="s">
        <v>77</v>
      </c>
      <c r="V114" s="65"/>
      <c r="W114" s="66"/>
      <c r="X114" s="66"/>
      <c r="Y114" s="61" t="e">
        <f>IF(Y112=5,ROUNDUP(Y113*2,0)/2,Y112)</f>
        <v>#N/A</v>
      </c>
      <c r="Z114" s="61" t="e">
        <f>IF(Z112=5,ROUNDUP(Z113*2,0)/2,Z112)</f>
        <v>#N/A</v>
      </c>
    </row>
    <row r="115" spans="1:26" ht="15" hidden="1">
      <c r="A115" s="60"/>
      <c r="B115" s="64" t="s">
        <v>78</v>
      </c>
      <c r="C115" s="66"/>
      <c r="D115" s="66"/>
      <c r="E115" s="66"/>
      <c r="F115" s="61">
        <f>IFERROR(IF(F112=5,IF(F114&gt;6,6,IF(F114&lt;1,0,F114)),F112),0)</f>
        <v>0</v>
      </c>
      <c r="G115" s="60"/>
      <c r="H115" s="60"/>
      <c r="I115" s="64" t="s">
        <v>78</v>
      </c>
      <c r="J115" s="65"/>
      <c r="K115" s="66"/>
      <c r="L115" s="66"/>
      <c r="M115" s="61">
        <f>IFERROR(IF(M112=5,IF(M114&gt;6,6,IF(M114&lt;1,0,M114)),M112),0)</f>
        <v>0</v>
      </c>
      <c r="N115" s="61">
        <f>IFERROR(IF(N112=5,IF(N114&gt;6,6,IF(N114&lt;1,0,N114)),N112),0)</f>
        <v>0</v>
      </c>
      <c r="O115" s="64" t="s">
        <v>78</v>
      </c>
      <c r="P115" s="65"/>
      <c r="Q115" s="66"/>
      <c r="R115" s="66"/>
      <c r="S115" s="61">
        <f>IFERROR(IF(S112=5,IF(S114&gt;6,6,IF(S114&lt;1,0,S114)),S112),0)</f>
        <v>0</v>
      </c>
      <c r="T115" s="61">
        <f>IFERROR(IF(T112=5,IF(T114&gt;6,6,IF(T114&lt;1,0,T114)),T112),0)</f>
        <v>0</v>
      </c>
      <c r="U115" s="64" t="s">
        <v>78</v>
      </c>
      <c r="V115" s="65"/>
      <c r="W115" s="66"/>
      <c r="X115" s="66"/>
      <c r="Y115" s="61">
        <f>IFERROR(IF(Y112=5,IF(Y114&gt;6,6,IF(Y114&lt;1,0,Y114)),Y112),0)</f>
        <v>0</v>
      </c>
      <c r="Z115" s="61">
        <f>IFERROR(IF(Z112=5,IF(Z114&gt;6,6,IF(Z114&lt;1,0,Z114)),Z112),0)</f>
        <v>0</v>
      </c>
    </row>
    <row r="116" spans="1:26" hidden="1">
      <c r="A116" s="60"/>
      <c r="B116" s="58"/>
      <c r="C116" s="58"/>
      <c r="D116" s="58"/>
      <c r="E116" s="58"/>
      <c r="F116" s="54"/>
      <c r="G116" s="60"/>
      <c r="H116" s="60"/>
      <c r="M116" s="2"/>
      <c r="N116" s="58"/>
      <c r="S116" s="2"/>
      <c r="T116" s="58"/>
      <c r="Y116" s="2"/>
    </row>
    <row r="117" spans="1:26" hidden="1">
      <c r="A117" s="60"/>
      <c r="B117" s="210" t="s">
        <v>79</v>
      </c>
      <c r="C117" s="58"/>
      <c r="D117" s="58"/>
      <c r="E117" s="58"/>
      <c r="F117" s="54"/>
      <c r="G117" s="60"/>
      <c r="H117" s="60"/>
      <c r="I117" s="71" t="s">
        <v>79</v>
      </c>
      <c r="M117" s="2"/>
      <c r="N117" s="58"/>
      <c r="O117" s="71" t="s">
        <v>79</v>
      </c>
      <c r="S117" s="2"/>
      <c r="T117" s="58"/>
      <c r="U117" s="71" t="s">
        <v>79</v>
      </c>
      <c r="Y117" s="2"/>
    </row>
    <row r="118" spans="1:26" ht="15" hidden="1">
      <c r="A118" s="60"/>
      <c r="B118" s="72" t="s">
        <v>80</v>
      </c>
      <c r="C118" s="74"/>
      <c r="D118" s="74"/>
      <c r="E118" s="74"/>
      <c r="F118" s="96" t="e">
        <f>MAX(0,IF(F110&gt;4.5,F113,F110)+0.5)</f>
        <v>#N/A</v>
      </c>
      <c r="G118" s="60"/>
      <c r="H118" s="60"/>
      <c r="I118" s="72" t="s">
        <v>80</v>
      </c>
      <c r="J118" s="73"/>
      <c r="K118" s="74"/>
      <c r="L118" s="74"/>
      <c r="M118" s="96" t="e">
        <f>MAX(0,IF(M110&gt;4.5,M113,M110)+0.5)</f>
        <v>#N/A</v>
      </c>
      <c r="N118" s="96" t="e">
        <f>MAX(0,IF(N110&gt;4.5,N113,N110)+0.5)</f>
        <v>#N/A</v>
      </c>
      <c r="O118" s="72" t="s">
        <v>80</v>
      </c>
      <c r="P118" s="73"/>
      <c r="Q118" s="74"/>
      <c r="R118" s="74"/>
      <c r="S118" s="96" t="e">
        <f>MAX(0,IF(S110&gt;4.5,S113,S110)+0.5)</f>
        <v>#N/A</v>
      </c>
      <c r="T118" s="96" t="e">
        <f>MAX(0,IF(T110&gt;4.5,T113,T110)+0.5)</f>
        <v>#N/A</v>
      </c>
      <c r="U118" s="72" t="s">
        <v>80</v>
      </c>
      <c r="V118" s="73"/>
      <c r="W118" s="74"/>
      <c r="X118" s="74"/>
      <c r="Y118" s="96" t="e">
        <f>MAX(0,IF(Y110&gt;4.5,Y113,Y110)+0.5)</f>
        <v>#N/A</v>
      </c>
      <c r="Z118" s="96" t="e">
        <f>MAX(0,IF(Z110&gt;4.5,Z113,Z110)+0.5)</f>
        <v>#N/A</v>
      </c>
    </row>
    <row r="119" spans="1:26" ht="15" hidden="1">
      <c r="A119" s="60"/>
      <c r="B119" s="72" t="s">
        <v>81</v>
      </c>
      <c r="C119" s="74"/>
      <c r="D119" s="74"/>
      <c r="E119" s="74"/>
      <c r="F119" s="61" t="e">
        <f>IF((ROUNDDOWN(F118*2,0)/2)&gt;6,6,(ROUNDDOWN(F118*2,0)/2))</f>
        <v>#N/A</v>
      </c>
      <c r="G119" s="60"/>
      <c r="H119" s="60"/>
      <c r="I119" s="72" t="s">
        <v>81</v>
      </c>
      <c r="J119" s="73"/>
      <c r="K119" s="74"/>
      <c r="L119" s="74"/>
      <c r="M119" s="61" t="e">
        <f>IF((ROUNDDOWN(M118*2,0)/2)&gt;6,6,(ROUNDDOWN(M118*2,0)/2))</f>
        <v>#N/A</v>
      </c>
      <c r="N119" s="61" t="e">
        <f>IF((ROUNDDOWN(N118*2,0)/2)&gt;6,6,(ROUNDDOWN(N118*2,0)/2))</f>
        <v>#N/A</v>
      </c>
      <c r="O119" s="72" t="s">
        <v>81</v>
      </c>
      <c r="P119" s="73"/>
      <c r="Q119" s="74"/>
      <c r="R119" s="74"/>
      <c r="S119" s="61" t="e">
        <f>IF((ROUNDDOWN(S118*2,0)/2)&gt;6,6,(ROUNDDOWN(S118*2,0)/2))</f>
        <v>#N/A</v>
      </c>
      <c r="T119" s="61" t="e">
        <f>IF((ROUNDDOWN(T118*2,0)/2)&gt;6,6,(ROUNDDOWN(T118*2,0)/2))</f>
        <v>#N/A</v>
      </c>
      <c r="U119" s="72" t="s">
        <v>81</v>
      </c>
      <c r="V119" s="73"/>
      <c r="W119" s="74"/>
      <c r="X119" s="74"/>
      <c r="Y119" s="61" t="e">
        <f>IF((ROUNDDOWN(Y118*2,0)/2)&gt;6,6,(ROUNDDOWN(Y118*2,0)/2))</f>
        <v>#N/A</v>
      </c>
      <c r="Z119" s="61" t="e">
        <f>IF((ROUNDDOWN(Z118*2,0)/2)&gt;6,6,(ROUNDDOWN(Z118*2,0)/2))</f>
        <v>#N/A</v>
      </c>
    </row>
    <row r="120" spans="1:26" ht="15" hidden="1">
      <c r="A120" s="60"/>
      <c r="B120" s="72" t="s">
        <v>251</v>
      </c>
      <c r="C120" s="72"/>
      <c r="D120" s="72"/>
      <c r="E120" s="72"/>
      <c r="F120" s="59" t="e">
        <f>IF(F119=0.5,0,F119)</f>
        <v>#N/A</v>
      </c>
      <c r="G120" s="60"/>
      <c r="H120" s="60"/>
      <c r="I120" s="72" t="s">
        <v>251</v>
      </c>
      <c r="J120" s="72"/>
      <c r="K120" s="72"/>
      <c r="L120" s="72"/>
      <c r="M120" s="59" t="e">
        <f>IF(M119=0.5,0,M119)</f>
        <v>#N/A</v>
      </c>
      <c r="N120" s="59" t="e">
        <f>IF(N119=0.5,0,N119)</f>
        <v>#N/A</v>
      </c>
      <c r="O120" s="72" t="s">
        <v>251</v>
      </c>
      <c r="P120" s="72"/>
      <c r="Q120" s="72"/>
      <c r="R120" s="72"/>
      <c r="S120" s="59" t="e">
        <f>IF(S119=0.5,0,S119)</f>
        <v>#N/A</v>
      </c>
      <c r="T120" s="59" t="e">
        <f>IF(T119=0.5,0,T119)</f>
        <v>#N/A</v>
      </c>
      <c r="U120" s="72" t="s">
        <v>251</v>
      </c>
      <c r="V120" s="72"/>
      <c r="W120" s="72"/>
      <c r="X120" s="72"/>
      <c r="Y120" s="59" t="e">
        <f>IF(Y119=0.5,0,Y119)</f>
        <v>#N/A</v>
      </c>
      <c r="Z120" s="59" t="e">
        <f>IF(Z119=0.5,0,Z119)</f>
        <v>#N/A</v>
      </c>
    </row>
    <row r="121" spans="1:26" hidden="1">
      <c r="A121" s="60"/>
      <c r="B121" s="60"/>
      <c r="C121" s="60"/>
      <c r="D121" s="60"/>
      <c r="E121" s="60"/>
      <c r="F121" s="60"/>
      <c r="G121" s="60"/>
      <c r="H121" s="60"/>
      <c r="I121" s="60"/>
      <c r="J121" s="60"/>
      <c r="K121" s="60"/>
      <c r="L121" s="60"/>
      <c r="M121" s="60"/>
      <c r="N121" s="58"/>
      <c r="O121" s="60"/>
      <c r="P121" s="60"/>
      <c r="Q121" s="60"/>
      <c r="R121" s="60"/>
      <c r="S121" s="60"/>
      <c r="T121" s="58"/>
      <c r="U121" s="58"/>
      <c r="V121" s="58"/>
    </row>
    <row r="122" spans="1:26">
      <c r="A122" s="60"/>
      <c r="B122" s="60"/>
      <c r="C122" s="60"/>
      <c r="D122" s="60"/>
      <c r="E122" s="60"/>
      <c r="F122" s="60"/>
      <c r="G122" s="60"/>
      <c r="H122" s="60"/>
      <c r="I122" s="60"/>
      <c r="J122" s="60"/>
      <c r="K122" s="60"/>
      <c r="L122" s="60"/>
      <c r="M122" s="60"/>
      <c r="N122" s="58"/>
      <c r="O122" s="60"/>
      <c r="P122" s="60"/>
      <c r="Q122" s="60"/>
      <c r="R122" s="60"/>
      <c r="S122" s="60"/>
      <c r="T122" s="58"/>
      <c r="U122" s="58"/>
      <c r="V122" s="58"/>
    </row>
    <row r="123" spans="1:26">
      <c r="A123" s="60"/>
      <c r="B123" s="60"/>
      <c r="C123" s="60"/>
      <c r="D123" s="60"/>
      <c r="E123" s="60"/>
      <c r="F123" s="60"/>
      <c r="G123" s="60"/>
      <c r="H123" s="60"/>
      <c r="I123" s="60"/>
      <c r="J123" s="60"/>
      <c r="K123" s="60"/>
      <c r="L123" s="60"/>
      <c r="M123" s="60"/>
      <c r="N123" s="58"/>
      <c r="O123" s="60"/>
      <c r="P123" s="60"/>
      <c r="Q123" s="60"/>
      <c r="R123" s="60"/>
      <c r="S123" s="60"/>
      <c r="T123" s="58"/>
      <c r="U123" s="58"/>
      <c r="V123" s="58"/>
    </row>
    <row r="124" spans="1:26">
      <c r="A124" s="52"/>
      <c r="B124" s="60"/>
      <c r="C124" s="60"/>
      <c r="D124" s="60"/>
      <c r="E124" s="60"/>
      <c r="F124" s="60"/>
      <c r="G124" s="60"/>
      <c r="H124" s="60"/>
      <c r="I124" s="60"/>
      <c r="J124" s="60"/>
      <c r="K124" s="60"/>
      <c r="L124" s="60"/>
      <c r="M124" s="60"/>
      <c r="N124" s="58"/>
      <c r="O124" s="60"/>
      <c r="P124" s="60"/>
      <c r="Q124" s="60"/>
      <c r="R124" s="60"/>
      <c r="S124" s="60"/>
      <c r="T124" s="58"/>
      <c r="U124" s="58"/>
      <c r="V124" s="58"/>
    </row>
    <row r="125" spans="1:26">
      <c r="A125" s="52"/>
      <c r="B125" s="60"/>
      <c r="C125" s="60"/>
      <c r="D125" s="60"/>
      <c r="E125" s="60"/>
      <c r="F125" s="60"/>
      <c r="G125" s="60"/>
      <c r="H125" s="60"/>
      <c r="I125" s="60"/>
      <c r="J125" s="60"/>
      <c r="K125" s="60"/>
      <c r="L125" s="60"/>
      <c r="M125" s="60"/>
      <c r="N125" s="58"/>
      <c r="O125" s="60"/>
      <c r="P125" s="60"/>
      <c r="Q125" s="60"/>
      <c r="R125" s="60"/>
      <c r="S125" s="60"/>
      <c r="T125" s="58"/>
      <c r="U125" s="58"/>
      <c r="V125" s="58"/>
    </row>
    <row r="126" spans="1:26">
      <c r="A126" s="52"/>
      <c r="B126" s="60"/>
      <c r="C126" s="60"/>
      <c r="D126" s="60"/>
      <c r="E126" s="60"/>
      <c r="F126" s="60"/>
      <c r="G126" s="60"/>
      <c r="H126" s="60"/>
      <c r="I126" s="60"/>
      <c r="J126" s="60"/>
      <c r="K126" s="60"/>
      <c r="L126" s="60"/>
      <c r="M126" s="60"/>
      <c r="N126" s="58"/>
      <c r="O126" s="58"/>
      <c r="P126" s="58"/>
      <c r="Q126" s="58"/>
      <c r="R126" s="58"/>
      <c r="S126" s="58"/>
      <c r="T126" s="58"/>
      <c r="U126" s="58"/>
      <c r="V126" s="58"/>
    </row>
    <row r="127" spans="1:26">
      <c r="A127" s="52"/>
      <c r="B127" s="60"/>
      <c r="C127" s="60"/>
      <c r="D127" s="60"/>
      <c r="E127" s="60"/>
      <c r="F127" s="60"/>
      <c r="G127" s="60"/>
      <c r="H127" s="60"/>
      <c r="I127" s="60"/>
      <c r="J127" s="60"/>
      <c r="K127" s="60"/>
      <c r="L127" s="60"/>
      <c r="M127" s="60"/>
      <c r="N127" s="58"/>
      <c r="O127" s="58"/>
      <c r="P127" s="58"/>
      <c r="Q127" s="58"/>
      <c r="R127" s="58"/>
      <c r="S127" s="58"/>
      <c r="T127" s="58"/>
      <c r="U127" s="58"/>
      <c r="V127" s="58"/>
    </row>
    <row r="128" spans="1:26">
      <c r="A128" s="52"/>
      <c r="B128" s="60"/>
      <c r="C128" s="60"/>
      <c r="D128" s="60"/>
      <c r="E128" s="60"/>
      <c r="F128" s="60"/>
      <c r="G128" s="60"/>
      <c r="H128" s="60"/>
      <c r="I128" s="60"/>
      <c r="J128" s="60"/>
      <c r="K128" s="60"/>
      <c r="L128" s="60"/>
      <c r="M128" s="60"/>
      <c r="N128" s="58"/>
      <c r="O128" s="58"/>
      <c r="P128" s="58"/>
      <c r="Q128" s="58"/>
      <c r="R128" s="58"/>
      <c r="S128" s="58"/>
      <c r="T128" s="58"/>
      <c r="U128" s="58"/>
      <c r="V128" s="58"/>
    </row>
    <row r="129" spans="1:22">
      <c r="A129" s="52"/>
      <c r="B129" s="60"/>
      <c r="C129" s="60"/>
      <c r="D129" s="60"/>
      <c r="E129" s="60"/>
      <c r="F129" s="60"/>
      <c r="G129" s="60"/>
      <c r="H129" s="60"/>
      <c r="I129" s="60"/>
      <c r="J129" s="60"/>
      <c r="K129" s="60"/>
      <c r="L129" s="60"/>
      <c r="M129" s="60"/>
      <c r="N129" s="58"/>
      <c r="O129" s="58"/>
      <c r="P129" s="58"/>
      <c r="Q129" s="58"/>
      <c r="R129" s="58"/>
      <c r="S129" s="58"/>
      <c r="T129" s="58"/>
      <c r="U129" s="58"/>
      <c r="V129" s="58"/>
    </row>
    <row r="130" spans="1:22">
      <c r="A130" s="52"/>
      <c r="B130" s="60"/>
      <c r="C130" s="60"/>
      <c r="D130" s="60"/>
      <c r="E130" s="60"/>
      <c r="F130" s="60"/>
      <c r="G130" s="60"/>
      <c r="H130" s="60"/>
      <c r="I130" s="60"/>
      <c r="J130" s="60"/>
      <c r="K130" s="60"/>
      <c r="L130" s="60"/>
      <c r="M130" s="60"/>
      <c r="N130" s="58"/>
      <c r="O130" s="58"/>
      <c r="P130" s="58"/>
      <c r="Q130" s="58"/>
      <c r="R130" s="58"/>
      <c r="S130" s="58"/>
      <c r="T130" s="58"/>
      <c r="U130" s="58"/>
      <c r="V130" s="58"/>
    </row>
    <row r="131" spans="1:22">
      <c r="A131" s="52"/>
      <c r="B131" s="60"/>
      <c r="C131" s="60"/>
      <c r="D131" s="60"/>
      <c r="E131" s="60"/>
      <c r="F131" s="60"/>
      <c r="G131" s="60"/>
      <c r="H131" s="60"/>
      <c r="I131" s="60"/>
      <c r="J131" s="60"/>
      <c r="K131" s="60"/>
      <c r="L131" s="60"/>
      <c r="M131" s="60"/>
      <c r="N131" s="58"/>
      <c r="O131" s="58"/>
      <c r="P131" s="58"/>
      <c r="Q131" s="58"/>
      <c r="R131" s="58"/>
      <c r="S131" s="58"/>
      <c r="T131" s="58"/>
      <c r="U131" s="58"/>
      <c r="V131" s="58"/>
    </row>
    <row r="132" spans="1:22">
      <c r="A132" s="52"/>
      <c r="B132" s="60"/>
      <c r="C132" s="60"/>
      <c r="D132" s="60"/>
      <c r="E132" s="60"/>
      <c r="F132" s="60"/>
      <c r="G132" s="60"/>
      <c r="H132" s="60"/>
      <c r="I132" s="60"/>
      <c r="J132" s="60"/>
      <c r="K132" s="60"/>
      <c r="L132" s="60"/>
      <c r="M132" s="60"/>
      <c r="N132" s="58"/>
      <c r="O132" s="58"/>
      <c r="P132" s="58"/>
      <c r="Q132" s="58"/>
      <c r="R132" s="58"/>
      <c r="S132" s="58"/>
      <c r="T132" s="58"/>
      <c r="U132" s="58"/>
      <c r="V132" s="58"/>
    </row>
    <row r="133" spans="1:22">
      <c r="A133" s="52"/>
      <c r="B133" s="60"/>
      <c r="C133" s="60"/>
      <c r="D133" s="60"/>
      <c r="E133" s="60"/>
      <c r="F133" s="60"/>
      <c r="G133" s="60"/>
      <c r="H133" s="60"/>
      <c r="I133" s="60"/>
      <c r="J133" s="60"/>
      <c r="K133" s="60"/>
      <c r="L133" s="60"/>
      <c r="M133" s="60"/>
      <c r="N133" s="58"/>
      <c r="O133" s="58"/>
      <c r="P133" s="58"/>
      <c r="Q133" s="58"/>
      <c r="R133" s="58"/>
      <c r="S133" s="58"/>
      <c r="T133" s="58"/>
      <c r="U133" s="58"/>
      <c r="V133" s="58"/>
    </row>
    <row r="134" spans="1:22">
      <c r="A134" s="52"/>
      <c r="B134" s="60"/>
      <c r="C134" s="60"/>
      <c r="D134" s="60"/>
      <c r="E134" s="60"/>
      <c r="F134" s="60"/>
      <c r="G134" s="60"/>
      <c r="H134" s="60"/>
      <c r="I134" s="60"/>
      <c r="J134" s="60"/>
      <c r="K134" s="60"/>
      <c r="L134" s="60"/>
      <c r="M134" s="60"/>
      <c r="N134" s="58"/>
      <c r="O134" s="58"/>
      <c r="P134" s="58"/>
      <c r="Q134" s="58"/>
      <c r="R134" s="58"/>
      <c r="S134" s="58"/>
      <c r="T134" s="58"/>
      <c r="U134" s="58"/>
      <c r="V134" s="58"/>
    </row>
    <row r="135" spans="1:22">
      <c r="A135" s="52"/>
      <c r="B135" s="60"/>
      <c r="C135" s="60"/>
      <c r="D135" s="60"/>
      <c r="E135" s="60"/>
      <c r="F135" s="60"/>
      <c r="G135" s="60"/>
      <c r="H135" s="60"/>
      <c r="I135" s="60"/>
      <c r="J135" s="60"/>
      <c r="K135" s="60"/>
      <c r="L135" s="60"/>
      <c r="M135" s="60"/>
      <c r="N135" s="58"/>
      <c r="O135" s="58"/>
      <c r="P135" s="58"/>
      <c r="Q135" s="58"/>
      <c r="R135" s="58"/>
      <c r="S135" s="58"/>
      <c r="T135" s="58"/>
      <c r="U135" s="58"/>
      <c r="V135" s="58"/>
    </row>
    <row r="136" spans="1:22">
      <c r="A136" s="52"/>
      <c r="B136" s="60"/>
      <c r="C136" s="60"/>
      <c r="D136" s="60"/>
      <c r="E136" s="60"/>
      <c r="F136" s="60"/>
      <c r="G136" s="60"/>
      <c r="H136" s="60"/>
      <c r="I136" s="60"/>
      <c r="J136" s="60"/>
      <c r="K136" s="60"/>
      <c r="L136" s="60"/>
      <c r="M136" s="60"/>
      <c r="N136" s="58"/>
      <c r="O136" s="58"/>
      <c r="P136" s="58"/>
      <c r="Q136" s="58"/>
      <c r="R136" s="58"/>
      <c r="S136" s="58"/>
      <c r="T136" s="58"/>
      <c r="U136" s="58"/>
      <c r="V136" s="58"/>
    </row>
    <row r="137" spans="1:22">
      <c r="A137" s="52"/>
      <c r="B137" s="60"/>
      <c r="C137" s="60"/>
      <c r="D137" s="60"/>
      <c r="E137" s="60"/>
      <c r="F137" s="60"/>
      <c r="G137" s="60"/>
      <c r="H137" s="60"/>
      <c r="I137" s="60"/>
      <c r="J137" s="60"/>
      <c r="K137" s="60"/>
      <c r="L137" s="60"/>
      <c r="M137" s="60"/>
      <c r="N137" s="58"/>
      <c r="O137" s="58"/>
      <c r="P137" s="58"/>
      <c r="Q137" s="58"/>
      <c r="R137" s="58"/>
      <c r="S137" s="58"/>
      <c r="T137" s="58"/>
      <c r="U137" s="58"/>
      <c r="V137" s="58"/>
    </row>
    <row r="138" spans="1:22">
      <c r="A138" s="52"/>
      <c r="B138" s="60"/>
      <c r="C138" s="60"/>
      <c r="D138" s="60"/>
      <c r="E138" s="60"/>
      <c r="F138" s="60"/>
      <c r="G138" s="60"/>
      <c r="H138" s="60"/>
      <c r="I138" s="60"/>
      <c r="J138" s="60"/>
      <c r="K138" s="60"/>
      <c r="L138" s="60"/>
      <c r="M138" s="60"/>
      <c r="N138" s="58"/>
      <c r="O138" s="58"/>
      <c r="P138" s="58"/>
      <c r="Q138" s="58"/>
      <c r="R138" s="58"/>
      <c r="S138" s="58"/>
      <c r="T138" s="58"/>
      <c r="U138" s="58"/>
      <c r="V138" s="58"/>
    </row>
    <row r="139" spans="1:22">
      <c r="A139" s="52"/>
      <c r="B139" s="60"/>
      <c r="C139" s="60"/>
      <c r="D139" s="60"/>
      <c r="E139" s="60"/>
      <c r="F139" s="60"/>
      <c r="G139" s="60"/>
      <c r="H139" s="60"/>
      <c r="I139" s="60"/>
      <c r="J139" s="60"/>
      <c r="K139" s="60"/>
      <c r="L139" s="60"/>
      <c r="M139" s="60"/>
      <c r="N139" s="58"/>
      <c r="O139" s="58"/>
      <c r="P139" s="58"/>
      <c r="Q139" s="58"/>
      <c r="R139" s="58"/>
      <c r="S139" s="58"/>
      <c r="T139" s="58"/>
      <c r="U139" s="58"/>
      <c r="V139" s="58"/>
    </row>
    <row r="140" spans="1:22">
      <c r="A140" s="52"/>
      <c r="B140" s="60"/>
      <c r="C140" s="60"/>
      <c r="D140" s="60"/>
      <c r="E140" s="60"/>
      <c r="F140" s="60"/>
      <c r="G140" s="60"/>
      <c r="H140" s="60"/>
      <c r="I140" s="60"/>
      <c r="J140" s="60"/>
      <c r="K140" s="60"/>
      <c r="L140" s="60"/>
      <c r="M140" s="60"/>
      <c r="N140" s="58"/>
      <c r="O140" s="58"/>
      <c r="P140" s="58"/>
      <c r="Q140" s="58"/>
      <c r="R140" s="58"/>
      <c r="S140" s="58"/>
      <c r="T140" s="58"/>
      <c r="U140" s="58"/>
      <c r="V140" s="58"/>
    </row>
    <row r="141" spans="1:22">
      <c r="A141" s="52"/>
      <c r="B141" s="60"/>
      <c r="C141" s="60"/>
      <c r="D141" s="60"/>
      <c r="E141" s="60"/>
      <c r="F141" s="60"/>
      <c r="G141" s="60"/>
      <c r="H141" s="60"/>
      <c r="I141" s="60"/>
      <c r="J141" s="60"/>
      <c r="K141" s="60"/>
      <c r="L141" s="60"/>
      <c r="M141" s="60"/>
      <c r="N141" s="58"/>
      <c r="O141" s="58"/>
      <c r="P141" s="58"/>
      <c r="Q141" s="58"/>
      <c r="R141" s="58"/>
      <c r="S141" s="58"/>
      <c r="T141" s="58"/>
      <c r="U141" s="58"/>
      <c r="V141" s="58"/>
    </row>
    <row r="142" spans="1:22">
      <c r="A142" s="52"/>
      <c r="B142" s="60"/>
      <c r="C142" s="60"/>
      <c r="D142" s="60"/>
      <c r="E142" s="60"/>
      <c r="F142" s="60"/>
      <c r="G142" s="60"/>
      <c r="H142" s="60"/>
      <c r="I142" s="60"/>
      <c r="J142" s="60"/>
      <c r="K142" s="60"/>
      <c r="L142" s="60"/>
      <c r="M142" s="60"/>
      <c r="N142" s="58"/>
      <c r="O142" s="58"/>
      <c r="P142" s="58"/>
      <c r="Q142" s="58"/>
      <c r="R142" s="58"/>
      <c r="S142" s="58"/>
      <c r="T142" s="58"/>
      <c r="U142" s="58"/>
      <c r="V142" s="58"/>
    </row>
    <row r="143" spans="1:22">
      <c r="A143" s="52"/>
      <c r="B143" s="60"/>
      <c r="C143" s="60"/>
      <c r="D143" s="60"/>
      <c r="E143" s="60"/>
      <c r="F143" s="60"/>
      <c r="G143" s="60"/>
      <c r="H143" s="60"/>
      <c r="I143" s="60"/>
      <c r="J143" s="60"/>
      <c r="K143" s="60"/>
      <c r="L143" s="60"/>
      <c r="M143" s="60"/>
      <c r="N143" s="58"/>
      <c r="O143" s="58"/>
      <c r="P143" s="58"/>
      <c r="Q143" s="58"/>
      <c r="R143" s="58"/>
      <c r="S143" s="58"/>
      <c r="T143" s="58"/>
      <c r="U143" s="58"/>
      <c r="V143" s="58"/>
    </row>
    <row r="144" spans="1:22">
      <c r="A144" s="52"/>
      <c r="B144" s="60"/>
      <c r="C144" s="60"/>
      <c r="D144" s="60"/>
      <c r="E144" s="60"/>
      <c r="F144" s="60"/>
      <c r="G144" s="60"/>
      <c r="H144" s="60"/>
      <c r="I144" s="60"/>
      <c r="J144" s="60"/>
      <c r="K144" s="60"/>
      <c r="L144" s="60"/>
      <c r="M144" s="60"/>
      <c r="N144" s="58"/>
      <c r="O144" s="58"/>
      <c r="P144" s="58"/>
      <c r="Q144" s="58"/>
      <c r="R144" s="58"/>
      <c r="S144" s="58"/>
      <c r="T144" s="58"/>
      <c r="U144" s="58"/>
      <c r="V144" s="58"/>
    </row>
    <row r="145" spans="1:22">
      <c r="A145" s="52"/>
      <c r="B145" s="60"/>
      <c r="C145" s="60"/>
      <c r="D145" s="60"/>
      <c r="E145" s="60"/>
      <c r="F145" s="60"/>
      <c r="G145" s="60"/>
      <c r="H145" s="60"/>
      <c r="I145" s="60"/>
      <c r="J145" s="60"/>
      <c r="K145" s="60"/>
      <c r="L145" s="60"/>
      <c r="M145" s="60"/>
      <c r="N145" s="58"/>
      <c r="O145" s="58"/>
      <c r="P145" s="58"/>
      <c r="Q145" s="58"/>
      <c r="R145" s="58"/>
      <c r="S145" s="58"/>
      <c r="T145" s="58"/>
      <c r="U145" s="58"/>
      <c r="V145" s="58"/>
    </row>
    <row r="146" spans="1:22">
      <c r="A146" s="52"/>
      <c r="B146" s="60"/>
      <c r="C146" s="60"/>
      <c r="D146" s="60"/>
      <c r="E146" s="60"/>
      <c r="F146" s="60"/>
      <c r="G146" s="60"/>
      <c r="H146" s="60"/>
      <c r="I146" s="60"/>
      <c r="J146" s="60"/>
      <c r="K146" s="60"/>
      <c r="L146" s="60"/>
      <c r="M146" s="60"/>
      <c r="N146" s="58"/>
      <c r="O146" s="58"/>
      <c r="P146" s="58"/>
      <c r="Q146" s="58"/>
      <c r="R146" s="58"/>
      <c r="S146" s="58"/>
      <c r="T146" s="58"/>
      <c r="U146" s="58"/>
      <c r="V146" s="58"/>
    </row>
    <row r="147" spans="1:22">
      <c r="A147" s="52"/>
      <c r="B147" s="60"/>
      <c r="C147" s="60"/>
      <c r="D147" s="60"/>
      <c r="E147" s="60"/>
      <c r="F147" s="60"/>
      <c r="G147" s="60"/>
      <c r="H147" s="60"/>
      <c r="I147" s="60"/>
      <c r="J147" s="60"/>
      <c r="K147" s="60"/>
      <c r="L147" s="60"/>
      <c r="M147" s="60"/>
      <c r="N147" s="58"/>
      <c r="O147" s="58"/>
      <c r="P147" s="58"/>
      <c r="Q147" s="58"/>
      <c r="R147" s="58"/>
      <c r="S147" s="58"/>
      <c r="T147" s="58"/>
      <c r="U147" s="58"/>
      <c r="V147" s="58"/>
    </row>
    <row r="148" spans="1:22">
      <c r="A148" s="52"/>
      <c r="B148" s="60"/>
      <c r="C148" s="60"/>
      <c r="D148" s="60"/>
      <c r="E148" s="60"/>
      <c r="F148" s="60"/>
      <c r="G148" s="60"/>
      <c r="H148" s="60"/>
      <c r="I148" s="60"/>
      <c r="J148" s="60"/>
      <c r="K148" s="60"/>
      <c r="L148" s="60"/>
      <c r="M148" s="60"/>
      <c r="N148" s="58"/>
      <c r="O148" s="58"/>
      <c r="P148" s="58"/>
      <c r="Q148" s="58"/>
      <c r="R148" s="58"/>
      <c r="S148" s="58"/>
      <c r="T148" s="58"/>
      <c r="U148" s="58"/>
      <c r="V148" s="58"/>
    </row>
    <row r="149" spans="1:22">
      <c r="A149" s="52"/>
      <c r="B149" s="60"/>
      <c r="C149" s="60"/>
      <c r="D149" s="60"/>
      <c r="E149" s="60"/>
      <c r="F149" s="60"/>
      <c r="G149" s="60"/>
      <c r="H149" s="60"/>
      <c r="I149" s="60"/>
      <c r="J149" s="60"/>
      <c r="K149" s="60"/>
      <c r="L149" s="60"/>
      <c r="M149" s="60"/>
      <c r="N149" s="58"/>
      <c r="O149" s="58"/>
      <c r="P149" s="58"/>
      <c r="Q149" s="58"/>
      <c r="R149" s="58"/>
      <c r="S149" s="58"/>
      <c r="T149" s="58"/>
      <c r="U149" s="58"/>
      <c r="V149" s="58"/>
    </row>
    <row r="150" spans="1:22">
      <c r="A150" s="52"/>
      <c r="B150" s="60"/>
      <c r="C150" s="60"/>
      <c r="D150" s="60"/>
      <c r="E150" s="60"/>
      <c r="F150" s="60"/>
      <c r="G150" s="60"/>
      <c r="H150" s="60"/>
      <c r="I150" s="60"/>
      <c r="J150" s="60"/>
      <c r="K150" s="60"/>
      <c r="L150" s="60"/>
      <c r="M150" s="60"/>
      <c r="N150" s="58"/>
      <c r="O150" s="58"/>
      <c r="P150" s="58"/>
      <c r="Q150" s="58"/>
      <c r="R150" s="58"/>
      <c r="S150" s="58"/>
      <c r="T150" s="58"/>
      <c r="U150" s="58"/>
      <c r="V150" s="58"/>
    </row>
    <row r="151" spans="1:22">
      <c r="A151" s="52"/>
      <c r="B151" s="60"/>
      <c r="C151" s="60"/>
      <c r="D151" s="60"/>
      <c r="E151" s="60"/>
      <c r="F151" s="60"/>
      <c r="G151" s="60"/>
      <c r="H151" s="60"/>
      <c r="I151" s="60"/>
      <c r="J151" s="60"/>
      <c r="K151" s="60"/>
      <c r="L151" s="60"/>
      <c r="M151" s="60"/>
      <c r="N151" s="58"/>
      <c r="O151" s="58"/>
      <c r="P151" s="58"/>
      <c r="Q151" s="58"/>
      <c r="R151" s="58"/>
      <c r="S151" s="58"/>
      <c r="T151" s="58"/>
      <c r="U151" s="58"/>
      <c r="V151" s="58"/>
    </row>
    <row r="152" spans="1:22">
      <c r="A152" s="52"/>
      <c r="B152" s="60"/>
      <c r="C152" s="60"/>
      <c r="D152" s="60"/>
      <c r="E152" s="60"/>
      <c r="F152" s="60"/>
      <c r="G152" s="60"/>
      <c r="H152" s="60"/>
      <c r="I152" s="60"/>
      <c r="J152" s="60"/>
      <c r="K152" s="60"/>
      <c r="L152" s="60"/>
      <c r="M152" s="60"/>
      <c r="N152" s="58"/>
      <c r="O152" s="58"/>
      <c r="P152" s="58"/>
      <c r="Q152" s="58"/>
      <c r="R152" s="58"/>
      <c r="S152" s="58"/>
      <c r="T152" s="58"/>
      <c r="U152" s="58"/>
      <c r="V152" s="58"/>
    </row>
    <row r="153" spans="1:22">
      <c r="A153" s="52"/>
      <c r="B153" s="60"/>
      <c r="C153" s="60"/>
      <c r="D153" s="60"/>
      <c r="E153" s="60"/>
      <c r="F153" s="60"/>
      <c r="G153" s="60"/>
      <c r="H153" s="60"/>
      <c r="I153" s="60"/>
      <c r="J153" s="60"/>
      <c r="K153" s="60"/>
      <c r="L153" s="60"/>
      <c r="M153" s="60"/>
      <c r="N153" s="58"/>
      <c r="O153" s="58"/>
      <c r="P153" s="58"/>
      <c r="Q153" s="58"/>
      <c r="R153" s="58"/>
      <c r="S153" s="58"/>
      <c r="T153" s="58"/>
      <c r="U153" s="58"/>
      <c r="V153" s="58"/>
    </row>
    <row r="154" spans="1:22">
      <c r="A154" s="52"/>
      <c r="B154" s="60"/>
      <c r="C154" s="60"/>
      <c r="D154" s="60"/>
      <c r="E154" s="60"/>
      <c r="F154" s="60"/>
      <c r="G154" s="60"/>
      <c r="H154" s="60"/>
      <c r="I154" s="60"/>
      <c r="J154" s="60"/>
      <c r="K154" s="60"/>
      <c r="L154" s="60"/>
      <c r="M154" s="60"/>
      <c r="N154" s="58"/>
      <c r="O154" s="58"/>
      <c r="P154" s="58"/>
      <c r="Q154" s="58"/>
      <c r="R154" s="58"/>
      <c r="S154" s="58"/>
      <c r="T154" s="58"/>
      <c r="U154" s="58"/>
      <c r="V154" s="58"/>
    </row>
    <row r="155" spans="1:22">
      <c r="A155" s="52"/>
      <c r="B155" s="60"/>
      <c r="C155" s="60"/>
      <c r="D155" s="60"/>
      <c r="E155" s="60"/>
      <c r="F155" s="60"/>
      <c r="G155" s="60"/>
      <c r="H155" s="60"/>
      <c r="I155" s="60"/>
      <c r="J155" s="60"/>
      <c r="K155" s="60"/>
      <c r="L155" s="60"/>
      <c r="M155" s="60"/>
      <c r="N155" s="58"/>
      <c r="O155" s="58"/>
      <c r="P155" s="58"/>
      <c r="Q155" s="58"/>
      <c r="R155" s="58"/>
      <c r="S155" s="58"/>
      <c r="T155" s="58"/>
      <c r="U155" s="58"/>
      <c r="V155" s="58"/>
    </row>
    <row r="156" spans="1:22">
      <c r="A156" s="52"/>
      <c r="B156" s="60"/>
      <c r="C156" s="60"/>
      <c r="D156" s="60"/>
      <c r="E156" s="60"/>
      <c r="F156" s="60"/>
      <c r="G156" s="60"/>
      <c r="H156" s="60"/>
      <c r="I156" s="60"/>
      <c r="J156" s="60"/>
      <c r="K156" s="60"/>
      <c r="L156" s="60"/>
      <c r="M156" s="60"/>
      <c r="N156" s="58"/>
      <c r="O156" s="58"/>
      <c r="P156" s="58"/>
      <c r="Q156" s="58"/>
      <c r="R156" s="58"/>
      <c r="S156" s="58"/>
      <c r="T156" s="58"/>
      <c r="U156" s="58"/>
      <c r="V156" s="58"/>
    </row>
    <row r="157" spans="1:22">
      <c r="A157" s="52"/>
      <c r="B157" s="60"/>
      <c r="C157" s="60"/>
      <c r="D157" s="60"/>
      <c r="E157" s="60"/>
      <c r="F157" s="60"/>
      <c r="G157" s="60"/>
      <c r="H157" s="60"/>
      <c r="I157" s="60"/>
      <c r="J157" s="60"/>
      <c r="K157" s="60"/>
      <c r="L157" s="60"/>
      <c r="M157" s="60"/>
      <c r="N157" s="58"/>
      <c r="O157" s="58"/>
      <c r="P157" s="58"/>
      <c r="Q157" s="58"/>
      <c r="R157" s="58"/>
      <c r="S157" s="58"/>
      <c r="T157" s="58"/>
      <c r="U157" s="58"/>
      <c r="V157" s="58"/>
    </row>
    <row r="158" spans="1:22">
      <c r="A158" s="52"/>
      <c r="B158" s="60"/>
      <c r="C158" s="60"/>
      <c r="D158" s="60"/>
      <c r="E158" s="60"/>
      <c r="F158" s="60"/>
      <c r="G158" s="60"/>
      <c r="H158" s="60"/>
      <c r="I158" s="60"/>
      <c r="J158" s="60"/>
      <c r="K158" s="60"/>
      <c r="L158" s="60"/>
      <c r="M158" s="60"/>
      <c r="N158" s="58"/>
      <c r="O158" s="58"/>
      <c r="P158" s="58"/>
      <c r="Q158" s="58"/>
      <c r="R158" s="58"/>
      <c r="S158" s="58"/>
      <c r="T158" s="58"/>
      <c r="U158" s="58"/>
      <c r="V158" s="58"/>
    </row>
    <row r="159" spans="1:22">
      <c r="A159" s="52"/>
      <c r="B159" s="60"/>
      <c r="C159" s="60"/>
      <c r="D159" s="60"/>
      <c r="E159" s="60"/>
      <c r="F159" s="60"/>
      <c r="G159" s="60"/>
      <c r="H159" s="60"/>
      <c r="I159" s="60"/>
      <c r="J159" s="60"/>
      <c r="K159" s="60"/>
      <c r="L159" s="60"/>
      <c r="M159" s="60"/>
      <c r="N159" s="58"/>
      <c r="O159" s="58"/>
      <c r="P159" s="58"/>
      <c r="Q159" s="58"/>
      <c r="R159" s="58"/>
      <c r="S159" s="58"/>
      <c r="T159" s="58"/>
      <c r="U159" s="58"/>
      <c r="V159" s="58"/>
    </row>
    <row r="160" spans="1:22">
      <c r="A160" s="52"/>
      <c r="B160" s="60"/>
      <c r="C160" s="60"/>
      <c r="D160" s="60"/>
      <c r="E160" s="60"/>
      <c r="F160" s="60"/>
      <c r="G160" s="60"/>
      <c r="H160" s="60"/>
      <c r="I160" s="60"/>
      <c r="J160" s="60"/>
      <c r="K160" s="60"/>
      <c r="L160" s="60"/>
      <c r="M160" s="60"/>
      <c r="N160" s="58"/>
      <c r="O160" s="58"/>
      <c r="P160" s="58"/>
      <c r="Q160" s="58"/>
      <c r="R160" s="58"/>
      <c r="S160" s="58"/>
      <c r="T160" s="58"/>
      <c r="U160" s="58"/>
      <c r="V160" s="58"/>
    </row>
    <row r="161" spans="1:22">
      <c r="A161" s="52"/>
      <c r="B161" s="60"/>
      <c r="C161" s="60"/>
      <c r="D161" s="60"/>
      <c r="E161" s="60"/>
      <c r="F161" s="60"/>
      <c r="G161" s="60"/>
      <c r="H161" s="60"/>
      <c r="I161" s="60"/>
      <c r="J161" s="60"/>
      <c r="K161" s="60"/>
      <c r="L161" s="60"/>
      <c r="M161" s="60"/>
      <c r="N161" s="58"/>
      <c r="O161" s="58"/>
      <c r="P161" s="58"/>
      <c r="Q161" s="58"/>
      <c r="R161" s="58"/>
      <c r="S161" s="58"/>
      <c r="T161" s="58"/>
      <c r="U161" s="58"/>
      <c r="V161" s="58"/>
    </row>
    <row r="162" spans="1:22">
      <c r="A162" s="52"/>
      <c r="B162" s="60"/>
      <c r="C162" s="60"/>
      <c r="D162" s="60"/>
      <c r="E162" s="60"/>
      <c r="F162" s="60"/>
      <c r="G162" s="60"/>
      <c r="H162" s="60"/>
      <c r="I162" s="60"/>
      <c r="J162" s="60"/>
      <c r="K162" s="60"/>
      <c r="L162" s="60"/>
      <c r="M162" s="60"/>
      <c r="N162" s="58"/>
      <c r="O162" s="58"/>
      <c r="P162" s="58"/>
      <c r="Q162" s="58"/>
      <c r="R162" s="58"/>
      <c r="S162" s="58"/>
      <c r="T162" s="58"/>
      <c r="U162" s="58"/>
      <c r="V162" s="58"/>
    </row>
    <row r="163" spans="1:22">
      <c r="A163" s="52"/>
      <c r="B163" s="60"/>
      <c r="C163" s="60"/>
      <c r="D163" s="60"/>
      <c r="E163" s="60"/>
      <c r="F163" s="60"/>
      <c r="G163" s="60"/>
      <c r="H163" s="60"/>
      <c r="I163" s="60"/>
      <c r="J163" s="60"/>
      <c r="K163" s="60"/>
      <c r="L163" s="60"/>
      <c r="M163" s="60"/>
      <c r="N163" s="58"/>
      <c r="O163" s="58"/>
      <c r="P163" s="58"/>
      <c r="Q163" s="58"/>
      <c r="R163" s="58"/>
      <c r="S163" s="58"/>
      <c r="T163" s="58"/>
      <c r="U163" s="58"/>
      <c r="V163" s="58"/>
    </row>
    <row r="164" spans="1:22">
      <c r="A164" s="52"/>
      <c r="B164" s="60"/>
      <c r="C164" s="60"/>
      <c r="D164" s="60"/>
      <c r="E164" s="60"/>
      <c r="F164" s="60"/>
      <c r="G164" s="60"/>
      <c r="H164" s="60"/>
      <c r="I164" s="60"/>
      <c r="J164" s="60"/>
      <c r="K164" s="60"/>
      <c r="L164" s="60"/>
      <c r="M164" s="60"/>
      <c r="N164" s="58"/>
      <c r="O164" s="58"/>
      <c r="P164" s="58"/>
      <c r="Q164" s="58"/>
      <c r="R164" s="58"/>
      <c r="S164" s="58"/>
      <c r="T164" s="58"/>
      <c r="U164" s="58"/>
      <c r="V164" s="58"/>
    </row>
    <row r="165" spans="1:22">
      <c r="A165" s="52"/>
      <c r="B165" s="60"/>
      <c r="C165" s="60"/>
      <c r="D165" s="60"/>
      <c r="E165" s="60"/>
      <c r="F165" s="60"/>
      <c r="G165" s="60"/>
      <c r="H165" s="60"/>
      <c r="I165" s="60"/>
      <c r="J165" s="60"/>
      <c r="K165" s="60"/>
      <c r="L165" s="60"/>
      <c r="M165" s="60"/>
      <c r="N165" s="58"/>
      <c r="O165" s="58"/>
      <c r="P165" s="58"/>
      <c r="Q165" s="58"/>
      <c r="R165" s="58"/>
      <c r="S165" s="58"/>
      <c r="T165" s="58"/>
      <c r="U165" s="58"/>
      <c r="V165" s="58"/>
    </row>
    <row r="166" spans="1:22">
      <c r="A166" s="52"/>
      <c r="B166" s="60"/>
      <c r="C166" s="60"/>
      <c r="D166" s="60"/>
      <c r="E166" s="60"/>
      <c r="F166" s="60"/>
      <c r="G166" s="60"/>
      <c r="H166" s="60"/>
      <c r="I166" s="60"/>
      <c r="J166" s="60"/>
      <c r="K166" s="60"/>
      <c r="L166" s="60"/>
      <c r="M166" s="60"/>
      <c r="N166" s="58"/>
      <c r="O166" s="58"/>
      <c r="P166" s="58"/>
      <c r="Q166" s="58"/>
      <c r="R166" s="58"/>
      <c r="S166" s="58"/>
      <c r="T166" s="58"/>
      <c r="U166" s="58"/>
      <c r="V166" s="58"/>
    </row>
    <row r="167" spans="1:22">
      <c r="A167" s="52"/>
      <c r="B167" s="60"/>
      <c r="C167" s="60"/>
      <c r="D167" s="60"/>
      <c r="E167" s="60"/>
      <c r="F167" s="60"/>
      <c r="G167" s="60"/>
      <c r="H167" s="60"/>
      <c r="I167" s="60"/>
      <c r="J167" s="60"/>
      <c r="K167" s="60"/>
      <c r="L167" s="60"/>
      <c r="M167" s="60"/>
      <c r="N167" s="58"/>
      <c r="O167" s="58"/>
      <c r="P167" s="58"/>
      <c r="Q167" s="58"/>
      <c r="R167" s="58"/>
      <c r="S167" s="58"/>
      <c r="T167" s="58"/>
      <c r="U167" s="58"/>
      <c r="V167" s="58"/>
    </row>
    <row r="168" spans="1:22">
      <c r="A168" s="52"/>
      <c r="B168" s="60"/>
      <c r="C168" s="60"/>
      <c r="D168" s="60"/>
      <c r="E168" s="60"/>
      <c r="F168" s="60"/>
      <c r="G168" s="60"/>
      <c r="H168" s="60"/>
      <c r="I168" s="60"/>
      <c r="J168" s="60"/>
      <c r="K168" s="60"/>
      <c r="L168" s="60"/>
      <c r="M168" s="60"/>
      <c r="N168" s="58"/>
      <c r="O168" s="58"/>
      <c r="P168" s="58"/>
      <c r="Q168" s="58"/>
      <c r="R168" s="58"/>
      <c r="S168" s="58"/>
      <c r="T168" s="58"/>
      <c r="U168" s="58"/>
      <c r="V168" s="58"/>
    </row>
    <row r="169" spans="1:22">
      <c r="A169" s="52"/>
      <c r="B169" s="52"/>
      <c r="C169" s="52"/>
      <c r="D169" s="52"/>
      <c r="E169" s="52"/>
      <c r="F169" s="52"/>
      <c r="G169" s="52"/>
      <c r="H169" s="52"/>
      <c r="I169" s="52"/>
      <c r="J169" s="52"/>
      <c r="K169" s="52"/>
      <c r="L169" s="52"/>
      <c r="M169" s="52"/>
    </row>
    <row r="170" spans="1:22">
      <c r="A170" s="52"/>
      <c r="B170" s="52"/>
      <c r="C170" s="52"/>
      <c r="D170" s="52"/>
      <c r="E170" s="52"/>
      <c r="F170" s="52"/>
      <c r="G170" s="52"/>
      <c r="H170" s="52"/>
      <c r="I170" s="52"/>
      <c r="J170" s="52"/>
      <c r="K170" s="52"/>
      <c r="L170" s="52"/>
      <c r="M170" s="52"/>
    </row>
    <row r="171" spans="1:22">
      <c r="A171" s="52"/>
      <c r="B171" s="52"/>
      <c r="C171" s="52"/>
      <c r="D171" s="52"/>
      <c r="E171" s="52"/>
      <c r="F171" s="52"/>
      <c r="G171" s="52"/>
      <c r="H171" s="52"/>
      <c r="I171" s="52"/>
      <c r="J171" s="52"/>
      <c r="K171" s="52"/>
      <c r="L171" s="52"/>
      <c r="M171" s="52"/>
    </row>
    <row r="172" spans="1:22">
      <c r="A172" s="52"/>
      <c r="B172" s="52"/>
      <c r="C172" s="52"/>
      <c r="D172" s="52"/>
      <c r="E172" s="52"/>
      <c r="F172" s="52"/>
      <c r="G172" s="52"/>
      <c r="H172" s="52"/>
      <c r="I172" s="52"/>
      <c r="J172" s="52"/>
      <c r="K172" s="52"/>
      <c r="L172" s="52"/>
      <c r="M172" s="52"/>
    </row>
    <row r="173" spans="1:22">
      <c r="A173" s="52"/>
      <c r="B173" s="52"/>
      <c r="C173" s="52"/>
      <c r="D173" s="52"/>
      <c r="E173" s="52"/>
      <c r="F173" s="52"/>
      <c r="G173" s="52"/>
      <c r="H173" s="52"/>
      <c r="I173" s="52"/>
      <c r="J173" s="52"/>
      <c r="K173" s="52"/>
      <c r="L173" s="52"/>
      <c r="M173" s="52"/>
    </row>
    <row r="174" spans="1:22">
      <c r="A174" s="52"/>
      <c r="B174" s="52"/>
      <c r="C174" s="52"/>
      <c r="D174" s="52"/>
      <c r="E174" s="52"/>
      <c r="F174" s="52"/>
      <c r="G174" s="52"/>
      <c r="H174" s="52"/>
      <c r="I174" s="52"/>
      <c r="J174" s="52"/>
      <c r="K174" s="52"/>
      <c r="L174" s="52"/>
      <c r="M174" s="52"/>
    </row>
    <row r="175" spans="1:22">
      <c r="A175" s="52"/>
      <c r="B175" s="52"/>
      <c r="C175" s="52"/>
      <c r="D175" s="52"/>
      <c r="E175" s="52"/>
      <c r="F175" s="52"/>
      <c r="G175" s="52"/>
      <c r="H175" s="52"/>
      <c r="I175" s="52"/>
      <c r="J175" s="52"/>
      <c r="K175" s="52"/>
      <c r="L175" s="52"/>
      <c r="M175" s="52"/>
    </row>
    <row r="176" spans="1:22">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sheetData>
  <sheetProtection algorithmName="SHA-512" hashValue="14FtX8yLnyrGpFzJvRjTWXY70HFUDxsxaa9VM/PtmUCF49QiGf1vWgAPSpEj3quCWeTScnVO0VEozifkoUP5KQ==" saltValue="3Yga93TZd44Z3B/BkfUA0g==" spinCount="100000" sheet="1" selectLockedCells="1"/>
  <mergeCells count="35">
    <mergeCell ref="E56:F56"/>
    <mergeCell ref="C55:D55"/>
    <mergeCell ref="H48:H49"/>
    <mergeCell ref="C42:D42"/>
    <mergeCell ref="C49:D49"/>
    <mergeCell ref="E33:F33"/>
    <mergeCell ref="E34:F34"/>
    <mergeCell ref="F48:F49"/>
    <mergeCell ref="E54:F55"/>
    <mergeCell ref="D3:E3"/>
    <mergeCell ref="H16:I16"/>
    <mergeCell ref="H17:I17"/>
    <mergeCell ref="H18:I18"/>
    <mergeCell ref="F3:I3"/>
    <mergeCell ref="B7:I7"/>
    <mergeCell ref="H12:I12"/>
    <mergeCell ref="H13:I13"/>
    <mergeCell ref="H14:I14"/>
    <mergeCell ref="B4:H4"/>
    <mergeCell ref="H19:I19"/>
    <mergeCell ref="H31:H32"/>
    <mergeCell ref="B47:B51"/>
    <mergeCell ref="E48:E49"/>
    <mergeCell ref="E53:F53"/>
    <mergeCell ref="B30:B34"/>
    <mergeCell ref="B53:B57"/>
    <mergeCell ref="H54:H55"/>
    <mergeCell ref="H41:H42"/>
    <mergeCell ref="F41:F42"/>
    <mergeCell ref="B40:B44"/>
    <mergeCell ref="E41:E42"/>
    <mergeCell ref="E30:F30"/>
    <mergeCell ref="E31:F32"/>
    <mergeCell ref="E57:F57"/>
    <mergeCell ref="C32:D32"/>
  </mergeCells>
  <phoneticPr fontId="7" type="noConversion"/>
  <conditionalFormatting sqref="F28 F77">
    <cfRule type="expression" dxfId="102" priority="39" stopIfTrue="1">
      <formula>OR(#REF!="ERROR: Rating must be in 0.5 star increment")</formula>
    </cfRule>
  </conditionalFormatting>
  <conditionalFormatting sqref="H16:I18 H19:H22">
    <cfRule type="expression" dxfId="101" priority="38" stopIfTrue="1">
      <formula>($B$17="ERROR: Percentage breakdown must total 100%")</formula>
    </cfRule>
  </conditionalFormatting>
  <conditionalFormatting sqref="F77">
    <cfRule type="expression" dxfId="100" priority="37" stopIfTrue="1">
      <formula>(#REF!="")</formula>
    </cfRule>
  </conditionalFormatting>
  <conditionalFormatting sqref="E34:E35">
    <cfRule type="expression" dxfId="99" priority="36" stopIfTrue="1">
      <formula>OR(#REF!="ERROR: Rating must be in 0.5 star increment")</formula>
    </cfRule>
  </conditionalFormatting>
  <conditionalFormatting sqref="E34:E35">
    <cfRule type="expression" dxfId="98" priority="35" stopIfTrue="1">
      <formula>(#REF!="")</formula>
    </cfRule>
  </conditionalFormatting>
  <conditionalFormatting sqref="E36 E51:E58">
    <cfRule type="expression" dxfId="97" priority="34" stopIfTrue="1">
      <formula>OR(#REF!="ERROR: Rating must be in 0.5 star increment")</formula>
    </cfRule>
  </conditionalFormatting>
  <conditionalFormatting sqref="E36 E51:E58">
    <cfRule type="expression" dxfId="96" priority="33" stopIfTrue="1">
      <formula>(#REF!="")</formula>
    </cfRule>
  </conditionalFormatting>
  <conditionalFormatting sqref="E57 E46 E39">
    <cfRule type="expression" dxfId="95" priority="32" stopIfTrue="1">
      <formula>OR(#REF!="ERROR: Rating must be in 0.5 star increment")</formula>
    </cfRule>
  </conditionalFormatting>
  <conditionalFormatting sqref="E57 E46 E39">
    <cfRule type="expression" dxfId="94" priority="31" stopIfTrue="1">
      <formula>(#REF!="")</formula>
    </cfRule>
  </conditionalFormatting>
  <conditionalFormatting sqref="F64:F76">
    <cfRule type="expression" dxfId="93" priority="30" stopIfTrue="1">
      <formula>OR(#REF!="ERROR: Rating must be in 0.5 star increment")</formula>
    </cfRule>
  </conditionalFormatting>
  <conditionalFormatting sqref="F64:F76">
    <cfRule type="expression" dxfId="92" priority="29" stopIfTrue="1">
      <formula>(#REF!="")</formula>
    </cfRule>
  </conditionalFormatting>
  <conditionalFormatting sqref="E44:E45">
    <cfRule type="expression" dxfId="91" priority="28" stopIfTrue="1">
      <formula>OR(#REF!="ERROR: Rating must be in 0.5 star increment")</formula>
    </cfRule>
  </conditionalFormatting>
  <conditionalFormatting sqref="E44:E45">
    <cfRule type="expression" dxfId="90" priority="27" stopIfTrue="1">
      <formula>(#REF!="")</formula>
    </cfRule>
  </conditionalFormatting>
  <conditionalFormatting sqref="F63">
    <cfRule type="expression" dxfId="89" priority="14" stopIfTrue="1">
      <formula>OR(#REF!="ERROR: Rating must be in 0.5 star increment")</formula>
    </cfRule>
  </conditionalFormatting>
  <conditionalFormatting sqref="F63">
    <cfRule type="expression" dxfId="88" priority="13" stopIfTrue="1">
      <formula>(#REF!="")</formula>
    </cfRule>
  </conditionalFormatting>
  <conditionalFormatting sqref="F44">
    <cfRule type="expression" dxfId="87" priority="4" stopIfTrue="1">
      <formula>OR(#REF!="ERROR: Rating must be in 0.5 star increment")</formula>
    </cfRule>
  </conditionalFormatting>
  <conditionalFormatting sqref="F44">
    <cfRule type="expression" dxfId="86" priority="3" stopIfTrue="1">
      <formula>(#REF!="")</formula>
    </cfRule>
  </conditionalFormatting>
  <conditionalFormatting sqref="F51:F58">
    <cfRule type="expression" dxfId="85" priority="2" stopIfTrue="1">
      <formula>OR(#REF!="ERROR: Rating must be in 0.5 star increment")</formula>
    </cfRule>
  </conditionalFormatting>
  <conditionalFormatting sqref="F51:F58">
    <cfRule type="expression" dxfId="84" priority="1" stopIfTrue="1">
      <formula>(#REF!="")</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3:D65564 JF65563:JF65564 TB65563:TB65564 ACX65563:ACX65564 AMT65563:AMT65564 AWP65563:AWP65564 BGL65563:BGL65564 BQH65563:BQH65564 CAD65563:CAD65564 CJZ65563:CJZ65564 CTV65563:CTV65564 DDR65563:DDR65564 DNN65563:DNN65564 DXJ65563:DXJ65564 EHF65563:EHF65564 ERB65563:ERB65564 FAX65563:FAX65564 FKT65563:FKT65564 FUP65563:FUP65564 GEL65563:GEL65564 GOH65563:GOH65564 GYD65563:GYD65564 HHZ65563:HHZ65564 HRV65563:HRV65564 IBR65563:IBR65564 ILN65563:ILN65564 IVJ65563:IVJ65564 JFF65563:JFF65564 JPB65563:JPB65564 JYX65563:JYX65564 KIT65563:KIT65564 KSP65563:KSP65564 LCL65563:LCL65564 LMH65563:LMH65564 LWD65563:LWD65564 MFZ65563:MFZ65564 MPV65563:MPV65564 MZR65563:MZR65564 NJN65563:NJN65564 NTJ65563:NTJ65564 ODF65563:ODF65564 ONB65563:ONB65564 OWX65563:OWX65564 PGT65563:PGT65564 PQP65563:PQP65564 QAL65563:QAL65564 QKH65563:QKH65564 QUD65563:QUD65564 RDZ65563:RDZ65564 RNV65563:RNV65564 RXR65563:RXR65564 SHN65563:SHN65564 SRJ65563:SRJ65564 TBF65563:TBF65564 TLB65563:TLB65564 TUX65563:TUX65564 UET65563:UET65564 UOP65563:UOP65564 UYL65563:UYL65564 VIH65563:VIH65564 VSD65563:VSD65564 WBZ65563:WBZ65564 WLV65563:WLV65564 WVR65563:WVR65564 D131099:D131100 JF131099:JF131100 TB131099:TB131100 ACX131099:ACX131100 AMT131099:AMT131100 AWP131099:AWP131100 BGL131099:BGL131100 BQH131099:BQH131100 CAD131099:CAD131100 CJZ131099:CJZ131100 CTV131099:CTV131100 DDR131099:DDR131100 DNN131099:DNN131100 DXJ131099:DXJ131100 EHF131099:EHF131100 ERB131099:ERB131100 FAX131099:FAX131100 FKT131099:FKT131100 FUP131099:FUP131100 GEL131099:GEL131100 GOH131099:GOH131100 GYD131099:GYD131100 HHZ131099:HHZ131100 HRV131099:HRV131100 IBR131099:IBR131100 ILN131099:ILN131100 IVJ131099:IVJ131100 JFF131099:JFF131100 JPB131099:JPB131100 JYX131099:JYX131100 KIT131099:KIT131100 KSP131099:KSP131100 LCL131099:LCL131100 LMH131099:LMH131100 LWD131099:LWD131100 MFZ131099:MFZ131100 MPV131099:MPV131100 MZR131099:MZR131100 NJN131099:NJN131100 NTJ131099:NTJ131100 ODF131099:ODF131100 ONB131099:ONB131100 OWX131099:OWX131100 PGT131099:PGT131100 PQP131099:PQP131100 QAL131099:QAL131100 QKH131099:QKH131100 QUD131099:QUD131100 RDZ131099:RDZ131100 RNV131099:RNV131100 RXR131099:RXR131100 SHN131099:SHN131100 SRJ131099:SRJ131100 TBF131099:TBF131100 TLB131099:TLB131100 TUX131099:TUX131100 UET131099:UET131100 UOP131099:UOP131100 UYL131099:UYL131100 VIH131099:VIH131100 VSD131099:VSD131100 WBZ131099:WBZ131100 WLV131099:WLV131100 WVR131099:WVR131100 D196635:D196636 JF196635:JF196636 TB196635:TB196636 ACX196635:ACX196636 AMT196635:AMT196636 AWP196635:AWP196636 BGL196635:BGL196636 BQH196635:BQH196636 CAD196635:CAD196636 CJZ196635:CJZ196636 CTV196635:CTV196636 DDR196635:DDR196636 DNN196635:DNN196636 DXJ196635:DXJ196636 EHF196635:EHF196636 ERB196635:ERB196636 FAX196635:FAX196636 FKT196635:FKT196636 FUP196635:FUP196636 GEL196635:GEL196636 GOH196635:GOH196636 GYD196635:GYD196636 HHZ196635:HHZ196636 HRV196635:HRV196636 IBR196635:IBR196636 ILN196635:ILN196636 IVJ196635:IVJ196636 JFF196635:JFF196636 JPB196635:JPB196636 JYX196635:JYX196636 KIT196635:KIT196636 KSP196635:KSP196636 LCL196635:LCL196636 LMH196635:LMH196636 LWD196635:LWD196636 MFZ196635:MFZ196636 MPV196635:MPV196636 MZR196635:MZR196636 NJN196635:NJN196636 NTJ196635:NTJ196636 ODF196635:ODF196636 ONB196635:ONB196636 OWX196635:OWX196636 PGT196635:PGT196636 PQP196635:PQP196636 QAL196635:QAL196636 QKH196635:QKH196636 QUD196635:QUD196636 RDZ196635:RDZ196636 RNV196635:RNV196636 RXR196635:RXR196636 SHN196635:SHN196636 SRJ196635:SRJ196636 TBF196635:TBF196636 TLB196635:TLB196636 TUX196635:TUX196636 UET196635:UET196636 UOP196635:UOP196636 UYL196635:UYL196636 VIH196635:VIH196636 VSD196635:VSD196636 WBZ196635:WBZ196636 WLV196635:WLV196636 WVR196635:WVR196636 D262171:D262172 JF262171:JF262172 TB262171:TB262172 ACX262171:ACX262172 AMT262171:AMT262172 AWP262171:AWP262172 BGL262171:BGL262172 BQH262171:BQH262172 CAD262171:CAD262172 CJZ262171:CJZ262172 CTV262171:CTV262172 DDR262171:DDR262172 DNN262171:DNN262172 DXJ262171:DXJ262172 EHF262171:EHF262172 ERB262171:ERB262172 FAX262171:FAX262172 FKT262171:FKT262172 FUP262171:FUP262172 GEL262171:GEL262172 GOH262171:GOH262172 GYD262171:GYD262172 HHZ262171:HHZ262172 HRV262171:HRV262172 IBR262171:IBR262172 ILN262171:ILN262172 IVJ262171:IVJ262172 JFF262171:JFF262172 JPB262171:JPB262172 JYX262171:JYX262172 KIT262171:KIT262172 KSP262171:KSP262172 LCL262171:LCL262172 LMH262171:LMH262172 LWD262171:LWD262172 MFZ262171:MFZ262172 MPV262171:MPV262172 MZR262171:MZR262172 NJN262171:NJN262172 NTJ262171:NTJ262172 ODF262171:ODF262172 ONB262171:ONB262172 OWX262171:OWX262172 PGT262171:PGT262172 PQP262171:PQP262172 QAL262171:QAL262172 QKH262171:QKH262172 QUD262171:QUD262172 RDZ262171:RDZ262172 RNV262171:RNV262172 RXR262171:RXR262172 SHN262171:SHN262172 SRJ262171:SRJ262172 TBF262171:TBF262172 TLB262171:TLB262172 TUX262171:TUX262172 UET262171:UET262172 UOP262171:UOP262172 UYL262171:UYL262172 VIH262171:VIH262172 VSD262171:VSD262172 WBZ262171:WBZ262172 WLV262171:WLV262172 WVR262171:WVR262172 D327707:D327708 JF327707:JF327708 TB327707:TB327708 ACX327707:ACX327708 AMT327707:AMT327708 AWP327707:AWP327708 BGL327707:BGL327708 BQH327707:BQH327708 CAD327707:CAD327708 CJZ327707:CJZ327708 CTV327707:CTV327708 DDR327707:DDR327708 DNN327707:DNN327708 DXJ327707:DXJ327708 EHF327707:EHF327708 ERB327707:ERB327708 FAX327707:FAX327708 FKT327707:FKT327708 FUP327707:FUP327708 GEL327707:GEL327708 GOH327707:GOH327708 GYD327707:GYD327708 HHZ327707:HHZ327708 HRV327707:HRV327708 IBR327707:IBR327708 ILN327707:ILN327708 IVJ327707:IVJ327708 JFF327707:JFF327708 JPB327707:JPB327708 JYX327707:JYX327708 KIT327707:KIT327708 KSP327707:KSP327708 LCL327707:LCL327708 LMH327707:LMH327708 LWD327707:LWD327708 MFZ327707:MFZ327708 MPV327707:MPV327708 MZR327707:MZR327708 NJN327707:NJN327708 NTJ327707:NTJ327708 ODF327707:ODF327708 ONB327707:ONB327708 OWX327707:OWX327708 PGT327707:PGT327708 PQP327707:PQP327708 QAL327707:QAL327708 QKH327707:QKH327708 QUD327707:QUD327708 RDZ327707:RDZ327708 RNV327707:RNV327708 RXR327707:RXR327708 SHN327707:SHN327708 SRJ327707:SRJ327708 TBF327707:TBF327708 TLB327707:TLB327708 TUX327707:TUX327708 UET327707:UET327708 UOP327707:UOP327708 UYL327707:UYL327708 VIH327707:VIH327708 VSD327707:VSD327708 WBZ327707:WBZ327708 WLV327707:WLV327708 WVR327707:WVR327708 D393243:D393244 JF393243:JF393244 TB393243:TB393244 ACX393243:ACX393244 AMT393243:AMT393244 AWP393243:AWP393244 BGL393243:BGL393244 BQH393243:BQH393244 CAD393243:CAD393244 CJZ393243:CJZ393244 CTV393243:CTV393244 DDR393243:DDR393244 DNN393243:DNN393244 DXJ393243:DXJ393244 EHF393243:EHF393244 ERB393243:ERB393244 FAX393243:FAX393244 FKT393243:FKT393244 FUP393243:FUP393244 GEL393243:GEL393244 GOH393243:GOH393244 GYD393243:GYD393244 HHZ393243:HHZ393244 HRV393243:HRV393244 IBR393243:IBR393244 ILN393243:ILN393244 IVJ393243:IVJ393244 JFF393243:JFF393244 JPB393243:JPB393244 JYX393243:JYX393244 KIT393243:KIT393244 KSP393243:KSP393244 LCL393243:LCL393244 LMH393243:LMH393244 LWD393243:LWD393244 MFZ393243:MFZ393244 MPV393243:MPV393244 MZR393243:MZR393244 NJN393243:NJN393244 NTJ393243:NTJ393244 ODF393243:ODF393244 ONB393243:ONB393244 OWX393243:OWX393244 PGT393243:PGT393244 PQP393243:PQP393244 QAL393243:QAL393244 QKH393243:QKH393244 QUD393243:QUD393244 RDZ393243:RDZ393244 RNV393243:RNV393244 RXR393243:RXR393244 SHN393243:SHN393244 SRJ393243:SRJ393244 TBF393243:TBF393244 TLB393243:TLB393244 TUX393243:TUX393244 UET393243:UET393244 UOP393243:UOP393244 UYL393243:UYL393244 VIH393243:VIH393244 VSD393243:VSD393244 WBZ393243:WBZ393244 WLV393243:WLV393244 WVR393243:WVR393244 D458779:D458780 JF458779:JF458780 TB458779:TB458780 ACX458779:ACX458780 AMT458779:AMT458780 AWP458779:AWP458780 BGL458779:BGL458780 BQH458779:BQH458780 CAD458779:CAD458780 CJZ458779:CJZ458780 CTV458779:CTV458780 DDR458779:DDR458780 DNN458779:DNN458780 DXJ458779:DXJ458780 EHF458779:EHF458780 ERB458779:ERB458780 FAX458779:FAX458780 FKT458779:FKT458780 FUP458779:FUP458780 GEL458779:GEL458780 GOH458779:GOH458780 GYD458779:GYD458780 HHZ458779:HHZ458780 HRV458779:HRV458780 IBR458779:IBR458780 ILN458779:ILN458780 IVJ458779:IVJ458780 JFF458779:JFF458780 JPB458779:JPB458780 JYX458779:JYX458780 KIT458779:KIT458780 KSP458779:KSP458780 LCL458779:LCL458780 LMH458779:LMH458780 LWD458779:LWD458780 MFZ458779:MFZ458780 MPV458779:MPV458780 MZR458779:MZR458780 NJN458779:NJN458780 NTJ458779:NTJ458780 ODF458779:ODF458780 ONB458779:ONB458780 OWX458779:OWX458780 PGT458779:PGT458780 PQP458779:PQP458780 QAL458779:QAL458780 QKH458779:QKH458780 QUD458779:QUD458780 RDZ458779:RDZ458780 RNV458779:RNV458780 RXR458779:RXR458780 SHN458779:SHN458780 SRJ458779:SRJ458780 TBF458779:TBF458780 TLB458779:TLB458780 TUX458779:TUX458780 UET458779:UET458780 UOP458779:UOP458780 UYL458779:UYL458780 VIH458779:VIH458780 VSD458779:VSD458780 WBZ458779:WBZ458780 WLV458779:WLV458780 WVR458779:WVR458780 D524315:D524316 JF524315:JF524316 TB524315:TB524316 ACX524315:ACX524316 AMT524315:AMT524316 AWP524315:AWP524316 BGL524315:BGL524316 BQH524315:BQH524316 CAD524315:CAD524316 CJZ524315:CJZ524316 CTV524315:CTV524316 DDR524315:DDR524316 DNN524315:DNN524316 DXJ524315:DXJ524316 EHF524315:EHF524316 ERB524315:ERB524316 FAX524315:FAX524316 FKT524315:FKT524316 FUP524315:FUP524316 GEL524315:GEL524316 GOH524315:GOH524316 GYD524315:GYD524316 HHZ524315:HHZ524316 HRV524315:HRV524316 IBR524315:IBR524316 ILN524315:ILN524316 IVJ524315:IVJ524316 JFF524315:JFF524316 JPB524315:JPB524316 JYX524315:JYX524316 KIT524315:KIT524316 KSP524315:KSP524316 LCL524315:LCL524316 LMH524315:LMH524316 LWD524315:LWD524316 MFZ524315:MFZ524316 MPV524315:MPV524316 MZR524315:MZR524316 NJN524315:NJN524316 NTJ524315:NTJ524316 ODF524315:ODF524316 ONB524315:ONB524316 OWX524315:OWX524316 PGT524315:PGT524316 PQP524315:PQP524316 QAL524315:QAL524316 QKH524315:QKH524316 QUD524315:QUD524316 RDZ524315:RDZ524316 RNV524315:RNV524316 RXR524315:RXR524316 SHN524315:SHN524316 SRJ524315:SRJ524316 TBF524315:TBF524316 TLB524315:TLB524316 TUX524315:TUX524316 UET524315:UET524316 UOP524315:UOP524316 UYL524315:UYL524316 VIH524315:VIH524316 VSD524315:VSD524316 WBZ524315:WBZ524316 WLV524315:WLV524316 WVR524315:WVR524316 D589851:D589852 JF589851:JF589852 TB589851:TB589852 ACX589851:ACX589852 AMT589851:AMT589852 AWP589851:AWP589852 BGL589851:BGL589852 BQH589851:BQH589852 CAD589851:CAD589852 CJZ589851:CJZ589852 CTV589851:CTV589852 DDR589851:DDR589852 DNN589851:DNN589852 DXJ589851:DXJ589852 EHF589851:EHF589852 ERB589851:ERB589852 FAX589851:FAX589852 FKT589851:FKT589852 FUP589851:FUP589852 GEL589851:GEL589852 GOH589851:GOH589852 GYD589851:GYD589852 HHZ589851:HHZ589852 HRV589851:HRV589852 IBR589851:IBR589852 ILN589851:ILN589852 IVJ589851:IVJ589852 JFF589851:JFF589852 JPB589851:JPB589852 JYX589851:JYX589852 KIT589851:KIT589852 KSP589851:KSP589852 LCL589851:LCL589852 LMH589851:LMH589852 LWD589851:LWD589852 MFZ589851:MFZ589852 MPV589851:MPV589852 MZR589851:MZR589852 NJN589851:NJN589852 NTJ589851:NTJ589852 ODF589851:ODF589852 ONB589851:ONB589852 OWX589851:OWX589852 PGT589851:PGT589852 PQP589851:PQP589852 QAL589851:QAL589852 QKH589851:QKH589852 QUD589851:QUD589852 RDZ589851:RDZ589852 RNV589851:RNV589852 RXR589851:RXR589852 SHN589851:SHN589852 SRJ589851:SRJ589852 TBF589851:TBF589852 TLB589851:TLB589852 TUX589851:TUX589852 UET589851:UET589852 UOP589851:UOP589852 UYL589851:UYL589852 VIH589851:VIH589852 VSD589851:VSD589852 WBZ589851:WBZ589852 WLV589851:WLV589852 WVR589851:WVR589852 D655387:D655388 JF655387:JF655388 TB655387:TB655388 ACX655387:ACX655388 AMT655387:AMT655388 AWP655387:AWP655388 BGL655387:BGL655388 BQH655387:BQH655388 CAD655387:CAD655388 CJZ655387:CJZ655388 CTV655387:CTV655388 DDR655387:DDR655388 DNN655387:DNN655388 DXJ655387:DXJ655388 EHF655387:EHF655388 ERB655387:ERB655388 FAX655387:FAX655388 FKT655387:FKT655388 FUP655387:FUP655388 GEL655387:GEL655388 GOH655387:GOH655388 GYD655387:GYD655388 HHZ655387:HHZ655388 HRV655387:HRV655388 IBR655387:IBR655388 ILN655387:ILN655388 IVJ655387:IVJ655388 JFF655387:JFF655388 JPB655387:JPB655388 JYX655387:JYX655388 KIT655387:KIT655388 KSP655387:KSP655388 LCL655387:LCL655388 LMH655387:LMH655388 LWD655387:LWD655388 MFZ655387:MFZ655388 MPV655387:MPV655388 MZR655387:MZR655388 NJN655387:NJN655388 NTJ655387:NTJ655388 ODF655387:ODF655388 ONB655387:ONB655388 OWX655387:OWX655388 PGT655387:PGT655388 PQP655387:PQP655388 QAL655387:QAL655388 QKH655387:QKH655388 QUD655387:QUD655388 RDZ655387:RDZ655388 RNV655387:RNV655388 RXR655387:RXR655388 SHN655387:SHN655388 SRJ655387:SRJ655388 TBF655387:TBF655388 TLB655387:TLB655388 TUX655387:TUX655388 UET655387:UET655388 UOP655387:UOP655388 UYL655387:UYL655388 VIH655387:VIH655388 VSD655387:VSD655388 WBZ655387:WBZ655388 WLV655387:WLV655388 WVR655387:WVR655388 D720923:D720924 JF720923:JF720924 TB720923:TB720924 ACX720923:ACX720924 AMT720923:AMT720924 AWP720923:AWP720924 BGL720923:BGL720924 BQH720923:BQH720924 CAD720923:CAD720924 CJZ720923:CJZ720924 CTV720923:CTV720924 DDR720923:DDR720924 DNN720923:DNN720924 DXJ720923:DXJ720924 EHF720923:EHF720924 ERB720923:ERB720924 FAX720923:FAX720924 FKT720923:FKT720924 FUP720923:FUP720924 GEL720923:GEL720924 GOH720923:GOH720924 GYD720923:GYD720924 HHZ720923:HHZ720924 HRV720923:HRV720924 IBR720923:IBR720924 ILN720923:ILN720924 IVJ720923:IVJ720924 JFF720923:JFF720924 JPB720923:JPB720924 JYX720923:JYX720924 KIT720923:KIT720924 KSP720923:KSP720924 LCL720923:LCL720924 LMH720923:LMH720924 LWD720923:LWD720924 MFZ720923:MFZ720924 MPV720923:MPV720924 MZR720923:MZR720924 NJN720923:NJN720924 NTJ720923:NTJ720924 ODF720923:ODF720924 ONB720923:ONB720924 OWX720923:OWX720924 PGT720923:PGT720924 PQP720923:PQP720924 QAL720923:QAL720924 QKH720923:QKH720924 QUD720923:QUD720924 RDZ720923:RDZ720924 RNV720923:RNV720924 RXR720923:RXR720924 SHN720923:SHN720924 SRJ720923:SRJ720924 TBF720923:TBF720924 TLB720923:TLB720924 TUX720923:TUX720924 UET720923:UET720924 UOP720923:UOP720924 UYL720923:UYL720924 VIH720923:VIH720924 VSD720923:VSD720924 WBZ720923:WBZ720924 WLV720923:WLV720924 WVR720923:WVR720924 D786459:D786460 JF786459:JF786460 TB786459:TB786460 ACX786459:ACX786460 AMT786459:AMT786460 AWP786459:AWP786460 BGL786459:BGL786460 BQH786459:BQH786460 CAD786459:CAD786460 CJZ786459:CJZ786460 CTV786459:CTV786460 DDR786459:DDR786460 DNN786459:DNN786460 DXJ786459:DXJ786460 EHF786459:EHF786460 ERB786459:ERB786460 FAX786459:FAX786460 FKT786459:FKT786460 FUP786459:FUP786460 GEL786459:GEL786460 GOH786459:GOH786460 GYD786459:GYD786460 HHZ786459:HHZ786460 HRV786459:HRV786460 IBR786459:IBR786460 ILN786459:ILN786460 IVJ786459:IVJ786460 JFF786459:JFF786460 JPB786459:JPB786460 JYX786459:JYX786460 KIT786459:KIT786460 KSP786459:KSP786460 LCL786459:LCL786460 LMH786459:LMH786460 LWD786459:LWD786460 MFZ786459:MFZ786460 MPV786459:MPV786460 MZR786459:MZR786460 NJN786459:NJN786460 NTJ786459:NTJ786460 ODF786459:ODF786460 ONB786459:ONB786460 OWX786459:OWX786460 PGT786459:PGT786460 PQP786459:PQP786460 QAL786459:QAL786460 QKH786459:QKH786460 QUD786459:QUD786460 RDZ786459:RDZ786460 RNV786459:RNV786460 RXR786459:RXR786460 SHN786459:SHN786460 SRJ786459:SRJ786460 TBF786459:TBF786460 TLB786459:TLB786460 TUX786459:TUX786460 UET786459:UET786460 UOP786459:UOP786460 UYL786459:UYL786460 VIH786459:VIH786460 VSD786459:VSD786460 WBZ786459:WBZ786460 WLV786459:WLV786460 WVR786459:WVR786460 D851995:D851996 JF851995:JF851996 TB851995:TB851996 ACX851995:ACX851996 AMT851995:AMT851996 AWP851995:AWP851996 BGL851995:BGL851996 BQH851995:BQH851996 CAD851995:CAD851996 CJZ851995:CJZ851996 CTV851995:CTV851996 DDR851995:DDR851996 DNN851995:DNN851996 DXJ851995:DXJ851996 EHF851995:EHF851996 ERB851995:ERB851996 FAX851995:FAX851996 FKT851995:FKT851996 FUP851995:FUP851996 GEL851995:GEL851996 GOH851995:GOH851996 GYD851995:GYD851996 HHZ851995:HHZ851996 HRV851995:HRV851996 IBR851995:IBR851996 ILN851995:ILN851996 IVJ851995:IVJ851996 JFF851995:JFF851996 JPB851995:JPB851996 JYX851995:JYX851996 KIT851995:KIT851996 KSP851995:KSP851996 LCL851995:LCL851996 LMH851995:LMH851996 LWD851995:LWD851996 MFZ851995:MFZ851996 MPV851995:MPV851996 MZR851995:MZR851996 NJN851995:NJN851996 NTJ851995:NTJ851996 ODF851995:ODF851996 ONB851995:ONB851996 OWX851995:OWX851996 PGT851995:PGT851996 PQP851995:PQP851996 QAL851995:QAL851996 QKH851995:QKH851996 QUD851995:QUD851996 RDZ851995:RDZ851996 RNV851995:RNV851996 RXR851995:RXR851996 SHN851995:SHN851996 SRJ851995:SRJ851996 TBF851995:TBF851996 TLB851995:TLB851996 TUX851995:TUX851996 UET851995:UET851996 UOP851995:UOP851996 UYL851995:UYL851996 VIH851995:VIH851996 VSD851995:VSD851996 WBZ851995:WBZ851996 WLV851995:WLV851996 WVR851995:WVR851996 D917531:D917532 JF917531:JF917532 TB917531:TB917532 ACX917531:ACX917532 AMT917531:AMT917532 AWP917531:AWP917532 BGL917531:BGL917532 BQH917531:BQH917532 CAD917531:CAD917532 CJZ917531:CJZ917532 CTV917531:CTV917532 DDR917531:DDR917532 DNN917531:DNN917532 DXJ917531:DXJ917532 EHF917531:EHF917532 ERB917531:ERB917532 FAX917531:FAX917532 FKT917531:FKT917532 FUP917531:FUP917532 GEL917531:GEL917532 GOH917531:GOH917532 GYD917531:GYD917532 HHZ917531:HHZ917532 HRV917531:HRV917532 IBR917531:IBR917532 ILN917531:ILN917532 IVJ917531:IVJ917532 JFF917531:JFF917532 JPB917531:JPB917532 JYX917531:JYX917532 KIT917531:KIT917532 KSP917531:KSP917532 LCL917531:LCL917532 LMH917531:LMH917532 LWD917531:LWD917532 MFZ917531:MFZ917532 MPV917531:MPV917532 MZR917531:MZR917532 NJN917531:NJN917532 NTJ917531:NTJ917532 ODF917531:ODF917532 ONB917531:ONB917532 OWX917531:OWX917532 PGT917531:PGT917532 PQP917531:PQP917532 QAL917531:QAL917532 QKH917531:QKH917532 QUD917531:QUD917532 RDZ917531:RDZ917532 RNV917531:RNV917532 RXR917531:RXR917532 SHN917531:SHN917532 SRJ917531:SRJ917532 TBF917531:TBF917532 TLB917531:TLB917532 TUX917531:TUX917532 UET917531:UET917532 UOP917531:UOP917532 UYL917531:UYL917532 VIH917531:VIH917532 VSD917531:VSD917532 WBZ917531:WBZ917532 WLV917531:WLV917532 WVR917531:WVR917532 D983067:D983068 JF983067:JF983068 TB983067:TB983068 ACX983067:ACX983068 AMT983067:AMT983068 AWP983067:AWP983068 BGL983067:BGL983068 BQH983067:BQH983068 CAD983067:CAD983068 CJZ983067:CJZ983068 CTV983067:CTV983068 DDR983067:DDR983068 DNN983067:DNN983068 DXJ983067:DXJ983068 EHF983067:EHF983068 ERB983067:ERB983068 FAX983067:FAX983068 FKT983067:FKT983068 FUP983067:FUP983068 GEL983067:GEL983068 GOH983067:GOH983068 GYD983067:GYD983068 HHZ983067:HHZ983068 HRV983067:HRV983068 IBR983067:IBR983068 ILN983067:ILN983068 IVJ983067:IVJ983068 JFF983067:JFF983068 JPB983067:JPB983068 JYX983067:JYX983068 KIT983067:KIT983068 KSP983067:KSP983068 LCL983067:LCL983068 LMH983067:LMH983068 LWD983067:LWD983068 MFZ983067:MFZ983068 MPV983067:MPV983068 MZR983067:MZR983068 NJN983067:NJN983068 NTJ983067:NTJ983068 ODF983067:ODF983068 ONB983067:ONB983068 OWX983067:OWX983068 PGT983067:PGT983068 PQP983067:PQP983068 QAL983067:QAL983068 QKH983067:QKH983068 QUD983067:QUD983068 RDZ983067:RDZ983068 RNV983067:RNV983068 RXR983067:RXR983068 SHN983067:SHN983068 SRJ983067:SRJ983068 TBF983067:TBF983068 TLB983067:TLB983068 TUX983067:TUX983068 UET983067:UET983068 UOP983067:UOP983068 UYL983067:UYL983068 VIH983067:VIH983068 VSD983067:VSD983068 WBZ983067:WBZ983068 WLV983067:WLV983068 WVR983067:WVR983068" xr:uid="{B002E7CB-C86B-4809-BCD9-4C0784C5C8C6}">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7D850-5ED9-49BB-86DB-C72E4EA1E52C}">
  <sheetPr>
    <tabColor rgb="FFFFFF00"/>
  </sheetPr>
  <dimension ref="A1:K107"/>
  <sheetViews>
    <sheetView showGridLines="0" zoomScale="85" zoomScaleNormal="85" workbookViewId="0">
      <selection activeCell="D15" sqref="D15:D16"/>
    </sheetView>
  </sheetViews>
  <sheetFormatPr defaultColWidth="9.28515625" defaultRowHeight="12.75"/>
  <cols>
    <col min="1" max="1" width="3.28515625" style="2" customWidth="1"/>
    <col min="2" max="2" width="19.7109375" style="2" customWidth="1"/>
    <col min="3" max="3" width="14.7109375" style="2" customWidth="1"/>
    <col min="4" max="4" width="17.28515625" style="2" customWidth="1"/>
    <col min="5" max="5" width="17.5703125" style="2" customWidth="1"/>
    <col min="6" max="6" width="13" style="2" customWidth="1"/>
    <col min="7" max="7" width="2.28515625" style="2" customWidth="1"/>
    <col min="8" max="8" width="9.42578125" style="2" customWidth="1"/>
    <col min="9" max="9" width="8.7109375" style="2" customWidth="1"/>
    <col min="10" max="16384" width="9.28515625" style="2"/>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284"/>
      <c r="E3" s="284" t="s">
        <v>214</v>
      </c>
      <c r="F3" s="534" t="s">
        <v>213</v>
      </c>
      <c r="G3" s="534"/>
      <c r="H3" s="534"/>
    </row>
    <row r="4" spans="1:11" s="1" customFormat="1" ht="81" customHeight="1">
      <c r="A4" s="2"/>
      <c r="B4" s="491" t="s">
        <v>212</v>
      </c>
      <c r="C4" s="491"/>
      <c r="D4" s="491"/>
      <c r="E4" s="491"/>
      <c r="F4" s="2"/>
    </row>
    <row r="5" spans="1:11" s="1" customFormat="1" ht="44.25" customHeight="1">
      <c r="A5" s="6"/>
      <c r="B5" s="282" t="s">
        <v>3</v>
      </c>
      <c r="C5" s="283">
        <v>14.1</v>
      </c>
      <c r="D5" s="282" t="s">
        <v>4</v>
      </c>
      <c r="E5" s="281">
        <v>44256</v>
      </c>
      <c r="F5" s="255"/>
      <c r="G5" s="2"/>
      <c r="I5" s="280"/>
      <c r="J5" s="7"/>
      <c r="K5" s="7"/>
    </row>
    <row r="7" spans="1:11" ht="101.25" customHeight="1">
      <c r="B7" s="535" t="s">
        <v>211</v>
      </c>
      <c r="C7" s="535"/>
      <c r="D7" s="535"/>
      <c r="E7" s="535"/>
      <c r="F7" s="535"/>
      <c r="G7" s="535"/>
      <c r="H7" s="535"/>
      <c r="I7" s="18"/>
    </row>
    <row r="8" spans="1:11" ht="10.15" customHeight="1">
      <c r="B8" s="277"/>
      <c r="C8" s="255"/>
      <c r="D8" s="255"/>
      <c r="E8" s="255"/>
      <c r="F8" s="255"/>
      <c r="G8" s="255"/>
    </row>
    <row r="9" spans="1:11" ht="16.149999999999999" customHeight="1">
      <c r="B9" s="277"/>
      <c r="C9" s="255"/>
      <c r="D9" s="540" t="s">
        <v>138</v>
      </c>
      <c r="E9" s="541"/>
    </row>
    <row r="10" spans="1:11" ht="13.5" customHeight="1">
      <c r="B10" s="275"/>
      <c r="C10" s="255"/>
      <c r="D10" s="542"/>
      <c r="E10" s="543"/>
    </row>
    <row r="11" spans="1:11" ht="3" customHeight="1">
      <c r="B11" s="275" t="s">
        <v>209</v>
      </c>
      <c r="C11" s="255"/>
      <c r="D11" s="432"/>
      <c r="E11" s="285"/>
      <c r="F11" s="255"/>
      <c r="G11" s="255"/>
    </row>
    <row r="12" spans="1:11" ht="18" customHeight="1">
      <c r="B12" s="13"/>
      <c r="C12" s="13"/>
      <c r="D12" s="14"/>
      <c r="E12" s="285"/>
      <c r="F12" s="13"/>
      <c r="G12" s="13"/>
    </row>
    <row r="13" spans="1:11" ht="17.25" customHeight="1">
      <c r="B13" s="256" t="s">
        <v>208</v>
      </c>
      <c r="C13" s="255"/>
      <c r="D13" s="255"/>
      <c r="E13" s="255"/>
      <c r="F13" s="255"/>
      <c r="G13" s="255"/>
    </row>
    <row r="14" spans="1:11" ht="10.15" customHeight="1">
      <c r="B14" s="278"/>
      <c r="C14" s="255"/>
      <c r="D14" s="255"/>
      <c r="E14" s="255"/>
      <c r="F14" s="255"/>
      <c r="G14" s="255"/>
    </row>
    <row r="15" spans="1:11" ht="16.149999999999999" customHeight="1">
      <c r="B15" s="277"/>
      <c r="C15" s="255"/>
      <c r="D15" s="529"/>
      <c r="E15" s="531" t="s">
        <v>17</v>
      </c>
      <c r="F15" s="276" t="str">
        <f>IF(MOD(D15,1)&lt;=0,"",IF(MOD(D15,1)=0.5,"","ERROR: Rating must be in 0.5 star increment"))</f>
        <v/>
      </c>
      <c r="G15" s="255"/>
    </row>
    <row r="16" spans="1:11" ht="13.5" customHeight="1">
      <c r="B16" s="275"/>
      <c r="C16" s="255"/>
      <c r="D16" s="530"/>
      <c r="E16" s="531"/>
      <c r="F16" s="255"/>
      <c r="G16" s="255"/>
    </row>
    <row r="17" spans="2:10" ht="3" customHeight="1">
      <c r="B17" s="13"/>
      <c r="C17" s="13"/>
      <c r="D17" s="14"/>
      <c r="E17" s="285"/>
      <c r="F17" s="13"/>
      <c r="G17" s="13"/>
    </row>
    <row r="18" spans="2:10" ht="12" customHeight="1">
      <c r="B18" s="276"/>
      <c r="H18" s="34"/>
      <c r="I18" s="380"/>
    </row>
    <row r="19" spans="2:10" ht="18.75" customHeight="1">
      <c r="B19" s="256" t="s">
        <v>242</v>
      </c>
      <c r="C19" s="255"/>
      <c r="D19" s="255"/>
      <c r="E19" s="255"/>
      <c r="F19" s="255"/>
      <c r="G19" s="255"/>
    </row>
    <row r="20" spans="2:10" ht="10.15" customHeight="1">
      <c r="B20" s="17"/>
      <c r="C20" s="17"/>
      <c r="D20" s="17"/>
      <c r="E20" s="17"/>
      <c r="F20" s="17"/>
      <c r="G20" s="17"/>
      <c r="H20" s="18"/>
      <c r="I20" s="18"/>
      <c r="J20" s="18"/>
    </row>
    <row r="21" spans="2:10" s="20" customFormat="1" ht="20.100000000000001" customHeight="1">
      <c r="B21" s="265" t="s">
        <v>6</v>
      </c>
      <c r="C21" s="273"/>
      <c r="D21" s="273"/>
      <c r="E21" s="273"/>
      <c r="F21" s="272"/>
      <c r="H21" s="532"/>
      <c r="I21" s="533"/>
    </row>
    <row r="22" spans="2:10" s="20" customFormat="1" ht="20.100000000000001" customHeight="1">
      <c r="B22" s="261" t="s">
        <v>206</v>
      </c>
      <c r="C22" s="22"/>
      <c r="D22" s="22"/>
      <c r="E22" s="22"/>
      <c r="F22" s="271"/>
      <c r="G22" s="23"/>
      <c r="H22" s="532"/>
      <c r="I22" s="533"/>
    </row>
    <row r="23" spans="2:10" s="20" customFormat="1" ht="20.100000000000001" customHeight="1">
      <c r="B23" s="261" t="s">
        <v>8</v>
      </c>
      <c r="C23" s="433"/>
      <c r="D23" s="433"/>
      <c r="E23" s="433"/>
      <c r="F23" s="434"/>
      <c r="H23" s="532"/>
      <c r="I23" s="533"/>
    </row>
    <row r="24" spans="2:10" s="20" customFormat="1" ht="20.100000000000001" customHeight="1">
      <c r="B24" s="389" t="s">
        <v>83</v>
      </c>
      <c r="C24" s="258"/>
      <c r="D24" s="258"/>
      <c r="E24" s="258"/>
      <c r="F24" s="257"/>
      <c r="G24" s="23"/>
      <c r="H24" s="532"/>
      <c r="I24" s="533"/>
    </row>
    <row r="25" spans="2:10" s="20" customFormat="1" ht="12.75" customHeight="1">
      <c r="B25" s="26"/>
      <c r="C25" s="22"/>
      <c r="D25" s="22"/>
      <c r="E25" s="22"/>
      <c r="F25" s="22"/>
      <c r="G25" s="23"/>
      <c r="H25" s="391"/>
    </row>
    <row r="26" spans="2:10" s="20" customFormat="1" ht="20.100000000000001" customHeight="1">
      <c r="B26" s="265" t="s">
        <v>205</v>
      </c>
      <c r="C26" s="264"/>
      <c r="D26" s="264"/>
      <c r="E26" s="264"/>
      <c r="F26" s="263" t="s">
        <v>125</v>
      </c>
      <c r="G26" s="29"/>
      <c r="H26" s="523"/>
      <c r="I26" s="524"/>
    </row>
    <row r="27" spans="2:10" s="20" customFormat="1" ht="20.100000000000001" customHeight="1">
      <c r="B27" s="262" t="str">
        <f>IF(SUM(H26:H29)=1,"","ERROR: Percentage breakdown must total 100%")</f>
        <v>ERROR: Percentage breakdown must total 100%</v>
      </c>
      <c r="C27" s="31"/>
      <c r="D27" s="31"/>
      <c r="E27" s="31"/>
      <c r="F27" s="260" t="s">
        <v>126</v>
      </c>
      <c r="G27" s="119"/>
      <c r="H27" s="523"/>
      <c r="I27" s="524"/>
    </row>
    <row r="28" spans="2:10" s="20" customFormat="1" ht="20.100000000000001" customHeight="1">
      <c r="B28" s="261"/>
      <c r="C28" s="31"/>
      <c r="D28" s="31"/>
      <c r="E28" s="31"/>
      <c r="F28" s="260" t="s">
        <v>127</v>
      </c>
      <c r="G28" s="119"/>
      <c r="H28" s="523"/>
      <c r="I28" s="524"/>
    </row>
    <row r="29" spans="2:10" s="20" customFormat="1" ht="20.100000000000001" customHeight="1">
      <c r="B29" s="259"/>
      <c r="C29" s="258"/>
      <c r="D29" s="258"/>
      <c r="E29" s="258"/>
      <c r="F29" s="257" t="s">
        <v>201</v>
      </c>
      <c r="G29" s="119"/>
      <c r="H29" s="523"/>
      <c r="I29" s="524"/>
    </row>
    <row r="30" spans="2:10" ht="19.5" customHeight="1">
      <c r="B30" s="435"/>
      <c r="C30" s="113"/>
      <c r="D30" s="113"/>
      <c r="E30" s="113"/>
      <c r="F30" s="113"/>
      <c r="G30" s="113"/>
      <c r="H30" s="436"/>
    </row>
    <row r="31" spans="2:10" ht="1.5" customHeight="1">
      <c r="B31" s="35"/>
      <c r="C31" s="36"/>
      <c r="D31" s="36"/>
      <c r="E31" s="36"/>
      <c r="F31" s="36"/>
      <c r="G31" s="36"/>
      <c r="H31" s="37"/>
      <c r="I31" s="38"/>
    </row>
    <row r="32" spans="2:10" ht="17.25" customHeight="1">
      <c r="B32" s="256" t="s">
        <v>15</v>
      </c>
      <c r="C32" s="255"/>
      <c r="D32" s="255"/>
      <c r="E32" s="255"/>
      <c r="F32" s="255"/>
      <c r="G32" s="255"/>
    </row>
    <row r="33" spans="2:10" ht="1.5" customHeight="1">
      <c r="B33" s="39"/>
      <c r="C33" s="39"/>
      <c r="D33" s="39"/>
      <c r="E33" s="39"/>
      <c r="F33" s="39"/>
      <c r="G33" s="39"/>
      <c r="H33" s="40"/>
      <c r="I33" s="40"/>
      <c r="J33" s="18"/>
    </row>
    <row r="34" spans="2:10" ht="10.15" customHeight="1">
      <c r="F34" s="41"/>
      <c r="G34" s="41"/>
      <c r="J34" s="236"/>
    </row>
    <row r="35" spans="2:10" ht="10.15" customHeight="1">
      <c r="F35" s="41"/>
      <c r="G35" s="41"/>
      <c r="J35" s="236"/>
    </row>
    <row r="36" spans="2:10" ht="16.5" customHeight="1">
      <c r="C36" s="43" t="s">
        <v>16</v>
      </c>
      <c r="F36" s="44" t="str">
        <f>IF(AND(D15&lt;=5,D15&lt;&gt;""),TRUNC(C85),IF(AND(D15&gt;5,D15&lt;&gt;""),"N/A",""))</f>
        <v/>
      </c>
      <c r="G36" s="45"/>
      <c r="J36" s="236"/>
    </row>
    <row r="37" spans="2:10" ht="16.5" customHeight="1">
      <c r="C37" s="43"/>
      <c r="F37" s="45"/>
      <c r="G37" s="45"/>
      <c r="J37" s="236"/>
    </row>
    <row r="38" spans="2:10" ht="16.5" customHeight="1">
      <c r="C38" s="254" t="s">
        <v>204</v>
      </c>
      <c r="D38" s="20"/>
      <c r="E38" s="20"/>
      <c r="I38" s="20"/>
      <c r="J38" s="236"/>
    </row>
    <row r="39" spans="2:10" ht="16.5" customHeight="1">
      <c r="C39" s="249"/>
      <c r="D39" s="20"/>
      <c r="E39" s="253" t="s">
        <v>125</v>
      </c>
      <c r="F39" s="44" t="str">
        <f>IF(AND(D15&lt;=5,H21&lt;&gt;""),(C86*H23/(C76+H27/H26*C77+H28/H26*C78+H29/H26*C79)),IF(AND(D15=5.5,H21&lt;&gt;""),(C97*H23/(C76+H27/H26*C77+H28/H26*C78+H29/H26*C79)),IF(AND(D15=6,H21&lt;&gt;""),(C98*H23/(C76+H27/H26*C77+H28/H26*C78+H29/H26*C79)),"")))</f>
        <v/>
      </c>
      <c r="G39" s="252"/>
      <c r="H39" s="252" t="s">
        <v>203</v>
      </c>
      <c r="I39" s="20"/>
      <c r="J39" s="236"/>
    </row>
    <row r="40" spans="2:10" ht="16.5" customHeight="1">
      <c r="C40" s="249"/>
      <c r="D40" s="20"/>
      <c r="E40" s="253" t="s">
        <v>126</v>
      </c>
      <c r="F40" s="44" t="str">
        <f>IF(H21&lt;&gt;"",TRUNC(H27/H26*F39*3.6),"")</f>
        <v/>
      </c>
      <c r="G40" s="252"/>
      <c r="H40" s="252" t="s">
        <v>198</v>
      </c>
      <c r="I40" s="20"/>
      <c r="J40" s="236"/>
    </row>
    <row r="41" spans="2:10" ht="16.5" hidden="1" customHeight="1">
      <c r="C41" s="249"/>
      <c r="D41" s="20"/>
      <c r="E41" s="251" t="s">
        <v>127</v>
      </c>
      <c r="F41" s="250" t="str">
        <f>IF(H21&lt;&gt;"",TRUNC(H28/H26*F39*3.6),"")</f>
        <v/>
      </c>
      <c r="G41" s="48"/>
      <c r="H41" s="48" t="s">
        <v>198</v>
      </c>
      <c r="I41" s="48"/>
      <c r="J41" s="236"/>
    </row>
    <row r="42" spans="2:10" ht="16.5" customHeight="1">
      <c r="C42" s="249"/>
      <c r="D42" s="20"/>
      <c r="E42" s="248" t="s">
        <v>127</v>
      </c>
      <c r="F42" s="44" t="str">
        <f>IF(F41="","",F41/C102)</f>
        <v/>
      </c>
      <c r="G42" s="247"/>
      <c r="H42" s="247" t="s">
        <v>202</v>
      </c>
      <c r="I42" s="20"/>
      <c r="J42" s="236"/>
    </row>
    <row r="43" spans="2:10" ht="16.5" hidden="1" customHeight="1">
      <c r="C43" s="249"/>
      <c r="E43" s="251" t="s">
        <v>128</v>
      </c>
      <c r="F43" s="250" t="str">
        <f>IF(H21&lt;&gt;"",TRUNC(H29/H26*F39*3.6),"")</f>
        <v/>
      </c>
      <c r="G43" s="48"/>
      <c r="H43" s="48" t="s">
        <v>198</v>
      </c>
      <c r="I43" s="48"/>
      <c r="J43" s="236"/>
    </row>
    <row r="44" spans="2:10" ht="16.5" customHeight="1">
      <c r="C44" s="249"/>
      <c r="E44" s="248" t="s">
        <v>201</v>
      </c>
      <c r="F44" s="44" t="str">
        <f>IF(F43="","",F43/C103)</f>
        <v/>
      </c>
      <c r="G44" s="247"/>
      <c r="H44" s="247" t="s">
        <v>200</v>
      </c>
      <c r="J44" s="236"/>
    </row>
    <row r="45" spans="2:10">
      <c r="E45" s="114"/>
    </row>
    <row r="46" spans="2:10">
      <c r="B46" s="20"/>
      <c r="C46" s="20"/>
      <c r="D46" s="20"/>
      <c r="E46" s="20"/>
    </row>
    <row r="47" spans="2:10" s="20" customFormat="1" ht="15.75" customHeight="1">
      <c r="C47" s="20" t="s">
        <v>199</v>
      </c>
      <c r="F47" s="242" t="e">
        <f>TRUNC(F39*3.6+F40+F41+F43)</f>
        <v>#VALUE!</v>
      </c>
      <c r="H47" s="20" t="s">
        <v>198</v>
      </c>
    </row>
    <row r="48" spans="2:10" s="20" customFormat="1" ht="15.75" customHeight="1">
      <c r="C48" s="20" t="s">
        <v>197</v>
      </c>
      <c r="F48" s="242" t="e">
        <f>F47/H23</f>
        <v>#VALUE!</v>
      </c>
      <c r="H48" s="20" t="s">
        <v>192</v>
      </c>
    </row>
    <row r="49" spans="1:8" s="20" customFormat="1" ht="15.75" customHeight="1">
      <c r="C49" s="20" t="s">
        <v>196</v>
      </c>
      <c r="F49" s="242" t="e">
        <f>F$48*H26</f>
        <v>#VALUE!</v>
      </c>
      <c r="H49" s="20" t="s">
        <v>192</v>
      </c>
    </row>
    <row r="50" spans="1:8" s="20" customFormat="1" ht="15.75" customHeight="1">
      <c r="C50" s="20" t="s">
        <v>195</v>
      </c>
      <c r="F50" s="242" t="e">
        <f>F$48*H27</f>
        <v>#VALUE!</v>
      </c>
      <c r="H50" s="20" t="s">
        <v>192</v>
      </c>
    </row>
    <row r="51" spans="1:8" s="20" customFormat="1" ht="15.75" customHeight="1">
      <c r="C51" s="20" t="s">
        <v>194</v>
      </c>
      <c r="F51" s="242" t="e">
        <f>F$48*H28</f>
        <v>#VALUE!</v>
      </c>
      <c r="H51" s="20" t="s">
        <v>192</v>
      </c>
    </row>
    <row r="52" spans="1:8" s="20" customFormat="1" ht="15.75" customHeight="1">
      <c r="C52" s="20" t="s">
        <v>193</v>
      </c>
      <c r="F52" s="242" t="e">
        <f>F$48*H29</f>
        <v>#VALUE!</v>
      </c>
      <c r="H52" s="20" t="s">
        <v>192</v>
      </c>
    </row>
    <row r="53" spans="1:8" s="20" customFormat="1" ht="15.75" customHeight="1">
      <c r="A53" s="244"/>
      <c r="F53" s="244"/>
      <c r="H53" s="244"/>
    </row>
    <row r="54" spans="1:8" s="20" customFormat="1" ht="15.75" customHeight="1">
      <c r="C54" s="20" t="s">
        <v>191</v>
      </c>
      <c r="F54" s="242" t="e">
        <f>SUM(F56:F59)</f>
        <v>#VALUE!</v>
      </c>
      <c r="H54" s="241" t="s">
        <v>178</v>
      </c>
    </row>
    <row r="55" spans="1:8" s="20" customFormat="1" ht="15.75" customHeight="1">
      <c r="C55" s="20" t="s">
        <v>190</v>
      </c>
      <c r="F55" s="242" t="e">
        <f>F54/H23</f>
        <v>#VALUE!</v>
      </c>
      <c r="H55" s="241" t="s">
        <v>183</v>
      </c>
    </row>
    <row r="56" spans="1:8" s="20" customFormat="1" ht="15.75" customHeight="1">
      <c r="C56" s="20" t="s">
        <v>189</v>
      </c>
      <c r="F56" s="242" t="e">
        <f>F39*C90</f>
        <v>#VALUE!</v>
      </c>
      <c r="H56" s="241" t="s">
        <v>178</v>
      </c>
    </row>
    <row r="57" spans="1:8" s="20" customFormat="1" ht="15.75" customHeight="1">
      <c r="C57" s="20" t="s">
        <v>188</v>
      </c>
      <c r="F57" s="242" t="e">
        <f>F40/3.6*C89</f>
        <v>#VALUE!</v>
      </c>
      <c r="H57" s="241" t="s">
        <v>178</v>
      </c>
    </row>
    <row r="58" spans="1:8" s="20" customFormat="1" ht="15.75" customHeight="1">
      <c r="C58" s="20" t="s">
        <v>187</v>
      </c>
      <c r="F58" s="242" t="e">
        <f>F41/3.6*C91</f>
        <v>#VALUE!</v>
      </c>
      <c r="H58" s="241" t="s">
        <v>178</v>
      </c>
    </row>
    <row r="59" spans="1:8" s="20" customFormat="1" ht="15.75" customHeight="1">
      <c r="C59" s="20" t="s">
        <v>186</v>
      </c>
      <c r="F59" s="242" t="e">
        <f>F43/3.6*C92</f>
        <v>#VALUE!</v>
      </c>
      <c r="H59" s="241" t="s">
        <v>178</v>
      </c>
    </row>
    <row r="60" spans="1:8" s="20" customFormat="1" ht="15.75" customHeight="1">
      <c r="F60" s="242"/>
    </row>
    <row r="61" spans="1:8" s="20" customFormat="1" ht="15.75" customHeight="1">
      <c r="C61" s="20" t="s">
        <v>185</v>
      </c>
      <c r="F61" s="242" t="e">
        <f>SUM(F63:F66)</f>
        <v>#VALUE!</v>
      </c>
      <c r="H61" s="241" t="s">
        <v>178</v>
      </c>
    </row>
    <row r="62" spans="1:8" s="20" customFormat="1" ht="15.75" customHeight="1">
      <c r="C62" s="20" t="s">
        <v>184</v>
      </c>
      <c r="F62" s="242" t="e">
        <f>F61/H23</f>
        <v>#VALUE!</v>
      </c>
      <c r="H62" s="241" t="s">
        <v>183</v>
      </c>
    </row>
    <row r="63" spans="1:8" s="20" customFormat="1" ht="15.75" customHeight="1">
      <c r="C63" s="20" t="s">
        <v>182</v>
      </c>
      <c r="F63" s="242" t="e">
        <f>F39*D90</f>
        <v>#VALUE!</v>
      </c>
      <c r="H63" s="241" t="s">
        <v>178</v>
      </c>
    </row>
    <row r="64" spans="1:8" s="20" customFormat="1" ht="15.75" customHeight="1">
      <c r="C64" s="20" t="s">
        <v>181</v>
      </c>
      <c r="F64" s="242" t="e">
        <f>F40/3.6*D89</f>
        <v>#VALUE!</v>
      </c>
      <c r="H64" s="241" t="s">
        <v>178</v>
      </c>
    </row>
    <row r="65" spans="2:8" s="20" customFormat="1" ht="15.75" customHeight="1">
      <c r="C65" s="20" t="s">
        <v>180</v>
      </c>
      <c r="F65" s="242" t="e">
        <f>F41/3.6*D91</f>
        <v>#VALUE!</v>
      </c>
      <c r="H65" s="241" t="s">
        <v>178</v>
      </c>
    </row>
    <row r="66" spans="2:8" s="20" customFormat="1" ht="15.75" customHeight="1">
      <c r="C66" s="20" t="s">
        <v>179</v>
      </c>
      <c r="F66" s="242" t="e">
        <f>F43/3.6*D92</f>
        <v>#VALUE!</v>
      </c>
      <c r="H66" s="241" t="s">
        <v>178</v>
      </c>
    </row>
    <row r="67" spans="2:8" ht="13.5" customHeight="1">
      <c r="B67" s="20"/>
      <c r="C67" s="20"/>
      <c r="D67" s="20"/>
      <c r="E67" s="20"/>
    </row>
    <row r="68" spans="2:8" hidden="1">
      <c r="B68" s="20" t="s">
        <v>26</v>
      </c>
      <c r="C68" s="20"/>
      <c r="D68" s="20"/>
      <c r="E68" s="20"/>
    </row>
    <row r="69" spans="2:8" hidden="1">
      <c r="B69" s="20"/>
      <c r="C69" s="20"/>
      <c r="D69" s="20"/>
      <c r="E69" s="20"/>
    </row>
    <row r="70" spans="2:8" hidden="1">
      <c r="B70" s="20" t="s">
        <v>177</v>
      </c>
      <c r="C70" s="20">
        <f>MIN(H22+10, 168)</f>
        <v>10</v>
      </c>
      <c r="D70" s="20"/>
      <c r="E70" s="20"/>
    </row>
    <row r="71" spans="2:8" hidden="1">
      <c r="B71" s="20" t="s">
        <v>234</v>
      </c>
      <c r="C71" s="20">
        <f>1/(0.38+0.0105*C70)</f>
        <v>2.061855670103093</v>
      </c>
      <c r="D71" s="20"/>
      <c r="E71" s="20"/>
    </row>
    <row r="72" spans="2:8" hidden="1">
      <c r="B72" s="20" t="s">
        <v>124</v>
      </c>
      <c r="C72" s="20"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c r="D72" s="20"/>
      <c r="E72" s="20"/>
    </row>
    <row r="73" spans="2:8" hidden="1">
      <c r="B73" s="20" t="s">
        <v>175</v>
      </c>
      <c r="C73" s="20" t="e">
        <f>VLOOKUP($H$21,'Climate by postcode'!$A$4:$E$3730,2,0)</f>
        <v>#N/A</v>
      </c>
      <c r="D73" s="20"/>
      <c r="E73" s="20"/>
    </row>
    <row r="74" spans="2:8" hidden="1">
      <c r="B74" s="20" t="s">
        <v>173</v>
      </c>
      <c r="C74" s="20" t="e">
        <f>VLOOKUP($C$73,'Climate by postcode'!$B$4:$E$3730,2,0)</f>
        <v>#N/A</v>
      </c>
      <c r="D74" s="20"/>
      <c r="E74" s="20"/>
    </row>
    <row r="75" spans="2:8" hidden="1">
      <c r="B75" s="20" t="s">
        <v>172</v>
      </c>
      <c r="C75" s="20" t="e">
        <f>VLOOKUP($C$73,'Climate by postcode'!$B$4:$E$3730,3,0)</f>
        <v>#N/A</v>
      </c>
      <c r="D75" s="20"/>
      <c r="E75" s="20"/>
    </row>
    <row r="76" spans="2:8" hidden="1">
      <c r="B76" s="20" t="s">
        <v>158</v>
      </c>
      <c r="C76" s="20">
        <f>VLOOKUP($C$72,SGEx!$A$18:$E$26,2,0)</f>
        <v>0.9</v>
      </c>
      <c r="D76" s="20"/>
      <c r="E76" s="20"/>
    </row>
    <row r="77" spans="2:8" hidden="1">
      <c r="B77" s="20" t="s">
        <v>159</v>
      </c>
      <c r="C77" s="20">
        <f>VLOOKUP($C$72,SGEx!$A$18:$E$26,3,0)</f>
        <v>0.23266800000000001</v>
      </c>
      <c r="D77" s="20"/>
      <c r="E77" s="20"/>
    </row>
    <row r="78" spans="2:8" hidden="1">
      <c r="B78" s="20" t="s">
        <v>157</v>
      </c>
      <c r="C78" s="20">
        <f>VLOOKUP($C$72,SGEx!$A$18:$E$26,4,0)</f>
        <v>0.33566399999999996</v>
      </c>
      <c r="D78" s="20"/>
      <c r="E78" s="20"/>
    </row>
    <row r="79" spans="2:8" hidden="1">
      <c r="B79" s="20" t="s">
        <v>156</v>
      </c>
      <c r="C79" s="20">
        <f>VLOOKUP($C$72,SGEx!$A$18:$E$26,5,0)</f>
        <v>0.26567999999999997</v>
      </c>
      <c r="D79" s="20"/>
      <c r="E79" s="20"/>
    </row>
    <row r="80" spans="2:8" hidden="1">
      <c r="B80" s="20" t="s">
        <v>236</v>
      </c>
      <c r="C80" s="20">
        <f>C76</f>
        <v>0.9</v>
      </c>
      <c r="D80" s="20"/>
      <c r="E80" s="20"/>
    </row>
    <row r="81" spans="2:5" hidden="1">
      <c r="B81" s="20" t="s">
        <v>237</v>
      </c>
      <c r="C81" s="20" t="e">
        <f>H24*0.2/H23</f>
        <v>#DIV/0!</v>
      </c>
      <c r="D81" s="20" t="s">
        <v>243</v>
      </c>
      <c r="E81" s="20"/>
    </row>
    <row r="82" spans="2:5" hidden="1">
      <c r="B82" s="20" t="s">
        <v>244</v>
      </c>
      <c r="C82" s="20" t="e">
        <f>4000*C80*(0.008-C81)</f>
        <v>#DIV/0!</v>
      </c>
      <c r="D82" s="20"/>
      <c r="E82" s="20"/>
    </row>
    <row r="83" spans="2:5" hidden="1">
      <c r="B83" s="20" t="s">
        <v>139</v>
      </c>
      <c r="C83" s="20">
        <f>VLOOKUP($C$72,'Calc coeffients A+B'!$A$16:$G$23,6,0)</f>
        <v>6.81</v>
      </c>
      <c r="D83" s="20"/>
      <c r="E83" s="20"/>
    </row>
    <row r="84" spans="2:5" hidden="1">
      <c r="B84" s="20" t="s">
        <v>140</v>
      </c>
      <c r="C84" s="20">
        <f>VLOOKUP($C$72,'Calc coeffients A+B'!$A$16:$G$23,7,0)</f>
        <v>-3.798E-2</v>
      </c>
      <c r="D84" s="20"/>
      <c r="E84" s="20"/>
    </row>
    <row r="85" spans="2:5" hidden="1">
      <c r="B85" s="20" t="s">
        <v>164</v>
      </c>
      <c r="C85" s="20">
        <f>IF(D15&gt;5,"N/A",(D15-0.499999-C83)/C84)</f>
        <v>192.46969457609268</v>
      </c>
      <c r="D85" s="20"/>
      <c r="E85" s="20"/>
    </row>
    <row r="86" spans="2:5" hidden="1">
      <c r="B86" s="20" t="s">
        <v>163</v>
      </c>
      <c r="C86" s="20" t="e">
        <f>IF(D15&gt;5,"N/A",C85/C71-C82)</f>
        <v>#DIV/0!</v>
      </c>
      <c r="D86" s="20"/>
      <c r="E86" s="20"/>
    </row>
    <row r="87" spans="2:5" hidden="1">
      <c r="B87" s="20"/>
      <c r="C87" s="20"/>
      <c r="D87" s="20"/>
      <c r="E87" s="20"/>
    </row>
    <row r="88" spans="2:5" hidden="1">
      <c r="B88" s="20" t="s">
        <v>162</v>
      </c>
      <c r="C88" s="20" t="s">
        <v>161</v>
      </c>
      <c r="D88" s="20" t="s">
        <v>160</v>
      </c>
      <c r="E88" s="20"/>
    </row>
    <row r="89" spans="2:5" hidden="1">
      <c r="B89" s="20" t="s">
        <v>159</v>
      </c>
      <c r="C89" s="20">
        <f>VLOOKUP($C$72,'NGA Factors'!$A$5:$E$12,3,0)</f>
        <v>0.23269999999999999</v>
      </c>
      <c r="D89" s="20">
        <f>VLOOKUP($C$72,'NGA Factors'!$A$18:$E$25,3,0)</f>
        <v>0.1855</v>
      </c>
      <c r="E89" s="20"/>
    </row>
    <row r="90" spans="2:5" hidden="1">
      <c r="B90" s="20" t="s">
        <v>158</v>
      </c>
      <c r="C90" s="20">
        <f>VLOOKUP($C$72,'NGA Factors'!$A$5:$E$12,2,0)</f>
        <v>0.9</v>
      </c>
      <c r="D90" s="20">
        <f>VLOOKUP($C$72,'NGA Factors'!$A$18:$E$25,2,0)</f>
        <v>0.81</v>
      </c>
      <c r="E90" s="20"/>
    </row>
    <row r="91" spans="2:5" hidden="1">
      <c r="B91" s="20" t="s">
        <v>157</v>
      </c>
      <c r="C91" s="20">
        <f>VLOOKUP(C72,'NGA Factors'!$A$5:$E$12,4,0)</f>
        <v>0.3357</v>
      </c>
      <c r="D91" s="20">
        <f>VLOOKUP($C$72,'NGA Factors'!$A$18:$E$25,4,0)</f>
        <v>0.32490000000000002</v>
      </c>
      <c r="E91" s="20"/>
    </row>
    <row r="92" spans="2:5" hidden="1">
      <c r="B92" s="20" t="s">
        <v>156</v>
      </c>
      <c r="C92" s="20">
        <f>VLOOKUP($C$72,'NGA Factors'!$A$5:$E$12,5,0)</f>
        <v>0.26569999999999999</v>
      </c>
      <c r="D92" s="20">
        <f>VLOOKUP($C$72,'NGA Factors'!$A$18:$E$25,5,0)</f>
        <v>0.25269999999999998</v>
      </c>
      <c r="E92" s="20"/>
    </row>
    <row r="93" spans="2:5" hidden="1">
      <c r="B93" s="20"/>
      <c r="C93" s="20"/>
      <c r="D93" s="20"/>
      <c r="E93" s="20"/>
    </row>
    <row r="94" spans="2:5" hidden="1">
      <c r="B94" s="20" t="s">
        <v>155</v>
      </c>
      <c r="C94" s="20"/>
      <c r="D94" s="20"/>
      <c r="E94" s="20"/>
    </row>
    <row r="95" spans="2:5" hidden="1">
      <c r="B95" s="20" t="s">
        <v>154</v>
      </c>
      <c r="C95" s="20" t="str">
        <f>IF(D15&gt;5,(5-C83-0.499999)/C84,"N/A")</f>
        <v>N/A</v>
      </c>
      <c r="D95" s="20"/>
      <c r="E95" s="20"/>
    </row>
    <row r="96" spans="2:5" hidden="1">
      <c r="B96" s="20" t="s">
        <v>153</v>
      </c>
      <c r="C96" s="20" t="str">
        <f>IF(ISNUMBER(C95),C95/C71-C82,"N/A")</f>
        <v>N/A</v>
      </c>
      <c r="D96" s="20"/>
      <c r="E96" s="20"/>
    </row>
    <row r="97" spans="2:5" hidden="1">
      <c r="B97" s="20" t="s">
        <v>152</v>
      </c>
      <c r="C97" s="20" t="str">
        <f>IF(ISNUMBER(C95),C96*0.75,"N/A")</f>
        <v>N/A</v>
      </c>
      <c r="D97" s="20"/>
      <c r="E97" s="20"/>
    </row>
    <row r="98" spans="2:5" hidden="1">
      <c r="B98" s="20" t="s">
        <v>151</v>
      </c>
      <c r="C98" s="20" t="str">
        <f>IF(ISNUMBER(C95),C96*0.5,"N/A")</f>
        <v>N/A</v>
      </c>
      <c r="D98" s="20"/>
      <c r="E98" s="20"/>
    </row>
    <row r="99" spans="2:5" hidden="1">
      <c r="B99" s="20"/>
      <c r="C99" s="20"/>
      <c r="D99" s="20"/>
      <c r="E99" s="20"/>
    </row>
    <row r="100" spans="2:5" s="1" customFormat="1" hidden="1">
      <c r="B100" s="20" t="s">
        <v>150</v>
      </c>
      <c r="C100" s="20"/>
      <c r="D100" s="20"/>
      <c r="E100" s="20"/>
    </row>
    <row r="101" spans="2:5" hidden="1">
      <c r="B101" s="20" t="s">
        <v>125</v>
      </c>
      <c r="C101" s="20">
        <v>3.6</v>
      </c>
      <c r="D101" s="20" t="s">
        <v>149</v>
      </c>
      <c r="E101" s="20"/>
    </row>
    <row r="102" spans="2:5" hidden="1">
      <c r="B102" s="20" t="s">
        <v>127</v>
      </c>
      <c r="C102" s="20">
        <v>22.1</v>
      </c>
      <c r="D102" s="20" t="s">
        <v>148</v>
      </c>
      <c r="E102" s="20"/>
    </row>
    <row r="103" spans="2:5" hidden="1">
      <c r="B103" s="20" t="s">
        <v>128</v>
      </c>
      <c r="C103" s="20">
        <v>38.6</v>
      </c>
      <c r="D103" s="20" t="s">
        <v>147</v>
      </c>
      <c r="E103" s="20"/>
    </row>
    <row r="104" spans="2:5" hidden="1">
      <c r="B104" s="20"/>
      <c r="C104" s="20"/>
      <c r="D104" s="20"/>
      <c r="E104" s="20"/>
    </row>
    <row r="105" spans="2:5">
      <c r="B105" s="20"/>
      <c r="C105" s="20"/>
      <c r="D105" s="20"/>
      <c r="E105" s="20"/>
    </row>
    <row r="106" spans="2:5">
      <c r="B106" s="20"/>
      <c r="C106" s="20"/>
      <c r="D106" s="20"/>
      <c r="E106" s="20"/>
    </row>
    <row r="107" spans="2:5">
      <c r="B107" s="20"/>
      <c r="C107" s="20"/>
      <c r="D107" s="20"/>
      <c r="E107" s="20"/>
    </row>
  </sheetData>
  <sheetProtection algorithmName="SHA-512" hashValue="hA0Pq8tvRZYUwfSdfUoSXm6oKZx1Fq45prWa2WX+hGT2xqJDu/asKKmxXd8lAjJL2sHg0mjx6sMMTjSyyatIvw==" saltValue="OGfwTMdXedmREMg+C9o6BA==" spinCount="100000" sheet="1" objects="1" scenarios="1"/>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7" type="noConversion"/>
  <conditionalFormatting sqref="D9">
    <cfRule type="cellIs" dxfId="22" priority="7" stopIfTrue="1" operator="between">
      <formula>0</formula>
      <formula>5</formula>
    </cfRule>
  </conditionalFormatting>
  <conditionalFormatting sqref="H18">
    <cfRule type="cellIs" dxfId="21" priority="6" stopIfTrue="1" operator="between">
      <formula>0</formula>
      <formula>5</formula>
    </cfRule>
  </conditionalFormatting>
  <conditionalFormatting sqref="D15">
    <cfRule type="cellIs" dxfId="20" priority="5" stopIfTrue="1" operator="between">
      <formula>0</formula>
      <formula>5</formula>
    </cfRule>
  </conditionalFormatting>
  <conditionalFormatting sqref="F15">
    <cfRule type="expression" dxfId="19" priority="4" stopIfTrue="1">
      <formula>#REF!="stars"</formula>
    </cfRule>
  </conditionalFormatting>
  <conditionalFormatting sqref="F39:F44 F47:F66 F36">
    <cfRule type="expression" dxfId="18" priority="3" stopIfTrue="1">
      <formula>OR($F$15="ERROR: Rating must be in 0.5 star increment")</formula>
    </cfRule>
  </conditionalFormatting>
  <conditionalFormatting sqref="F39:G66">
    <cfRule type="expression" dxfId="17" priority="2" stopIfTrue="1">
      <formula>($D$15="")</formula>
    </cfRule>
  </conditionalFormatting>
  <conditionalFormatting sqref="H26:I29">
    <cfRule type="expression" dxfId="16" priority="1" stopIfTrue="1">
      <formula>($B$24="ERROR: Percentage breakdown must total 100%")</formula>
    </cfRule>
  </conditionalFormatting>
  <dataValidations count="1">
    <dataValidation type="decimal" allowBlank="1" showInputMessage="1" showErrorMessage="1" sqref="D15 H18 D11:D12 D17" xr:uid="{E32674DF-CB0D-48E1-9D75-71C8D08B5037}">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18563-AF13-457A-B949-72E31D54303E}">
  <sheetPr>
    <tabColor rgb="FF00B050"/>
  </sheetPr>
  <dimension ref="A1:O331"/>
  <sheetViews>
    <sheetView showGridLines="0" zoomScale="70" zoomScaleNormal="70" workbookViewId="0">
      <selection activeCell="D29" sqref="D29:D30"/>
    </sheetView>
  </sheetViews>
  <sheetFormatPr defaultColWidth="9.28515625" defaultRowHeight="12.75"/>
  <cols>
    <col min="1" max="1" width="3.28515625" style="51" customWidth="1"/>
    <col min="2" max="2" width="19.7109375" style="51" customWidth="1"/>
    <col min="3" max="3" width="14.7109375" style="51" customWidth="1"/>
    <col min="4" max="4" width="17.28515625" style="51" customWidth="1"/>
    <col min="5" max="5" width="16.42578125" style="51" customWidth="1"/>
    <col min="6" max="6" width="14.28515625" style="51" customWidth="1"/>
    <col min="7" max="7" width="2.28515625" style="51" customWidth="1"/>
    <col min="8" max="8" width="9.42578125" style="51" customWidth="1"/>
    <col min="9" max="9" width="8.7109375" style="51" customWidth="1"/>
    <col min="10" max="10" width="5" style="51" customWidth="1"/>
    <col min="11" max="11" width="12.7109375" style="51" bestFit="1" customWidth="1"/>
    <col min="12" max="12" width="9.28515625" style="51"/>
    <col min="13" max="13" width="12.7109375" style="51" bestFit="1" customWidth="1"/>
    <col min="14" max="16384" width="9.28515625" style="51"/>
  </cols>
  <sheetData>
    <row r="1" spans="1:10" s="8" customFormat="1">
      <c r="A1" s="302"/>
      <c r="B1" s="302"/>
      <c r="C1" s="302"/>
      <c r="D1" s="302"/>
      <c r="E1" s="302"/>
      <c r="F1" s="302"/>
      <c r="G1" s="302"/>
      <c r="H1" s="302"/>
      <c r="I1" s="302"/>
      <c r="J1" s="302"/>
    </row>
    <row r="2" spans="1:10" s="8" customFormat="1">
      <c r="A2" s="302"/>
      <c r="B2" s="302"/>
      <c r="C2" s="302"/>
      <c r="D2" s="302"/>
      <c r="E2" s="302"/>
      <c r="F2" s="302"/>
      <c r="G2" s="302"/>
      <c r="H2" s="302"/>
      <c r="I2" s="302"/>
      <c r="J2" s="302"/>
    </row>
    <row r="3" spans="1:10" s="8" customFormat="1">
      <c r="A3" s="302"/>
      <c r="B3" s="302"/>
      <c r="C3" s="302"/>
      <c r="D3" s="302"/>
      <c r="E3" s="302"/>
      <c r="F3" s="302"/>
      <c r="G3" s="302"/>
      <c r="H3" s="302"/>
      <c r="I3" s="302"/>
      <c r="J3" s="302"/>
    </row>
    <row r="4" spans="1:10" s="8" customFormat="1" ht="2.25" customHeight="1">
      <c r="A4" s="302"/>
      <c r="B4" s="302"/>
      <c r="C4" s="302"/>
      <c r="D4" s="302"/>
      <c r="E4" s="302"/>
      <c r="F4" s="302"/>
      <c r="G4" s="302"/>
      <c r="H4" s="302"/>
      <c r="I4" s="302"/>
      <c r="J4" s="302"/>
    </row>
    <row r="5" spans="1:10" s="8" customFormat="1" ht="17.25">
      <c r="A5" s="302"/>
      <c r="B5" s="302"/>
      <c r="C5" s="302"/>
      <c r="D5" s="303" t="s">
        <v>218</v>
      </c>
      <c r="E5" s="302"/>
      <c r="F5" s="302"/>
      <c r="G5" s="302"/>
      <c r="H5" s="302"/>
      <c r="I5" s="302"/>
      <c r="J5" s="302"/>
    </row>
    <row r="6" spans="1:10" s="8" customFormat="1" ht="17.25">
      <c r="A6" s="302"/>
      <c r="B6" s="302"/>
      <c r="C6" s="302"/>
      <c r="D6" s="303" t="s">
        <v>219</v>
      </c>
      <c r="E6" s="302"/>
      <c r="F6" s="302"/>
      <c r="G6" s="302"/>
      <c r="H6" s="302"/>
      <c r="I6" s="302"/>
      <c r="J6" s="302"/>
    </row>
    <row r="7" spans="1:10" s="8" customFormat="1" ht="7.5" customHeight="1">
      <c r="A7" s="302"/>
      <c r="B7" s="302"/>
      <c r="C7" s="302"/>
      <c r="D7" s="302"/>
      <c r="E7" s="302"/>
      <c r="F7" s="302"/>
      <c r="G7" s="302"/>
      <c r="H7" s="302"/>
      <c r="I7" s="302"/>
      <c r="J7" s="302"/>
    </row>
    <row r="8" spans="1:10" s="8" customFormat="1" ht="12.75" customHeight="1">
      <c r="A8" s="302"/>
      <c r="B8" s="302"/>
      <c r="C8" s="302"/>
      <c r="D8" s="304" t="s">
        <v>220</v>
      </c>
      <c r="E8" s="302"/>
      <c r="F8" s="302"/>
      <c r="G8" s="302"/>
      <c r="H8" s="302"/>
      <c r="I8" s="302"/>
      <c r="J8" s="302"/>
    </row>
    <row r="9" spans="1:10" s="8" customFormat="1" ht="5.25" customHeight="1">
      <c r="A9" s="302"/>
      <c r="B9" s="302"/>
      <c r="C9" s="302"/>
      <c r="D9" s="302"/>
      <c r="E9" s="302"/>
      <c r="F9" s="302"/>
      <c r="G9" s="302"/>
      <c r="H9" s="302"/>
      <c r="I9" s="302"/>
      <c r="J9" s="302"/>
    </row>
    <row r="10" spans="1:10" s="8" customFormat="1" ht="7.5" customHeight="1">
      <c r="A10" s="302"/>
      <c r="B10" s="302"/>
      <c r="C10" s="302"/>
      <c r="D10" s="548"/>
      <c r="E10" s="548"/>
      <c r="F10" s="548"/>
      <c r="G10" s="548"/>
      <c r="H10" s="548"/>
      <c r="I10" s="548"/>
      <c r="J10" s="302"/>
    </row>
    <row r="11" spans="1:10" s="8" customFormat="1" ht="10.5" customHeight="1">
      <c r="A11" s="302"/>
      <c r="B11" s="302"/>
      <c r="C11" s="302"/>
      <c r="D11" s="548"/>
      <c r="E11" s="548"/>
      <c r="F11" s="548"/>
      <c r="G11" s="548"/>
      <c r="H11" s="548"/>
      <c r="I11" s="548"/>
      <c r="J11" s="302"/>
    </row>
    <row r="12" spans="1:10" s="8" customFormat="1" ht="10.15" customHeight="1">
      <c r="A12" s="302"/>
      <c r="B12" s="305"/>
      <c r="C12" s="305"/>
      <c r="D12" s="305"/>
      <c r="E12" s="305"/>
      <c r="F12" s="305"/>
      <c r="G12" s="305"/>
      <c r="H12" s="302"/>
      <c r="I12" s="302"/>
      <c r="J12" s="302"/>
    </row>
    <row r="13" spans="1:10" s="15" customFormat="1" ht="13.5" customHeight="1">
      <c r="A13" s="302"/>
      <c r="B13" s="549" t="s">
        <v>221</v>
      </c>
      <c r="C13" s="549"/>
      <c r="D13" s="549"/>
      <c r="E13" s="549"/>
      <c r="F13" s="549"/>
      <c r="G13" s="549"/>
      <c r="H13" s="549"/>
      <c r="I13" s="549"/>
      <c r="J13" s="306"/>
    </row>
    <row r="14" spans="1:10" s="15" customFormat="1" ht="13.5" customHeight="1">
      <c r="A14" s="302"/>
      <c r="B14" s="549"/>
      <c r="C14" s="549"/>
      <c r="D14" s="549"/>
      <c r="E14" s="549"/>
      <c r="F14" s="549"/>
      <c r="G14" s="549"/>
      <c r="H14" s="549"/>
      <c r="I14" s="549"/>
      <c r="J14" s="306"/>
    </row>
    <row r="15" spans="1:10" s="15" customFormat="1" ht="36.75" customHeight="1">
      <c r="A15" s="302"/>
      <c r="B15" s="549"/>
      <c r="C15" s="549"/>
      <c r="D15" s="549"/>
      <c r="E15" s="549"/>
      <c r="F15" s="549"/>
      <c r="G15" s="549"/>
      <c r="H15" s="549"/>
      <c r="I15" s="549"/>
      <c r="J15" s="306"/>
    </row>
    <row r="16" spans="1:10" s="15" customFormat="1" ht="114.75" customHeight="1">
      <c r="A16" s="302"/>
      <c r="B16" s="549" t="s">
        <v>222</v>
      </c>
      <c r="C16" s="549"/>
      <c r="D16" s="549"/>
      <c r="E16" s="549"/>
      <c r="F16" s="549"/>
      <c r="G16" s="549"/>
      <c r="H16" s="549"/>
      <c r="I16" s="549"/>
      <c r="J16" s="306"/>
    </row>
    <row r="17" spans="1:10" s="8" customFormat="1" ht="15" customHeight="1">
      <c r="A17" s="302"/>
      <c r="B17" s="307"/>
      <c r="C17" s="307"/>
      <c r="D17" s="307"/>
      <c r="E17" s="307"/>
      <c r="F17" s="307"/>
      <c r="G17" s="307"/>
      <c r="H17" s="307"/>
      <c r="I17" s="307"/>
      <c r="J17" s="306"/>
    </row>
    <row r="18" spans="1:10" s="15" customFormat="1" ht="1.5" customHeight="1">
      <c r="A18" s="302"/>
      <c r="B18" s="308"/>
      <c r="C18" s="309"/>
      <c r="D18" s="309"/>
      <c r="E18" s="309"/>
      <c r="F18" s="309"/>
      <c r="G18" s="309"/>
      <c r="H18" s="302"/>
      <c r="I18" s="302"/>
      <c r="J18" s="302"/>
    </row>
    <row r="19" spans="1:10" s="8" customFormat="1" ht="10.15" customHeight="1">
      <c r="A19" s="302"/>
      <c r="B19" s="308"/>
      <c r="C19" s="309"/>
      <c r="D19" s="309"/>
      <c r="E19" s="309"/>
      <c r="F19" s="309"/>
      <c r="G19" s="309"/>
      <c r="H19" s="302"/>
      <c r="I19" s="302"/>
      <c r="J19" s="302"/>
    </row>
    <row r="20" spans="1:10" s="8" customFormat="1" ht="16.149999999999999" customHeight="1">
      <c r="A20" s="302"/>
      <c r="B20" s="308"/>
      <c r="C20" s="309"/>
      <c r="D20" s="550" t="s">
        <v>210</v>
      </c>
      <c r="E20" s="551"/>
      <c r="F20" s="302"/>
      <c r="G20" s="302"/>
      <c r="H20" s="302"/>
      <c r="I20" s="302"/>
      <c r="J20" s="302"/>
    </row>
    <row r="21" spans="1:10" s="8" customFormat="1" ht="13.5" customHeight="1">
      <c r="A21" s="302"/>
      <c r="B21" s="310"/>
      <c r="C21" s="309"/>
      <c r="D21" s="552"/>
      <c r="E21" s="553"/>
      <c r="F21" s="302"/>
      <c r="G21" s="302"/>
      <c r="H21" s="302"/>
      <c r="I21" s="302"/>
      <c r="J21" s="302"/>
    </row>
    <row r="22" spans="1:10" s="8" customFormat="1" ht="3" customHeight="1">
      <c r="A22" s="302"/>
      <c r="B22" s="310" t="s">
        <v>209</v>
      </c>
      <c r="C22" s="309"/>
      <c r="D22" s="311"/>
      <c r="E22" s="312"/>
      <c r="F22" s="309"/>
      <c r="G22" s="309"/>
      <c r="H22" s="302"/>
      <c r="I22" s="302"/>
      <c r="J22" s="302"/>
    </row>
    <row r="23" spans="1:10" s="8" customFormat="1" ht="18" customHeight="1">
      <c r="A23" s="302"/>
      <c r="B23" s="313"/>
      <c r="C23" s="313"/>
      <c r="D23" s="314"/>
      <c r="E23" s="312"/>
      <c r="F23" s="313"/>
      <c r="G23" s="313"/>
      <c r="H23" s="302"/>
      <c r="I23" s="302"/>
      <c r="J23" s="302"/>
    </row>
    <row r="24" spans="1:10" s="15" customFormat="1" ht="1.5" customHeight="1">
      <c r="A24" s="302"/>
      <c r="B24" s="315"/>
      <c r="C24" s="315"/>
      <c r="D24" s="315"/>
      <c r="E24" s="315"/>
      <c r="F24" s="315"/>
      <c r="G24" s="315"/>
      <c r="H24" s="315"/>
      <c r="I24" s="315"/>
      <c r="J24" s="302"/>
    </row>
    <row r="25" spans="1:10" s="15" customFormat="1" ht="17.25" customHeight="1">
      <c r="A25" s="302"/>
      <c r="B25" s="303" t="s">
        <v>223</v>
      </c>
      <c r="C25" s="309"/>
      <c r="D25" s="309"/>
      <c r="E25" s="309"/>
      <c r="F25" s="309"/>
      <c r="G25" s="309"/>
      <c r="H25" s="302"/>
      <c r="I25" s="302"/>
      <c r="J25" s="302"/>
    </row>
    <row r="26" spans="1:10" s="15" customFormat="1" ht="1.5" customHeight="1">
      <c r="A26" s="302"/>
      <c r="B26" s="308"/>
      <c r="C26" s="309"/>
      <c r="D26" s="309"/>
      <c r="E26" s="309"/>
      <c r="F26" s="309"/>
      <c r="G26" s="309"/>
      <c r="H26" s="302"/>
      <c r="I26" s="302"/>
      <c r="J26" s="302"/>
    </row>
    <row r="27" spans="1:10" s="15" customFormat="1" ht="24" customHeight="1">
      <c r="A27" s="302"/>
      <c r="B27" s="554" t="s">
        <v>224</v>
      </c>
      <c r="C27" s="555"/>
      <c r="D27" s="555"/>
      <c r="E27" s="555"/>
      <c r="F27" s="555"/>
      <c r="G27" s="555"/>
      <c r="H27" s="555"/>
      <c r="I27" s="555"/>
      <c r="J27" s="302"/>
    </row>
    <row r="28" spans="1:10" s="15" customFormat="1" ht="10.15" customHeight="1">
      <c r="A28" s="302"/>
      <c r="B28" s="308"/>
      <c r="C28" s="309"/>
      <c r="D28" s="309"/>
      <c r="E28" s="309"/>
      <c r="F28" s="544" t="s">
        <v>225</v>
      </c>
      <c r="G28" s="544"/>
      <c r="H28" s="544"/>
      <c r="I28" s="544"/>
      <c r="J28" s="302"/>
    </row>
    <row r="29" spans="1:10" s="8" customFormat="1" ht="16.149999999999999" customHeight="1">
      <c r="A29" s="302"/>
      <c r="B29" s="308"/>
      <c r="C29" s="309"/>
      <c r="D29" s="545"/>
      <c r="E29" s="547" t="s">
        <v>17</v>
      </c>
      <c r="F29" s="544"/>
      <c r="G29" s="544"/>
      <c r="H29" s="544"/>
      <c r="I29" s="544"/>
      <c r="J29" s="302"/>
    </row>
    <row r="30" spans="1:10" s="8" customFormat="1" ht="13.5" customHeight="1">
      <c r="A30" s="302"/>
      <c r="B30" s="310"/>
      <c r="C30" s="309"/>
      <c r="D30" s="546"/>
      <c r="E30" s="547"/>
      <c r="F30" s="544"/>
      <c r="G30" s="544"/>
      <c r="H30" s="544"/>
      <c r="I30" s="544"/>
      <c r="J30" s="302"/>
    </row>
    <row r="31" spans="1:10" s="8" customFormat="1" ht="3" customHeight="1">
      <c r="A31" s="302"/>
      <c r="B31" s="313"/>
      <c r="C31" s="313"/>
      <c r="D31" s="314"/>
      <c r="E31" s="312"/>
      <c r="F31" s="544"/>
      <c r="G31" s="544"/>
      <c r="H31" s="544"/>
      <c r="I31" s="544"/>
      <c r="J31" s="302"/>
    </row>
    <row r="32" spans="1:10" s="15" customFormat="1" ht="19.5" customHeight="1">
      <c r="A32" s="302"/>
      <c r="B32" s="310"/>
      <c r="C32" s="302"/>
      <c r="D32" s="302"/>
      <c r="E32" s="302"/>
      <c r="F32" s="544"/>
      <c r="G32" s="544"/>
      <c r="H32" s="544"/>
      <c r="I32" s="544"/>
      <c r="J32" s="302"/>
    </row>
    <row r="33" spans="1:15" s="15" customFormat="1" ht="1.5" customHeight="1">
      <c r="A33" s="302"/>
      <c r="B33" s="310"/>
      <c r="C33" s="302"/>
      <c r="D33" s="302"/>
      <c r="E33" s="302"/>
      <c r="F33" s="302"/>
      <c r="G33" s="302"/>
      <c r="H33" s="316"/>
      <c r="I33" s="317"/>
      <c r="J33" s="302"/>
    </row>
    <row r="34" spans="1:15" s="15" customFormat="1" ht="17.25" customHeight="1">
      <c r="A34" s="302"/>
      <c r="B34" s="303" t="s">
        <v>207</v>
      </c>
      <c r="C34" s="309"/>
      <c r="D34" s="309"/>
      <c r="E34" s="309"/>
      <c r="F34" s="309"/>
      <c r="G34" s="309"/>
      <c r="H34" s="302"/>
      <c r="I34" s="302"/>
      <c r="J34" s="302"/>
    </row>
    <row r="35" spans="1:15" s="15" customFormat="1" ht="1.5" customHeight="1">
      <c r="A35" s="302"/>
      <c r="B35" s="318"/>
      <c r="C35" s="318"/>
      <c r="D35" s="318"/>
      <c r="E35" s="318"/>
      <c r="F35" s="318"/>
      <c r="G35" s="318"/>
      <c r="H35" s="306"/>
      <c r="I35" s="306"/>
      <c r="J35" s="306"/>
    </row>
    <row r="36" spans="1:15" s="15" customFormat="1" ht="10.15" customHeight="1">
      <c r="A36" s="302"/>
      <c r="B36" s="318"/>
      <c r="C36" s="318"/>
      <c r="D36" s="318"/>
      <c r="E36" s="318"/>
      <c r="F36" s="318"/>
      <c r="G36" s="318"/>
      <c r="H36" s="306"/>
      <c r="I36" s="306"/>
      <c r="J36" s="306"/>
    </row>
    <row r="37" spans="1:15" s="16" customFormat="1" ht="20.100000000000001" customHeight="1">
      <c r="A37" s="319"/>
      <c r="B37" s="320" t="s">
        <v>6</v>
      </c>
      <c r="C37" s="321"/>
      <c r="D37" s="321"/>
      <c r="E37" s="321"/>
      <c r="F37" s="322"/>
      <c r="G37" s="319"/>
      <c r="H37" s="559">
        <v>5000</v>
      </c>
      <c r="I37" s="560"/>
      <c r="J37" s="319"/>
    </row>
    <row r="38" spans="1:15" s="16" customFormat="1" ht="20.100000000000001" customHeight="1">
      <c r="A38" s="319"/>
      <c r="B38" s="323" t="s">
        <v>252</v>
      </c>
      <c r="C38" s="324"/>
      <c r="D38" s="324"/>
      <c r="E38" s="324"/>
      <c r="F38" s="325"/>
      <c r="G38" s="326"/>
      <c r="H38" s="559"/>
      <c r="I38" s="560"/>
      <c r="J38" s="319"/>
      <c r="K38" s="24"/>
      <c r="M38" s="24"/>
      <c r="O38" s="25"/>
    </row>
    <row r="39" spans="1:15" s="16" customFormat="1" ht="20.100000000000001" customHeight="1">
      <c r="A39" s="319"/>
      <c r="B39" s="327" t="s">
        <v>8</v>
      </c>
      <c r="C39" s="328"/>
      <c r="D39" s="328"/>
      <c r="E39" s="328"/>
      <c r="F39" s="329"/>
      <c r="G39" s="319"/>
      <c r="H39" s="559"/>
      <c r="I39" s="560"/>
      <c r="J39" s="319"/>
      <c r="K39" s="24"/>
    </row>
    <row r="40" spans="1:15" s="16" customFormat="1" ht="12.75" customHeight="1">
      <c r="A40" s="319"/>
      <c r="B40" s="330"/>
      <c r="C40" s="324"/>
      <c r="D40" s="324"/>
      <c r="E40" s="324"/>
      <c r="F40" s="324"/>
      <c r="G40" s="326"/>
      <c r="H40" s="331"/>
      <c r="I40" s="332"/>
      <c r="J40" s="319"/>
    </row>
    <row r="41" spans="1:15" s="16" customFormat="1" ht="20.100000000000001" customHeight="1">
      <c r="A41" s="319"/>
      <c r="B41" s="320" t="s">
        <v>205</v>
      </c>
      <c r="C41" s="333"/>
      <c r="D41" s="333"/>
      <c r="E41" s="333"/>
      <c r="F41" s="334" t="s">
        <v>125</v>
      </c>
      <c r="G41" s="335"/>
      <c r="H41" s="556">
        <v>0</v>
      </c>
      <c r="I41" s="557"/>
      <c r="J41" s="319"/>
    </row>
    <row r="42" spans="1:15" s="16" customFormat="1" ht="20.100000000000001" customHeight="1">
      <c r="A42" s="319"/>
      <c r="B42" s="336" t="str">
        <f>IF(SUM(H41:H44)=1,"","ERROR: Percentage breakdown must total 100%")</f>
        <v>ERROR: Percentage breakdown must total 100%</v>
      </c>
      <c r="C42" s="337"/>
      <c r="D42" s="337"/>
      <c r="E42" s="337"/>
      <c r="F42" s="338" t="s">
        <v>126</v>
      </c>
      <c r="G42" s="339"/>
      <c r="H42" s="556">
        <v>0</v>
      </c>
      <c r="I42" s="557"/>
      <c r="J42" s="319"/>
    </row>
    <row r="43" spans="1:15" s="16" customFormat="1" ht="20.100000000000001" customHeight="1">
      <c r="A43" s="319"/>
      <c r="B43" s="323"/>
      <c r="C43" s="337"/>
      <c r="D43" s="337"/>
      <c r="E43" s="337"/>
      <c r="F43" s="338" t="s">
        <v>127</v>
      </c>
      <c r="G43" s="339"/>
      <c r="H43" s="556">
        <v>0</v>
      </c>
      <c r="I43" s="557"/>
      <c r="J43" s="319"/>
    </row>
    <row r="44" spans="1:15" s="16" customFormat="1" ht="20.100000000000001" customHeight="1">
      <c r="A44" s="319"/>
      <c r="B44" s="340"/>
      <c r="C44" s="341"/>
      <c r="D44" s="341"/>
      <c r="E44" s="341"/>
      <c r="F44" s="342" t="s">
        <v>201</v>
      </c>
      <c r="G44" s="339"/>
      <c r="H44" s="556">
        <v>0</v>
      </c>
      <c r="I44" s="557"/>
      <c r="J44" s="319"/>
    </row>
    <row r="45" spans="1:15" s="15" customFormat="1" ht="19.5" customHeight="1">
      <c r="A45" s="302"/>
      <c r="B45" s="343"/>
      <c r="C45" s="344"/>
      <c r="D45" s="344"/>
      <c r="E45" s="344"/>
      <c r="F45" s="344"/>
      <c r="G45" s="344"/>
      <c r="H45" s="316"/>
      <c r="I45" s="302"/>
      <c r="J45" s="302"/>
    </row>
    <row r="46" spans="1:15" s="15" customFormat="1" ht="1.5" customHeight="1">
      <c r="A46" s="302"/>
      <c r="B46" s="343"/>
      <c r="C46" s="344"/>
      <c r="D46" s="344"/>
      <c r="E46" s="344"/>
      <c r="F46" s="344"/>
      <c r="G46" s="344"/>
      <c r="H46" s="316"/>
      <c r="I46" s="302"/>
      <c r="J46" s="302"/>
    </row>
    <row r="47" spans="1:15" s="15" customFormat="1" ht="17.25" customHeight="1">
      <c r="A47" s="302"/>
      <c r="B47" s="303" t="s">
        <v>226</v>
      </c>
      <c r="C47" s="309"/>
      <c r="D47" s="309"/>
      <c r="E47" s="309"/>
      <c r="F47" s="309"/>
      <c r="G47" s="309"/>
      <c r="H47" s="302"/>
      <c r="I47" s="302"/>
      <c r="J47" s="302"/>
    </row>
    <row r="48" spans="1:15" s="15" customFormat="1" ht="1.5" customHeight="1">
      <c r="A48" s="302"/>
      <c r="B48" s="318"/>
      <c r="C48" s="318"/>
      <c r="D48" s="318"/>
      <c r="E48" s="318"/>
      <c r="F48" s="318"/>
      <c r="G48" s="318"/>
      <c r="H48" s="306"/>
      <c r="I48" s="306"/>
      <c r="J48" s="306"/>
    </row>
    <row r="49" spans="1:10" s="15" customFormat="1" ht="10.15" customHeight="1">
      <c r="A49" s="302"/>
      <c r="B49" s="302"/>
      <c r="C49" s="302"/>
      <c r="D49" s="302"/>
      <c r="E49" s="302"/>
      <c r="F49" s="304"/>
      <c r="G49" s="304"/>
      <c r="H49" s="302"/>
      <c r="I49" s="302"/>
      <c r="J49" s="345"/>
    </row>
    <row r="50" spans="1:10" s="15" customFormat="1" ht="10.15" customHeight="1">
      <c r="A50" s="302"/>
      <c r="B50" s="302"/>
      <c r="C50" s="302"/>
      <c r="D50" s="302"/>
      <c r="E50" s="302"/>
      <c r="F50" s="304"/>
      <c r="G50" s="304"/>
      <c r="H50" s="302"/>
      <c r="I50" s="302"/>
      <c r="J50" s="345"/>
    </row>
    <row r="51" spans="1:10" s="8" customFormat="1" ht="16.5" hidden="1" customHeight="1">
      <c r="A51" s="302"/>
      <c r="B51" s="302"/>
      <c r="C51" s="346" t="s">
        <v>16</v>
      </c>
      <c r="D51" s="302"/>
      <c r="E51" s="302"/>
      <c r="F51" s="347" t="str">
        <f>IF(AND(D29&lt;=5,D29&lt;&gt;""),TRUNC(C110),IF(AND(D29&gt;5,D29&lt;&gt;""),"NA",""))</f>
        <v/>
      </c>
      <c r="G51" s="304"/>
      <c r="H51" s="302"/>
      <c r="I51" s="302"/>
      <c r="J51" s="345"/>
    </row>
    <row r="52" spans="1:10" s="8" customFormat="1" ht="16.5" hidden="1" customHeight="1">
      <c r="A52" s="302"/>
      <c r="B52" s="302"/>
      <c r="C52" s="346"/>
      <c r="D52" s="302"/>
      <c r="E52" s="302"/>
      <c r="F52" s="304"/>
      <c r="G52" s="304"/>
      <c r="H52" s="302"/>
      <c r="I52" s="302"/>
      <c r="J52" s="345"/>
    </row>
    <row r="53" spans="1:10" s="8" customFormat="1" ht="16.5" customHeight="1">
      <c r="A53" s="302"/>
      <c r="B53" s="302"/>
      <c r="C53" s="318" t="s">
        <v>227</v>
      </c>
      <c r="D53" s="319"/>
      <c r="E53" s="319"/>
      <c r="F53" s="302"/>
      <c r="G53" s="302"/>
      <c r="H53" s="302"/>
      <c r="I53" s="319"/>
      <c r="J53" s="345"/>
    </row>
    <row r="54" spans="1:10" s="8" customFormat="1" ht="16.5" customHeight="1">
      <c r="A54" s="302"/>
      <c r="B54" s="302"/>
      <c r="C54" s="348"/>
      <c r="D54" s="319"/>
      <c r="E54" s="349" t="s">
        <v>125</v>
      </c>
      <c r="F54" s="347" t="e">
        <f>IF(AND(D29&lt;=5,H37&lt;&gt;""),TRUNC((C111*H39)/(C96+H42/H41*C95+H43/H41*C97+H44/H41*C98)),IF(AND(D29&gt;5,H37&lt;&gt;""),TRUNC((C122*H39)/(C96+H42/H41*C95+H43/H41*C97+H44/H41*C98)),""))</f>
        <v>#DIV/0!</v>
      </c>
      <c r="G54" s="350"/>
      <c r="H54" s="350" t="s">
        <v>203</v>
      </c>
      <c r="I54" s="319"/>
      <c r="J54" s="345"/>
    </row>
    <row r="55" spans="1:10" s="8" customFormat="1" ht="16.5" customHeight="1">
      <c r="A55" s="302"/>
      <c r="B55" s="302"/>
      <c r="C55" s="348"/>
      <c r="D55" s="319"/>
      <c r="E55" s="349" t="s">
        <v>126</v>
      </c>
      <c r="F55" s="347" t="e">
        <f>IF(H37&lt;&gt;"",TRUNC(H42/H$41*F$54*3.6),"")</f>
        <v>#DIV/0!</v>
      </c>
      <c r="G55" s="350"/>
      <c r="H55" s="350" t="s">
        <v>198</v>
      </c>
      <c r="I55" s="319"/>
      <c r="J55" s="345"/>
    </row>
    <row r="56" spans="1:10" s="8" customFormat="1" ht="16.5" hidden="1" customHeight="1">
      <c r="A56" s="302"/>
      <c r="B56" s="302"/>
      <c r="C56" s="348"/>
      <c r="D56" s="319"/>
      <c r="E56" s="351" t="s">
        <v>127</v>
      </c>
      <c r="F56" s="352" t="e">
        <f>IF(H37&lt;&gt;"",TRUNC(H43/H$41*F$54*3.6),"")</f>
        <v>#DIV/0!</v>
      </c>
      <c r="G56" s="353"/>
      <c r="H56" s="353" t="s">
        <v>198</v>
      </c>
      <c r="I56" s="353"/>
      <c r="J56" s="345"/>
    </row>
    <row r="57" spans="1:10" s="8" customFormat="1" ht="16.5" customHeight="1">
      <c r="A57" s="302"/>
      <c r="B57" s="302"/>
      <c r="C57" s="348"/>
      <c r="D57" s="319"/>
      <c r="E57" s="354" t="s">
        <v>127</v>
      </c>
      <c r="F57" s="347" t="e">
        <f>IF(F56="","",F56/C127)</f>
        <v>#DIV/0!</v>
      </c>
      <c r="G57" s="355"/>
      <c r="H57" s="355" t="s">
        <v>202</v>
      </c>
      <c r="I57" s="319"/>
      <c r="J57" s="345"/>
    </row>
    <row r="58" spans="1:10" s="8" customFormat="1" ht="16.5" hidden="1" customHeight="1">
      <c r="A58" s="302"/>
      <c r="B58" s="302"/>
      <c r="C58" s="348"/>
      <c r="D58" s="302"/>
      <c r="E58" s="351" t="s">
        <v>201</v>
      </c>
      <c r="F58" s="352" t="e">
        <f>IF(H37&lt;&gt;"",TRUNC(H44/H$41*F$54*3.6),"")</f>
        <v>#DIV/0!</v>
      </c>
      <c r="G58" s="353"/>
      <c r="H58" s="353" t="s">
        <v>198</v>
      </c>
      <c r="I58" s="353"/>
      <c r="J58" s="345"/>
    </row>
    <row r="59" spans="1:10" s="8" customFormat="1" ht="16.5" customHeight="1">
      <c r="A59" s="302"/>
      <c r="B59" s="302"/>
      <c r="C59" s="348"/>
      <c r="D59" s="302"/>
      <c r="E59" s="354" t="s">
        <v>201</v>
      </c>
      <c r="F59" s="347" t="e">
        <f>IF(F58="","",F58/C128)</f>
        <v>#DIV/0!</v>
      </c>
      <c r="G59" s="355"/>
      <c r="H59" s="355" t="s">
        <v>200</v>
      </c>
      <c r="I59" s="302"/>
      <c r="J59" s="345"/>
    </row>
    <row r="60" spans="1:10">
      <c r="A60" s="356"/>
      <c r="B60" s="357"/>
      <c r="C60" s="357"/>
      <c r="D60" s="357"/>
      <c r="E60" s="358"/>
      <c r="F60" s="357"/>
      <c r="G60" s="357"/>
      <c r="H60" s="357"/>
      <c r="I60" s="357"/>
      <c r="J60" s="357"/>
    </row>
    <row r="61" spans="1:10">
      <c r="A61" s="357"/>
      <c r="B61" s="357"/>
      <c r="C61" s="359"/>
      <c r="D61" s="360"/>
      <c r="E61" s="357"/>
      <c r="F61" s="357"/>
      <c r="G61" s="357"/>
      <c r="H61" s="357"/>
      <c r="I61" s="357"/>
      <c r="J61" s="357"/>
    </row>
    <row r="62" spans="1:10" s="363" customFormat="1" ht="25.5" customHeight="1">
      <c r="A62" s="361"/>
      <c r="B62" s="558" t="s">
        <v>228</v>
      </c>
      <c r="C62" s="558"/>
      <c r="D62" s="558"/>
      <c r="E62" s="558"/>
      <c r="F62" s="558"/>
      <c r="G62" s="558"/>
      <c r="H62" s="558"/>
      <c r="I62" s="558"/>
      <c r="J62" s="362"/>
    </row>
    <row r="63" spans="1:10" s="363" customFormat="1" ht="27.75" customHeight="1">
      <c r="A63" s="361"/>
      <c r="B63" s="558" t="s">
        <v>229</v>
      </c>
      <c r="C63" s="558"/>
      <c r="D63" s="558"/>
      <c r="E63" s="558"/>
      <c r="F63" s="558"/>
      <c r="G63" s="558"/>
      <c r="H63" s="558"/>
      <c r="I63" s="558"/>
      <c r="J63" s="362"/>
    </row>
    <row r="64" spans="1:10">
      <c r="A64" s="357"/>
      <c r="B64" s="357"/>
      <c r="C64" s="359"/>
      <c r="D64" s="360"/>
      <c r="E64" s="357"/>
      <c r="F64" s="357"/>
      <c r="G64" s="357"/>
      <c r="H64" s="357"/>
      <c r="I64" s="357"/>
      <c r="J64" s="357"/>
    </row>
    <row r="65" spans="1:8">
      <c r="C65" s="364"/>
      <c r="D65" s="240"/>
    </row>
    <row r="66" spans="1:8">
      <c r="C66" s="364"/>
      <c r="D66" s="240"/>
    </row>
    <row r="67" spans="1:8" s="240" customFormat="1" ht="15.75" customHeight="1">
      <c r="A67" s="243"/>
      <c r="C67" s="365" t="s">
        <v>199</v>
      </c>
      <c r="F67" s="366" t="e">
        <f>TRUNC(F54*3.6+F55+F56+F58)</f>
        <v>#DIV/0!</v>
      </c>
      <c r="H67" s="243" t="s">
        <v>198</v>
      </c>
    </row>
    <row r="68" spans="1:8" s="240" customFormat="1" ht="15.75" customHeight="1">
      <c r="A68" s="243"/>
      <c r="C68" s="365" t="s">
        <v>197</v>
      </c>
      <c r="F68" s="366" t="e">
        <f>F67/H39</f>
        <v>#DIV/0!</v>
      </c>
      <c r="H68" s="243" t="s">
        <v>192</v>
      </c>
    </row>
    <row r="69" spans="1:8" s="240" customFormat="1" ht="15.75" customHeight="1">
      <c r="A69" s="243"/>
      <c r="C69" s="365" t="s">
        <v>196</v>
      </c>
      <c r="F69" s="366" t="e">
        <f>$F$68*H41</f>
        <v>#DIV/0!</v>
      </c>
      <c r="H69" s="243" t="s">
        <v>192</v>
      </c>
    </row>
    <row r="70" spans="1:8" s="240" customFormat="1" ht="15.75" customHeight="1">
      <c r="A70" s="243"/>
      <c r="C70" s="365" t="s">
        <v>195</v>
      </c>
      <c r="F70" s="366" t="e">
        <f>$F$68*H42</f>
        <v>#DIV/0!</v>
      </c>
      <c r="H70" s="243" t="s">
        <v>192</v>
      </c>
    </row>
    <row r="71" spans="1:8" s="240" customFormat="1" ht="15.75" customHeight="1">
      <c r="A71" s="243"/>
      <c r="C71" s="365" t="s">
        <v>194</v>
      </c>
      <c r="F71" s="366" t="e">
        <f>$F$68*H43</f>
        <v>#DIV/0!</v>
      </c>
      <c r="H71" s="243" t="s">
        <v>192</v>
      </c>
    </row>
    <row r="72" spans="1:8" s="240" customFormat="1" ht="15.75" customHeight="1">
      <c r="A72" s="243"/>
      <c r="C72" s="367" t="s">
        <v>193</v>
      </c>
      <c r="F72" s="366" t="e">
        <f>$F$68*H44</f>
        <v>#DIV/0!</v>
      </c>
      <c r="H72" s="243" t="s">
        <v>192</v>
      </c>
    </row>
    <row r="73" spans="1:8" s="240" customFormat="1" ht="15.75" customHeight="1">
      <c r="A73" s="245"/>
      <c r="C73" s="245"/>
      <c r="F73" s="245"/>
      <c r="H73" s="245"/>
    </row>
    <row r="74" spans="1:8" s="240" customFormat="1" ht="15.75" customHeight="1">
      <c r="A74" s="243"/>
      <c r="C74" s="365" t="s">
        <v>191</v>
      </c>
      <c r="F74" s="366" t="e">
        <f>SUM(F76:F79)</f>
        <v>#DIV/0!</v>
      </c>
      <c r="H74" s="365" t="s">
        <v>178</v>
      </c>
    </row>
    <row r="75" spans="1:8" s="240" customFormat="1" ht="15.75" customHeight="1">
      <c r="A75" s="243"/>
      <c r="C75" s="365" t="s">
        <v>190</v>
      </c>
      <c r="F75" s="366" t="e">
        <f>F74/H39</f>
        <v>#DIV/0!</v>
      </c>
      <c r="H75" s="365" t="s">
        <v>183</v>
      </c>
    </row>
    <row r="76" spans="1:8" s="240" customFormat="1" ht="15.75" customHeight="1">
      <c r="A76" s="243"/>
      <c r="C76" s="365" t="s">
        <v>189</v>
      </c>
      <c r="F76" s="366" t="e">
        <f>F54*C115</f>
        <v>#DIV/0!</v>
      </c>
      <c r="H76" s="365" t="s">
        <v>178</v>
      </c>
    </row>
    <row r="77" spans="1:8" s="240" customFormat="1" ht="15.75" customHeight="1">
      <c r="A77" s="243"/>
      <c r="C77" s="365" t="s">
        <v>188</v>
      </c>
      <c r="F77" s="366" t="e">
        <f>F55/3.6*C114</f>
        <v>#DIV/0!</v>
      </c>
      <c r="H77" s="365" t="s">
        <v>178</v>
      </c>
    </row>
    <row r="78" spans="1:8" s="240" customFormat="1" ht="15.75" customHeight="1">
      <c r="A78" s="243"/>
      <c r="C78" s="365" t="s">
        <v>187</v>
      </c>
      <c r="F78" s="366" t="e">
        <f>F56/3.6*C116</f>
        <v>#DIV/0!</v>
      </c>
      <c r="H78" s="365" t="s">
        <v>178</v>
      </c>
    </row>
    <row r="79" spans="1:8" s="240" customFormat="1" ht="15.75" customHeight="1">
      <c r="A79" s="243"/>
      <c r="C79" s="367" t="s">
        <v>186</v>
      </c>
      <c r="F79" s="366" t="e">
        <f>F58/3.6*C117</f>
        <v>#DIV/0!</v>
      </c>
      <c r="H79" s="365" t="s">
        <v>178</v>
      </c>
    </row>
    <row r="80" spans="1:8" s="240" customFormat="1" ht="15.75" customHeight="1">
      <c r="A80" s="243"/>
      <c r="C80" s="243"/>
      <c r="F80" s="366"/>
      <c r="H80" s="243"/>
    </row>
    <row r="81" spans="1:8" s="240" customFormat="1" ht="15.75" customHeight="1">
      <c r="A81" s="243"/>
      <c r="C81" s="365" t="s">
        <v>185</v>
      </c>
      <c r="F81" s="366" t="e">
        <f>SUM(F83:F86)</f>
        <v>#DIV/0!</v>
      </c>
      <c r="H81" s="365" t="s">
        <v>178</v>
      </c>
    </row>
    <row r="82" spans="1:8" s="240" customFormat="1" ht="15.75" customHeight="1">
      <c r="A82" s="243"/>
      <c r="C82" s="365" t="s">
        <v>184</v>
      </c>
      <c r="F82" s="366" t="e">
        <f>F81/H39</f>
        <v>#DIV/0!</v>
      </c>
      <c r="H82" s="365" t="s">
        <v>183</v>
      </c>
    </row>
    <row r="83" spans="1:8" s="240" customFormat="1" ht="15.75" customHeight="1">
      <c r="A83" s="243"/>
      <c r="C83" s="365" t="s">
        <v>182</v>
      </c>
      <c r="F83" s="366" t="e">
        <f>F54*D115</f>
        <v>#DIV/0!</v>
      </c>
      <c r="H83" s="365" t="s">
        <v>178</v>
      </c>
    </row>
    <row r="84" spans="1:8" s="240" customFormat="1" ht="15.75" customHeight="1">
      <c r="A84" s="243"/>
      <c r="C84" s="365" t="s">
        <v>181</v>
      </c>
      <c r="F84" s="366" t="e">
        <f>F55/3.6*D114</f>
        <v>#DIV/0!</v>
      </c>
      <c r="H84" s="365" t="s">
        <v>178</v>
      </c>
    </row>
    <row r="85" spans="1:8" s="240" customFormat="1" ht="15.75" customHeight="1">
      <c r="A85" s="243"/>
      <c r="C85" s="365" t="s">
        <v>180</v>
      </c>
      <c r="F85" s="366" t="e">
        <f>F56*D116/3.6</f>
        <v>#DIV/0!</v>
      </c>
      <c r="H85" s="365" t="s">
        <v>178</v>
      </c>
    </row>
    <row r="86" spans="1:8" s="240" customFormat="1" ht="15.75" customHeight="1">
      <c r="A86" s="243"/>
      <c r="C86" s="367" t="s">
        <v>179</v>
      </c>
      <c r="F86" s="366" t="e">
        <f>F58*D117/3.6</f>
        <v>#DIV/0!</v>
      </c>
      <c r="H86" s="365" t="s">
        <v>178</v>
      </c>
    </row>
    <row r="87" spans="1:8">
      <c r="A87" s="50"/>
      <c r="E87" s="368"/>
    </row>
    <row r="88" spans="1:8">
      <c r="B88" s="52"/>
    </row>
    <row r="89" spans="1:8">
      <c r="B89" s="369"/>
    </row>
    <row r="90" spans="1:8" ht="19.5" hidden="1">
      <c r="B90" s="370" t="s">
        <v>26</v>
      </c>
    </row>
    <row r="91" spans="1:8" hidden="1">
      <c r="B91" s="51" t="s">
        <v>177</v>
      </c>
      <c r="C91" s="51">
        <f>MIN(H38+10, 168)</f>
        <v>10</v>
      </c>
    </row>
    <row r="92" spans="1:8" hidden="1">
      <c r="B92" s="51" t="s">
        <v>176</v>
      </c>
      <c r="C92" s="51">
        <f>1/(0.38+0.0116*C91)</f>
        <v>2.0161290322580645</v>
      </c>
    </row>
    <row r="93" spans="1:8" hidden="1">
      <c r="B93" s="51" t="s">
        <v>124</v>
      </c>
      <c r="C93" s="371"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SA</v>
      </c>
    </row>
    <row r="94" spans="1:8" hidden="1">
      <c r="B94" s="51" t="s">
        <v>175</v>
      </c>
      <c r="C94" s="51">
        <f>VLOOKUP($H$37,'Climate by postcode'!$A$4:$E$3730,2,0)</f>
        <v>33</v>
      </c>
    </row>
    <row r="95" spans="1:8" hidden="1">
      <c r="B95" s="51" t="s">
        <v>174</v>
      </c>
      <c r="C95" s="51">
        <f>VLOOKUP($C$93,SGEx!$A$18:$E$26,3,0)</f>
        <v>0.224028</v>
      </c>
    </row>
    <row r="96" spans="1:8" hidden="1">
      <c r="B96" s="51" t="s">
        <v>158</v>
      </c>
      <c r="C96" s="51">
        <f>VLOOKUP($C$93,SGEx!$A$18:$E$26,2,0)</f>
        <v>0.52</v>
      </c>
    </row>
    <row r="97" spans="2:3" hidden="1">
      <c r="B97" s="51" t="s">
        <v>157</v>
      </c>
      <c r="C97" s="51">
        <f>VLOOKUP($C$93,SGEx!$A$18:$E$26,4,0)</f>
        <v>0.33566399999999996</v>
      </c>
    </row>
    <row r="98" spans="2:3" hidden="1">
      <c r="B98" s="51" t="s">
        <v>156</v>
      </c>
      <c r="C98" s="51">
        <f>VLOOKUP($C$93,SGEx!$A$18:$E$26,5,0)</f>
        <v>0.26567999999999997</v>
      </c>
    </row>
    <row r="99" spans="2:3" hidden="1">
      <c r="B99" s="51" t="s">
        <v>173</v>
      </c>
      <c r="C99" s="51">
        <f>VLOOKUP($C$94,'Climate by postcode'!B4:E3730,2,0)</f>
        <v>1554</v>
      </c>
    </row>
    <row r="100" spans="2:3" hidden="1">
      <c r="B100" s="51" t="s">
        <v>172</v>
      </c>
      <c r="C100" s="51">
        <f>VLOOKUP($C$94,'Climate by postcode'!B5:E3731,3,0)</f>
        <v>132</v>
      </c>
    </row>
    <row r="101" spans="2:3" hidden="1">
      <c r="B101" s="51" t="s">
        <v>171</v>
      </c>
    </row>
    <row r="102" spans="2:3" hidden="1">
      <c r="B102" s="51" t="s">
        <v>170</v>
      </c>
      <c r="C102" s="51">
        <f>4.12*C95</f>
        <v>0.92299536000000004</v>
      </c>
    </row>
    <row r="103" spans="2:3" hidden="1">
      <c r="B103" s="51" t="s">
        <v>169</v>
      </c>
      <c r="C103" s="51">
        <f>43.6*C96</f>
        <v>22.672000000000001</v>
      </c>
    </row>
    <row r="104" spans="2:3" hidden="1">
      <c r="B104" s="51" t="s">
        <v>168</v>
      </c>
      <c r="C104" s="51">
        <f>0.0016*C95*C99/0.23</f>
        <v>2.4218400834782612</v>
      </c>
    </row>
    <row r="105" spans="2:3" hidden="1">
      <c r="B105" s="51" t="s">
        <v>167</v>
      </c>
      <c r="C105" s="51">
        <f>0.091*C96*C100/0.94</f>
        <v>6.6449361702127669</v>
      </c>
    </row>
    <row r="106" spans="2:3" hidden="1">
      <c r="B106" s="51" t="s">
        <v>166</v>
      </c>
      <c r="C106" s="51">
        <f>MAX(0,(0.062*C96*(C100-400)/0.94))</f>
        <v>0</v>
      </c>
    </row>
    <row r="107" spans="2:3" hidden="1">
      <c r="B107" s="51" t="s">
        <v>165</v>
      </c>
      <c r="C107" s="51">
        <f>C102+C103-C104-C105+C106</f>
        <v>14.528219106308974</v>
      </c>
    </row>
    <row r="108" spans="2:3" hidden="1">
      <c r="B108" s="51" t="s">
        <v>139</v>
      </c>
      <c r="C108" s="51">
        <f>VLOOKUP($C$93,'Calc coeffients A+B'!$A$16:$G$23,4,0)</f>
        <v>6.67</v>
      </c>
    </row>
    <row r="109" spans="2:3" hidden="1">
      <c r="B109" s="51" t="s">
        <v>140</v>
      </c>
      <c r="C109" s="51">
        <f>VLOOKUP($C$93,'Calc coeffients A+B'!$A$16:$G$23,5,0)</f>
        <v>-5.1880000000000003E-2</v>
      </c>
    </row>
    <row r="110" spans="2:3" hidden="1">
      <c r="B110" s="51" t="s">
        <v>164</v>
      </c>
      <c r="C110" s="51">
        <f>IF(D29&gt;5,"N/A",(D29-0.499999-C108)/C109)</f>
        <v>138.20352737085582</v>
      </c>
    </row>
    <row r="111" spans="2:3" hidden="1">
      <c r="B111" s="51" t="s">
        <v>163</v>
      </c>
      <c r="C111" s="51">
        <f>IF(D29&gt;5,"N/A",C110/C92-C107)</f>
        <v>54.020730469635517</v>
      </c>
    </row>
    <row r="112" spans="2:3" hidden="1"/>
    <row r="113" spans="2:13" hidden="1">
      <c r="B113" s="372" t="s">
        <v>162</v>
      </c>
      <c r="C113" s="371" t="s">
        <v>161</v>
      </c>
      <c r="D113" s="371" t="s">
        <v>160</v>
      </c>
    </row>
    <row r="114" spans="2:13" hidden="1">
      <c r="B114" s="51" t="s">
        <v>159</v>
      </c>
      <c r="C114" s="51">
        <f>VLOOKUP($C$93,'NGA Factors'!$A$4:$E$12,3,0)</f>
        <v>0.224</v>
      </c>
      <c r="D114" s="51">
        <f>VLOOKUP($C$93,'NGA Factors'!$A$17:$E$25,3,0)</f>
        <v>0.1855</v>
      </c>
    </row>
    <row r="115" spans="2:13" hidden="1">
      <c r="B115" s="51" t="s">
        <v>158</v>
      </c>
      <c r="C115" s="51">
        <f>VLOOKUP($C$93,'NGA Factors'!$A$4:$E$12,2,0)</f>
        <v>0.52</v>
      </c>
      <c r="D115" s="51">
        <f>VLOOKUP($C$93,'NGA Factors'!$A$17:$E$25,2,0)</f>
        <v>0.43</v>
      </c>
    </row>
    <row r="116" spans="2:13" hidden="1">
      <c r="B116" s="51" t="s">
        <v>157</v>
      </c>
      <c r="C116" s="51">
        <f>VLOOKUP($C$93,'NGA Factors'!$A$4:$E$12,4,0)</f>
        <v>0.3357</v>
      </c>
      <c r="D116" s="51">
        <f>VLOOKUP($C$93,'NGA Factors'!$A$17:$E$25,4,0)</f>
        <v>0.32490000000000002</v>
      </c>
    </row>
    <row r="117" spans="2:13" hidden="1">
      <c r="B117" s="51" t="s">
        <v>156</v>
      </c>
      <c r="C117" s="51">
        <f>VLOOKUP($C$93,'NGA Factors'!$A$4:$E$12,5,0)</f>
        <v>0.26569999999999999</v>
      </c>
      <c r="D117" s="51">
        <f>VLOOKUP($C$93,'NGA Factors'!$A$17:$E$25,5,0)</f>
        <v>0.25269999999999998</v>
      </c>
    </row>
    <row r="118" spans="2:13" hidden="1"/>
    <row r="119" spans="2:13" hidden="1">
      <c r="B119" s="372" t="s">
        <v>155</v>
      </c>
      <c r="F119" s="52"/>
      <c r="G119" s="52"/>
      <c r="H119" s="373" t="s">
        <v>230</v>
      </c>
      <c r="I119" s="373"/>
      <c r="J119" s="52"/>
      <c r="K119" s="52"/>
      <c r="L119" s="52"/>
      <c r="M119" s="52"/>
    </row>
    <row r="120" spans="2:13" hidden="1">
      <c r="B120" s="51" t="s">
        <v>154</v>
      </c>
      <c r="C120" s="51" t="str">
        <f>IF(D29&gt;5,(5-C108-0.499999)/C109,"N/A")</f>
        <v>N/A</v>
      </c>
      <c r="F120" s="52"/>
      <c r="G120" s="52"/>
      <c r="H120" s="374">
        <v>5</v>
      </c>
      <c r="I120" s="374">
        <v>1</v>
      </c>
      <c r="J120" s="52"/>
      <c r="K120" s="52"/>
      <c r="L120" s="52"/>
      <c r="M120" s="52"/>
    </row>
    <row r="121" spans="2:13" hidden="1">
      <c r="B121" s="51" t="s">
        <v>153</v>
      </c>
      <c r="C121" s="51" t="str">
        <f>IF(ISNUMBER(C120),C120/C92-C107,"N/A")</f>
        <v>N/A</v>
      </c>
      <c r="F121" s="52"/>
      <c r="G121" s="52"/>
      <c r="H121" s="375">
        <v>5.05</v>
      </c>
      <c r="I121" s="375">
        <v>0.97499999999999998</v>
      </c>
      <c r="J121" s="52"/>
      <c r="K121" s="52"/>
      <c r="L121" s="52"/>
      <c r="M121" s="52"/>
    </row>
    <row r="122" spans="2:13" hidden="1">
      <c r="B122" s="376" t="s">
        <v>231</v>
      </c>
      <c r="C122" s="51" t="str">
        <f>IF(ISNUMBER(C120),C121*(VLOOKUP(D29,H120:I140,2)),"N/A")</f>
        <v>N/A</v>
      </c>
      <c r="F122" s="52"/>
      <c r="G122" s="52"/>
      <c r="H122" s="375">
        <v>5.0999999999999996</v>
      </c>
      <c r="I122" s="375">
        <v>0.95</v>
      </c>
      <c r="J122" s="52"/>
      <c r="K122" s="52"/>
      <c r="L122" s="52"/>
      <c r="M122" s="52"/>
    </row>
    <row r="123" spans="2:13" hidden="1">
      <c r="F123" s="52"/>
      <c r="G123" s="52"/>
      <c r="H123" s="375">
        <v>5.15</v>
      </c>
      <c r="I123" s="375">
        <v>0.92499999999999993</v>
      </c>
      <c r="J123" s="52"/>
      <c r="K123" s="52"/>
      <c r="L123" s="52"/>
      <c r="M123" s="52"/>
    </row>
    <row r="124" spans="2:13" hidden="1">
      <c r="F124" s="52"/>
      <c r="G124" s="52"/>
      <c r="H124" s="375">
        <v>5.2</v>
      </c>
      <c r="I124" s="375">
        <v>0.89999999999999991</v>
      </c>
      <c r="J124" s="52"/>
      <c r="K124" s="52"/>
      <c r="L124" s="52"/>
      <c r="M124" s="52"/>
    </row>
    <row r="125" spans="2:13" s="231" customFormat="1" hidden="1">
      <c r="B125" s="377" t="s">
        <v>150</v>
      </c>
      <c r="H125" s="375">
        <v>5.25</v>
      </c>
      <c r="I125" s="375">
        <v>0.87499999999999989</v>
      </c>
    </row>
    <row r="126" spans="2:13" hidden="1">
      <c r="B126" s="51" t="s">
        <v>125</v>
      </c>
      <c r="C126" s="51">
        <v>3.6</v>
      </c>
      <c r="D126" s="51" t="s">
        <v>149</v>
      </c>
      <c r="H126" s="375">
        <v>5.3</v>
      </c>
      <c r="I126" s="375">
        <v>0.84999999999999987</v>
      </c>
    </row>
    <row r="127" spans="2:13" hidden="1">
      <c r="B127" s="51" t="s">
        <v>127</v>
      </c>
      <c r="C127" s="51">
        <v>22.1</v>
      </c>
      <c r="D127" s="51" t="s">
        <v>148</v>
      </c>
      <c r="H127" s="375">
        <v>5.35</v>
      </c>
      <c r="I127" s="375">
        <v>0.82499999999999984</v>
      </c>
    </row>
    <row r="128" spans="2:13" hidden="1">
      <c r="B128" s="51" t="s">
        <v>128</v>
      </c>
      <c r="C128" s="51">
        <v>38.6</v>
      </c>
      <c r="D128" s="51" t="s">
        <v>147</v>
      </c>
      <c r="H128" s="375">
        <v>5.4</v>
      </c>
      <c r="I128" s="375">
        <v>0.79999999999999982</v>
      </c>
    </row>
    <row r="129" spans="1:13" hidden="1">
      <c r="F129" s="52"/>
      <c r="G129" s="52"/>
      <c r="H129" s="375">
        <v>5.45</v>
      </c>
      <c r="I129" s="375">
        <v>0.7749999999999998</v>
      </c>
      <c r="J129" s="52"/>
      <c r="K129" s="52"/>
      <c r="L129" s="52"/>
      <c r="M129" s="52"/>
    </row>
    <row r="130" spans="1:13" hidden="1">
      <c r="A130" s="52"/>
      <c r="B130" s="52"/>
      <c r="C130" s="52"/>
      <c r="D130" s="52"/>
      <c r="E130" s="52"/>
      <c r="F130" s="52"/>
      <c r="G130" s="52"/>
      <c r="H130" s="374">
        <v>5.5</v>
      </c>
      <c r="I130" s="374">
        <v>0.74999999999999978</v>
      </c>
      <c r="J130" s="52"/>
      <c r="K130" s="52"/>
      <c r="L130" s="52"/>
      <c r="M130" s="52"/>
    </row>
    <row r="131" spans="1:13" hidden="1">
      <c r="A131" s="52"/>
      <c r="B131" s="52"/>
      <c r="C131" s="52"/>
      <c r="D131" s="52"/>
      <c r="E131" s="52"/>
      <c r="F131" s="52"/>
      <c r="G131" s="52"/>
      <c r="H131" s="375">
        <v>5.55</v>
      </c>
      <c r="I131" s="375">
        <v>0.72499999999999976</v>
      </c>
      <c r="J131" s="52"/>
      <c r="K131" s="52"/>
      <c r="L131" s="52"/>
      <c r="M131" s="52"/>
    </row>
    <row r="132" spans="1:13" hidden="1">
      <c r="A132" s="52"/>
      <c r="B132" s="52"/>
      <c r="C132" s="52"/>
      <c r="D132" s="52"/>
      <c r="E132" s="52"/>
      <c r="F132" s="52"/>
      <c r="G132" s="52"/>
      <c r="H132" s="375">
        <v>5.6</v>
      </c>
      <c r="I132" s="375">
        <v>0.69999999999999973</v>
      </c>
      <c r="J132" s="52"/>
      <c r="K132" s="52"/>
      <c r="L132" s="52"/>
      <c r="M132" s="52"/>
    </row>
    <row r="133" spans="1:13" hidden="1">
      <c r="A133" s="52"/>
      <c r="B133" s="52"/>
      <c r="C133" s="52"/>
      <c r="D133" s="52"/>
      <c r="E133" s="52"/>
      <c r="F133" s="52"/>
      <c r="G133" s="52"/>
      <c r="H133" s="375">
        <v>5.65</v>
      </c>
      <c r="I133" s="375">
        <v>0.67499999999999971</v>
      </c>
      <c r="J133" s="52"/>
      <c r="K133" s="52"/>
      <c r="L133" s="52"/>
      <c r="M133" s="52"/>
    </row>
    <row r="134" spans="1:13" hidden="1">
      <c r="A134" s="52"/>
      <c r="B134" s="52"/>
      <c r="C134" s="52"/>
      <c r="D134" s="52"/>
      <c r="E134" s="52"/>
      <c r="F134" s="52"/>
      <c r="G134" s="52"/>
      <c r="H134" s="375">
        <v>5.7</v>
      </c>
      <c r="I134" s="375">
        <v>0.64999999999999969</v>
      </c>
      <c r="J134" s="52"/>
      <c r="K134" s="52"/>
      <c r="L134" s="52"/>
      <c r="M134" s="52"/>
    </row>
    <row r="135" spans="1:13" hidden="1">
      <c r="A135" s="52"/>
      <c r="B135" s="52"/>
      <c r="C135" s="52"/>
      <c r="D135" s="52"/>
      <c r="E135" s="52"/>
      <c r="F135" s="52"/>
      <c r="G135" s="52"/>
      <c r="H135" s="375">
        <v>5.75</v>
      </c>
      <c r="I135" s="375">
        <v>0.62499999999999967</v>
      </c>
      <c r="J135" s="52"/>
      <c r="K135" s="52"/>
      <c r="L135" s="52"/>
      <c r="M135" s="52"/>
    </row>
    <row r="136" spans="1:13" hidden="1">
      <c r="A136" s="52"/>
      <c r="B136" s="52"/>
      <c r="C136" s="52"/>
      <c r="D136" s="52"/>
      <c r="E136" s="52"/>
      <c r="F136" s="52"/>
      <c r="G136" s="52"/>
      <c r="H136" s="375">
        <v>5.8</v>
      </c>
      <c r="I136" s="375">
        <v>0.59999999999999964</v>
      </c>
      <c r="J136" s="52"/>
      <c r="K136" s="52"/>
      <c r="L136" s="52"/>
      <c r="M136" s="52"/>
    </row>
    <row r="137" spans="1:13" hidden="1">
      <c r="A137" s="52"/>
      <c r="B137" s="52"/>
      <c r="C137" s="52"/>
      <c r="D137" s="52"/>
      <c r="E137" s="52"/>
      <c r="F137" s="52"/>
      <c r="G137" s="52"/>
      <c r="H137" s="375">
        <v>5.85</v>
      </c>
      <c r="I137" s="375">
        <v>0.57499999999999962</v>
      </c>
      <c r="J137" s="52"/>
      <c r="K137" s="52"/>
      <c r="L137" s="52"/>
      <c r="M137" s="52"/>
    </row>
    <row r="138" spans="1:13" hidden="1">
      <c r="A138" s="52"/>
      <c r="B138" s="52"/>
      <c r="C138" s="52"/>
      <c r="D138" s="52"/>
      <c r="E138" s="52"/>
      <c r="F138" s="52"/>
      <c r="G138" s="52"/>
      <c r="H138" s="375">
        <v>5.9</v>
      </c>
      <c r="I138" s="375">
        <v>0.5499999999999996</v>
      </c>
      <c r="J138" s="52"/>
      <c r="K138" s="52"/>
      <c r="L138" s="52"/>
      <c r="M138" s="52"/>
    </row>
    <row r="139" spans="1:13" hidden="1">
      <c r="A139" s="52"/>
      <c r="B139" s="52"/>
      <c r="C139" s="52"/>
      <c r="D139" s="52"/>
      <c r="E139" s="52"/>
      <c r="F139" s="52"/>
      <c r="G139" s="52"/>
      <c r="H139" s="375">
        <v>5.95</v>
      </c>
      <c r="I139" s="375">
        <v>0.52499999999999958</v>
      </c>
      <c r="J139" s="52"/>
      <c r="K139" s="52"/>
      <c r="L139" s="52"/>
      <c r="M139" s="52"/>
    </row>
    <row r="140" spans="1:13" hidden="1">
      <c r="A140" s="52"/>
      <c r="B140" s="52"/>
      <c r="C140" s="52"/>
      <c r="D140" s="52"/>
      <c r="E140" s="52"/>
      <c r="F140" s="52"/>
      <c r="G140" s="52"/>
      <c r="H140" s="374">
        <v>6</v>
      </c>
      <c r="I140" s="374">
        <v>0.49999999999999956</v>
      </c>
      <c r="J140" s="52"/>
      <c r="K140" s="52"/>
      <c r="L140" s="52"/>
      <c r="M140" s="52"/>
    </row>
    <row r="141" spans="1:13" hidden="1">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row r="309" spans="1:13">
      <c r="A309" s="52"/>
      <c r="B309" s="52"/>
      <c r="C309" s="52"/>
      <c r="D309" s="52"/>
      <c r="E309" s="52"/>
      <c r="F309" s="52"/>
      <c r="G309" s="52"/>
      <c r="H309" s="52"/>
      <c r="I309" s="52"/>
      <c r="J309" s="52"/>
      <c r="K309" s="52"/>
      <c r="L309" s="52"/>
      <c r="M309" s="52"/>
    </row>
    <row r="310" spans="1:13">
      <c r="A310" s="52"/>
      <c r="B310" s="52"/>
      <c r="C310" s="52"/>
      <c r="D310" s="52"/>
      <c r="E310" s="52"/>
      <c r="F310" s="52"/>
      <c r="G310" s="52"/>
      <c r="H310" s="52"/>
      <c r="I310" s="52"/>
      <c r="J310" s="52"/>
      <c r="K310" s="52"/>
      <c r="L310" s="52"/>
      <c r="M310" s="52"/>
    </row>
    <row r="311" spans="1:13">
      <c r="A311" s="52"/>
      <c r="B311" s="52"/>
      <c r="C311" s="52"/>
      <c r="D311" s="52"/>
      <c r="E311" s="52"/>
      <c r="F311" s="52"/>
      <c r="G311" s="52"/>
      <c r="H311" s="52"/>
      <c r="I311" s="52"/>
      <c r="J311" s="52"/>
      <c r="K311" s="52"/>
      <c r="L311" s="52"/>
      <c r="M311" s="52"/>
    </row>
    <row r="312" spans="1:13">
      <c r="A312" s="52"/>
      <c r="B312" s="52"/>
      <c r="C312" s="52"/>
      <c r="D312" s="52"/>
      <c r="E312" s="52"/>
      <c r="F312" s="52"/>
      <c r="G312" s="52"/>
      <c r="H312" s="52"/>
      <c r="I312" s="52"/>
      <c r="J312" s="52"/>
      <c r="K312" s="52"/>
      <c r="L312" s="52"/>
      <c r="M312" s="52"/>
    </row>
    <row r="313" spans="1:13">
      <c r="A313" s="52"/>
      <c r="B313" s="52"/>
      <c r="C313" s="52"/>
      <c r="D313" s="52"/>
      <c r="E313" s="52"/>
      <c r="F313" s="52"/>
      <c r="G313" s="52"/>
      <c r="H313" s="52"/>
      <c r="I313" s="52"/>
      <c r="J313" s="52"/>
      <c r="K313" s="52"/>
      <c r="L313" s="52"/>
      <c r="M313" s="52"/>
    </row>
    <row r="314" spans="1:13">
      <c r="A314" s="52"/>
      <c r="B314" s="52"/>
      <c r="C314" s="52"/>
      <c r="D314" s="52"/>
      <c r="E314" s="52"/>
      <c r="F314" s="52"/>
      <c r="G314" s="52"/>
      <c r="H314" s="52"/>
      <c r="I314" s="52"/>
      <c r="J314" s="52"/>
      <c r="K314" s="52"/>
      <c r="L314" s="52"/>
      <c r="M314" s="52"/>
    </row>
    <row r="315" spans="1:13">
      <c r="A315" s="52"/>
      <c r="B315" s="52"/>
      <c r="C315" s="52"/>
      <c r="D315" s="52"/>
      <c r="E315" s="52"/>
      <c r="F315" s="52"/>
      <c r="G315" s="52"/>
      <c r="H315" s="52"/>
      <c r="I315" s="52"/>
      <c r="J315" s="52"/>
      <c r="K315" s="52"/>
      <c r="L315" s="52"/>
      <c r="M315" s="52"/>
    </row>
    <row r="316" spans="1:13">
      <c r="A316" s="52"/>
      <c r="B316" s="52"/>
      <c r="C316" s="52"/>
      <c r="D316" s="52"/>
      <c r="E316" s="52"/>
      <c r="F316" s="52"/>
      <c r="G316" s="52"/>
      <c r="H316" s="52"/>
      <c r="I316" s="52"/>
      <c r="J316" s="52"/>
      <c r="K316" s="52"/>
      <c r="L316" s="52"/>
      <c r="M316" s="52"/>
    </row>
    <row r="317" spans="1:13">
      <c r="A317" s="52"/>
      <c r="B317" s="52"/>
      <c r="C317" s="52"/>
      <c r="D317" s="52"/>
      <c r="E317" s="52"/>
      <c r="F317" s="52"/>
      <c r="G317" s="52"/>
      <c r="H317" s="52"/>
      <c r="I317" s="52"/>
      <c r="J317" s="52"/>
      <c r="K317" s="52"/>
      <c r="L317" s="52"/>
      <c r="M317" s="52"/>
    </row>
    <row r="318" spans="1:13">
      <c r="A318" s="52"/>
      <c r="B318" s="52"/>
      <c r="C318" s="52"/>
      <c r="D318" s="52"/>
      <c r="E318" s="52"/>
      <c r="F318" s="52"/>
      <c r="G318" s="52"/>
      <c r="H318" s="52"/>
      <c r="I318" s="52"/>
      <c r="J318" s="52"/>
      <c r="K318" s="52"/>
      <c r="L318" s="52"/>
      <c r="M318" s="52"/>
    </row>
    <row r="319" spans="1:13">
      <c r="A319" s="52"/>
      <c r="B319" s="52"/>
      <c r="C319" s="52"/>
      <c r="D319" s="52"/>
      <c r="E319" s="52"/>
      <c r="F319" s="52"/>
      <c r="G319" s="52"/>
      <c r="H319" s="52"/>
      <c r="I319" s="52"/>
      <c r="J319" s="52"/>
      <c r="K319" s="52"/>
      <c r="L319" s="52"/>
      <c r="M319" s="52"/>
    </row>
    <row r="320" spans="1:13">
      <c r="A320" s="52"/>
      <c r="B320" s="52"/>
      <c r="C320" s="52"/>
      <c r="D320" s="52"/>
      <c r="E320" s="52"/>
      <c r="F320" s="52"/>
      <c r="G320" s="52"/>
      <c r="H320" s="52"/>
      <c r="I320" s="52"/>
      <c r="J320" s="52"/>
      <c r="K320" s="52"/>
      <c r="L320" s="52"/>
      <c r="M320" s="52"/>
    </row>
    <row r="321" spans="1:13">
      <c r="A321" s="52"/>
      <c r="B321" s="52"/>
      <c r="C321" s="52"/>
      <c r="D321" s="52"/>
      <c r="E321" s="52"/>
      <c r="F321" s="52"/>
      <c r="G321" s="52"/>
      <c r="H321" s="52"/>
      <c r="I321" s="52"/>
      <c r="J321" s="52"/>
      <c r="K321" s="52"/>
      <c r="L321" s="52"/>
      <c r="M321" s="52"/>
    </row>
    <row r="322" spans="1:13">
      <c r="A322" s="52"/>
      <c r="B322" s="52"/>
      <c r="C322" s="52"/>
      <c r="D322" s="52"/>
      <c r="E322" s="52"/>
      <c r="F322" s="52"/>
      <c r="G322" s="52"/>
      <c r="H322" s="52"/>
      <c r="I322" s="52"/>
      <c r="J322" s="52"/>
      <c r="K322" s="52"/>
      <c r="L322" s="52"/>
      <c r="M322" s="52"/>
    </row>
    <row r="323" spans="1:13">
      <c r="A323" s="52"/>
      <c r="B323" s="52"/>
      <c r="C323" s="52"/>
      <c r="D323" s="52"/>
      <c r="E323" s="52"/>
      <c r="F323" s="52"/>
      <c r="G323" s="52"/>
      <c r="H323" s="52"/>
      <c r="I323" s="52"/>
      <c r="J323" s="52"/>
      <c r="K323" s="52"/>
      <c r="L323" s="52"/>
      <c r="M323" s="52"/>
    </row>
    <row r="324" spans="1:13">
      <c r="A324" s="52"/>
      <c r="B324" s="52"/>
      <c r="C324" s="52"/>
      <c r="D324" s="52"/>
      <c r="E324" s="52"/>
      <c r="F324" s="52"/>
      <c r="G324" s="52"/>
      <c r="H324" s="52"/>
      <c r="I324" s="52"/>
      <c r="J324" s="52"/>
      <c r="K324" s="52"/>
      <c r="L324" s="52"/>
      <c r="M324" s="52"/>
    </row>
    <row r="325" spans="1:13">
      <c r="A325" s="52"/>
      <c r="B325" s="52"/>
      <c r="C325" s="52"/>
      <c r="D325" s="52"/>
      <c r="E325" s="52"/>
      <c r="F325" s="52"/>
      <c r="G325" s="52"/>
      <c r="H325" s="52"/>
      <c r="I325" s="52"/>
      <c r="J325" s="52"/>
      <c r="K325" s="52"/>
      <c r="L325" s="52"/>
      <c r="M325" s="52"/>
    </row>
    <row r="326" spans="1:13">
      <c r="A326" s="52"/>
      <c r="B326" s="52"/>
      <c r="C326" s="52"/>
      <c r="D326" s="52"/>
      <c r="E326" s="52"/>
      <c r="F326" s="52"/>
      <c r="G326" s="52"/>
      <c r="H326" s="52"/>
      <c r="I326" s="52"/>
      <c r="J326" s="52"/>
      <c r="K326" s="52"/>
      <c r="L326" s="52"/>
      <c r="M326" s="52"/>
    </row>
    <row r="327" spans="1:13">
      <c r="A327" s="52"/>
      <c r="B327" s="52"/>
      <c r="C327" s="52"/>
      <c r="D327" s="52"/>
      <c r="E327" s="52"/>
      <c r="F327" s="52"/>
      <c r="G327" s="52"/>
      <c r="H327" s="52"/>
      <c r="I327" s="52"/>
      <c r="J327" s="52"/>
      <c r="K327" s="52"/>
      <c r="L327" s="52"/>
      <c r="M327" s="52"/>
    </row>
    <row r="328" spans="1:13">
      <c r="A328" s="52"/>
      <c r="B328" s="52"/>
      <c r="C328" s="52"/>
      <c r="D328" s="52"/>
      <c r="E328" s="52"/>
      <c r="F328" s="52"/>
      <c r="G328" s="52"/>
      <c r="H328" s="52"/>
      <c r="I328" s="52"/>
      <c r="J328" s="52"/>
      <c r="K328" s="52"/>
      <c r="L328" s="52"/>
      <c r="M328" s="52"/>
    </row>
    <row r="329" spans="1:13">
      <c r="A329" s="52"/>
      <c r="B329" s="52"/>
      <c r="C329" s="52"/>
      <c r="D329" s="52"/>
      <c r="E329" s="52"/>
      <c r="F329" s="52"/>
      <c r="G329" s="52"/>
      <c r="H329" s="52"/>
      <c r="I329" s="52"/>
      <c r="J329" s="52"/>
      <c r="K329" s="52"/>
      <c r="L329" s="52"/>
      <c r="M329" s="52"/>
    </row>
    <row r="330" spans="1:13">
      <c r="A330" s="52"/>
      <c r="B330" s="52"/>
      <c r="C330" s="52"/>
      <c r="D330" s="52"/>
      <c r="E330" s="52"/>
      <c r="F330" s="52"/>
      <c r="G330" s="52"/>
      <c r="H330" s="52"/>
      <c r="I330" s="52"/>
      <c r="J330" s="52"/>
      <c r="K330" s="52"/>
      <c r="L330" s="52"/>
      <c r="M330" s="52"/>
    </row>
    <row r="331" spans="1:13">
      <c r="A331" s="52"/>
      <c r="B331" s="52"/>
      <c r="C331" s="52"/>
      <c r="D331" s="52"/>
      <c r="E331" s="52"/>
      <c r="F331" s="52"/>
      <c r="G331" s="52"/>
      <c r="H331" s="52"/>
      <c r="I331" s="52"/>
      <c r="J331" s="52"/>
      <c r="K331" s="52"/>
      <c r="L331" s="52"/>
      <c r="M331" s="52"/>
    </row>
  </sheetData>
  <sheetProtection algorithmName="SHA-512" hashValue="CLv4z3YSGoIfKW2pDaBDyed6secHMsGnLTX0vG0OYvJKxyWarRrCYEKjERqu8Ms2ViMv+lcms7jP+AxNl/HhZA==" saltValue="bRMoCJOU+nTZbfom5w7ZTA==" spinCount="100000" sheet="1" objects="1" scenarios="1"/>
  <mergeCells count="17">
    <mergeCell ref="H44:I44"/>
    <mergeCell ref="B62:I62"/>
    <mergeCell ref="B63:I63"/>
    <mergeCell ref="H37:I37"/>
    <mergeCell ref="H38:I38"/>
    <mergeCell ref="H39:I39"/>
    <mergeCell ref="H41:I41"/>
    <mergeCell ref="H42:I42"/>
    <mergeCell ref="H43:I43"/>
    <mergeCell ref="F28:I32"/>
    <mergeCell ref="D29:D30"/>
    <mergeCell ref="E29:E30"/>
    <mergeCell ref="D10:I11"/>
    <mergeCell ref="B13:I15"/>
    <mergeCell ref="B16:I16"/>
    <mergeCell ref="D20:E21"/>
    <mergeCell ref="B27:I27"/>
  </mergeCells>
  <phoneticPr fontId="7" type="noConversion"/>
  <conditionalFormatting sqref="D20">
    <cfRule type="cellIs" dxfId="15" priority="5" stopIfTrue="1" operator="between">
      <formula>0</formula>
      <formula>5</formula>
    </cfRule>
  </conditionalFormatting>
  <conditionalFormatting sqref="H33">
    <cfRule type="cellIs" dxfId="14" priority="4" stopIfTrue="1" operator="between">
      <formula>0</formula>
      <formula>5</formula>
    </cfRule>
  </conditionalFormatting>
  <conditionalFormatting sqref="D29">
    <cfRule type="cellIs" dxfId="13" priority="3" stopIfTrue="1" operator="between">
      <formula>0</formula>
      <formula>5</formula>
    </cfRule>
  </conditionalFormatting>
  <conditionalFormatting sqref="H41:I44">
    <cfRule type="expression" dxfId="12" priority="2" stopIfTrue="1">
      <formula>($B$42="ERROR: Percentage breakdown must total 100%")</formula>
    </cfRule>
  </conditionalFormatting>
  <conditionalFormatting sqref="F54:F59">
    <cfRule type="expression" dxfId="11" priority="1" stopIfTrue="1">
      <formula>($D$29="")</formula>
    </cfRule>
  </conditionalFormatting>
  <dataValidations count="1">
    <dataValidation type="decimal" allowBlank="1" showInputMessage="1" showErrorMessage="1" sqref="D29 D31 H24 D22:D23 H33" xr:uid="{1187C914-D5B7-48C6-B44F-0250E00F9A14}">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810A9-1392-4D67-A889-40BD26D01C84}">
  <sheetPr>
    <tabColor rgb="FF00B050"/>
  </sheetPr>
  <dimension ref="A1:K144"/>
  <sheetViews>
    <sheetView showGridLines="0" zoomScale="70" zoomScaleNormal="70" workbookViewId="0">
      <selection activeCell="D29" sqref="D29:D30"/>
    </sheetView>
  </sheetViews>
  <sheetFormatPr defaultColWidth="9.28515625" defaultRowHeight="12.75"/>
  <cols>
    <col min="1" max="1" width="3.28515625" style="51" customWidth="1"/>
    <col min="2" max="2" width="19.7109375" style="51" customWidth="1"/>
    <col min="3" max="3" width="14.7109375" style="51" customWidth="1"/>
    <col min="4" max="4" width="17.28515625" style="51" customWidth="1"/>
    <col min="5" max="5" width="16.42578125" style="51" customWidth="1"/>
    <col min="6" max="6" width="13" style="51" customWidth="1"/>
    <col min="7" max="7" width="2.28515625" style="51" customWidth="1"/>
    <col min="8" max="8" width="9.42578125" style="51" customWidth="1"/>
    <col min="9" max="9" width="8.7109375" style="51" customWidth="1"/>
    <col min="10" max="10" width="4.28515625" style="51" customWidth="1"/>
    <col min="11" max="11" width="11.7109375" style="51" bestFit="1" customWidth="1"/>
    <col min="12" max="16384" width="9.28515625" style="51"/>
  </cols>
  <sheetData>
    <row r="1" spans="1:10" s="15" customFormat="1">
      <c r="A1" s="302"/>
      <c r="B1" s="302"/>
      <c r="C1" s="302"/>
      <c r="D1" s="302"/>
      <c r="E1" s="302"/>
      <c r="F1" s="302"/>
      <c r="G1" s="302"/>
      <c r="H1" s="302"/>
      <c r="I1" s="302"/>
      <c r="J1" s="302"/>
    </row>
    <row r="2" spans="1:10" s="15" customFormat="1">
      <c r="A2" s="302"/>
      <c r="B2" s="302"/>
      <c r="C2" s="302"/>
      <c r="D2" s="302"/>
      <c r="E2" s="302"/>
      <c r="F2" s="302"/>
      <c r="G2" s="302"/>
      <c r="H2" s="302"/>
      <c r="I2" s="302"/>
      <c r="J2" s="302"/>
    </row>
    <row r="3" spans="1:10" s="15" customFormat="1">
      <c r="A3" s="302"/>
      <c r="B3" s="302"/>
      <c r="C3" s="302"/>
      <c r="D3" s="302"/>
      <c r="E3" s="302"/>
      <c r="F3" s="302"/>
      <c r="G3" s="302"/>
      <c r="H3" s="302"/>
      <c r="I3" s="302"/>
      <c r="J3" s="302"/>
    </row>
    <row r="4" spans="1:10" s="15" customFormat="1" ht="2.25" customHeight="1">
      <c r="A4" s="302"/>
      <c r="B4" s="302"/>
      <c r="C4" s="302"/>
      <c r="D4" s="302"/>
      <c r="E4" s="302"/>
      <c r="F4" s="302"/>
      <c r="G4" s="302"/>
      <c r="H4" s="302"/>
      <c r="I4" s="302"/>
      <c r="J4" s="302"/>
    </row>
    <row r="5" spans="1:10" s="15" customFormat="1" ht="17.25">
      <c r="A5" s="302"/>
      <c r="B5" s="302"/>
      <c r="C5" s="302"/>
      <c r="D5" s="303" t="s">
        <v>241</v>
      </c>
      <c r="E5" s="302"/>
      <c r="F5" s="302"/>
      <c r="G5" s="302"/>
      <c r="H5" s="302"/>
      <c r="I5" s="302"/>
      <c r="J5" s="302"/>
    </row>
    <row r="6" spans="1:10" s="15" customFormat="1" ht="17.25">
      <c r="A6" s="302"/>
      <c r="B6" s="302"/>
      <c r="C6" s="302"/>
      <c r="D6" s="303" t="s">
        <v>219</v>
      </c>
      <c r="E6" s="302"/>
      <c r="F6" s="302"/>
      <c r="G6" s="302"/>
      <c r="H6" s="302"/>
      <c r="I6" s="302"/>
      <c r="J6" s="302"/>
    </row>
    <row r="7" spans="1:10" s="15" customFormat="1" ht="7.5" customHeight="1">
      <c r="A7" s="302"/>
      <c r="B7" s="302"/>
      <c r="C7" s="302"/>
      <c r="D7" s="302"/>
      <c r="E7" s="302"/>
      <c r="F7" s="302"/>
      <c r="G7" s="302"/>
      <c r="H7" s="302"/>
      <c r="I7" s="302"/>
      <c r="J7" s="302"/>
    </row>
    <row r="8" spans="1:10" s="15" customFormat="1" ht="12.75" customHeight="1">
      <c r="A8" s="302"/>
      <c r="B8" s="302"/>
      <c r="C8" s="302"/>
      <c r="D8" s="304" t="s">
        <v>220</v>
      </c>
      <c r="E8" s="302"/>
      <c r="F8" s="302"/>
      <c r="G8" s="302"/>
      <c r="H8" s="302"/>
      <c r="I8" s="302"/>
      <c r="J8" s="302"/>
    </row>
    <row r="9" spans="1:10" s="15" customFormat="1" ht="5.25" customHeight="1">
      <c r="A9" s="302"/>
      <c r="B9" s="302"/>
      <c r="C9" s="302"/>
      <c r="D9" s="302"/>
      <c r="E9" s="302"/>
      <c r="F9" s="302"/>
      <c r="G9" s="302"/>
      <c r="H9" s="302"/>
      <c r="I9" s="302"/>
      <c r="J9" s="302"/>
    </row>
    <row r="10" spans="1:10" s="15" customFormat="1" ht="7.5" customHeight="1">
      <c r="A10" s="302"/>
      <c r="B10" s="302"/>
      <c r="C10" s="302"/>
      <c r="D10" s="548"/>
      <c r="E10" s="548"/>
      <c r="F10" s="548"/>
      <c r="G10" s="548"/>
      <c r="H10" s="548"/>
      <c r="I10" s="548"/>
      <c r="J10" s="302"/>
    </row>
    <row r="11" spans="1:10" s="15" customFormat="1" ht="10.5" customHeight="1">
      <c r="A11" s="302"/>
      <c r="B11" s="302"/>
      <c r="C11" s="302"/>
      <c r="D11" s="548"/>
      <c r="E11" s="548"/>
      <c r="F11" s="548"/>
      <c r="G11" s="548"/>
      <c r="H11" s="548"/>
      <c r="I11" s="548"/>
      <c r="J11" s="302"/>
    </row>
    <row r="12" spans="1:10" s="15" customFormat="1" ht="10.15" customHeight="1">
      <c r="A12" s="302"/>
      <c r="B12" s="305"/>
      <c r="C12" s="305"/>
      <c r="D12" s="305"/>
      <c r="E12" s="305"/>
      <c r="F12" s="305"/>
      <c r="G12" s="305"/>
      <c r="H12" s="302"/>
      <c r="I12" s="302"/>
      <c r="J12" s="302"/>
    </row>
    <row r="13" spans="1:10" s="15" customFormat="1" ht="13.5" customHeight="1">
      <c r="A13" s="302"/>
      <c r="B13" s="549" t="s">
        <v>221</v>
      </c>
      <c r="C13" s="549"/>
      <c r="D13" s="549"/>
      <c r="E13" s="549"/>
      <c r="F13" s="549"/>
      <c r="G13" s="549"/>
      <c r="H13" s="549"/>
      <c r="I13" s="549"/>
      <c r="J13" s="306"/>
    </row>
    <row r="14" spans="1:10" s="15" customFormat="1" ht="13.5" customHeight="1">
      <c r="A14" s="302"/>
      <c r="B14" s="549"/>
      <c r="C14" s="549"/>
      <c r="D14" s="549"/>
      <c r="E14" s="549"/>
      <c r="F14" s="549"/>
      <c r="G14" s="549"/>
      <c r="H14" s="549"/>
      <c r="I14" s="549"/>
      <c r="J14" s="306"/>
    </row>
    <row r="15" spans="1:10" s="15" customFormat="1" ht="36.75" customHeight="1">
      <c r="A15" s="302"/>
      <c r="B15" s="549"/>
      <c r="C15" s="549"/>
      <c r="D15" s="549"/>
      <c r="E15" s="549"/>
      <c r="F15" s="549"/>
      <c r="G15" s="549"/>
      <c r="H15" s="549"/>
      <c r="I15" s="549"/>
      <c r="J15" s="306"/>
    </row>
    <row r="16" spans="1:10" s="15" customFormat="1" ht="118.5" customHeight="1">
      <c r="A16" s="302"/>
      <c r="B16" s="549" t="s">
        <v>222</v>
      </c>
      <c r="C16" s="549"/>
      <c r="D16" s="549"/>
      <c r="E16" s="549"/>
      <c r="F16" s="549"/>
      <c r="G16" s="549"/>
      <c r="H16" s="549"/>
      <c r="I16" s="549"/>
      <c r="J16" s="306"/>
    </row>
    <row r="17" spans="1:10" s="8" customFormat="1" ht="9" customHeight="1">
      <c r="A17" s="302"/>
      <c r="B17" s="307"/>
      <c r="C17" s="307"/>
      <c r="D17" s="307"/>
      <c r="E17" s="307"/>
      <c r="F17" s="307"/>
      <c r="G17" s="307"/>
      <c r="H17" s="307"/>
      <c r="I17" s="307"/>
      <c r="J17" s="306"/>
    </row>
    <row r="18" spans="1:10" s="15" customFormat="1" ht="1.5" customHeight="1">
      <c r="A18" s="302"/>
      <c r="B18" s="308"/>
      <c r="C18" s="309"/>
      <c r="D18" s="309"/>
      <c r="E18" s="309"/>
      <c r="F18" s="309"/>
      <c r="G18" s="309"/>
      <c r="H18" s="302"/>
      <c r="I18" s="302"/>
      <c r="J18" s="302"/>
    </row>
    <row r="19" spans="1:10" s="8" customFormat="1" ht="10.15" customHeight="1">
      <c r="A19" s="302"/>
      <c r="B19" s="308"/>
      <c r="C19" s="309"/>
      <c r="D19" s="309"/>
      <c r="E19" s="309"/>
      <c r="F19" s="309"/>
      <c r="G19" s="309"/>
      <c r="H19" s="302"/>
      <c r="I19" s="302"/>
      <c r="J19" s="302"/>
    </row>
    <row r="20" spans="1:10" s="15" customFormat="1" ht="16.149999999999999" customHeight="1">
      <c r="A20" s="302"/>
      <c r="B20" s="308"/>
      <c r="C20" s="309"/>
      <c r="D20" s="561" t="s">
        <v>232</v>
      </c>
      <c r="E20" s="562"/>
      <c r="F20" s="302"/>
      <c r="G20" s="302"/>
      <c r="H20" s="302"/>
      <c r="I20" s="302"/>
      <c r="J20" s="302"/>
    </row>
    <row r="21" spans="1:10" s="15" customFormat="1" ht="13.5" customHeight="1">
      <c r="A21" s="302"/>
      <c r="B21" s="310"/>
      <c r="C21" s="309"/>
      <c r="D21" s="563"/>
      <c r="E21" s="564"/>
      <c r="F21" s="302"/>
      <c r="G21" s="302"/>
      <c r="H21" s="302"/>
      <c r="I21" s="302"/>
      <c r="J21" s="302"/>
    </row>
    <row r="22" spans="1:10" s="15" customFormat="1" ht="3" customHeight="1">
      <c r="A22" s="302"/>
      <c r="B22" s="310" t="s">
        <v>209</v>
      </c>
      <c r="C22" s="309"/>
      <c r="D22" s="407"/>
      <c r="E22" s="312"/>
      <c r="F22" s="309"/>
      <c r="G22" s="309"/>
      <c r="H22" s="302"/>
      <c r="I22" s="302"/>
      <c r="J22" s="302"/>
    </row>
    <row r="23" spans="1:10" s="15" customFormat="1" ht="18" customHeight="1">
      <c r="A23" s="302"/>
      <c r="B23" s="313"/>
      <c r="C23" s="313"/>
      <c r="D23" s="314"/>
      <c r="E23" s="312"/>
      <c r="F23" s="313"/>
      <c r="G23" s="313"/>
      <c r="H23" s="302"/>
      <c r="I23" s="302"/>
      <c r="J23" s="302"/>
    </row>
    <row r="24" spans="1:10" s="15" customFormat="1" ht="1.5" customHeight="1">
      <c r="A24" s="302"/>
      <c r="B24" s="315"/>
      <c r="C24" s="315"/>
      <c r="D24" s="315"/>
      <c r="E24" s="315"/>
      <c r="F24" s="315"/>
      <c r="G24" s="315"/>
      <c r="H24" s="315"/>
      <c r="I24" s="315"/>
      <c r="J24" s="302"/>
    </row>
    <row r="25" spans="1:10" s="15" customFormat="1" ht="17.25" customHeight="1">
      <c r="A25" s="302"/>
      <c r="B25" s="303" t="s">
        <v>223</v>
      </c>
      <c r="C25" s="309"/>
      <c r="D25" s="309"/>
      <c r="E25" s="309"/>
      <c r="F25" s="309"/>
      <c r="G25" s="309"/>
      <c r="H25" s="302"/>
      <c r="I25" s="302"/>
      <c r="J25" s="302"/>
    </row>
    <row r="26" spans="1:10" s="15" customFormat="1" ht="1.5" customHeight="1">
      <c r="A26" s="302"/>
      <c r="B26" s="308"/>
      <c r="C26" s="309"/>
      <c r="D26" s="309"/>
      <c r="E26" s="309"/>
      <c r="F26" s="309"/>
      <c r="G26" s="309"/>
      <c r="H26" s="302"/>
      <c r="I26" s="302"/>
      <c r="J26" s="302"/>
    </row>
    <row r="27" spans="1:10" s="15" customFormat="1" ht="24" customHeight="1">
      <c r="A27" s="302"/>
      <c r="B27" s="554" t="s">
        <v>224</v>
      </c>
      <c r="C27" s="555"/>
      <c r="D27" s="555"/>
      <c r="E27" s="555"/>
      <c r="F27" s="555"/>
      <c r="G27" s="555"/>
      <c r="H27" s="555"/>
      <c r="I27" s="555"/>
      <c r="J27" s="302"/>
    </row>
    <row r="28" spans="1:10" s="15" customFormat="1" ht="10.15" customHeight="1">
      <c r="A28" s="302"/>
      <c r="B28" s="408"/>
      <c r="C28" s="409"/>
      <c r="D28" s="409"/>
      <c r="E28" s="409"/>
      <c r="F28" s="544" t="s">
        <v>225</v>
      </c>
      <c r="G28" s="544"/>
      <c r="H28" s="544"/>
      <c r="I28" s="544"/>
      <c r="J28" s="302"/>
    </row>
    <row r="29" spans="1:10" s="15" customFormat="1" ht="16.149999999999999" customHeight="1">
      <c r="A29" s="302"/>
      <c r="B29" s="308"/>
      <c r="C29" s="309"/>
      <c r="D29" s="545"/>
      <c r="E29" s="547" t="s">
        <v>17</v>
      </c>
      <c r="F29" s="544"/>
      <c r="G29" s="544"/>
      <c r="H29" s="544"/>
      <c r="I29" s="544"/>
      <c r="J29" s="302"/>
    </row>
    <row r="30" spans="1:10" s="15" customFormat="1" ht="13.5" customHeight="1">
      <c r="A30" s="302"/>
      <c r="B30" s="310"/>
      <c r="C30" s="309"/>
      <c r="D30" s="546"/>
      <c r="E30" s="547"/>
      <c r="F30" s="544"/>
      <c r="G30" s="544"/>
      <c r="H30" s="544"/>
      <c r="I30" s="544"/>
      <c r="J30" s="302"/>
    </row>
    <row r="31" spans="1:10" s="15" customFormat="1" ht="3" customHeight="1">
      <c r="A31" s="302"/>
      <c r="B31" s="313"/>
      <c r="C31" s="313"/>
      <c r="D31" s="314"/>
      <c r="E31" s="312"/>
      <c r="F31" s="544"/>
      <c r="G31" s="544"/>
      <c r="H31" s="544"/>
      <c r="I31" s="544"/>
      <c r="J31" s="302"/>
    </row>
    <row r="32" spans="1:10" s="15" customFormat="1" ht="19.5" customHeight="1">
      <c r="A32" s="302"/>
      <c r="B32" s="310"/>
      <c r="C32" s="302"/>
      <c r="D32" s="302"/>
      <c r="E32" s="302"/>
      <c r="F32" s="544"/>
      <c r="G32" s="544"/>
      <c r="H32" s="544"/>
      <c r="I32" s="544"/>
      <c r="J32" s="302"/>
    </row>
    <row r="33" spans="1:10" s="15" customFormat="1" ht="1.5" customHeight="1">
      <c r="A33" s="302"/>
      <c r="B33" s="310"/>
      <c r="C33" s="302"/>
      <c r="D33" s="302"/>
      <c r="E33" s="302"/>
      <c r="F33" s="302"/>
      <c r="G33" s="302"/>
      <c r="H33" s="410"/>
      <c r="I33" s="317"/>
      <c r="J33" s="302"/>
    </row>
    <row r="34" spans="1:10" s="15" customFormat="1" ht="17.25" customHeight="1">
      <c r="A34" s="302"/>
      <c r="B34" s="303" t="s">
        <v>233</v>
      </c>
      <c r="C34" s="309"/>
      <c r="D34" s="309"/>
      <c r="E34" s="309"/>
      <c r="F34" s="309"/>
      <c r="G34" s="309"/>
      <c r="H34" s="302"/>
      <c r="I34" s="302"/>
      <c r="J34" s="302"/>
    </row>
    <row r="35" spans="1:10" s="15" customFormat="1" ht="1.5" customHeight="1">
      <c r="A35" s="302"/>
      <c r="B35" s="318"/>
      <c r="C35" s="318"/>
      <c r="D35" s="318"/>
      <c r="E35" s="318"/>
      <c r="F35" s="318"/>
      <c r="G35" s="318"/>
      <c r="H35" s="306"/>
      <c r="I35" s="306"/>
      <c r="J35" s="306"/>
    </row>
    <row r="36" spans="1:10" s="15" customFormat="1" ht="10.15" customHeight="1">
      <c r="A36" s="302"/>
      <c r="B36" s="318"/>
      <c r="C36" s="318"/>
      <c r="D36" s="318"/>
      <c r="E36" s="318"/>
      <c r="F36" s="318"/>
      <c r="G36" s="318"/>
      <c r="H36" s="306"/>
      <c r="I36" s="306"/>
      <c r="J36" s="306"/>
    </row>
    <row r="37" spans="1:10" s="411" customFormat="1" ht="20.100000000000001" customHeight="1">
      <c r="A37" s="319"/>
      <c r="B37" s="320" t="s">
        <v>6</v>
      </c>
      <c r="C37" s="321"/>
      <c r="D37" s="321"/>
      <c r="E37" s="321"/>
      <c r="F37" s="322"/>
      <c r="G37" s="319"/>
      <c r="H37" s="559">
        <v>3000</v>
      </c>
      <c r="I37" s="560"/>
      <c r="J37" s="319"/>
    </row>
    <row r="38" spans="1:10" s="411" customFormat="1" ht="20.100000000000001" customHeight="1">
      <c r="A38" s="319"/>
      <c r="B38" s="412" t="s">
        <v>206</v>
      </c>
      <c r="C38" s="413"/>
      <c r="D38" s="413"/>
      <c r="E38" s="413"/>
      <c r="F38" s="414"/>
      <c r="G38" s="415"/>
      <c r="H38" s="559"/>
      <c r="I38" s="560"/>
      <c r="J38" s="319"/>
    </row>
    <row r="39" spans="1:10" s="411" customFormat="1" ht="20.100000000000001" customHeight="1">
      <c r="A39" s="319"/>
      <c r="B39" s="412" t="s">
        <v>8</v>
      </c>
      <c r="C39" s="416"/>
      <c r="D39" s="416"/>
      <c r="E39" s="416"/>
      <c r="F39" s="417"/>
      <c r="G39" s="332"/>
      <c r="H39" s="559"/>
      <c r="I39" s="560"/>
      <c r="J39" s="319"/>
    </row>
    <row r="40" spans="1:10" s="411" customFormat="1" ht="20.100000000000001" customHeight="1">
      <c r="A40" s="319"/>
      <c r="B40" s="418" t="s">
        <v>83</v>
      </c>
      <c r="C40" s="341"/>
      <c r="D40" s="341"/>
      <c r="E40" s="341"/>
      <c r="F40" s="342"/>
      <c r="G40" s="415"/>
      <c r="H40" s="559"/>
      <c r="I40" s="560"/>
      <c r="J40" s="319"/>
    </row>
    <row r="41" spans="1:10" s="411" customFormat="1" ht="12.75" customHeight="1">
      <c r="A41" s="319"/>
      <c r="B41" s="419"/>
      <c r="C41" s="413"/>
      <c r="D41" s="413"/>
      <c r="E41" s="413"/>
      <c r="F41" s="413"/>
      <c r="G41" s="415"/>
      <c r="H41" s="331"/>
      <c r="I41" s="319"/>
      <c r="J41" s="319"/>
    </row>
    <row r="42" spans="1:10" s="411" customFormat="1" ht="20.100000000000001" customHeight="1">
      <c r="A42" s="319"/>
      <c r="B42" s="320" t="s">
        <v>205</v>
      </c>
      <c r="C42" s="333"/>
      <c r="D42" s="333"/>
      <c r="E42" s="333"/>
      <c r="F42" s="334" t="s">
        <v>125</v>
      </c>
      <c r="G42" s="335"/>
      <c r="H42" s="556">
        <v>0</v>
      </c>
      <c r="I42" s="557"/>
      <c r="J42" s="319"/>
    </row>
    <row r="43" spans="1:10" s="411" customFormat="1" ht="20.100000000000001" customHeight="1">
      <c r="A43" s="319"/>
      <c r="B43" s="336" t="str">
        <f>IF(SUM(H42:H45)=1,"","ERROR: Percentage breakdown must total 100%")</f>
        <v>ERROR: Percentage breakdown must total 100%</v>
      </c>
      <c r="C43" s="337"/>
      <c r="D43" s="337"/>
      <c r="E43" s="337"/>
      <c r="F43" s="338" t="s">
        <v>126</v>
      </c>
      <c r="G43" s="339"/>
      <c r="H43" s="556">
        <v>0</v>
      </c>
      <c r="I43" s="557"/>
      <c r="J43" s="319"/>
    </row>
    <row r="44" spans="1:10" s="411" customFormat="1" ht="20.100000000000001" customHeight="1">
      <c r="A44" s="319"/>
      <c r="B44" s="323"/>
      <c r="C44" s="337"/>
      <c r="D44" s="337"/>
      <c r="E44" s="337"/>
      <c r="F44" s="338" t="s">
        <v>127</v>
      </c>
      <c r="G44" s="339"/>
      <c r="H44" s="556">
        <v>0</v>
      </c>
      <c r="I44" s="557"/>
      <c r="J44" s="319"/>
    </row>
    <row r="45" spans="1:10" s="411" customFormat="1" ht="20.100000000000001" customHeight="1">
      <c r="A45" s="319"/>
      <c r="B45" s="340"/>
      <c r="C45" s="341"/>
      <c r="D45" s="341"/>
      <c r="E45" s="341"/>
      <c r="F45" s="342" t="s">
        <v>201</v>
      </c>
      <c r="G45" s="339"/>
      <c r="H45" s="565">
        <v>0</v>
      </c>
      <c r="I45" s="566"/>
      <c r="J45" s="319"/>
    </row>
    <row r="46" spans="1:10" s="15" customFormat="1" ht="19.5" customHeight="1">
      <c r="A46" s="302"/>
      <c r="B46" s="420"/>
      <c r="C46" s="421"/>
      <c r="D46" s="421"/>
      <c r="E46" s="421"/>
      <c r="F46" s="421"/>
      <c r="G46" s="421"/>
      <c r="H46" s="410"/>
      <c r="I46" s="302"/>
      <c r="J46" s="302"/>
    </row>
    <row r="47" spans="1:10" s="15" customFormat="1" ht="1.5" customHeight="1">
      <c r="A47" s="302"/>
      <c r="B47" s="420"/>
      <c r="C47" s="421"/>
      <c r="D47" s="421"/>
      <c r="E47" s="421"/>
      <c r="F47" s="421"/>
      <c r="G47" s="421"/>
      <c r="H47" s="410"/>
      <c r="I47" s="302"/>
      <c r="J47" s="302"/>
    </row>
    <row r="48" spans="1:10" s="15" customFormat="1" ht="17.25" customHeight="1">
      <c r="A48" s="302"/>
      <c r="B48" s="303" t="s">
        <v>226</v>
      </c>
      <c r="C48" s="309"/>
      <c r="D48" s="309"/>
      <c r="E48" s="309"/>
      <c r="F48" s="309"/>
      <c r="G48" s="309"/>
      <c r="H48" s="302"/>
      <c r="I48" s="302"/>
      <c r="J48" s="302"/>
    </row>
    <row r="49" spans="1:11" s="15" customFormat="1" ht="1.5" customHeight="1">
      <c r="A49" s="302"/>
      <c r="B49" s="318"/>
      <c r="C49" s="318"/>
      <c r="D49" s="318"/>
      <c r="E49" s="318"/>
      <c r="F49" s="318"/>
      <c r="G49" s="318"/>
      <c r="H49" s="306"/>
      <c r="I49" s="306"/>
      <c r="J49" s="306"/>
    </row>
    <row r="50" spans="1:11" s="15" customFormat="1" ht="10.15" customHeight="1">
      <c r="A50" s="302"/>
      <c r="B50" s="302"/>
      <c r="C50" s="302"/>
      <c r="D50" s="302"/>
      <c r="E50" s="302"/>
      <c r="F50" s="304"/>
      <c r="G50" s="304"/>
      <c r="H50" s="302"/>
      <c r="I50" s="302"/>
      <c r="J50" s="345"/>
    </row>
    <row r="51" spans="1:11" s="15" customFormat="1" ht="10.15" hidden="1" customHeight="1">
      <c r="A51" s="302"/>
      <c r="B51" s="302"/>
      <c r="C51" s="302"/>
      <c r="D51" s="302"/>
      <c r="E51" s="302"/>
      <c r="F51" s="304"/>
      <c r="G51" s="304"/>
      <c r="H51" s="302"/>
      <c r="I51" s="302"/>
      <c r="J51" s="345"/>
    </row>
    <row r="52" spans="1:11" s="15" customFormat="1" ht="16.5" hidden="1" customHeight="1">
      <c r="A52" s="302"/>
      <c r="B52" s="302"/>
      <c r="C52" s="346" t="s">
        <v>16</v>
      </c>
      <c r="D52" s="302"/>
      <c r="E52" s="302"/>
      <c r="F52" s="347" t="str">
        <f>IF(AND(D29&lt;=5,D29&lt;&gt;""),TRUNC(C113),IF(AND(D29&gt;5,D29&lt;&gt;""),"N/A",""))</f>
        <v/>
      </c>
      <c r="G52" s="304"/>
      <c r="H52" s="302"/>
      <c r="I52" s="302"/>
      <c r="J52" s="345"/>
    </row>
    <row r="53" spans="1:11" s="15" customFormat="1" ht="16.5" customHeight="1">
      <c r="A53" s="302"/>
      <c r="B53" s="302"/>
      <c r="C53" s="346"/>
      <c r="D53" s="302"/>
      <c r="E53" s="302"/>
      <c r="F53" s="304"/>
      <c r="G53" s="304"/>
      <c r="H53" s="302"/>
      <c r="I53" s="302"/>
      <c r="J53" s="345"/>
    </row>
    <row r="54" spans="1:11" s="15" customFormat="1" ht="16.5" customHeight="1">
      <c r="A54" s="302"/>
      <c r="B54" s="302"/>
      <c r="C54" s="318" t="s">
        <v>227</v>
      </c>
      <c r="D54" s="319"/>
      <c r="E54" s="319"/>
      <c r="F54" s="302"/>
      <c r="G54" s="302"/>
      <c r="H54" s="302"/>
      <c r="I54" s="319"/>
      <c r="J54" s="345"/>
    </row>
    <row r="55" spans="1:11" s="15" customFormat="1" ht="16.5" customHeight="1">
      <c r="A55" s="302"/>
      <c r="B55" s="302"/>
      <c r="C55" s="348"/>
      <c r="D55" s="319"/>
      <c r="E55" s="354" t="s">
        <v>125</v>
      </c>
      <c r="F55" s="347" t="e">
        <f>IF(AND(D29&lt;=5,H37&lt;&gt;""),TRUNC((C114*H39)/(C96+H43/H42*C95+H44/H42*C97+H45/H42*C98)),IF(AND(D29&gt;5,H37&lt;&gt;""),TRUNC((C125*H39)/(C96+H43/H42*C95+H44/H42*C97+H45/H42*C98)),""))</f>
        <v>#DIV/0!</v>
      </c>
      <c r="G55" s="355"/>
      <c r="H55" s="355" t="s">
        <v>203</v>
      </c>
      <c r="I55" s="319"/>
      <c r="J55" s="345"/>
    </row>
    <row r="56" spans="1:11" s="15" customFormat="1" ht="16.5" customHeight="1">
      <c r="A56" s="302"/>
      <c r="B56" s="302"/>
      <c r="C56" s="348"/>
      <c r="D56" s="319"/>
      <c r="E56" s="354" t="s">
        <v>126</v>
      </c>
      <c r="F56" s="347" t="e">
        <f>IF(H37&lt;&gt;"",TRUNC(H43/H42*F55*3.6),"")</f>
        <v>#DIV/0!</v>
      </c>
      <c r="G56" s="355"/>
      <c r="H56" s="355" t="s">
        <v>198</v>
      </c>
      <c r="I56" s="319"/>
      <c r="J56" s="345"/>
      <c r="K56" s="422"/>
    </row>
    <row r="57" spans="1:11" s="15" customFormat="1" ht="16.5" hidden="1" customHeight="1">
      <c r="A57" s="302"/>
      <c r="B57" s="302"/>
      <c r="C57" s="348"/>
      <c r="D57" s="319"/>
      <c r="E57" s="423" t="s">
        <v>127</v>
      </c>
      <c r="F57" s="352" t="e">
        <f>IF(H37&lt;&gt;"",TRUNC(H44/H42*F55*3.6),"")</f>
        <v>#DIV/0!</v>
      </c>
      <c r="G57" s="424"/>
      <c r="H57" s="424" t="s">
        <v>198</v>
      </c>
      <c r="I57" s="353"/>
      <c r="J57" s="345"/>
    </row>
    <row r="58" spans="1:11" s="15" customFormat="1" ht="16.5" customHeight="1">
      <c r="A58" s="302"/>
      <c r="B58" s="302"/>
      <c r="C58" s="348"/>
      <c r="D58" s="319"/>
      <c r="E58" s="354" t="s">
        <v>127</v>
      </c>
      <c r="F58" s="347" t="e">
        <f>IF(F57="","",F57/C130)</f>
        <v>#DIV/0!</v>
      </c>
      <c r="G58" s="355"/>
      <c r="H58" s="355" t="s">
        <v>202</v>
      </c>
      <c r="I58" s="319"/>
      <c r="J58" s="345"/>
    </row>
    <row r="59" spans="1:11" s="15" customFormat="1" ht="16.5" hidden="1" customHeight="1">
      <c r="A59" s="302"/>
      <c r="B59" s="302"/>
      <c r="C59" s="348"/>
      <c r="D59" s="302"/>
      <c r="E59" s="423" t="s">
        <v>128</v>
      </c>
      <c r="F59" s="352" t="e">
        <f>IF(H37&lt;&gt;"",TRUNC(H45/H42*F55*3.6),"")</f>
        <v>#DIV/0!</v>
      </c>
      <c r="G59" s="424"/>
      <c r="H59" s="424" t="s">
        <v>198</v>
      </c>
      <c r="I59" s="425"/>
      <c r="J59" s="345"/>
    </row>
    <row r="60" spans="1:11" s="15" customFormat="1" ht="16.5" customHeight="1">
      <c r="A60" s="302"/>
      <c r="B60" s="302"/>
      <c r="C60" s="348"/>
      <c r="D60" s="302"/>
      <c r="E60" s="354" t="s">
        <v>201</v>
      </c>
      <c r="F60" s="347" t="e">
        <f>IF(F59="","",F59/C131)</f>
        <v>#DIV/0!</v>
      </c>
      <c r="G60" s="355"/>
      <c r="H60" s="355" t="s">
        <v>200</v>
      </c>
      <c r="I60" s="302"/>
      <c r="J60" s="345"/>
    </row>
    <row r="61" spans="1:11">
      <c r="A61" s="356"/>
      <c r="B61" s="357"/>
      <c r="C61" s="357"/>
      <c r="D61" s="357"/>
      <c r="E61" s="358"/>
      <c r="F61" s="357"/>
      <c r="G61" s="357"/>
      <c r="H61" s="357"/>
      <c r="I61" s="357"/>
      <c r="J61" s="357"/>
    </row>
    <row r="62" spans="1:11" s="363" customFormat="1" ht="25.5" customHeight="1">
      <c r="A62" s="361"/>
      <c r="B62" s="558" t="s">
        <v>228</v>
      </c>
      <c r="C62" s="558"/>
      <c r="D62" s="558"/>
      <c r="E62" s="558"/>
      <c r="F62" s="558"/>
      <c r="G62" s="558"/>
      <c r="H62" s="558"/>
      <c r="I62" s="558"/>
      <c r="J62" s="362"/>
    </row>
    <row r="63" spans="1:11" s="363" customFormat="1" ht="41.25" customHeight="1">
      <c r="A63" s="361"/>
      <c r="B63" s="558" t="s">
        <v>229</v>
      </c>
      <c r="C63" s="558"/>
      <c r="D63" s="558"/>
      <c r="E63" s="558"/>
      <c r="F63" s="558"/>
      <c r="G63" s="558"/>
      <c r="H63" s="558"/>
      <c r="I63" s="558"/>
      <c r="J63" s="362"/>
    </row>
    <row r="64" spans="1:11" s="363" customFormat="1" ht="14.25" customHeight="1">
      <c r="B64" s="567"/>
      <c r="C64" s="567"/>
      <c r="D64" s="567"/>
      <c r="E64" s="567"/>
      <c r="F64" s="567"/>
      <c r="G64" s="567"/>
      <c r="H64" s="567"/>
      <c r="I64" s="567"/>
      <c r="J64" s="426"/>
    </row>
    <row r="65" spans="1:8">
      <c r="A65" s="50"/>
      <c r="E65" s="368"/>
    </row>
    <row r="66" spans="1:8" s="240" customFormat="1" ht="15.75" hidden="1" customHeight="1">
      <c r="A66" s="243"/>
      <c r="C66" s="365" t="s">
        <v>199</v>
      </c>
      <c r="F66" s="366" t="e">
        <f>TRUNC(F55*3.6+F56+F57+F59)</f>
        <v>#DIV/0!</v>
      </c>
      <c r="H66" s="243" t="s">
        <v>198</v>
      </c>
    </row>
    <row r="67" spans="1:8" s="240" customFormat="1" ht="15.75" hidden="1" customHeight="1">
      <c r="A67" s="243"/>
      <c r="C67" s="365" t="s">
        <v>197</v>
      </c>
      <c r="F67" s="366" t="e">
        <f>F66/H39</f>
        <v>#DIV/0!</v>
      </c>
      <c r="H67" s="243" t="s">
        <v>192</v>
      </c>
    </row>
    <row r="68" spans="1:8" s="240" customFormat="1" ht="15.75" hidden="1" customHeight="1">
      <c r="A68" s="243"/>
      <c r="C68" s="365" t="s">
        <v>196</v>
      </c>
      <c r="F68" s="366" t="e">
        <f>F$67*H42</f>
        <v>#DIV/0!</v>
      </c>
      <c r="H68" s="243" t="s">
        <v>192</v>
      </c>
    </row>
    <row r="69" spans="1:8" s="240" customFormat="1" ht="15.75" hidden="1" customHeight="1">
      <c r="A69" s="243"/>
      <c r="C69" s="365" t="s">
        <v>195</v>
      </c>
      <c r="F69" s="366" t="e">
        <f>F$67*H43</f>
        <v>#DIV/0!</v>
      </c>
      <c r="H69" s="243" t="s">
        <v>192</v>
      </c>
    </row>
    <row r="70" spans="1:8" s="240" customFormat="1" ht="15.75" hidden="1" customHeight="1">
      <c r="A70" s="243"/>
      <c r="C70" s="365" t="s">
        <v>194</v>
      </c>
      <c r="F70" s="366" t="e">
        <f>F$67*H44</f>
        <v>#DIV/0!</v>
      </c>
      <c r="H70" s="243" t="s">
        <v>192</v>
      </c>
    </row>
    <row r="71" spans="1:8" s="240" customFormat="1" ht="15.75" hidden="1" customHeight="1">
      <c r="A71" s="243"/>
      <c r="C71" s="367" t="s">
        <v>193</v>
      </c>
      <c r="F71" s="366" t="e">
        <f>F$67*H45</f>
        <v>#DIV/0!</v>
      </c>
      <c r="H71" s="243" t="s">
        <v>192</v>
      </c>
    </row>
    <row r="72" spans="1:8" s="240" customFormat="1" ht="15.75" hidden="1" customHeight="1">
      <c r="A72" s="245"/>
      <c r="C72" s="245"/>
      <c r="F72" s="245"/>
      <c r="H72" s="245"/>
    </row>
    <row r="73" spans="1:8" s="240" customFormat="1" ht="15.75" hidden="1" customHeight="1">
      <c r="A73" s="243"/>
      <c r="C73" s="365" t="s">
        <v>191</v>
      </c>
      <c r="F73" s="366" t="e">
        <f>SUM(F75:F78)</f>
        <v>#DIV/0!</v>
      </c>
      <c r="H73" s="365" t="s">
        <v>178</v>
      </c>
    </row>
    <row r="74" spans="1:8" s="240" customFormat="1" ht="15.75" hidden="1" customHeight="1">
      <c r="A74" s="243"/>
      <c r="C74" s="365" t="s">
        <v>190</v>
      </c>
      <c r="F74" s="366" t="e">
        <f>F73/H39</f>
        <v>#DIV/0!</v>
      </c>
      <c r="H74" s="365" t="s">
        <v>183</v>
      </c>
    </row>
    <row r="75" spans="1:8" s="240" customFormat="1" ht="15.75" hidden="1" customHeight="1">
      <c r="A75" s="243"/>
      <c r="C75" s="365" t="s">
        <v>189</v>
      </c>
      <c r="F75" s="366" t="e">
        <f>F55*C118</f>
        <v>#DIV/0!</v>
      </c>
      <c r="H75" s="365" t="s">
        <v>178</v>
      </c>
    </row>
    <row r="76" spans="1:8" s="240" customFormat="1" ht="15.75" hidden="1" customHeight="1">
      <c r="A76" s="243"/>
      <c r="C76" s="365" t="s">
        <v>188</v>
      </c>
      <c r="F76" s="366" t="e">
        <f>F56/3.6*C117</f>
        <v>#DIV/0!</v>
      </c>
      <c r="H76" s="365" t="s">
        <v>178</v>
      </c>
    </row>
    <row r="77" spans="1:8" s="240" customFormat="1" ht="15.75" hidden="1" customHeight="1">
      <c r="A77" s="243"/>
      <c r="C77" s="365" t="s">
        <v>187</v>
      </c>
      <c r="F77" s="366" t="e">
        <f>F57/3.6*C119</f>
        <v>#DIV/0!</v>
      </c>
      <c r="H77" s="365" t="s">
        <v>178</v>
      </c>
    </row>
    <row r="78" spans="1:8" s="240" customFormat="1" ht="15.75" hidden="1" customHeight="1">
      <c r="A78" s="243"/>
      <c r="C78" s="367" t="s">
        <v>186</v>
      </c>
      <c r="F78" s="366" t="e">
        <f>F59/3.6*C120</f>
        <v>#DIV/0!</v>
      </c>
      <c r="H78" s="365" t="s">
        <v>178</v>
      </c>
    </row>
    <row r="79" spans="1:8" s="240" customFormat="1" ht="15.75" hidden="1" customHeight="1">
      <c r="A79" s="243"/>
      <c r="C79" s="243"/>
      <c r="F79" s="243"/>
      <c r="H79" s="243"/>
    </row>
    <row r="80" spans="1:8" s="240" customFormat="1" ht="15.75" hidden="1" customHeight="1">
      <c r="A80" s="243"/>
      <c r="C80" s="365" t="s">
        <v>185</v>
      </c>
      <c r="F80" s="366" t="e">
        <f>SUM(F82:F85)</f>
        <v>#DIV/0!</v>
      </c>
      <c r="H80" s="365" t="s">
        <v>178</v>
      </c>
    </row>
    <row r="81" spans="1:8" s="240" customFormat="1" ht="15.75" hidden="1" customHeight="1">
      <c r="A81" s="243"/>
      <c r="C81" s="365" t="s">
        <v>184</v>
      </c>
      <c r="F81" s="366" t="e">
        <f>F80/H39</f>
        <v>#DIV/0!</v>
      </c>
      <c r="H81" s="365" t="s">
        <v>183</v>
      </c>
    </row>
    <row r="82" spans="1:8" s="240" customFormat="1" ht="15.75" hidden="1" customHeight="1">
      <c r="A82" s="243"/>
      <c r="C82" s="365" t="s">
        <v>182</v>
      </c>
      <c r="F82" s="366" t="e">
        <f>F55*D118</f>
        <v>#DIV/0!</v>
      </c>
      <c r="H82" s="365" t="s">
        <v>178</v>
      </c>
    </row>
    <row r="83" spans="1:8" s="240" customFormat="1" ht="15.75" hidden="1" customHeight="1">
      <c r="A83" s="243"/>
      <c r="C83" s="365" t="s">
        <v>181</v>
      </c>
      <c r="F83" s="366" t="e">
        <f>F56/3.6*D117</f>
        <v>#DIV/0!</v>
      </c>
      <c r="H83" s="365" t="s">
        <v>178</v>
      </c>
    </row>
    <row r="84" spans="1:8" s="240" customFormat="1" ht="15.75" hidden="1" customHeight="1">
      <c r="A84" s="243"/>
      <c r="C84" s="365" t="s">
        <v>180</v>
      </c>
      <c r="F84" s="366" t="e">
        <f>F57/3.6*D119</f>
        <v>#DIV/0!</v>
      </c>
      <c r="H84" s="365" t="s">
        <v>178</v>
      </c>
    </row>
    <row r="85" spans="1:8" s="240" customFormat="1" ht="15.75" hidden="1" customHeight="1">
      <c r="A85" s="243"/>
      <c r="C85" s="367" t="s">
        <v>179</v>
      </c>
      <c r="F85" s="366" t="e">
        <f>F59/3.6*D120</f>
        <v>#DIV/0!</v>
      </c>
      <c r="H85" s="365" t="s">
        <v>178</v>
      </c>
    </row>
    <row r="86" spans="1:8" ht="15" customHeight="1">
      <c r="A86" s="50"/>
      <c r="B86" s="50"/>
      <c r="C86" s="427"/>
      <c r="D86" s="50"/>
      <c r="E86" s="50"/>
    </row>
    <row r="87" spans="1:8" s="231" customFormat="1" ht="15" customHeight="1">
      <c r="A87" s="376"/>
      <c r="B87" s="376"/>
      <c r="C87" s="376"/>
      <c r="D87" s="376"/>
      <c r="E87" s="376"/>
    </row>
    <row r="88" spans="1:8" s="231" customFormat="1" ht="15" customHeight="1">
      <c r="B88" s="428"/>
    </row>
    <row r="89" spans="1:8" s="231" customFormat="1" ht="15" hidden="1" customHeight="1">
      <c r="B89" s="429" t="s">
        <v>26</v>
      </c>
    </row>
    <row r="90" spans="1:8" s="231" customFormat="1" ht="15" hidden="1" customHeight="1">
      <c r="B90" s="231" t="s">
        <v>177</v>
      </c>
      <c r="C90" s="231">
        <f>MIN(H38+10, 168)</f>
        <v>10</v>
      </c>
    </row>
    <row r="91" spans="1:8" s="231" customFormat="1" ht="15" hidden="1" customHeight="1">
      <c r="B91" s="231" t="s">
        <v>176</v>
      </c>
      <c r="C91" s="231">
        <f>1/(0.38+0.0116*C90)</f>
        <v>2.0161290322580645</v>
      </c>
    </row>
    <row r="92" spans="1:8" s="231" customFormat="1" ht="15" hidden="1" customHeight="1">
      <c r="B92" s="231" t="s">
        <v>234</v>
      </c>
      <c r="C92" s="231">
        <f>1/(0.38+0.0105*C90)</f>
        <v>2.061855670103093</v>
      </c>
    </row>
    <row r="93" spans="1:8" s="231" customFormat="1" ht="15" hidden="1" customHeight="1">
      <c r="B93" s="231" t="s">
        <v>124</v>
      </c>
      <c r="C93" s="430"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VIC</v>
      </c>
    </row>
    <row r="94" spans="1:8" s="231" customFormat="1" ht="15" hidden="1" customHeight="1">
      <c r="B94" s="231" t="s">
        <v>175</v>
      </c>
      <c r="C94" s="231">
        <f>VLOOKUP($H$37,'Climate by postcode'!$A$4:$E$3730,2,0)</f>
        <v>18</v>
      </c>
    </row>
    <row r="95" spans="1:8" s="231" customFormat="1" ht="15" hidden="1" customHeight="1">
      <c r="B95" s="231" t="s">
        <v>174</v>
      </c>
      <c r="C95" s="231">
        <f>VLOOKUP($C$93,SGEx!$A$18:$E$26,3,0)</f>
        <v>0.199908</v>
      </c>
      <c r="E95" s="231" t="s">
        <v>235</v>
      </c>
    </row>
    <row r="96" spans="1:8" s="231" customFormat="1" ht="15" hidden="1" customHeight="1">
      <c r="B96" s="231" t="s">
        <v>158</v>
      </c>
      <c r="C96" s="231">
        <f>VLOOKUP($C$93,SGEx!$A$18:$E$26,2,0)</f>
        <v>1.0900000000000001</v>
      </c>
    </row>
    <row r="97" spans="2:3" s="231" customFormat="1" ht="15" hidden="1" customHeight="1">
      <c r="B97" s="231" t="s">
        <v>157</v>
      </c>
      <c r="C97" s="231">
        <f>VLOOKUP($C$93,SGEx!$A$18:$E$26,4,0)</f>
        <v>0.33566399999999996</v>
      </c>
    </row>
    <row r="98" spans="2:3" s="231" customFormat="1" ht="15" hidden="1" customHeight="1">
      <c r="B98" s="231" t="s">
        <v>156</v>
      </c>
      <c r="C98" s="231">
        <f>VLOOKUP($C$93,SGEx!$A$18:$E$26,5,0)</f>
        <v>0.26567999999999997</v>
      </c>
    </row>
    <row r="99" spans="2:3" s="231" customFormat="1" ht="15" hidden="1" customHeight="1">
      <c r="B99" s="231" t="s">
        <v>173</v>
      </c>
      <c r="C99" s="377">
        <f>VLOOKUP($C$94,'Climate by postcode'!$B$4:$E$3730,2,0)</f>
        <v>1590</v>
      </c>
    </row>
    <row r="100" spans="2:3" s="231" customFormat="1" ht="15" hidden="1" customHeight="1">
      <c r="B100" s="231" t="s">
        <v>172</v>
      </c>
      <c r="C100" s="377">
        <f>VLOOKUP($C$94,'Climate by postcode'!$B$4:$E$3730,3,0)</f>
        <v>100</v>
      </c>
    </row>
    <row r="101" spans="2:3" s="231" customFormat="1" ht="15" hidden="1" customHeight="1">
      <c r="B101" s="231" t="s">
        <v>171</v>
      </c>
    </row>
    <row r="102" spans="2:3" s="231" customFormat="1" ht="15" hidden="1" customHeight="1">
      <c r="B102" s="231" t="s">
        <v>170</v>
      </c>
      <c r="C102" s="231">
        <f>4.12*C95</f>
        <v>0.82362096000000007</v>
      </c>
    </row>
    <row r="103" spans="2:3" s="231" customFormat="1" ht="15" hidden="1" customHeight="1">
      <c r="B103" s="231" t="s">
        <v>169</v>
      </c>
      <c r="C103" s="231">
        <f>43.6*C96</f>
        <v>47.524000000000008</v>
      </c>
    </row>
    <row r="104" spans="2:3" s="231" customFormat="1" ht="15" hidden="1" customHeight="1">
      <c r="B104" s="231" t="s">
        <v>168</v>
      </c>
      <c r="C104" s="231">
        <f>0.0016*C95*C99/0.23</f>
        <v>2.2111563130434786</v>
      </c>
    </row>
    <row r="105" spans="2:3" s="231" customFormat="1" ht="15" hidden="1" customHeight="1">
      <c r="B105" s="231" t="s">
        <v>167</v>
      </c>
      <c r="C105" s="231">
        <f>0.091*C96*C100/0.94</f>
        <v>10.552127659574468</v>
      </c>
    </row>
    <row r="106" spans="2:3" s="231" customFormat="1" ht="15" hidden="1" customHeight="1">
      <c r="B106" s="231" t="s">
        <v>166</v>
      </c>
      <c r="C106" s="231">
        <f>MAX(0,(0.062*C96*(C100-400)/0.94))</f>
        <v>0</v>
      </c>
    </row>
    <row r="107" spans="2:3" s="231" customFormat="1" ht="15" hidden="1" customHeight="1">
      <c r="B107" s="231" t="s">
        <v>165</v>
      </c>
      <c r="C107" s="231">
        <f>C102+C103-C104-C105+C106</f>
        <v>35.584336987382059</v>
      </c>
    </row>
    <row r="108" spans="2:3" s="231" customFormat="1" hidden="1">
      <c r="B108" s="231" t="s">
        <v>236</v>
      </c>
      <c r="C108" s="231">
        <f>C96</f>
        <v>1.0900000000000001</v>
      </c>
    </row>
    <row r="109" spans="2:3" s="231" customFormat="1" hidden="1">
      <c r="B109" s="231" t="s">
        <v>237</v>
      </c>
      <c r="C109" s="231" t="e">
        <f>H40*0.2/H39</f>
        <v>#DIV/0!</v>
      </c>
    </row>
    <row r="110" spans="2:3" s="231" customFormat="1" hidden="1">
      <c r="B110" s="231" t="s">
        <v>238</v>
      </c>
      <c r="C110" s="231" t="e">
        <f>4000*C108*(0.008-C109)</f>
        <v>#DIV/0!</v>
      </c>
    </row>
    <row r="111" spans="2:3" s="231" customFormat="1" hidden="1">
      <c r="B111" s="231" t="s">
        <v>139</v>
      </c>
      <c r="C111" s="231">
        <f>VLOOKUP($C$93,'Calc coeffients A+B'!$A$16:$G$23,2,0)</f>
        <v>7.02</v>
      </c>
    </row>
    <row r="112" spans="2:3" s="231" customFormat="1" hidden="1">
      <c r="B112" s="231" t="s">
        <v>140</v>
      </c>
      <c r="C112" s="231">
        <f>VLOOKUP($C$93,'Calc coeffients A+B'!$A$16:$G$23,3,0)</f>
        <v>-1.813E-2</v>
      </c>
    </row>
    <row r="113" spans="2:9" s="231" customFormat="1" hidden="1">
      <c r="B113" s="231" t="s">
        <v>164</v>
      </c>
      <c r="C113" s="231">
        <f>IF(D29&gt;5,"N/A",(D29-0.499999-C111)/C112)</f>
        <v>414.78207391064529</v>
      </c>
    </row>
    <row r="114" spans="2:9" s="231" customFormat="1" hidden="1">
      <c r="B114" s="231" t="s">
        <v>239</v>
      </c>
      <c r="C114" s="231" t="e">
        <f>IF(D29&gt;5,"N/A",(C113-C91*C107-C92*C110)*2/(C91+C92))</f>
        <v>#DIV/0!</v>
      </c>
      <c r="D114" s="231" t="e">
        <f>IF(D29&gt;5,"N/A",C114*H39)</f>
        <v>#DIV/0!</v>
      </c>
    </row>
    <row r="115" spans="2:9" s="231" customFormat="1" hidden="1"/>
    <row r="116" spans="2:9" s="231" customFormat="1" hidden="1">
      <c r="B116" s="377" t="s">
        <v>162</v>
      </c>
      <c r="C116" s="430" t="s">
        <v>161</v>
      </c>
      <c r="D116" s="430" t="s">
        <v>160</v>
      </c>
    </row>
    <row r="117" spans="2:9" s="231" customFormat="1" hidden="1">
      <c r="B117" s="231" t="s">
        <v>159</v>
      </c>
      <c r="C117" s="231">
        <f>VLOOKUP($C$93,'NGA Factors'!$A$5:$E$12,3,0)</f>
        <v>0.19989999999999999</v>
      </c>
      <c r="D117" s="231">
        <f>VLOOKUP($C$93,'NGA Factors'!$A$18:$E$25,3,0)</f>
        <v>0.1855</v>
      </c>
      <c r="F117" s="231" t="s">
        <v>240</v>
      </c>
    </row>
    <row r="118" spans="2:9" s="231" customFormat="1" hidden="1">
      <c r="B118" s="231" t="s">
        <v>158</v>
      </c>
      <c r="C118" s="231">
        <f>VLOOKUP($C$93,'NGA Factors'!$A$5:$E$12,2,0)</f>
        <v>1.0900000000000001</v>
      </c>
      <c r="D118" s="231">
        <f>VLOOKUP($C$93,'NGA Factors'!$A$18:$E$25,2,0)</f>
        <v>0.98</v>
      </c>
    </row>
    <row r="119" spans="2:9" s="231" customFormat="1" hidden="1">
      <c r="B119" s="231" t="s">
        <v>157</v>
      </c>
      <c r="C119" s="231">
        <f>VLOOKUP($C$93,'NGA Factors'!$A$5:$E$12,4,0)</f>
        <v>0.3357</v>
      </c>
      <c r="D119" s="231">
        <f>VLOOKUP($C$93,'NGA Factors'!$A$18:$E$25,4,0)</f>
        <v>0.32490000000000002</v>
      </c>
    </row>
    <row r="120" spans="2:9" s="231" customFormat="1" hidden="1">
      <c r="B120" s="231" t="s">
        <v>156</v>
      </c>
      <c r="C120" s="231">
        <f>VLOOKUP($C$93,'NGA Factors'!$A$5:$E$12,5,0)</f>
        <v>0.26569999999999999</v>
      </c>
      <c r="D120" s="231">
        <f>VLOOKUP($C$93,'NGA Factors'!$A$18:$E$25,5,0)</f>
        <v>0.25269999999999998</v>
      </c>
    </row>
    <row r="121" spans="2:9" s="231" customFormat="1" hidden="1">
      <c r="H121" s="373" t="s">
        <v>230</v>
      </c>
      <c r="I121" s="373"/>
    </row>
    <row r="122" spans="2:9" s="231" customFormat="1" hidden="1">
      <c r="B122" s="377" t="s">
        <v>155</v>
      </c>
      <c r="H122" s="374">
        <v>5</v>
      </c>
      <c r="I122" s="374">
        <v>1</v>
      </c>
    </row>
    <row r="123" spans="2:9" s="231" customFormat="1" hidden="1">
      <c r="B123" s="231" t="s">
        <v>154</v>
      </c>
      <c r="C123" s="231" t="str">
        <f>IF(D29&gt;5,(5-C111-0.499999)/C112,"N/A")</f>
        <v>N/A</v>
      </c>
      <c r="H123" s="375">
        <v>5.05</v>
      </c>
      <c r="I123" s="375">
        <v>0.97499999999999998</v>
      </c>
    </row>
    <row r="124" spans="2:9" s="231" customFormat="1" hidden="1">
      <c r="B124" s="231" t="s">
        <v>153</v>
      </c>
      <c r="C124" s="231" t="str">
        <f>IF(ISNUMBER(C123),(C123-C91*C107-C92*C110)*2/(C91+C92),"N/A")</f>
        <v>N/A</v>
      </c>
      <c r="H124" s="375">
        <v>5.0999999999999996</v>
      </c>
      <c r="I124" s="375">
        <v>0.95</v>
      </c>
    </row>
    <row r="125" spans="2:9" s="231" customFormat="1" hidden="1">
      <c r="B125" s="376" t="s">
        <v>231</v>
      </c>
      <c r="C125" s="431" t="str">
        <f>IF(ISNUMBER(C123),C124*(VLOOKUP(D29,H122:I142,2)),"N/A")</f>
        <v>N/A</v>
      </c>
      <c r="H125" s="375">
        <v>5.15</v>
      </c>
      <c r="I125" s="375">
        <v>0.92499999999999993</v>
      </c>
    </row>
    <row r="126" spans="2:9" s="231" customFormat="1" hidden="1">
      <c r="B126"/>
      <c r="C126"/>
      <c r="H126" s="375">
        <v>5.2</v>
      </c>
      <c r="I126" s="375">
        <v>0.89999999999999991</v>
      </c>
    </row>
    <row r="127" spans="2:9" s="231" customFormat="1" hidden="1">
      <c r="H127" s="375">
        <v>5.25</v>
      </c>
      <c r="I127" s="375">
        <v>0.87499999999999989</v>
      </c>
    </row>
    <row r="128" spans="2:9" s="231" customFormat="1" hidden="1">
      <c r="B128" s="377" t="s">
        <v>150</v>
      </c>
      <c r="H128" s="375">
        <v>5.3</v>
      </c>
      <c r="I128" s="375">
        <v>0.84999999999999987</v>
      </c>
    </row>
    <row r="129" spans="2:9" hidden="1">
      <c r="B129" s="51" t="s">
        <v>125</v>
      </c>
      <c r="C129" s="51">
        <v>3.6</v>
      </c>
      <c r="D129" s="51" t="s">
        <v>149</v>
      </c>
      <c r="H129" s="375">
        <v>5.35</v>
      </c>
      <c r="I129" s="375">
        <v>0.82499999999999984</v>
      </c>
    </row>
    <row r="130" spans="2:9" hidden="1">
      <c r="B130" s="51" t="s">
        <v>127</v>
      </c>
      <c r="C130" s="51">
        <v>22.1</v>
      </c>
      <c r="D130" s="51" t="s">
        <v>148</v>
      </c>
      <c r="H130" s="375">
        <v>5.4</v>
      </c>
      <c r="I130" s="375">
        <v>0.79999999999999982</v>
      </c>
    </row>
    <row r="131" spans="2:9" hidden="1">
      <c r="B131" s="51" t="s">
        <v>128</v>
      </c>
      <c r="C131" s="51">
        <v>38.6</v>
      </c>
      <c r="D131" s="51" t="s">
        <v>147</v>
      </c>
      <c r="H131" s="375">
        <v>5.45</v>
      </c>
      <c r="I131" s="375">
        <v>0.7749999999999998</v>
      </c>
    </row>
    <row r="132" spans="2:9" hidden="1">
      <c r="H132" s="374">
        <v>5.5</v>
      </c>
      <c r="I132" s="374">
        <v>0.74999999999999978</v>
      </c>
    </row>
    <row r="133" spans="2:9" hidden="1">
      <c r="H133" s="375">
        <v>5.55</v>
      </c>
      <c r="I133" s="375">
        <v>0.72499999999999976</v>
      </c>
    </row>
    <row r="134" spans="2:9" hidden="1">
      <c r="H134" s="375">
        <v>5.6</v>
      </c>
      <c r="I134" s="375">
        <v>0.69999999999999973</v>
      </c>
    </row>
    <row r="135" spans="2:9" hidden="1">
      <c r="H135" s="375">
        <v>5.65</v>
      </c>
      <c r="I135" s="375">
        <v>0.67499999999999971</v>
      </c>
    </row>
    <row r="136" spans="2:9" hidden="1">
      <c r="H136" s="375">
        <v>5.7</v>
      </c>
      <c r="I136" s="375">
        <v>0.64999999999999969</v>
      </c>
    </row>
    <row r="137" spans="2:9" hidden="1">
      <c r="H137" s="375">
        <v>5.75</v>
      </c>
      <c r="I137" s="375">
        <v>0.62499999999999967</v>
      </c>
    </row>
    <row r="138" spans="2:9" hidden="1">
      <c r="H138" s="375">
        <v>5.8</v>
      </c>
      <c r="I138" s="375">
        <v>0.59999999999999964</v>
      </c>
    </row>
    <row r="139" spans="2:9" hidden="1">
      <c r="H139" s="375">
        <v>5.85</v>
      </c>
      <c r="I139" s="375">
        <v>0.57499999999999962</v>
      </c>
    </row>
    <row r="140" spans="2:9" hidden="1">
      <c r="H140" s="375">
        <v>5.9</v>
      </c>
      <c r="I140" s="375">
        <v>0.5499999999999996</v>
      </c>
    </row>
    <row r="141" spans="2:9" hidden="1">
      <c r="H141" s="375">
        <v>5.95</v>
      </c>
      <c r="I141" s="375">
        <v>0.52499999999999958</v>
      </c>
    </row>
    <row r="142" spans="2:9" hidden="1">
      <c r="H142" s="374">
        <v>6</v>
      </c>
      <c r="I142" s="374">
        <v>0.49999999999999956</v>
      </c>
    </row>
    <row r="143" spans="2:9" hidden="1"/>
    <row r="144" spans="2:9" hidden="1"/>
  </sheetData>
  <sheetProtection algorithmName="SHA-512" hashValue="zCeRJeYw4fjwFrO2FT75N3urt2Pd2VXVo1dM8+9ANTDgc2ENsZQUbQCWUG/TJBUME/MHw5F7MQ0AjFghJakG8w==" saltValue="eXM1ivR9P6ThV+0DDu0jRQ==" spinCount="100000" sheet="1" objects="1" scenarios="1"/>
  <dataConsolidate/>
  <mergeCells count="19">
    <mergeCell ref="H44:I44"/>
    <mergeCell ref="H45:I45"/>
    <mergeCell ref="B62:I62"/>
    <mergeCell ref="B63:I63"/>
    <mergeCell ref="B64:I64"/>
    <mergeCell ref="H43:I43"/>
    <mergeCell ref="D10:I11"/>
    <mergeCell ref="B13:I15"/>
    <mergeCell ref="B16:I16"/>
    <mergeCell ref="D20:E21"/>
    <mergeCell ref="B27:I27"/>
    <mergeCell ref="F28:I32"/>
    <mergeCell ref="D29:D30"/>
    <mergeCell ref="E29:E30"/>
    <mergeCell ref="H37:I37"/>
    <mergeCell ref="H38:I38"/>
    <mergeCell ref="H39:I39"/>
    <mergeCell ref="H40:I40"/>
    <mergeCell ref="H42:I42"/>
  </mergeCells>
  <phoneticPr fontId="7" type="noConversion"/>
  <conditionalFormatting sqref="D20">
    <cfRule type="cellIs" dxfId="10" priority="5" stopIfTrue="1" operator="between">
      <formula>0</formula>
      <formula>5</formula>
    </cfRule>
  </conditionalFormatting>
  <conditionalFormatting sqref="H33">
    <cfRule type="cellIs" dxfId="9" priority="4" stopIfTrue="1" operator="between">
      <formula>0</formula>
      <formula>5</formula>
    </cfRule>
  </conditionalFormatting>
  <conditionalFormatting sqref="F66:F71 F73:F78 F80:F85">
    <cfRule type="expression" dxfId="8" priority="6" stopIfTrue="1">
      <formula>OR(#REF!&lt;&gt;"stars",$D$29&lt;0,$D$29&gt;6)</formula>
    </cfRule>
  </conditionalFormatting>
  <conditionalFormatting sqref="D29">
    <cfRule type="cellIs" dxfId="7" priority="3" stopIfTrue="1" operator="between">
      <formula>0</formula>
      <formula>5</formula>
    </cfRule>
  </conditionalFormatting>
  <conditionalFormatting sqref="H42:I45">
    <cfRule type="expression" dxfId="6" priority="2" stopIfTrue="1">
      <formula>($B$43="ERROR: Percentage breakdown must total 100%")</formula>
    </cfRule>
  </conditionalFormatting>
  <conditionalFormatting sqref="F55:F60">
    <cfRule type="expression" dxfId="5" priority="1" stopIfTrue="1">
      <formula>($D$29="")</formula>
    </cfRule>
  </conditionalFormatting>
  <dataValidations count="2">
    <dataValidation type="decimal" allowBlank="1" showInputMessage="1" showErrorMessage="1" sqref="D29 D22:D23 D31 H24 H33" xr:uid="{4953E9F1-709B-4430-9B08-1431880726D0}">
      <formula1>0</formula1>
      <formula2>6</formula2>
    </dataValidation>
    <dataValidation allowBlank="1" showInputMessage="1" errorTitle="Data input error" sqref="H43" xr:uid="{2B4B2C44-4027-4061-87CE-BB8EA63C0247}"/>
  </dataValidations>
  <pageMargins left="0.45" right="0.42" top="0.55000000000000004" bottom="0.6" header="0.32" footer="0.5"/>
  <pageSetup paperSize="9" orientation="portrait" blackAndWhite="1" r:id="rId1"/>
  <headerFooter alignWithMargins="0">
    <oddFooter>&amp;R&amp;D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7A229-FFA7-4DA7-B7BA-A54FCA97610F}">
  <sheetPr>
    <tabColor rgb="FF00B050"/>
  </sheetPr>
  <dimension ref="A1:J135"/>
  <sheetViews>
    <sheetView showGridLines="0" zoomScale="70" zoomScaleNormal="70" workbookViewId="0">
      <selection activeCell="D29" sqref="D29:D30"/>
    </sheetView>
  </sheetViews>
  <sheetFormatPr defaultColWidth="9.28515625" defaultRowHeight="12.75"/>
  <cols>
    <col min="1" max="1" width="3.28515625" style="51" customWidth="1"/>
    <col min="2" max="2" width="19.7109375" style="51" customWidth="1"/>
    <col min="3" max="3" width="14.7109375" style="51" customWidth="1"/>
    <col min="4" max="4" width="17.28515625" style="51" customWidth="1"/>
    <col min="5" max="5" width="16.42578125" style="51" customWidth="1"/>
    <col min="6" max="6" width="13" style="51" customWidth="1"/>
    <col min="7" max="7" width="2.28515625" style="51" customWidth="1"/>
    <col min="8" max="8" width="9.42578125" style="51" customWidth="1"/>
    <col min="9" max="9" width="8.7109375" style="51" customWidth="1"/>
    <col min="10" max="10" width="4.42578125" style="51" customWidth="1"/>
    <col min="11" max="16384" width="9.28515625" style="51"/>
  </cols>
  <sheetData>
    <row r="1" spans="1:10" s="8" customFormat="1">
      <c r="A1" s="302"/>
      <c r="B1" s="302"/>
      <c r="C1" s="302"/>
      <c r="D1" s="302"/>
      <c r="E1" s="302"/>
      <c r="F1" s="302"/>
      <c r="G1" s="302"/>
      <c r="H1" s="302"/>
      <c r="I1" s="302"/>
      <c r="J1" s="302"/>
    </row>
    <row r="2" spans="1:10" s="8" customFormat="1">
      <c r="A2" s="302"/>
      <c r="B2" s="302"/>
      <c r="C2" s="302"/>
      <c r="D2" s="302"/>
      <c r="E2" s="302"/>
      <c r="F2" s="302"/>
      <c r="G2" s="302"/>
      <c r="H2" s="302"/>
      <c r="I2" s="302"/>
      <c r="J2" s="302"/>
    </row>
    <row r="3" spans="1:10" s="8" customFormat="1">
      <c r="A3" s="302"/>
      <c r="B3" s="302"/>
      <c r="C3" s="302"/>
      <c r="D3" s="302"/>
      <c r="E3" s="302"/>
      <c r="F3" s="302"/>
      <c r="G3" s="302"/>
      <c r="H3" s="302"/>
      <c r="I3" s="302"/>
      <c r="J3" s="302"/>
    </row>
    <row r="4" spans="1:10" s="8" customFormat="1" ht="2.25" customHeight="1">
      <c r="A4" s="302"/>
      <c r="B4" s="302"/>
      <c r="C4" s="302"/>
      <c r="D4" s="302"/>
      <c r="E4" s="302"/>
      <c r="F4" s="302"/>
      <c r="G4" s="302"/>
      <c r="H4" s="302"/>
      <c r="I4" s="302"/>
      <c r="J4" s="302"/>
    </row>
    <row r="5" spans="1:10" s="8" customFormat="1" ht="17.25">
      <c r="A5" s="302"/>
      <c r="B5" s="302"/>
      <c r="C5" s="302"/>
      <c r="D5" s="303" t="s">
        <v>245</v>
      </c>
      <c r="E5" s="302"/>
      <c r="F5" s="302"/>
      <c r="G5" s="302"/>
      <c r="H5" s="302"/>
      <c r="I5" s="302"/>
      <c r="J5" s="302"/>
    </row>
    <row r="6" spans="1:10" s="8" customFormat="1" ht="17.25">
      <c r="A6" s="302"/>
      <c r="B6" s="302"/>
      <c r="C6" s="302"/>
      <c r="D6" s="303" t="s">
        <v>219</v>
      </c>
      <c r="E6" s="302"/>
      <c r="F6" s="302"/>
      <c r="G6" s="302"/>
      <c r="H6" s="302"/>
      <c r="I6" s="302"/>
      <c r="J6" s="302"/>
    </row>
    <row r="7" spans="1:10" s="8" customFormat="1" ht="7.5" customHeight="1">
      <c r="A7" s="302"/>
      <c r="B7" s="302"/>
      <c r="C7" s="302"/>
      <c r="D7" s="302"/>
      <c r="E7" s="302"/>
      <c r="F7" s="302"/>
      <c r="G7" s="302"/>
      <c r="H7" s="302"/>
      <c r="I7" s="302"/>
      <c r="J7" s="302"/>
    </row>
    <row r="8" spans="1:10" s="8" customFormat="1" ht="12.75" customHeight="1">
      <c r="A8" s="302"/>
      <c r="B8" s="302"/>
      <c r="C8" s="302"/>
      <c r="D8" s="304" t="s">
        <v>220</v>
      </c>
      <c r="E8" s="302"/>
      <c r="F8" s="302"/>
      <c r="G8" s="302"/>
      <c r="H8" s="302"/>
      <c r="I8" s="302"/>
      <c r="J8" s="302"/>
    </row>
    <row r="9" spans="1:10" s="8" customFormat="1" ht="5.25" customHeight="1">
      <c r="A9" s="302"/>
      <c r="B9" s="302"/>
      <c r="C9" s="302"/>
      <c r="D9" s="302"/>
      <c r="E9" s="302"/>
      <c r="F9" s="302"/>
      <c r="G9" s="302"/>
      <c r="H9" s="302"/>
      <c r="I9" s="302"/>
      <c r="J9" s="302"/>
    </row>
    <row r="10" spans="1:10" s="8" customFormat="1" ht="7.5" customHeight="1">
      <c r="A10" s="302"/>
      <c r="B10" s="302"/>
      <c r="C10" s="302"/>
      <c r="D10" s="548"/>
      <c r="E10" s="548"/>
      <c r="F10" s="548"/>
      <c r="G10" s="548"/>
      <c r="H10" s="548"/>
      <c r="I10" s="548"/>
      <c r="J10" s="302"/>
    </row>
    <row r="11" spans="1:10" s="8" customFormat="1" ht="10.5" customHeight="1">
      <c r="A11" s="302"/>
      <c r="B11" s="302"/>
      <c r="C11" s="302"/>
      <c r="D11" s="548"/>
      <c r="E11" s="548"/>
      <c r="F11" s="548"/>
      <c r="G11" s="548"/>
      <c r="H11" s="548"/>
      <c r="I11" s="548"/>
      <c r="J11" s="302"/>
    </row>
    <row r="12" spans="1:10" s="8" customFormat="1" ht="10.15" customHeight="1">
      <c r="A12" s="302"/>
      <c r="B12" s="305"/>
      <c r="C12" s="305"/>
      <c r="D12" s="305"/>
      <c r="E12" s="305"/>
      <c r="F12" s="305"/>
      <c r="G12" s="305"/>
      <c r="H12" s="302"/>
      <c r="I12" s="302"/>
      <c r="J12" s="302"/>
    </row>
    <row r="13" spans="1:10" s="15" customFormat="1" ht="13.5" customHeight="1">
      <c r="A13" s="302"/>
      <c r="B13" s="549" t="s">
        <v>221</v>
      </c>
      <c r="C13" s="549"/>
      <c r="D13" s="549"/>
      <c r="E13" s="549"/>
      <c r="F13" s="549"/>
      <c r="G13" s="549"/>
      <c r="H13" s="549"/>
      <c r="I13" s="549"/>
      <c r="J13" s="306"/>
    </row>
    <row r="14" spans="1:10" s="15" customFormat="1" ht="13.5" customHeight="1">
      <c r="A14" s="302"/>
      <c r="B14" s="549"/>
      <c r="C14" s="549"/>
      <c r="D14" s="549"/>
      <c r="E14" s="549"/>
      <c r="F14" s="549"/>
      <c r="G14" s="549"/>
      <c r="H14" s="549"/>
      <c r="I14" s="549"/>
      <c r="J14" s="306"/>
    </row>
    <row r="15" spans="1:10" s="15" customFormat="1" ht="36.75" customHeight="1">
      <c r="A15" s="302"/>
      <c r="B15" s="549"/>
      <c r="C15" s="549"/>
      <c r="D15" s="549"/>
      <c r="E15" s="549"/>
      <c r="F15" s="549"/>
      <c r="G15" s="549"/>
      <c r="H15" s="549"/>
      <c r="I15" s="549"/>
      <c r="J15" s="306"/>
    </row>
    <row r="16" spans="1:10" s="15" customFormat="1" ht="118.5" customHeight="1">
      <c r="A16" s="302"/>
      <c r="B16" s="549" t="s">
        <v>222</v>
      </c>
      <c r="C16" s="549"/>
      <c r="D16" s="549"/>
      <c r="E16" s="549"/>
      <c r="F16" s="549"/>
      <c r="G16" s="549"/>
      <c r="H16" s="549"/>
      <c r="I16" s="549"/>
      <c r="J16" s="306"/>
    </row>
    <row r="17" spans="1:10" s="8" customFormat="1" ht="9" customHeight="1">
      <c r="A17" s="302"/>
      <c r="B17" s="307"/>
      <c r="C17" s="307"/>
      <c r="D17" s="307"/>
      <c r="E17" s="307"/>
      <c r="F17" s="307"/>
      <c r="G17" s="307"/>
      <c r="H17" s="307"/>
      <c r="I17" s="307"/>
      <c r="J17" s="306"/>
    </row>
    <row r="18" spans="1:10" s="15" customFormat="1" ht="1.5" customHeight="1">
      <c r="A18" s="302"/>
      <c r="B18" s="308"/>
      <c r="C18" s="309"/>
      <c r="D18" s="309"/>
      <c r="E18" s="309"/>
      <c r="F18" s="309"/>
      <c r="G18" s="309"/>
      <c r="H18" s="302"/>
      <c r="I18" s="302"/>
      <c r="J18" s="302"/>
    </row>
    <row r="19" spans="1:10" s="8" customFormat="1" ht="10.15" customHeight="1">
      <c r="A19" s="302"/>
      <c r="B19" s="308"/>
      <c r="C19" s="309"/>
      <c r="D19" s="309"/>
      <c r="E19" s="309"/>
      <c r="F19" s="309"/>
      <c r="G19" s="309"/>
      <c r="H19" s="302"/>
      <c r="I19" s="302"/>
      <c r="J19" s="302"/>
    </row>
    <row r="20" spans="1:10" s="8" customFormat="1" ht="16.149999999999999" customHeight="1">
      <c r="A20" s="302"/>
      <c r="B20" s="308"/>
      <c r="C20" s="309"/>
      <c r="D20" s="550" t="s">
        <v>138</v>
      </c>
      <c r="E20" s="551"/>
      <c r="F20" s="302"/>
      <c r="G20" s="302"/>
      <c r="H20" s="302"/>
      <c r="I20" s="302"/>
      <c r="J20" s="302"/>
    </row>
    <row r="21" spans="1:10" s="8" customFormat="1" ht="13.5" customHeight="1">
      <c r="A21" s="302"/>
      <c r="B21" s="310"/>
      <c r="C21" s="309"/>
      <c r="D21" s="552"/>
      <c r="E21" s="553"/>
      <c r="F21" s="302"/>
      <c r="G21" s="302"/>
      <c r="H21" s="302"/>
      <c r="I21" s="302"/>
      <c r="J21" s="302"/>
    </row>
    <row r="22" spans="1:10" s="8" customFormat="1" ht="3" customHeight="1">
      <c r="A22" s="302"/>
      <c r="B22" s="310" t="s">
        <v>209</v>
      </c>
      <c r="C22" s="309"/>
      <c r="D22" s="311"/>
      <c r="E22" s="312"/>
      <c r="F22" s="309"/>
      <c r="G22" s="309"/>
      <c r="H22" s="302"/>
      <c r="I22" s="302"/>
      <c r="J22" s="302"/>
    </row>
    <row r="23" spans="1:10" s="8" customFormat="1" ht="17.25" customHeight="1">
      <c r="A23" s="302"/>
      <c r="B23" s="313"/>
      <c r="C23" s="313"/>
      <c r="D23" s="314"/>
      <c r="E23" s="312"/>
      <c r="F23" s="313"/>
      <c r="G23" s="313"/>
      <c r="H23" s="302"/>
      <c r="I23" s="302"/>
      <c r="J23" s="302"/>
    </row>
    <row r="24" spans="1:10" s="15" customFormat="1" ht="1.5" customHeight="1">
      <c r="A24" s="302"/>
      <c r="B24" s="315"/>
      <c r="C24" s="315"/>
      <c r="D24" s="315"/>
      <c r="E24" s="315"/>
      <c r="F24" s="315"/>
      <c r="G24" s="315"/>
      <c r="H24" s="315"/>
      <c r="I24" s="315"/>
      <c r="J24" s="302"/>
    </row>
    <row r="25" spans="1:10" s="15" customFormat="1" ht="17.25" customHeight="1">
      <c r="A25" s="302"/>
      <c r="B25" s="303" t="s">
        <v>223</v>
      </c>
      <c r="C25" s="309"/>
      <c r="D25" s="309"/>
      <c r="E25" s="309"/>
      <c r="F25" s="309"/>
      <c r="G25" s="309"/>
      <c r="H25" s="302"/>
      <c r="I25" s="302"/>
      <c r="J25" s="302"/>
    </row>
    <row r="26" spans="1:10" s="15" customFormat="1" ht="1.5" customHeight="1">
      <c r="A26" s="302"/>
      <c r="B26" s="308"/>
      <c r="C26" s="309"/>
      <c r="D26" s="309"/>
      <c r="E26" s="309"/>
      <c r="F26" s="309"/>
      <c r="G26" s="309"/>
      <c r="H26" s="302"/>
      <c r="I26" s="302"/>
      <c r="J26" s="302"/>
    </row>
    <row r="27" spans="1:10" s="15" customFormat="1" ht="24" customHeight="1">
      <c r="A27" s="302"/>
      <c r="B27" s="554" t="s">
        <v>224</v>
      </c>
      <c r="C27" s="555"/>
      <c r="D27" s="555"/>
      <c r="E27" s="555"/>
      <c r="F27" s="555"/>
      <c r="G27" s="555"/>
      <c r="H27" s="555"/>
      <c r="I27" s="555"/>
      <c r="J27" s="302"/>
    </row>
    <row r="28" spans="1:10" s="15" customFormat="1" ht="10.15" customHeight="1">
      <c r="A28" s="302"/>
      <c r="B28" s="308"/>
      <c r="C28" s="309"/>
      <c r="D28" s="309"/>
      <c r="E28" s="309"/>
      <c r="F28" s="544" t="s">
        <v>225</v>
      </c>
      <c r="G28" s="544"/>
      <c r="H28" s="544"/>
      <c r="I28" s="544"/>
      <c r="J28" s="302"/>
    </row>
    <row r="29" spans="1:10" s="8" customFormat="1" ht="16.149999999999999" customHeight="1">
      <c r="A29" s="302"/>
      <c r="B29" s="308"/>
      <c r="C29" s="309"/>
      <c r="D29" s="545"/>
      <c r="E29" s="547" t="s">
        <v>17</v>
      </c>
      <c r="F29" s="544"/>
      <c r="G29" s="544"/>
      <c r="H29" s="544"/>
      <c r="I29" s="544"/>
      <c r="J29" s="302"/>
    </row>
    <row r="30" spans="1:10" s="8" customFormat="1" ht="13.5" customHeight="1">
      <c r="A30" s="302"/>
      <c r="B30" s="310"/>
      <c r="C30" s="309"/>
      <c r="D30" s="546"/>
      <c r="E30" s="547"/>
      <c r="F30" s="544"/>
      <c r="G30" s="544"/>
      <c r="H30" s="544"/>
      <c r="I30" s="544"/>
      <c r="J30" s="302"/>
    </row>
    <row r="31" spans="1:10" s="8" customFormat="1" ht="3" customHeight="1">
      <c r="A31" s="302"/>
      <c r="B31" s="313"/>
      <c r="C31" s="313"/>
      <c r="D31" s="314"/>
      <c r="E31" s="312"/>
      <c r="F31" s="544"/>
      <c r="G31" s="544"/>
      <c r="H31" s="544"/>
      <c r="I31" s="544"/>
      <c r="J31" s="302"/>
    </row>
    <row r="32" spans="1:10" s="15" customFormat="1" ht="19.5" customHeight="1">
      <c r="A32" s="302"/>
      <c r="B32" s="310"/>
      <c r="C32" s="302"/>
      <c r="D32" s="302"/>
      <c r="E32" s="302"/>
      <c r="F32" s="544"/>
      <c r="G32" s="544"/>
      <c r="H32" s="544"/>
      <c r="I32" s="544"/>
      <c r="J32" s="302"/>
    </row>
    <row r="33" spans="1:10" s="15" customFormat="1" ht="1.5" customHeight="1">
      <c r="A33" s="302"/>
      <c r="B33" s="310"/>
      <c r="C33" s="302"/>
      <c r="D33" s="302"/>
      <c r="E33" s="302"/>
      <c r="F33" s="302"/>
      <c r="G33" s="302"/>
      <c r="H33" s="316"/>
      <c r="I33" s="317"/>
      <c r="J33" s="302"/>
    </row>
    <row r="34" spans="1:10" s="15" customFormat="1" ht="17.25" customHeight="1">
      <c r="A34" s="302"/>
      <c r="B34" s="303" t="s">
        <v>242</v>
      </c>
      <c r="C34" s="309"/>
      <c r="D34" s="309"/>
      <c r="E34" s="309"/>
      <c r="F34" s="309"/>
      <c r="G34" s="309"/>
      <c r="H34" s="302"/>
      <c r="I34" s="302"/>
      <c r="J34" s="302"/>
    </row>
    <row r="35" spans="1:10" s="15" customFormat="1" ht="1.5" customHeight="1">
      <c r="A35" s="302"/>
      <c r="B35" s="318"/>
      <c r="C35" s="318"/>
      <c r="D35" s="318"/>
      <c r="E35" s="318"/>
      <c r="F35" s="318"/>
      <c r="G35" s="318"/>
      <c r="H35" s="306"/>
      <c r="I35" s="306"/>
      <c r="J35" s="306"/>
    </row>
    <row r="36" spans="1:10" s="15" customFormat="1" ht="10.15" customHeight="1">
      <c r="A36" s="302"/>
      <c r="B36" s="318"/>
      <c r="C36" s="318"/>
      <c r="D36" s="318"/>
      <c r="E36" s="318"/>
      <c r="F36" s="318"/>
      <c r="G36" s="318"/>
      <c r="H36" s="306"/>
      <c r="I36" s="306"/>
      <c r="J36" s="306"/>
    </row>
    <row r="37" spans="1:10" s="16" customFormat="1" ht="20.100000000000001" customHeight="1">
      <c r="A37" s="319"/>
      <c r="B37" s="320" t="s">
        <v>6</v>
      </c>
      <c r="C37" s="321"/>
      <c r="D37" s="321"/>
      <c r="E37" s="321"/>
      <c r="F37" s="322"/>
      <c r="G37" s="319"/>
      <c r="H37" s="559"/>
      <c r="I37" s="560"/>
      <c r="J37" s="319"/>
    </row>
    <row r="38" spans="1:10" s="16" customFormat="1" ht="20.100000000000001" customHeight="1">
      <c r="A38" s="319"/>
      <c r="B38" s="323" t="s">
        <v>206</v>
      </c>
      <c r="C38" s="324"/>
      <c r="D38" s="324"/>
      <c r="E38" s="324"/>
      <c r="F38" s="325"/>
      <c r="G38" s="326"/>
      <c r="H38" s="559"/>
      <c r="I38" s="560"/>
      <c r="J38" s="319"/>
    </row>
    <row r="39" spans="1:10" s="16" customFormat="1" ht="20.100000000000001" customHeight="1">
      <c r="A39" s="319"/>
      <c r="B39" s="323" t="s">
        <v>8</v>
      </c>
      <c r="C39" s="437"/>
      <c r="D39" s="437"/>
      <c r="E39" s="437"/>
      <c r="F39" s="438"/>
      <c r="G39" s="319"/>
      <c r="H39" s="559"/>
      <c r="I39" s="560"/>
      <c r="J39" s="319"/>
    </row>
    <row r="40" spans="1:10" s="16" customFormat="1" ht="20.100000000000001" customHeight="1">
      <c r="A40" s="319"/>
      <c r="B40" s="418" t="s">
        <v>83</v>
      </c>
      <c r="C40" s="341"/>
      <c r="D40" s="341"/>
      <c r="E40" s="341"/>
      <c r="F40" s="342"/>
      <c r="G40" s="326"/>
      <c r="H40" s="559"/>
      <c r="I40" s="560"/>
      <c r="J40" s="319"/>
    </row>
    <row r="41" spans="1:10" s="16" customFormat="1" ht="12.75" customHeight="1">
      <c r="A41" s="319"/>
      <c r="B41" s="330"/>
      <c r="C41" s="324"/>
      <c r="D41" s="324"/>
      <c r="E41" s="324"/>
      <c r="F41" s="324"/>
      <c r="G41" s="326"/>
      <c r="H41" s="331"/>
      <c r="I41" s="332"/>
      <c r="J41" s="319"/>
    </row>
    <row r="42" spans="1:10" s="16" customFormat="1" ht="20.100000000000001" customHeight="1">
      <c r="A42" s="319"/>
      <c r="B42" s="320" t="s">
        <v>205</v>
      </c>
      <c r="C42" s="333"/>
      <c r="D42" s="333"/>
      <c r="E42" s="333"/>
      <c r="F42" s="334" t="s">
        <v>125</v>
      </c>
      <c r="G42" s="335"/>
      <c r="H42" s="556">
        <v>0</v>
      </c>
      <c r="I42" s="557"/>
      <c r="J42" s="319"/>
    </row>
    <row r="43" spans="1:10" s="16" customFormat="1" ht="20.100000000000001" customHeight="1">
      <c r="A43" s="319"/>
      <c r="B43" s="336" t="str">
        <f>IF(SUM(H42:H45)=1,"","ERROR: Percentage breakdown must total 100%")</f>
        <v>ERROR: Percentage breakdown must total 100%</v>
      </c>
      <c r="C43" s="337"/>
      <c r="D43" s="337"/>
      <c r="E43" s="337"/>
      <c r="F43" s="338" t="s">
        <v>126</v>
      </c>
      <c r="G43" s="339"/>
      <c r="H43" s="556">
        <v>0</v>
      </c>
      <c r="I43" s="557"/>
      <c r="J43" s="319"/>
    </row>
    <row r="44" spans="1:10" s="16" customFormat="1" ht="20.100000000000001" customHeight="1">
      <c r="A44" s="319"/>
      <c r="B44" s="323"/>
      <c r="C44" s="337"/>
      <c r="D44" s="337"/>
      <c r="E44" s="337"/>
      <c r="F44" s="338" t="s">
        <v>127</v>
      </c>
      <c r="G44" s="339"/>
      <c r="H44" s="556">
        <v>0</v>
      </c>
      <c r="I44" s="557"/>
      <c r="J44" s="319"/>
    </row>
    <row r="45" spans="1:10" s="16" customFormat="1" ht="20.100000000000001" customHeight="1">
      <c r="A45" s="319"/>
      <c r="B45" s="340"/>
      <c r="C45" s="341"/>
      <c r="D45" s="341"/>
      <c r="E45" s="341"/>
      <c r="F45" s="342" t="s">
        <v>201</v>
      </c>
      <c r="G45" s="339"/>
      <c r="H45" s="556">
        <v>0</v>
      </c>
      <c r="I45" s="557"/>
      <c r="J45" s="319"/>
    </row>
    <row r="46" spans="1:10" s="15" customFormat="1" ht="19.5" customHeight="1">
      <c r="A46" s="302"/>
      <c r="B46" s="343"/>
      <c r="C46" s="344"/>
      <c r="D46" s="344"/>
      <c r="E46" s="344"/>
      <c r="F46" s="344"/>
      <c r="G46" s="344"/>
      <c r="H46" s="316"/>
      <c r="I46" s="302"/>
      <c r="J46" s="302"/>
    </row>
    <row r="47" spans="1:10" s="15" customFormat="1" ht="1.5" customHeight="1">
      <c r="A47" s="302"/>
      <c r="B47" s="343"/>
      <c r="C47" s="344"/>
      <c r="D47" s="344"/>
      <c r="E47" s="344"/>
      <c r="F47" s="344"/>
      <c r="G47" s="344"/>
      <c r="H47" s="316"/>
      <c r="I47" s="302"/>
      <c r="J47" s="302"/>
    </row>
    <row r="48" spans="1:10" s="15" customFormat="1" ht="17.25" customHeight="1">
      <c r="A48" s="302"/>
      <c r="B48" s="303" t="s">
        <v>226</v>
      </c>
      <c r="C48" s="309"/>
      <c r="D48" s="309"/>
      <c r="E48" s="309"/>
      <c r="F48" s="309"/>
      <c r="G48" s="309"/>
      <c r="H48" s="302"/>
      <c r="I48" s="302"/>
      <c r="J48" s="302"/>
    </row>
    <row r="49" spans="1:10" s="15" customFormat="1" ht="1.5" customHeight="1">
      <c r="A49" s="302"/>
      <c r="B49" s="318"/>
      <c r="C49" s="318"/>
      <c r="D49" s="318"/>
      <c r="E49" s="318"/>
      <c r="F49" s="318"/>
      <c r="G49" s="318"/>
      <c r="H49" s="306"/>
      <c r="I49" s="306"/>
      <c r="J49" s="306"/>
    </row>
    <row r="50" spans="1:10" s="15" customFormat="1" ht="10.15" customHeight="1">
      <c r="A50" s="302"/>
      <c r="B50" s="302"/>
      <c r="C50" s="302"/>
      <c r="D50" s="302"/>
      <c r="E50" s="302"/>
      <c r="F50" s="304"/>
      <c r="G50" s="304"/>
      <c r="H50" s="302"/>
      <c r="I50" s="302"/>
      <c r="J50" s="345"/>
    </row>
    <row r="51" spans="1:10" s="15" customFormat="1" ht="10.15" customHeight="1">
      <c r="A51" s="302"/>
      <c r="B51" s="302"/>
      <c r="C51" s="302"/>
      <c r="D51" s="302"/>
      <c r="E51" s="302"/>
      <c r="F51" s="304"/>
      <c r="G51" s="304"/>
      <c r="H51" s="302"/>
      <c r="I51" s="302"/>
      <c r="J51" s="345"/>
    </row>
    <row r="52" spans="1:10" s="8" customFormat="1" ht="16.5" hidden="1" customHeight="1">
      <c r="A52" s="302"/>
      <c r="B52" s="302"/>
      <c r="C52" s="346" t="s">
        <v>16</v>
      </c>
      <c r="D52" s="302"/>
      <c r="E52" s="302"/>
      <c r="F52" s="347" t="str">
        <f>IF(AND(D29&lt;=5,D29&lt;&gt;""),TRUNC(C104),IF(AND(D29&gt;5,D29&lt;&gt;""),"N/A",""))</f>
        <v/>
      </c>
      <c r="G52" s="304"/>
      <c r="H52" s="302"/>
      <c r="I52" s="302"/>
      <c r="J52" s="345"/>
    </row>
    <row r="53" spans="1:10" s="8" customFormat="1" ht="16.5" hidden="1" customHeight="1">
      <c r="A53" s="302"/>
      <c r="B53" s="302"/>
      <c r="C53" s="346"/>
      <c r="D53" s="302"/>
      <c r="E53" s="302"/>
      <c r="F53" s="304"/>
      <c r="G53" s="304"/>
      <c r="H53" s="302"/>
      <c r="I53" s="302"/>
      <c r="J53" s="345"/>
    </row>
    <row r="54" spans="1:10" s="8" customFormat="1" ht="16.5" customHeight="1">
      <c r="A54" s="302"/>
      <c r="B54" s="302"/>
      <c r="C54" s="318" t="s">
        <v>227</v>
      </c>
      <c r="D54" s="319"/>
      <c r="E54" s="319"/>
      <c r="F54" s="302"/>
      <c r="G54" s="302"/>
      <c r="H54" s="302"/>
      <c r="I54" s="319"/>
      <c r="J54" s="345"/>
    </row>
    <row r="55" spans="1:10" s="8" customFormat="1" ht="16.5" customHeight="1">
      <c r="A55" s="302"/>
      <c r="B55" s="302"/>
      <c r="C55" s="348"/>
      <c r="D55" s="319"/>
      <c r="E55" s="349" t="s">
        <v>125</v>
      </c>
      <c r="F55" s="347" t="str">
        <f>IF(AND(D29&lt;=5,H37&lt;&gt;""),(C105*H39/(C95+H43/H42*C96+H44/H42*C97+H45/H42*C98)),IF(AND(D29&gt;5,H37&lt;&gt;""),(C116*H39/(C95+H43/H42*C96+H44/H42*C97+H45/H42*C98)),""))</f>
        <v/>
      </c>
      <c r="G55" s="350"/>
      <c r="H55" s="350" t="s">
        <v>203</v>
      </c>
      <c r="I55" s="319"/>
      <c r="J55" s="345"/>
    </row>
    <row r="56" spans="1:10" s="8" customFormat="1" ht="16.5" customHeight="1">
      <c r="A56" s="302"/>
      <c r="B56" s="302"/>
      <c r="C56" s="348"/>
      <c r="D56" s="319"/>
      <c r="E56" s="349" t="s">
        <v>126</v>
      </c>
      <c r="F56" s="347" t="str">
        <f>IF(H37&lt;&gt;"",TRUNC(H43/H42*F55*3.6),"")</f>
        <v/>
      </c>
      <c r="G56" s="350"/>
      <c r="H56" s="350" t="s">
        <v>198</v>
      </c>
      <c r="I56" s="319"/>
      <c r="J56" s="345"/>
    </row>
    <row r="57" spans="1:10" s="8" customFormat="1" ht="16.5" hidden="1" customHeight="1">
      <c r="A57" s="302"/>
      <c r="B57" s="302"/>
      <c r="C57" s="348"/>
      <c r="D57" s="319"/>
      <c r="E57" s="351" t="s">
        <v>127</v>
      </c>
      <c r="F57" s="352" t="str">
        <f>IF(H37&lt;&gt;"",TRUNC(H44/H42*F55*3.6),"")</f>
        <v/>
      </c>
      <c r="G57" s="353"/>
      <c r="H57" s="353" t="s">
        <v>198</v>
      </c>
      <c r="I57" s="353"/>
      <c r="J57" s="345"/>
    </row>
    <row r="58" spans="1:10" s="8" customFormat="1" ht="16.5" customHeight="1">
      <c r="A58" s="302"/>
      <c r="B58" s="302"/>
      <c r="C58" s="348"/>
      <c r="D58" s="319"/>
      <c r="E58" s="354" t="s">
        <v>127</v>
      </c>
      <c r="F58" s="347" t="str">
        <f>IF(F57="","",F57/C121)</f>
        <v/>
      </c>
      <c r="G58" s="355"/>
      <c r="H58" s="355" t="s">
        <v>202</v>
      </c>
      <c r="I58" s="319"/>
      <c r="J58" s="345"/>
    </row>
    <row r="59" spans="1:10" s="8" customFormat="1" ht="16.5" hidden="1" customHeight="1">
      <c r="A59" s="302"/>
      <c r="B59" s="302"/>
      <c r="C59" s="348"/>
      <c r="D59" s="302"/>
      <c r="E59" s="351" t="s">
        <v>128</v>
      </c>
      <c r="F59" s="352" t="str">
        <f>IF(H37&lt;&gt;"",TRUNC(H45/H42*F55*3.6),"")</f>
        <v/>
      </c>
      <c r="G59" s="353"/>
      <c r="H59" s="353" t="s">
        <v>198</v>
      </c>
      <c r="I59" s="353"/>
      <c r="J59" s="345"/>
    </row>
    <row r="60" spans="1:10" s="8" customFormat="1" ht="16.5" customHeight="1">
      <c r="A60" s="302"/>
      <c r="B60" s="302"/>
      <c r="C60" s="348"/>
      <c r="D60" s="302"/>
      <c r="E60" s="354" t="s">
        <v>201</v>
      </c>
      <c r="F60" s="347" t="str">
        <f>IF(F59="","",F59/C122)</f>
        <v/>
      </c>
      <c r="G60" s="355"/>
      <c r="H60" s="355" t="s">
        <v>200</v>
      </c>
      <c r="I60" s="302"/>
      <c r="J60" s="345"/>
    </row>
    <row r="61" spans="1:10">
      <c r="A61" s="356"/>
      <c r="B61" s="357"/>
      <c r="C61" s="357"/>
      <c r="D61" s="357"/>
      <c r="E61" s="358"/>
      <c r="F61" s="357"/>
      <c r="G61" s="357"/>
      <c r="H61" s="357"/>
      <c r="I61" s="357"/>
      <c r="J61" s="357"/>
    </row>
    <row r="62" spans="1:10" ht="16.5" customHeight="1">
      <c r="A62" s="356"/>
      <c r="B62" s="357"/>
      <c r="C62" s="357"/>
      <c r="D62" s="357"/>
      <c r="E62" s="358"/>
      <c r="F62" s="357"/>
      <c r="G62" s="357"/>
      <c r="H62" s="357"/>
      <c r="I62" s="357"/>
      <c r="J62" s="357"/>
    </row>
    <row r="63" spans="1:10" s="363" customFormat="1" ht="25.5" customHeight="1">
      <c r="A63" s="361"/>
      <c r="B63" s="558" t="s">
        <v>228</v>
      </c>
      <c r="C63" s="558"/>
      <c r="D63" s="558"/>
      <c r="E63" s="558"/>
      <c r="F63" s="558"/>
      <c r="G63" s="558"/>
      <c r="H63" s="558"/>
      <c r="I63" s="558"/>
      <c r="J63" s="362"/>
    </row>
    <row r="64" spans="1:10" s="363" customFormat="1" ht="27.75" customHeight="1">
      <c r="A64" s="361"/>
      <c r="B64" s="558" t="s">
        <v>229</v>
      </c>
      <c r="C64" s="558"/>
      <c r="D64" s="558"/>
      <c r="E64" s="558"/>
      <c r="F64" s="558"/>
      <c r="G64" s="558"/>
      <c r="H64" s="558"/>
      <c r="I64" s="558"/>
      <c r="J64" s="362"/>
    </row>
    <row r="65" spans="1:10" hidden="1">
      <c r="A65" s="357"/>
      <c r="B65" s="357"/>
      <c r="C65" s="359"/>
      <c r="D65" s="360"/>
      <c r="E65" s="357"/>
      <c r="F65" s="357"/>
      <c r="G65" s="357"/>
      <c r="H65" s="357"/>
      <c r="I65" s="357"/>
      <c r="J65" s="357"/>
    </row>
    <row r="66" spans="1:10" s="240" customFormat="1" ht="15.75" hidden="1" customHeight="1">
      <c r="A66" s="243"/>
      <c r="C66" s="365" t="s">
        <v>199</v>
      </c>
      <c r="F66" s="366" t="e">
        <f>TRUNC(F55*3.6+F56+F57+F59)</f>
        <v>#VALUE!</v>
      </c>
      <c r="H66" s="243" t="s">
        <v>198</v>
      </c>
    </row>
    <row r="67" spans="1:10" s="240" customFormat="1" ht="15.75" hidden="1" customHeight="1">
      <c r="A67" s="243"/>
      <c r="C67" s="365" t="s">
        <v>197</v>
      </c>
      <c r="F67" s="366" t="e">
        <f>F66/H39</f>
        <v>#VALUE!</v>
      </c>
      <c r="H67" s="243" t="s">
        <v>192</v>
      </c>
    </row>
    <row r="68" spans="1:10" s="240" customFormat="1" ht="15.75" hidden="1" customHeight="1">
      <c r="A68" s="243"/>
      <c r="C68" s="365" t="s">
        <v>196</v>
      </c>
      <c r="F68" s="366" t="e">
        <f>F$67*H42</f>
        <v>#VALUE!</v>
      </c>
      <c r="H68" s="243" t="s">
        <v>192</v>
      </c>
    </row>
    <row r="69" spans="1:10" s="240" customFormat="1" ht="15.75" hidden="1" customHeight="1">
      <c r="A69" s="243"/>
      <c r="C69" s="365" t="s">
        <v>195</v>
      </c>
      <c r="F69" s="366" t="e">
        <f>F$67*H43</f>
        <v>#VALUE!</v>
      </c>
      <c r="H69" s="243" t="s">
        <v>192</v>
      </c>
    </row>
    <row r="70" spans="1:10" s="240" customFormat="1" ht="15.75" hidden="1" customHeight="1">
      <c r="A70" s="243"/>
      <c r="C70" s="365" t="s">
        <v>194</v>
      </c>
      <c r="F70" s="366" t="e">
        <f>F$67*H44</f>
        <v>#VALUE!</v>
      </c>
      <c r="H70" s="243" t="s">
        <v>192</v>
      </c>
    </row>
    <row r="71" spans="1:10" s="240" customFormat="1" ht="15.75" hidden="1" customHeight="1">
      <c r="A71" s="243"/>
      <c r="C71" s="367" t="s">
        <v>193</v>
      </c>
      <c r="F71" s="366" t="e">
        <f>F$67*H45</f>
        <v>#VALUE!</v>
      </c>
      <c r="H71" s="243" t="s">
        <v>192</v>
      </c>
    </row>
    <row r="72" spans="1:10" s="240" customFormat="1" ht="15.75" hidden="1" customHeight="1">
      <c r="A72" s="245"/>
      <c r="C72" s="245"/>
      <c r="F72" s="245"/>
      <c r="H72" s="245"/>
    </row>
    <row r="73" spans="1:10" s="240" customFormat="1" ht="15.75" hidden="1" customHeight="1">
      <c r="A73" s="243"/>
      <c r="C73" s="365" t="s">
        <v>191</v>
      </c>
      <c r="F73" s="366" t="e">
        <f>SUM(F75:F78)</f>
        <v>#VALUE!</v>
      </c>
      <c r="H73" s="365" t="s">
        <v>178</v>
      </c>
    </row>
    <row r="74" spans="1:10" s="240" customFormat="1" ht="15.75" hidden="1" customHeight="1">
      <c r="A74" s="243"/>
      <c r="C74" s="365" t="s">
        <v>190</v>
      </c>
      <c r="F74" s="366" t="e">
        <f>F73/H39</f>
        <v>#VALUE!</v>
      </c>
      <c r="H74" s="365" t="s">
        <v>183</v>
      </c>
    </row>
    <row r="75" spans="1:10" s="240" customFormat="1" ht="15.75" hidden="1" customHeight="1">
      <c r="A75" s="243"/>
      <c r="C75" s="365" t="s">
        <v>189</v>
      </c>
      <c r="F75" s="366" t="e">
        <f>F55*C109</f>
        <v>#VALUE!</v>
      </c>
      <c r="H75" s="365" t="s">
        <v>178</v>
      </c>
    </row>
    <row r="76" spans="1:10" s="240" customFormat="1" ht="15.75" hidden="1" customHeight="1">
      <c r="A76" s="243"/>
      <c r="C76" s="365" t="s">
        <v>188</v>
      </c>
      <c r="F76" s="366" t="e">
        <f>F56/3.6*C108</f>
        <v>#VALUE!</v>
      </c>
      <c r="H76" s="365" t="s">
        <v>178</v>
      </c>
    </row>
    <row r="77" spans="1:10" s="240" customFormat="1" ht="15.75" hidden="1" customHeight="1">
      <c r="A77" s="243"/>
      <c r="C77" s="365" t="s">
        <v>187</v>
      </c>
      <c r="F77" s="366" t="e">
        <f>F57/3.6*C110</f>
        <v>#VALUE!</v>
      </c>
      <c r="H77" s="365" t="s">
        <v>178</v>
      </c>
    </row>
    <row r="78" spans="1:10" s="240" customFormat="1" ht="15.75" hidden="1" customHeight="1">
      <c r="A78" s="243"/>
      <c r="C78" s="367" t="s">
        <v>186</v>
      </c>
      <c r="F78" s="366" t="e">
        <f>F59/3.6*C111</f>
        <v>#VALUE!</v>
      </c>
      <c r="H78" s="365" t="s">
        <v>178</v>
      </c>
    </row>
    <row r="79" spans="1:10" s="240" customFormat="1" ht="15.75" hidden="1" customHeight="1">
      <c r="A79" s="243"/>
      <c r="C79" s="243"/>
      <c r="F79" s="366"/>
      <c r="H79" s="243"/>
    </row>
    <row r="80" spans="1:10" s="240" customFormat="1" ht="15.75" hidden="1" customHeight="1">
      <c r="A80" s="243"/>
      <c r="C80" s="365" t="s">
        <v>185</v>
      </c>
      <c r="F80" s="366" t="e">
        <f>SUM(F82:F85)</f>
        <v>#VALUE!</v>
      </c>
      <c r="H80" s="365" t="s">
        <v>178</v>
      </c>
    </row>
    <row r="81" spans="1:8" s="240" customFormat="1" ht="15.75" hidden="1" customHeight="1">
      <c r="A81" s="243"/>
      <c r="C81" s="365" t="s">
        <v>184</v>
      </c>
      <c r="F81" s="366" t="e">
        <f>F80/H39</f>
        <v>#VALUE!</v>
      </c>
      <c r="H81" s="365" t="s">
        <v>183</v>
      </c>
    </row>
    <row r="82" spans="1:8" s="240" customFormat="1" ht="15.75" hidden="1" customHeight="1">
      <c r="A82" s="243"/>
      <c r="C82" s="365" t="s">
        <v>182</v>
      </c>
      <c r="F82" s="366" t="e">
        <f>F55*D109</f>
        <v>#VALUE!</v>
      </c>
      <c r="H82" s="365" t="s">
        <v>178</v>
      </c>
    </row>
    <row r="83" spans="1:8" s="240" customFormat="1" ht="15.75" hidden="1" customHeight="1">
      <c r="A83" s="243"/>
      <c r="C83" s="365" t="s">
        <v>181</v>
      </c>
      <c r="F83" s="366" t="e">
        <f>F56/3.6*D108</f>
        <v>#VALUE!</v>
      </c>
      <c r="H83" s="365" t="s">
        <v>178</v>
      </c>
    </row>
    <row r="84" spans="1:8" s="240" customFormat="1" ht="15.75" hidden="1" customHeight="1">
      <c r="A84" s="243"/>
      <c r="C84" s="365" t="s">
        <v>180</v>
      </c>
      <c r="F84" s="366" t="e">
        <f>F57/3.6*D110</f>
        <v>#VALUE!</v>
      </c>
      <c r="H84" s="365" t="s">
        <v>178</v>
      </c>
    </row>
    <row r="85" spans="1:8" s="240" customFormat="1" ht="15.75" hidden="1" customHeight="1">
      <c r="A85" s="243"/>
      <c r="C85" s="367" t="s">
        <v>179</v>
      </c>
      <c r="F85" s="366" t="e">
        <f>F59/3.6*D111</f>
        <v>#VALUE!</v>
      </c>
      <c r="H85" s="365" t="s">
        <v>178</v>
      </c>
    </row>
    <row r="86" spans="1:8" ht="13.5" customHeight="1">
      <c r="B86" s="369"/>
    </row>
    <row r="87" spans="1:8" ht="19.5" hidden="1">
      <c r="B87" s="370" t="s">
        <v>26</v>
      </c>
    </row>
    <row r="88" spans="1:8" ht="19.5" hidden="1">
      <c r="B88" s="370"/>
    </row>
    <row r="89" spans="1:8" hidden="1">
      <c r="B89" s="51" t="s">
        <v>177</v>
      </c>
      <c r="C89" s="51">
        <f>MIN(H38+10, 168)</f>
        <v>10</v>
      </c>
    </row>
    <row r="90" spans="1:8" hidden="1">
      <c r="B90" s="51" t="s">
        <v>234</v>
      </c>
      <c r="C90" s="51">
        <f>1/(0.38+0.0105*C89)</f>
        <v>2.061855670103093</v>
      </c>
    </row>
    <row r="91" spans="1:8" hidden="1">
      <c r="B91" s="51" t="s">
        <v>124</v>
      </c>
      <c r="C91" s="371" t="str">
        <f>IF(OR(AND($H37&gt;=200,$H37&lt;=299),$H37=2540,AND($H37&gt;=2600,$H37&lt;=2620),AND($H37&gt;=2900,$H37&lt;=2914)),"ACT",IF(OR($H37&lt;200,AND($H37&lt;3000,$H37&gt;=1000)),"NSW",IF(AND($H37&lt;=999,$H37&gt;=800),"NT",IF(OR(AND($H37&lt;=8999,$H37&gt;=8000),AND($H37&lt;=3999,$H37&gt;=3000)),"VIC",IF(OR(AND($H37&lt;=9999,$H37&gt;=9000),AND($H37&lt;=4999,$H37&gt;=4000)),"QLD",IF(AND($H37&lt;=5999,$H37&gt;=5000),"SA",IF(AND($H37&lt;=6999,$H37&gt;=6000),"WA","TAS")))))))</f>
        <v>NSW</v>
      </c>
    </row>
    <row r="92" spans="1:8" hidden="1">
      <c r="B92" s="51" t="s">
        <v>175</v>
      </c>
      <c r="C92" s="51" t="e">
        <f>VLOOKUP($H$37,'Climate by postcode'!$A$4:$E$3730,2,0)</f>
        <v>#N/A</v>
      </c>
    </row>
    <row r="93" spans="1:8" hidden="1">
      <c r="B93" s="51" t="s">
        <v>173</v>
      </c>
      <c r="C93" s="51" t="e">
        <f>VLOOKUP($C$92,'Climate by postcode'!$B$4:$E$3730,2,0)</f>
        <v>#N/A</v>
      </c>
    </row>
    <row r="94" spans="1:8" hidden="1">
      <c r="B94" s="51" t="s">
        <v>172</v>
      </c>
      <c r="C94" s="51" t="e">
        <f>VLOOKUP($C$92,'Climate by postcode'!$B$4:$E$3730,3,0)</f>
        <v>#N/A</v>
      </c>
    </row>
    <row r="95" spans="1:8" hidden="1">
      <c r="B95" s="51" t="s">
        <v>158</v>
      </c>
      <c r="C95" s="51">
        <f>VLOOKUP($C$91,SGEx!$A$18:$E$26,2,0)</f>
        <v>0.9</v>
      </c>
    </row>
    <row r="96" spans="1:8" hidden="1">
      <c r="B96" s="51" t="s">
        <v>159</v>
      </c>
      <c r="C96" s="51">
        <f>VLOOKUP($C$91,SGEx!$A$18:$E$26,3,0)</f>
        <v>0.23266800000000001</v>
      </c>
    </row>
    <row r="97" spans="2:4" hidden="1">
      <c r="B97" s="51" t="s">
        <v>157</v>
      </c>
      <c r="C97" s="51">
        <f>VLOOKUP($C$91,SGEx!$A$18:$E$26,4,0)</f>
        <v>0.33566399999999996</v>
      </c>
    </row>
    <row r="98" spans="2:4" hidden="1">
      <c r="B98" s="51" t="s">
        <v>156</v>
      </c>
      <c r="C98" s="51">
        <f>VLOOKUP($C$91,SGEx!$A$18:$E$26,5,0)</f>
        <v>0.26567999999999997</v>
      </c>
    </row>
    <row r="99" spans="2:4" hidden="1">
      <c r="B99" s="51" t="s">
        <v>236</v>
      </c>
      <c r="C99" s="51">
        <f>C95</f>
        <v>0.9</v>
      </c>
    </row>
    <row r="100" spans="2:4" hidden="1">
      <c r="B100" s="51" t="s">
        <v>237</v>
      </c>
      <c r="C100" s="51" t="e">
        <f>H40*0.2/H39</f>
        <v>#DIV/0!</v>
      </c>
      <c r="D100" s="51" t="s">
        <v>243</v>
      </c>
    </row>
    <row r="101" spans="2:4" hidden="1">
      <c r="B101" s="51" t="s">
        <v>244</v>
      </c>
      <c r="C101" s="51" t="e">
        <f>4000*C99*(0.008-C100)</f>
        <v>#DIV/0!</v>
      </c>
    </row>
    <row r="102" spans="2:4" hidden="1">
      <c r="B102" s="51" t="s">
        <v>139</v>
      </c>
      <c r="C102" s="51">
        <f>VLOOKUP($C$91,'Calc coeffients A+B'!$A$16:$G$23,6,0)</f>
        <v>6.81</v>
      </c>
    </row>
    <row r="103" spans="2:4" hidden="1">
      <c r="B103" s="51" t="s">
        <v>140</v>
      </c>
      <c r="C103" s="51">
        <f>VLOOKUP($C$91,'Calc coeffients A+B'!$A$16:$G$23,7,0)</f>
        <v>-3.798E-2</v>
      </c>
    </row>
    <row r="104" spans="2:4" hidden="1">
      <c r="B104" s="51" t="s">
        <v>164</v>
      </c>
      <c r="C104" s="51">
        <f>IF(D29&gt;5,"N/A",(D29-0.499999-C102)/C103)</f>
        <v>192.46969457609268</v>
      </c>
    </row>
    <row r="105" spans="2:4" hidden="1">
      <c r="B105" s="51" t="s">
        <v>163</v>
      </c>
      <c r="C105" s="51" t="e">
        <f>IF(D29&gt;5,"N/A",C104/C90-C101)</f>
        <v>#DIV/0!</v>
      </c>
    </row>
    <row r="106" spans="2:4" hidden="1"/>
    <row r="107" spans="2:4" hidden="1">
      <c r="B107" s="372" t="s">
        <v>162</v>
      </c>
      <c r="C107" s="371" t="s">
        <v>161</v>
      </c>
      <c r="D107" s="371" t="s">
        <v>160</v>
      </c>
    </row>
    <row r="108" spans="2:4" hidden="1">
      <c r="B108" s="51" t="s">
        <v>159</v>
      </c>
      <c r="C108" s="51">
        <f>VLOOKUP($C$91,'NGA Factors'!$A$5:$E$12,3,0)</f>
        <v>0.23269999999999999</v>
      </c>
      <c r="D108" s="51">
        <f>VLOOKUP($C$91,'NGA Factors'!$A$18:$E$25,3,0)</f>
        <v>0.1855</v>
      </c>
    </row>
    <row r="109" spans="2:4" hidden="1">
      <c r="B109" s="51" t="s">
        <v>158</v>
      </c>
      <c r="C109" s="51">
        <f>VLOOKUP($C$91,'NGA Factors'!$A$5:$E$12,2,0)</f>
        <v>0.9</v>
      </c>
      <c r="D109" s="51">
        <f>VLOOKUP($C$91,'NGA Factors'!$A$18:$E$25,2,0)</f>
        <v>0.81</v>
      </c>
    </row>
    <row r="110" spans="2:4" hidden="1">
      <c r="B110" s="51" t="s">
        <v>157</v>
      </c>
      <c r="C110" s="51">
        <f>VLOOKUP($C$91,'NGA Factors'!$A$5:$E$12,4,0)</f>
        <v>0.3357</v>
      </c>
      <c r="D110" s="51">
        <f>VLOOKUP($C$91,'NGA Factors'!$A$18:$E$25,4,0)</f>
        <v>0.32490000000000002</v>
      </c>
    </row>
    <row r="111" spans="2:4" hidden="1">
      <c r="B111" s="51" t="s">
        <v>156</v>
      </c>
      <c r="C111" s="51">
        <f>VLOOKUP($C$91,'NGA Factors'!$A$5:$E$12,5,0)</f>
        <v>0.26569999999999999</v>
      </c>
      <c r="D111" s="51">
        <f>VLOOKUP($C$91,'NGA Factors'!$A$18:$E$25,5,0)</f>
        <v>0.25269999999999998</v>
      </c>
    </row>
    <row r="112" spans="2:4" hidden="1"/>
    <row r="113" spans="2:9" hidden="1">
      <c r="B113" s="372" t="s">
        <v>155</v>
      </c>
    </row>
    <row r="114" spans="2:9" hidden="1">
      <c r="B114" s="51" t="s">
        <v>154</v>
      </c>
      <c r="C114" s="51" t="str">
        <f>IF(D29&gt;5,(5-C102-0.499999)/C103,"N/A")</f>
        <v>N/A</v>
      </c>
      <c r="H114" s="373" t="s">
        <v>230</v>
      </c>
      <c r="I114" s="373"/>
    </row>
    <row r="115" spans="2:9" hidden="1">
      <c r="B115" s="51" t="s">
        <v>153</v>
      </c>
      <c r="C115" s="51" t="str">
        <f>IF(ISNUMBER(C114),C114/C90-C101,"N/A")</f>
        <v>N/A</v>
      </c>
      <c r="H115" s="374">
        <v>5</v>
      </c>
      <c r="I115" s="374">
        <v>1</v>
      </c>
    </row>
    <row r="116" spans="2:9" hidden="1">
      <c r="B116" s="376" t="s">
        <v>231</v>
      </c>
      <c r="C116" s="439" t="str">
        <f>IF(ISNUMBER(C114),C115*(VLOOKUP(D29,H115:I135,2)),"N/A")</f>
        <v>N/A</v>
      </c>
      <c r="H116" s="375">
        <v>5.05</v>
      </c>
      <c r="I116" s="375">
        <v>0.97499999999999998</v>
      </c>
    </row>
    <row r="117" spans="2:9" hidden="1">
      <c r="H117" s="375">
        <v>5.0999999999999996</v>
      </c>
      <c r="I117" s="375">
        <v>0.95</v>
      </c>
    </row>
    <row r="118" spans="2:9" hidden="1">
      <c r="H118" s="375">
        <v>5.15</v>
      </c>
      <c r="I118" s="375">
        <v>0.92499999999999993</v>
      </c>
    </row>
    <row r="119" spans="2:9" s="231" customFormat="1" hidden="1">
      <c r="B119" s="377" t="s">
        <v>150</v>
      </c>
      <c r="H119" s="375">
        <v>5.2</v>
      </c>
      <c r="I119" s="375">
        <v>0.89999999999999991</v>
      </c>
    </row>
    <row r="120" spans="2:9" hidden="1">
      <c r="B120" s="51" t="s">
        <v>125</v>
      </c>
      <c r="C120" s="51">
        <v>3.6</v>
      </c>
      <c r="D120" s="51" t="s">
        <v>149</v>
      </c>
      <c r="H120" s="375">
        <v>5.25</v>
      </c>
      <c r="I120" s="375">
        <v>0.87499999999999989</v>
      </c>
    </row>
    <row r="121" spans="2:9" hidden="1">
      <c r="B121" s="51" t="s">
        <v>127</v>
      </c>
      <c r="C121" s="51">
        <v>22.1</v>
      </c>
      <c r="D121" s="51" t="s">
        <v>148</v>
      </c>
      <c r="H121" s="375">
        <v>5.3</v>
      </c>
      <c r="I121" s="375">
        <v>0.84999999999999987</v>
      </c>
    </row>
    <row r="122" spans="2:9" hidden="1">
      <c r="B122" s="51" t="s">
        <v>128</v>
      </c>
      <c r="C122" s="51">
        <v>38.6</v>
      </c>
      <c r="D122" s="51" t="s">
        <v>147</v>
      </c>
      <c r="H122" s="375">
        <v>5.35</v>
      </c>
      <c r="I122" s="375">
        <v>0.82499999999999984</v>
      </c>
    </row>
    <row r="123" spans="2:9" hidden="1">
      <c r="H123" s="375">
        <v>5.4</v>
      </c>
      <c r="I123" s="375">
        <v>0.79999999999999982</v>
      </c>
    </row>
    <row r="124" spans="2:9" hidden="1">
      <c r="H124" s="375">
        <v>5.45</v>
      </c>
      <c r="I124" s="375">
        <v>0.7749999999999998</v>
      </c>
    </row>
    <row r="125" spans="2:9" hidden="1">
      <c r="H125" s="374">
        <v>5.5</v>
      </c>
      <c r="I125" s="374">
        <v>0.74999999999999978</v>
      </c>
    </row>
    <row r="126" spans="2:9" hidden="1">
      <c r="H126" s="375">
        <v>5.55</v>
      </c>
      <c r="I126" s="375">
        <v>0.72499999999999976</v>
      </c>
    </row>
    <row r="127" spans="2:9" hidden="1">
      <c r="H127" s="375">
        <v>5.6</v>
      </c>
      <c r="I127" s="375">
        <v>0.69999999999999973</v>
      </c>
    </row>
    <row r="128" spans="2:9" hidden="1">
      <c r="H128" s="375">
        <v>5.65</v>
      </c>
      <c r="I128" s="375">
        <v>0.67499999999999971</v>
      </c>
    </row>
    <row r="129" spans="8:9" hidden="1">
      <c r="H129" s="375">
        <v>5.7</v>
      </c>
      <c r="I129" s="375">
        <v>0.64999999999999969</v>
      </c>
    </row>
    <row r="130" spans="8:9" hidden="1">
      <c r="H130" s="375">
        <v>5.75</v>
      </c>
      <c r="I130" s="375">
        <v>0.62499999999999967</v>
      </c>
    </row>
    <row r="131" spans="8:9" hidden="1">
      <c r="H131" s="375">
        <v>5.8</v>
      </c>
      <c r="I131" s="375">
        <v>0.59999999999999964</v>
      </c>
    </row>
    <row r="132" spans="8:9" hidden="1">
      <c r="H132" s="375">
        <v>5.85</v>
      </c>
      <c r="I132" s="375">
        <v>0.57499999999999962</v>
      </c>
    </row>
    <row r="133" spans="8:9" hidden="1">
      <c r="H133" s="375">
        <v>5.9</v>
      </c>
      <c r="I133" s="375">
        <v>0.5499999999999996</v>
      </c>
    </row>
    <row r="134" spans="8:9" hidden="1">
      <c r="H134" s="375">
        <v>5.95</v>
      </c>
      <c r="I134" s="375">
        <v>0.52499999999999958</v>
      </c>
    </row>
    <row r="135" spans="8:9" hidden="1">
      <c r="H135" s="374">
        <v>6</v>
      </c>
      <c r="I135" s="374">
        <v>0.49999999999999956</v>
      </c>
    </row>
  </sheetData>
  <sheetProtection algorithmName="SHA-512" hashValue="ry/owmfNzF9Q1zV91aNV/+naLqM0zHgIBhf3r74CJ9gUlQmbKoo42RrZtSwgI+v3b7INdu08KEYoiEXmx+ItLw==" saltValue="atIsaCb/CiKya86bfcii1A==" spinCount="100000" sheet="1" objects="1" scenarios="1"/>
  <mergeCells count="18">
    <mergeCell ref="H44:I44"/>
    <mergeCell ref="H45:I45"/>
    <mergeCell ref="B63:I63"/>
    <mergeCell ref="B64:I64"/>
    <mergeCell ref="H37:I37"/>
    <mergeCell ref="H38:I38"/>
    <mergeCell ref="H39:I39"/>
    <mergeCell ref="H40:I40"/>
    <mergeCell ref="H42:I42"/>
    <mergeCell ref="H43:I43"/>
    <mergeCell ref="F28:I32"/>
    <mergeCell ref="D29:D30"/>
    <mergeCell ref="E29:E30"/>
    <mergeCell ref="D10:I11"/>
    <mergeCell ref="B13:I15"/>
    <mergeCell ref="B16:I16"/>
    <mergeCell ref="D20:E21"/>
    <mergeCell ref="B27:I27"/>
  </mergeCells>
  <phoneticPr fontId="7" type="noConversion"/>
  <conditionalFormatting sqref="D20">
    <cfRule type="cellIs" dxfId="4" priority="5" stopIfTrue="1" operator="between">
      <formula>0</formula>
      <formula>5</formula>
    </cfRule>
  </conditionalFormatting>
  <conditionalFormatting sqref="H33">
    <cfRule type="cellIs" dxfId="3" priority="4" stopIfTrue="1" operator="between">
      <formula>0</formula>
      <formula>5</formula>
    </cfRule>
  </conditionalFormatting>
  <conditionalFormatting sqref="D29">
    <cfRule type="cellIs" dxfId="2" priority="3" stopIfTrue="1" operator="between">
      <formula>0</formula>
      <formula>5</formula>
    </cfRule>
  </conditionalFormatting>
  <conditionalFormatting sqref="H42:I45">
    <cfRule type="expression" dxfId="1" priority="2" stopIfTrue="1">
      <formula>($B$43="ERROR: Percentage breakdown must total 100%")</formula>
    </cfRule>
  </conditionalFormatting>
  <conditionalFormatting sqref="F55:F60">
    <cfRule type="expression" dxfId="0" priority="1" stopIfTrue="1">
      <formula>($D$29="")</formula>
    </cfRule>
  </conditionalFormatting>
  <dataValidations count="1">
    <dataValidation type="decimal" allowBlank="1" showInputMessage="1" showErrorMessage="1" sqref="D29 D31 D22:D23 H24 H33" xr:uid="{DC4A3E67-5ACD-4167-AF24-27C2F4A9DABC}">
      <formula1>0</formula1>
      <formula2>6</formula2>
    </dataValidation>
  </dataValidations>
  <pageMargins left="0.43" right="0.47" top="0.56000000000000005" bottom="0.45" header="0.31" footer="0.26"/>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D21AA-C9AC-4885-B33F-6F71A21293FD}">
  <sheetPr codeName="Sheet2">
    <tabColor rgb="FF00B0F0"/>
  </sheetPr>
  <dimension ref="A1:AH290"/>
  <sheetViews>
    <sheetView zoomScale="70" zoomScaleNormal="70" zoomScaleSheetLayoutView="70" workbookViewId="0">
      <selection activeCell="H12" sqref="H12:I12"/>
    </sheetView>
  </sheetViews>
  <sheetFormatPr defaultColWidth="9.28515625" defaultRowHeight="12.75"/>
  <cols>
    <col min="1" max="1" width="3.28515625" style="51" customWidth="1"/>
    <col min="2" max="2" width="17.5703125" style="51" customWidth="1"/>
    <col min="3" max="3" width="4.570312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4" width="9.28515625" style="51"/>
    <col min="15" max="18" width="18.7109375" style="51" customWidth="1"/>
    <col min="19"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5.45" customHeight="1"/>
    <row r="2" spans="1:21" s="1" customFormat="1" ht="15" customHeight="1">
      <c r="A2" s="2"/>
      <c r="B2" s="3"/>
      <c r="C2" s="3"/>
      <c r="D2" s="3"/>
      <c r="E2" s="3"/>
      <c r="F2" s="3"/>
      <c r="G2" s="3"/>
      <c r="H2" s="3"/>
      <c r="I2" s="3"/>
    </row>
    <row r="3" spans="1:21" s="1" customFormat="1" ht="81" customHeight="1">
      <c r="A3" s="2"/>
      <c r="B3" s="4"/>
      <c r="C3" s="5"/>
      <c r="D3" s="485" t="s">
        <v>0</v>
      </c>
      <c r="E3" s="485"/>
      <c r="F3" s="485" t="s">
        <v>1</v>
      </c>
      <c r="G3" s="485"/>
      <c r="H3" s="485"/>
      <c r="I3" s="485"/>
    </row>
    <row r="4" spans="1:21" s="1" customFormat="1" ht="75" customHeight="1">
      <c r="A4" s="2"/>
      <c r="B4" s="491" t="s">
        <v>82</v>
      </c>
      <c r="C4" s="491"/>
      <c r="D4" s="491"/>
      <c r="E4" s="491"/>
      <c r="F4" s="491"/>
      <c r="G4" s="491"/>
      <c r="H4" s="491"/>
    </row>
    <row r="5" spans="1:21" s="1" customFormat="1" ht="15" customHeight="1">
      <c r="A5" s="6"/>
      <c r="B5" s="221" t="s">
        <v>3</v>
      </c>
      <c r="C5" s="226">
        <v>1.3</v>
      </c>
      <c r="D5" s="222"/>
      <c r="E5" s="223" t="s">
        <v>4</v>
      </c>
      <c r="F5" s="224">
        <v>44505</v>
      </c>
      <c r="G5" s="159"/>
      <c r="H5" s="222"/>
      <c r="I5" s="225"/>
      <c r="J5" s="7"/>
      <c r="K5" s="7"/>
    </row>
    <row r="6" spans="1:21" s="2" customFormat="1"/>
    <row r="7" spans="1:21" s="2" customFormat="1" ht="240" customHeight="1">
      <c r="B7" s="486" t="s">
        <v>248</v>
      </c>
      <c r="C7" s="511"/>
      <c r="D7" s="511"/>
      <c r="E7" s="511"/>
      <c r="F7" s="511"/>
      <c r="G7" s="511"/>
      <c r="H7" s="511"/>
      <c r="I7" s="512"/>
    </row>
    <row r="8" spans="1:21" s="8" customFormat="1" ht="3" customHeight="1">
      <c r="B8" s="9"/>
      <c r="C8" s="10"/>
      <c r="D8" s="11"/>
      <c r="E8" s="12"/>
      <c r="F8" s="10"/>
      <c r="G8" s="10"/>
    </row>
    <row r="9" spans="1:21" s="8" customFormat="1" ht="18" customHeight="1">
      <c r="B9" s="13"/>
      <c r="C9" s="13"/>
      <c r="D9" s="14"/>
      <c r="E9" s="103"/>
      <c r="F9" s="13"/>
      <c r="G9" s="13"/>
      <c r="H9" s="2"/>
      <c r="I9" s="2"/>
    </row>
    <row r="10" spans="1:21" s="15" customFormat="1" ht="17.25" customHeight="1">
      <c r="B10" s="157" t="s">
        <v>5</v>
      </c>
      <c r="C10" s="158"/>
      <c r="D10" s="158"/>
      <c r="E10" s="158"/>
      <c r="F10" s="158"/>
      <c r="G10" s="158"/>
      <c r="H10" s="159"/>
      <c r="I10" s="159"/>
      <c r="J10" s="16"/>
    </row>
    <row r="11" spans="1:21" s="15" customFormat="1" ht="10.15" customHeight="1">
      <c r="B11" s="17"/>
      <c r="C11" s="17"/>
      <c r="D11" s="17"/>
      <c r="E11" s="17"/>
      <c r="F11" s="17"/>
      <c r="G11" s="17"/>
      <c r="H11" s="18"/>
      <c r="I11" s="18"/>
      <c r="J11" s="19"/>
    </row>
    <row r="12" spans="1:21" s="16" customFormat="1" ht="20.100000000000001" customHeight="1">
      <c r="B12" s="141" t="s">
        <v>6</v>
      </c>
      <c r="C12" s="142"/>
      <c r="D12" s="142"/>
      <c r="E12" s="142"/>
      <c r="F12" s="143"/>
      <c r="G12" s="20"/>
      <c r="H12" s="489"/>
      <c r="I12" s="490"/>
      <c r="J12" s="21" t="str">
        <f>IF(AND(H12="",H17=""),"",IF(ISNA(F86),"ERROR: Please enter a valid postcode",""))</f>
        <v/>
      </c>
    </row>
    <row r="13" spans="1:21" s="16" customFormat="1" ht="20.100000000000001" customHeight="1">
      <c r="B13" s="144" t="s">
        <v>7</v>
      </c>
      <c r="C13" s="145"/>
      <c r="D13" s="145"/>
      <c r="E13" s="145"/>
      <c r="F13" s="146"/>
      <c r="G13" s="23"/>
      <c r="H13" s="489"/>
      <c r="I13" s="490"/>
      <c r="J13" s="21" t="str">
        <f>IF(H13="","", IF(OR(H13&lt;20, H13&gt;150), "ERROR: Please enter valid hours",""))</f>
        <v/>
      </c>
      <c r="K13" s="24"/>
      <c r="M13" s="24"/>
      <c r="O13" s="25"/>
      <c r="U13" s="25"/>
    </row>
    <row r="14" spans="1:21" s="16" customFormat="1" ht="20.100000000000001" customHeight="1">
      <c r="B14" s="144" t="s">
        <v>8</v>
      </c>
      <c r="C14" s="145"/>
      <c r="D14" s="145"/>
      <c r="E14" s="145"/>
      <c r="F14" s="146"/>
      <c r="G14" s="23"/>
      <c r="H14" s="489"/>
      <c r="I14" s="490"/>
      <c r="K14" s="24"/>
    </row>
    <row r="15" spans="1:21" s="16" customFormat="1" ht="19.899999999999999" customHeight="1">
      <c r="B15" s="147" t="s">
        <v>83</v>
      </c>
      <c r="C15" s="148"/>
      <c r="D15" s="148"/>
      <c r="E15" s="148"/>
      <c r="F15" s="149"/>
      <c r="G15" s="20"/>
      <c r="H15" s="509"/>
      <c r="I15" s="510"/>
      <c r="K15" s="24"/>
    </row>
    <row r="16" spans="1:21" s="16" customFormat="1" ht="12.75" customHeight="1">
      <c r="B16" s="26"/>
      <c r="C16" s="22"/>
      <c r="D16" s="22"/>
      <c r="E16" s="22"/>
      <c r="F16" s="22"/>
      <c r="G16" s="23"/>
      <c r="H16" s="27"/>
      <c r="I16" s="28"/>
    </row>
    <row r="17" spans="2:10" s="16" customFormat="1" ht="20.100000000000001" customHeight="1">
      <c r="B17" s="141" t="s">
        <v>9</v>
      </c>
      <c r="C17" s="150"/>
      <c r="D17" s="150"/>
      <c r="E17" s="150"/>
      <c r="F17" s="151" t="s">
        <v>10</v>
      </c>
      <c r="G17" s="29"/>
      <c r="H17" s="481"/>
      <c r="I17" s="482"/>
      <c r="J17" s="30"/>
    </row>
    <row r="18" spans="2:10" s="16" customFormat="1" ht="20.100000000000001" customHeight="1">
      <c r="B18" s="152"/>
      <c r="C18" s="153"/>
      <c r="D18" s="153"/>
      <c r="E18" s="153"/>
      <c r="F18" s="154" t="s">
        <v>11</v>
      </c>
      <c r="G18" s="119"/>
      <c r="H18" s="481"/>
      <c r="I18" s="482"/>
      <c r="J18" s="30"/>
    </row>
    <row r="19" spans="2:10" s="16" customFormat="1" ht="20.100000000000001" customHeight="1">
      <c r="B19" s="155"/>
      <c r="C19" s="156"/>
      <c r="D19" s="156"/>
      <c r="E19" s="187"/>
      <c r="F19" s="154" t="s">
        <v>12</v>
      </c>
      <c r="G19" s="119"/>
      <c r="H19" s="483"/>
      <c r="I19" s="484"/>
    </row>
    <row r="20" spans="2:10" s="16" customFormat="1" ht="20.100000000000001" customHeight="1">
      <c r="B20" s="31"/>
      <c r="C20" s="31"/>
      <c r="D20" s="31"/>
      <c r="E20" s="188"/>
      <c r="F20" s="189" t="s">
        <v>13</v>
      </c>
      <c r="G20" s="119"/>
      <c r="H20" s="460">
        <f>H17+H18/3.6+H19*38.6/3.6</f>
        <v>0</v>
      </c>
      <c r="I20" s="460"/>
    </row>
    <row r="21" spans="2:10" s="16" customFormat="1" ht="20.100000000000001" customHeight="1">
      <c r="B21" s="31"/>
      <c r="C21" s="31"/>
      <c r="D21" s="31"/>
      <c r="E21" s="31"/>
      <c r="F21" s="31"/>
      <c r="G21" s="31"/>
      <c r="H21" s="31"/>
      <c r="I21" s="31"/>
    </row>
    <row r="22" spans="2:10" s="16" customFormat="1" ht="20.100000000000001" customHeight="1">
      <c r="B22" s="232" t="s">
        <v>14</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60" t="s">
        <v>15</v>
      </c>
      <c r="C25" s="161"/>
      <c r="D25" s="161"/>
      <c r="E25" s="161"/>
      <c r="F25" s="161"/>
      <c r="G25" s="161"/>
      <c r="H25" s="4"/>
      <c r="I25" s="4"/>
    </row>
    <row r="26" spans="2:10" s="15" customFormat="1" ht="1.5" customHeight="1">
      <c r="B26" s="39"/>
      <c r="C26" s="39"/>
      <c r="D26" s="39"/>
      <c r="E26" s="39"/>
      <c r="F26" s="39"/>
      <c r="G26" s="39"/>
      <c r="H26" s="40"/>
      <c r="I26" s="40"/>
      <c r="J26" s="19"/>
    </row>
    <row r="27" spans="2:10" s="15" customFormat="1" ht="13.5" thickBot="1">
      <c r="B27" s="2"/>
      <c r="C27" s="2"/>
      <c r="D27" s="2"/>
      <c r="E27" s="2"/>
      <c r="F27" s="41"/>
      <c r="G27" s="41"/>
      <c r="H27" s="2"/>
      <c r="I27" s="2"/>
      <c r="J27" s="42"/>
    </row>
    <row r="28" spans="2:10" s="8" customFormat="1" ht="16.5" hidden="1" customHeight="1">
      <c r="B28" s="2"/>
      <c r="C28" s="43" t="s">
        <v>16</v>
      </c>
      <c r="D28" s="2"/>
      <c r="E28" s="163"/>
      <c r="F28" s="121" t="e">
        <f>IF(#REF!&lt;&gt;"",TRUNC(#REF!),"")</f>
        <v>#REF!</v>
      </c>
      <c r="G28" s="45"/>
      <c r="H28" s="2"/>
      <c r="I28" s="2"/>
      <c r="J28" s="46"/>
    </row>
    <row r="29" spans="2:10" s="8" customFormat="1" ht="16.5" hidden="1" customHeight="1">
      <c r="B29" s="2"/>
      <c r="C29" s="43"/>
      <c r="D29" s="2"/>
      <c r="E29" s="163"/>
      <c r="F29" s="122"/>
      <c r="G29" s="45"/>
      <c r="H29" s="2"/>
      <c r="I29" s="2"/>
      <c r="J29" s="46"/>
    </row>
    <row r="30" spans="2:10" s="8" customFormat="1" ht="16.5" customHeight="1">
      <c r="B30" s="467" t="s">
        <v>250</v>
      </c>
      <c r="C30" s="124"/>
      <c r="D30" s="124"/>
      <c r="E30" s="502"/>
      <c r="F30" s="503"/>
      <c r="G30" s="130"/>
      <c r="H30" s="130"/>
      <c r="I30" s="131"/>
      <c r="J30" s="46"/>
    </row>
    <row r="31" spans="2:10" s="8" customFormat="1" ht="16.5" customHeight="1">
      <c r="B31" s="462"/>
      <c r="C31" s="120"/>
      <c r="D31" s="120"/>
      <c r="E31" s="475" t="str">
        <f>IF(OR(H12="",H13="",H14="",H15="",H17=""),"", IFERROR(M125,"NA"))</f>
        <v/>
      </c>
      <c r="F31" s="476"/>
      <c r="G31" s="132"/>
      <c r="H31" s="461" t="s">
        <v>17</v>
      </c>
      <c r="I31" s="133"/>
      <c r="J31" s="47"/>
    </row>
    <row r="32" spans="2:10" s="8" customFormat="1" ht="16.5" customHeight="1">
      <c r="B32" s="462"/>
      <c r="C32" s="479" t="s">
        <v>18</v>
      </c>
      <c r="D32" s="480"/>
      <c r="E32" s="475"/>
      <c r="F32" s="476"/>
      <c r="G32" s="132"/>
      <c r="H32" s="461"/>
      <c r="I32" s="133"/>
      <c r="J32" s="47"/>
    </row>
    <row r="33" spans="2:22" s="8" customFormat="1" ht="16.5" customHeight="1">
      <c r="B33" s="462"/>
      <c r="C33" s="120"/>
      <c r="D33" s="125"/>
      <c r="E33" s="504" t="str">
        <f>IF(OR(E31="NA",E31="",$J$13="ERROR: Please enter valid hours"), "ERROR: Please provide inputs","")</f>
        <v>ERROR: Please provide inputs</v>
      </c>
      <c r="F33" s="505"/>
      <c r="G33" s="132"/>
      <c r="H33" s="132"/>
      <c r="I33" s="134"/>
      <c r="J33" s="47"/>
    </row>
    <row r="34" spans="2:22" s="8" customFormat="1" ht="16.5" customHeight="1" thickBot="1">
      <c r="B34" s="463"/>
      <c r="C34" s="129"/>
      <c r="D34" s="199"/>
      <c r="E34" s="494" t="e">
        <f>IF(($M123&gt;6),6,(IFERROR($M123,0)))</f>
        <v>#N/A</v>
      </c>
      <c r="F34" s="495"/>
      <c r="G34" s="137"/>
      <c r="H34" s="230" t="e">
        <f>E34</f>
        <v>#N/A</v>
      </c>
      <c r="I34" s="138"/>
      <c r="J34" s="47"/>
    </row>
    <row r="35" spans="2:22" s="8" customFormat="1" ht="16.5" hidden="1" customHeight="1">
      <c r="B35" s="126"/>
      <c r="C35" s="120"/>
      <c r="D35" s="123"/>
      <c r="E35" s="217"/>
      <c r="F35" s="220"/>
      <c r="G35" s="132"/>
      <c r="H35" s="132"/>
      <c r="I35" s="134"/>
      <c r="J35" s="47"/>
    </row>
    <row r="36" spans="2:22" s="8" customFormat="1" ht="16.5" hidden="1" customHeight="1">
      <c r="B36" s="126"/>
      <c r="C36" s="120"/>
      <c r="D36" s="123"/>
      <c r="E36" s="217"/>
      <c r="F36" s="220"/>
      <c r="G36" s="132"/>
      <c r="H36" s="132"/>
      <c r="I36" s="135"/>
      <c r="J36" s="55"/>
      <c r="K36" s="56"/>
      <c r="L36" s="56"/>
      <c r="M36" s="56"/>
      <c r="N36" s="56"/>
      <c r="O36" s="56"/>
      <c r="P36" s="56"/>
      <c r="U36" s="56"/>
      <c r="V36" s="56"/>
    </row>
    <row r="37" spans="2:22" s="8" customFormat="1" ht="16.5" customHeight="1">
      <c r="J37" s="46"/>
    </row>
    <row r="38" spans="2:22" s="8" customFormat="1" ht="16.5" customHeight="1" thickBot="1">
      <c r="B38" s="2"/>
      <c r="C38" s="2"/>
      <c r="D38" s="2"/>
      <c r="E38" s="2"/>
      <c r="F38" s="2"/>
      <c r="G38" s="2"/>
      <c r="H38" s="2"/>
      <c r="I38" s="2"/>
      <c r="J38" s="47"/>
    </row>
    <row r="39" spans="2:22" s="8" customFormat="1" ht="16.149999999999999" customHeight="1" thickBot="1">
      <c r="B39" s="2"/>
      <c r="C39" s="2"/>
      <c r="D39" s="2"/>
      <c r="E39" s="162" t="s">
        <v>19</v>
      </c>
      <c r="F39" s="184" t="s">
        <v>20</v>
      </c>
      <c r="G39" s="2"/>
      <c r="H39" s="2"/>
      <c r="I39" s="2"/>
      <c r="J39" s="47"/>
    </row>
    <row r="40" spans="2:22" s="8" customFormat="1" ht="16.5" customHeight="1">
      <c r="B40" s="467" t="s">
        <v>21</v>
      </c>
      <c r="C40" s="124"/>
      <c r="D40" s="124"/>
      <c r="E40" s="166"/>
      <c r="F40" s="164"/>
      <c r="G40" s="130"/>
      <c r="H40" s="130"/>
      <c r="I40" s="131"/>
      <c r="J40" s="46"/>
    </row>
    <row r="41" spans="2:22" s="8" customFormat="1" ht="16.5" customHeight="1">
      <c r="B41" s="462"/>
      <c r="C41" s="120"/>
      <c r="D41" s="120"/>
      <c r="E41" s="464" t="str">
        <f>IF(OR(H12="",H13="",H14="",H15="",H17=""),"", IFERROR(S125,"NA"))</f>
        <v/>
      </c>
      <c r="F41" s="508" t="str">
        <f>IF(OR(H12="",H13="",H14="",H15="",H17=""),"", IFERROR(T125,"NA"))</f>
        <v/>
      </c>
      <c r="G41" s="132"/>
      <c r="H41" s="461" t="s">
        <v>17</v>
      </c>
      <c r="I41" s="133"/>
      <c r="J41" s="47"/>
    </row>
    <row r="42" spans="2:22" s="8" customFormat="1" ht="16.5" customHeight="1">
      <c r="B42" s="462"/>
      <c r="C42" s="479" t="s">
        <v>18</v>
      </c>
      <c r="D42" s="480"/>
      <c r="E42" s="464"/>
      <c r="F42" s="508"/>
      <c r="G42" s="132"/>
      <c r="H42" s="461"/>
      <c r="I42" s="133"/>
      <c r="J42" s="47"/>
    </row>
    <row r="43" spans="2:22" s="8" customFormat="1" ht="16.5" customHeight="1">
      <c r="B43" s="462"/>
      <c r="C43" s="120"/>
      <c r="D43" s="125"/>
      <c r="E43" s="167" t="str">
        <f>IF(OR($E$41="NA",$E$41="",$J$13="ERROR: Please enter valid hours"), "ERROR: Please provide inputs","")</f>
        <v>ERROR: Please provide inputs</v>
      </c>
      <c r="F43" s="218"/>
      <c r="G43" s="132"/>
      <c r="H43" s="132"/>
      <c r="I43" s="134"/>
      <c r="J43" s="47"/>
    </row>
    <row r="44" spans="2:22" s="8" customFormat="1" ht="16.5" customHeight="1">
      <c r="B44" s="462"/>
      <c r="C44" s="120"/>
      <c r="D44" s="197"/>
      <c r="E44" s="198" t="e">
        <f>IF((S123&gt;6),6,(IFERROR(S123,0)))</f>
        <v>#N/A</v>
      </c>
      <c r="F44" s="203" t="e">
        <f>IF((T123&gt;6),6,(IFERROR(T123,0)))</f>
        <v>#N/A</v>
      </c>
      <c r="G44" s="132"/>
      <c r="H44" s="136"/>
      <c r="I44" s="133"/>
      <c r="J44" s="47"/>
    </row>
    <row r="45" spans="2:22" s="8" customFormat="1" ht="16.5" hidden="1" customHeight="1">
      <c r="B45" s="127"/>
      <c r="C45" s="120"/>
      <c r="D45" s="128"/>
      <c r="E45" s="216"/>
      <c r="F45" s="219"/>
      <c r="G45" s="132"/>
      <c r="H45" s="136"/>
      <c r="I45" s="133"/>
      <c r="J45" s="47"/>
    </row>
    <row r="46" spans="2:22" s="8" customFormat="1" ht="16.149999999999999" hidden="1" customHeight="1">
      <c r="B46" s="126"/>
      <c r="C46" s="120"/>
      <c r="D46" s="123"/>
      <c r="E46" s="217"/>
      <c r="F46" s="220"/>
      <c r="G46" s="132"/>
      <c r="H46" s="132"/>
      <c r="I46" s="134"/>
      <c r="J46" s="47"/>
    </row>
    <row r="47" spans="2:22" s="8" customFormat="1" ht="16.5" customHeight="1">
      <c r="B47" s="462" t="s">
        <v>22</v>
      </c>
      <c r="C47" s="120"/>
      <c r="D47" s="120"/>
      <c r="E47" s="168"/>
      <c r="F47" s="165"/>
      <c r="G47" s="123"/>
      <c r="H47" s="123"/>
      <c r="I47" s="133"/>
      <c r="J47" s="46"/>
    </row>
    <row r="48" spans="2:22" s="8" customFormat="1" ht="16.5" customHeight="1">
      <c r="B48" s="462"/>
      <c r="C48" s="120"/>
      <c r="D48" s="120"/>
      <c r="E48" s="464" t="str">
        <f>IF(OR(H12="",H13="",H14="",H15="",H17=""),"", IFERROR(Y125,"NA"))</f>
        <v/>
      </c>
      <c r="F48" s="508" t="str">
        <f>IF(OR(H12="",H13="",H14="",H15="",H17=""),"", IFERROR(Z125,"NA"))</f>
        <v/>
      </c>
      <c r="G48" s="132"/>
      <c r="H48" s="461" t="s">
        <v>17</v>
      </c>
      <c r="I48" s="133"/>
      <c r="J48" s="47"/>
    </row>
    <row r="49" spans="1:34" s="8" customFormat="1" ht="16.5" customHeight="1">
      <c r="B49" s="462"/>
      <c r="C49" s="479" t="s">
        <v>18</v>
      </c>
      <c r="D49" s="480"/>
      <c r="E49" s="464"/>
      <c r="F49" s="508"/>
      <c r="G49" s="132"/>
      <c r="H49" s="461"/>
      <c r="I49" s="133"/>
      <c r="J49" s="47"/>
    </row>
    <row r="50" spans="1:34" s="8" customFormat="1" ht="16.5" customHeight="1">
      <c r="B50" s="462"/>
      <c r="C50" s="120"/>
      <c r="D50" s="125"/>
      <c r="E50" s="167" t="str">
        <f>IF(OR($E$48="NA",$E$48="",$J$13="ERROR: Please enter valid hours"), "ERROR: Please provide inputs","")</f>
        <v>ERROR: Please provide inputs</v>
      </c>
      <c r="F50" s="218"/>
      <c r="G50" s="132"/>
      <c r="H50" s="132"/>
      <c r="I50" s="134"/>
      <c r="J50" s="47"/>
    </row>
    <row r="51" spans="1:34" s="8" customFormat="1" ht="16.5" customHeight="1" thickBot="1">
      <c r="B51" s="463"/>
      <c r="C51" s="139"/>
      <c r="D51" s="199"/>
      <c r="E51" s="200" t="e">
        <f>IF((Y123&gt;6),6,(IFERROR(Y123,0)))</f>
        <v>#N/A</v>
      </c>
      <c r="F51" s="204" t="e">
        <f>IF((Z123&gt;6),6,(IFERROR(Z123,0)))</f>
        <v>#N/A</v>
      </c>
      <c r="G51" s="137"/>
      <c r="H51" s="140"/>
      <c r="I51" s="138"/>
      <c r="J51" s="47"/>
    </row>
    <row r="52" spans="1:34" s="8" customFormat="1" ht="16.5" customHeight="1" thickBot="1">
      <c r="B52" s="105"/>
      <c r="C52" s="56"/>
      <c r="D52" s="440"/>
      <c r="E52" s="441"/>
      <c r="F52" s="442"/>
      <c r="G52" s="443"/>
      <c r="H52" s="444"/>
      <c r="I52" s="213"/>
      <c r="J52" s="47"/>
    </row>
    <row r="53" spans="1:34" s="8" customFormat="1" ht="16.5" customHeight="1">
      <c r="B53" s="468" t="s">
        <v>249</v>
      </c>
      <c r="C53" s="445"/>
      <c r="D53" s="445"/>
      <c r="E53" s="506"/>
      <c r="F53" s="507"/>
      <c r="G53" s="446"/>
      <c r="H53" s="446"/>
      <c r="I53" s="447"/>
      <c r="J53" s="47"/>
    </row>
    <row r="54" spans="1:34" s="8" customFormat="1" ht="16.5" customHeight="1">
      <c r="B54" s="469"/>
      <c r="C54" s="448"/>
      <c r="D54" s="448"/>
      <c r="E54" s="496" t="str">
        <f>IF(OR(H12="",H13="",H14="",H15="",H17=""),"",IFERROR(F125,"NA"))</f>
        <v/>
      </c>
      <c r="F54" s="497"/>
      <c r="G54" s="449"/>
      <c r="H54" s="471" t="s">
        <v>17</v>
      </c>
      <c r="I54" s="450"/>
      <c r="J54" s="47"/>
    </row>
    <row r="55" spans="1:34" s="8" customFormat="1" ht="16.5" customHeight="1">
      <c r="B55" s="469"/>
      <c r="C55" s="500" t="s">
        <v>18</v>
      </c>
      <c r="D55" s="501"/>
      <c r="E55" s="496"/>
      <c r="F55" s="497"/>
      <c r="G55" s="449"/>
      <c r="H55" s="471"/>
      <c r="I55" s="450"/>
      <c r="J55" s="47"/>
    </row>
    <row r="56" spans="1:34" s="8" customFormat="1" ht="16.5" customHeight="1">
      <c r="B56" s="469"/>
      <c r="C56" s="448"/>
      <c r="D56" s="451"/>
      <c r="E56" s="498" t="str">
        <f>IF(OR($E$54="NA",$E$54="",$J$13="ERROR: Please enter valid hours"), "ERROR: Please provide inputs","")</f>
        <v>ERROR: Please provide inputs</v>
      </c>
      <c r="F56" s="499"/>
      <c r="G56" s="449"/>
      <c r="H56" s="449"/>
      <c r="I56" s="452"/>
      <c r="J56" s="47"/>
    </row>
    <row r="57" spans="1:34" s="8" customFormat="1" ht="16.5" customHeight="1" thickBot="1">
      <c r="B57" s="470"/>
      <c r="C57" s="453"/>
      <c r="D57" s="454"/>
      <c r="E57" s="477" t="e">
        <f>IF((F123&gt;6),6,(IFERROR(F123,0)))</f>
        <v>#N/A</v>
      </c>
      <c r="F57" s="478"/>
      <c r="G57" s="455"/>
      <c r="H57" s="458" t="e">
        <f>E57</f>
        <v>#N/A</v>
      </c>
      <c r="I57" s="456"/>
      <c r="J57" s="47"/>
    </row>
    <row r="58" spans="1:34" s="8" customFormat="1" ht="16.5" customHeight="1">
      <c r="B58" s="105"/>
      <c r="C58" s="56"/>
      <c r="D58" s="440"/>
      <c r="E58" s="441"/>
      <c r="F58" s="442"/>
      <c r="G58" s="443"/>
      <c r="H58" s="444"/>
      <c r="I58" s="213"/>
      <c r="J58" s="47"/>
    </row>
    <row r="59" spans="1:34" s="15" customFormat="1" ht="19.5" customHeight="1">
      <c r="B59" s="32"/>
      <c r="C59" s="33"/>
      <c r="D59" s="33"/>
      <c r="E59" s="33"/>
      <c r="F59" s="33"/>
      <c r="G59" s="33"/>
      <c r="H59" s="34"/>
      <c r="I59" s="2"/>
      <c r="Z59" s="115"/>
      <c r="AA59" s="116" t="s">
        <v>23</v>
      </c>
      <c r="AB59" s="117">
        <f>$F$61</f>
        <v>0</v>
      </c>
      <c r="AC59" s="118">
        <v>1</v>
      </c>
      <c r="AD59" s="118">
        <v>2</v>
      </c>
      <c r="AE59" s="118">
        <v>3</v>
      </c>
      <c r="AF59" s="118">
        <v>4</v>
      </c>
      <c r="AG59" s="118">
        <v>5</v>
      </c>
      <c r="AH59" s="118">
        <v>6</v>
      </c>
    </row>
    <row r="60" spans="1:34" s="15" customFormat="1" ht="1.1499999999999999" customHeight="1">
      <c r="B60" s="35"/>
      <c r="C60" s="36"/>
      <c r="D60" s="36"/>
      <c r="E60" s="36"/>
      <c r="F60" s="36"/>
      <c r="G60" s="36"/>
      <c r="H60" s="37"/>
      <c r="I60" s="38"/>
      <c r="Z60" s="115"/>
      <c r="AA60" s="115"/>
      <c r="AB60" s="115"/>
      <c r="AC60" s="115"/>
      <c r="AD60" s="115"/>
      <c r="AE60" s="115"/>
      <c r="AF60" s="115"/>
      <c r="AG60" s="115"/>
      <c r="AH60" s="115"/>
    </row>
    <row r="61" spans="1:34" s="15" customFormat="1" ht="17.25" customHeight="1">
      <c r="B61" s="160" t="s">
        <v>24</v>
      </c>
      <c r="C61" s="161"/>
      <c r="D61" s="161"/>
      <c r="E61" s="161"/>
      <c r="F61" s="161"/>
      <c r="G61" s="161"/>
      <c r="H61" s="4"/>
      <c r="I61" s="4"/>
      <c r="Z61" s="115"/>
      <c r="AA61" s="115"/>
      <c r="AB61" s="115"/>
      <c r="AC61" s="115"/>
      <c r="AD61" s="115"/>
      <c r="AE61" s="115"/>
      <c r="AF61" s="115"/>
      <c r="AG61" s="115"/>
      <c r="AH61" s="115"/>
    </row>
    <row r="62" spans="1:34" s="15" customFormat="1" ht="1.5" customHeight="1">
      <c r="B62" s="39"/>
      <c r="C62" s="39"/>
      <c r="D62" s="39"/>
      <c r="E62" s="39"/>
      <c r="F62" s="39"/>
      <c r="G62" s="39"/>
      <c r="H62" s="40"/>
      <c r="I62" s="40"/>
      <c r="J62" s="19"/>
      <c r="Z62" s="115"/>
      <c r="AA62" s="115"/>
      <c r="AB62" s="115"/>
      <c r="AC62" s="115"/>
      <c r="AD62" s="115"/>
      <c r="AE62" s="115"/>
      <c r="AF62" s="115"/>
      <c r="AG62" s="115"/>
      <c r="AH62" s="115"/>
    </row>
    <row r="63" spans="1:34">
      <c r="A63" s="50"/>
      <c r="B63" s="2"/>
      <c r="C63" s="2"/>
      <c r="D63" s="2"/>
      <c r="E63" s="114"/>
      <c r="F63" s="2"/>
      <c r="G63" s="2"/>
      <c r="H63" s="2"/>
      <c r="I63" s="2"/>
      <c r="M63" s="47"/>
      <c r="N63" s="8"/>
      <c r="O63" s="8"/>
      <c r="P63" s="8"/>
      <c r="Q63" s="8"/>
      <c r="R63" s="8"/>
      <c r="S63" s="15"/>
      <c r="T63" s="15"/>
      <c r="U63" s="15"/>
      <c r="V63" s="15"/>
      <c r="W63" s="8"/>
      <c r="X63" s="8"/>
      <c r="Y63" s="8"/>
      <c r="Z63" s="8"/>
      <c r="AA63" s="8"/>
    </row>
    <row r="64" spans="1:34" s="8" customFormat="1" ht="16.5" customHeight="1">
      <c r="A64" s="56"/>
      <c r="B64" s="54"/>
      <c r="C64" s="105"/>
      <c r="D64" s="106"/>
      <c r="E64" s="106"/>
      <c r="F64" s="49"/>
      <c r="G64" s="205"/>
      <c r="H64" s="207"/>
      <c r="I64" s="213"/>
      <c r="J64" s="47"/>
    </row>
    <row r="65" spans="1:29">
      <c r="A65" s="58"/>
      <c r="B65" s="58"/>
      <c r="C65" s="58"/>
      <c r="D65" s="58"/>
      <c r="E65" s="58"/>
      <c r="F65" s="58"/>
      <c r="G65" s="58"/>
      <c r="H65" s="58"/>
      <c r="I65" s="58"/>
    </row>
    <row r="66" spans="1:29">
      <c r="A66" s="58"/>
      <c r="B66" s="58"/>
      <c r="C66" s="58"/>
      <c r="D66" s="58"/>
      <c r="E66" s="58"/>
      <c r="F66" s="58"/>
      <c r="G66" s="58"/>
      <c r="H66" s="58"/>
      <c r="I66" s="58"/>
    </row>
    <row r="67" spans="1:29">
      <c r="A67" s="58"/>
      <c r="B67" s="58"/>
      <c r="C67" s="58"/>
      <c r="D67" s="58"/>
      <c r="E67" s="58"/>
      <c r="F67" s="58"/>
      <c r="G67" s="58"/>
      <c r="H67" s="58"/>
      <c r="I67" s="58"/>
    </row>
    <row r="68" spans="1:29">
      <c r="A68" s="58"/>
      <c r="B68" s="58"/>
      <c r="C68" s="58"/>
      <c r="D68" s="58"/>
      <c r="E68" s="58"/>
      <c r="F68" s="58"/>
      <c r="G68" s="58"/>
      <c r="H68" s="58"/>
      <c r="I68" s="58"/>
    </row>
    <row r="69" spans="1:29">
      <c r="A69" s="58"/>
      <c r="B69" s="58"/>
      <c r="C69" s="58"/>
      <c r="D69" s="58"/>
      <c r="E69" s="58"/>
      <c r="F69" s="58"/>
      <c r="G69" s="58"/>
      <c r="H69" s="58"/>
      <c r="I69" s="58"/>
    </row>
    <row r="70" spans="1:29" s="8" customFormat="1" ht="16.5" customHeight="1">
      <c r="A70" s="56"/>
      <c r="B70" s="54"/>
      <c r="C70" s="211"/>
      <c r="D70" s="54"/>
      <c r="E70" s="212"/>
      <c r="F70" s="44"/>
      <c r="G70" s="205"/>
      <c r="H70" s="205"/>
      <c r="I70" s="214"/>
      <c r="J70" s="47"/>
    </row>
    <row r="71" spans="1:29" s="8" customFormat="1" ht="16.5" customHeight="1">
      <c r="A71" s="56"/>
      <c r="B71" s="54"/>
      <c r="C71" s="211"/>
      <c r="D71" s="54"/>
      <c r="E71" s="212"/>
      <c r="F71" s="44"/>
      <c r="G71" s="205"/>
      <c r="H71" s="205"/>
      <c r="I71" s="214"/>
      <c r="J71" s="47"/>
    </row>
    <row r="72" spans="1:29" s="8" customFormat="1" ht="16.5" customHeight="1">
      <c r="A72" s="56"/>
      <c r="B72" s="54"/>
      <c r="C72" s="211"/>
      <c r="D72" s="54"/>
      <c r="E72" s="212"/>
      <c r="F72" s="44"/>
      <c r="G72" s="205"/>
      <c r="H72" s="205"/>
      <c r="I72" s="214"/>
      <c r="J72" s="47"/>
    </row>
    <row r="73" spans="1:29" s="8" customFormat="1" ht="16.5" customHeight="1">
      <c r="A73" s="56"/>
      <c r="B73" s="54"/>
      <c r="C73" s="211"/>
      <c r="D73" s="54"/>
      <c r="E73" s="212"/>
      <c r="F73" s="44"/>
      <c r="G73" s="205"/>
      <c r="H73" s="205"/>
      <c r="I73" s="214"/>
      <c r="J73" s="47"/>
    </row>
    <row r="74" spans="1:29" s="8" customFormat="1" ht="16.5" customHeight="1">
      <c r="A74" s="56"/>
      <c r="B74" s="54"/>
      <c r="C74" s="211"/>
      <c r="D74" s="54"/>
      <c r="E74" s="212"/>
      <c r="F74" s="44"/>
      <c r="G74" s="205"/>
      <c r="H74" s="205"/>
      <c r="I74" s="214"/>
      <c r="J74" s="47"/>
    </row>
    <row r="75" spans="1:29" s="8" customFormat="1" ht="16.5" customHeight="1">
      <c r="A75" s="56"/>
      <c r="B75" s="54"/>
      <c r="C75" s="211"/>
      <c r="D75" s="54"/>
      <c r="E75" s="212"/>
      <c r="F75" s="44"/>
      <c r="G75" s="205"/>
      <c r="H75" s="205"/>
      <c r="I75" s="214"/>
      <c r="J75" s="47"/>
    </row>
    <row r="76" spans="1:29" s="8" customFormat="1" ht="16.5" customHeight="1">
      <c r="A76" s="56"/>
      <c r="B76" s="54"/>
      <c r="C76" s="211"/>
      <c r="D76" s="54"/>
      <c r="E76" s="212"/>
      <c r="F76" s="44"/>
      <c r="G76" s="205"/>
      <c r="H76" s="205"/>
      <c r="I76" s="214"/>
      <c r="J76" s="47"/>
    </row>
    <row r="77" spans="1:29" s="8" customFormat="1" ht="16.5" customHeight="1">
      <c r="A77" s="56"/>
      <c r="B77" s="54"/>
      <c r="C77" s="211"/>
      <c r="D77" s="54"/>
      <c r="E77" s="212"/>
      <c r="F77" s="44"/>
      <c r="G77" s="205"/>
      <c r="H77" s="205"/>
      <c r="I77" s="214"/>
      <c r="J77" s="47"/>
    </row>
    <row r="78" spans="1:29" s="8" customFormat="1" ht="16.5" customHeight="1">
      <c r="A78" s="56"/>
      <c r="B78" s="54"/>
      <c r="C78" s="211"/>
      <c r="D78" s="54"/>
      <c r="E78" s="212"/>
      <c r="F78" s="44"/>
      <c r="G78" s="205"/>
      <c r="H78" s="205"/>
      <c r="I78" s="214"/>
      <c r="J78" s="47"/>
    </row>
    <row r="79" spans="1:29" ht="22.15" hidden="1" customHeight="1">
      <c r="A79" s="206"/>
      <c r="B79" s="209" t="s">
        <v>25</v>
      </c>
      <c r="C79" s="206"/>
      <c r="D79" s="206"/>
      <c r="E79" s="206"/>
      <c r="F79" s="206"/>
      <c r="G79" s="206"/>
      <c r="H79" s="206"/>
      <c r="I79" s="206"/>
      <c r="J79" s="101"/>
      <c r="K79" s="101"/>
      <c r="L79" s="101"/>
      <c r="M79" s="101"/>
      <c r="N79" s="101"/>
      <c r="O79" s="101"/>
      <c r="P79" s="101"/>
      <c r="Q79" s="100"/>
      <c r="R79" s="100"/>
      <c r="S79" s="100"/>
      <c r="T79" s="100"/>
      <c r="U79" s="101"/>
      <c r="V79" s="101"/>
      <c r="W79" s="100"/>
      <c r="X79" s="100"/>
      <c r="Y79" s="100"/>
      <c r="Z79" s="100"/>
      <c r="AA79" s="100"/>
      <c r="AB79" s="100"/>
      <c r="AC79" s="100"/>
    </row>
    <row r="80" spans="1:29" ht="17.25" hidden="1">
      <c r="A80" s="58"/>
      <c r="B80" s="53" t="s">
        <v>26</v>
      </c>
      <c r="C80" s="54"/>
      <c r="D80" s="54"/>
      <c r="E80" s="54"/>
      <c r="F80" s="54"/>
      <c r="G80" s="54"/>
      <c r="H80" s="54"/>
      <c r="I80" s="54"/>
      <c r="J80" s="58"/>
      <c r="K80" s="58"/>
      <c r="L80" s="58"/>
      <c r="M80" s="58"/>
      <c r="N80" s="58"/>
      <c r="O80" s="58"/>
      <c r="P80" s="58"/>
      <c r="U80" s="58"/>
      <c r="V80" s="58"/>
    </row>
    <row r="81" spans="1:26" ht="15" hidden="1">
      <c r="A81" s="58"/>
      <c r="B81" s="67" t="s">
        <v>27</v>
      </c>
      <c r="C81" s="54"/>
      <c r="D81" s="54"/>
      <c r="E81" s="54"/>
      <c r="F81" s="54"/>
      <c r="G81" s="54"/>
      <c r="H81" s="54"/>
      <c r="I81" s="54"/>
      <c r="J81" s="58"/>
      <c r="K81" s="58"/>
      <c r="L81" s="58"/>
      <c r="M81" s="58"/>
      <c r="N81" s="58"/>
      <c r="O81" s="58"/>
      <c r="P81" s="58"/>
      <c r="U81" s="58"/>
      <c r="V81" s="58"/>
    </row>
    <row r="82" spans="1:26" ht="15" hidden="1">
      <c r="A82" s="60"/>
      <c r="B82" s="62" t="s">
        <v>28</v>
      </c>
      <c r="C82" s="63"/>
      <c r="D82" s="63"/>
      <c r="E82" s="63"/>
      <c r="F82" s="95" t="e">
        <f>VLOOKUP($H$12,'Climate by postcode'!$A$3:$E$3730,5,FALSE)</f>
        <v>#N/A</v>
      </c>
      <c r="G82" s="59"/>
      <c r="H82" s="59"/>
      <c r="I82" s="59"/>
      <c r="J82" s="60"/>
      <c r="K82" s="60"/>
      <c r="L82" s="60"/>
      <c r="M82" s="60"/>
      <c r="N82" s="58"/>
      <c r="O82" s="58"/>
      <c r="P82" s="58"/>
      <c r="U82" s="58"/>
      <c r="V82" s="58"/>
    </row>
    <row r="83" spans="1:26" ht="15" hidden="1">
      <c r="A83" s="58"/>
      <c r="B83" s="62" t="s">
        <v>29</v>
      </c>
      <c r="C83" s="63"/>
      <c r="D83" s="63"/>
      <c r="E83" s="63"/>
      <c r="F83" s="104">
        <f>$H$17</f>
        <v>0</v>
      </c>
      <c r="G83" s="59"/>
      <c r="H83" s="59"/>
      <c r="I83" s="59"/>
      <c r="J83" s="60"/>
      <c r="K83" s="60"/>
      <c r="L83" s="60"/>
      <c r="M83" s="60"/>
      <c r="N83" s="58"/>
      <c r="O83" s="58"/>
      <c r="P83" s="58"/>
      <c r="U83" s="58"/>
      <c r="V83" s="58"/>
    </row>
    <row r="84" spans="1:26" ht="15" hidden="1">
      <c r="A84" s="58"/>
      <c r="B84" s="62" t="s">
        <v>30</v>
      </c>
      <c r="C84" s="63"/>
      <c r="D84" s="63"/>
      <c r="E84" s="63"/>
      <c r="F84" s="104">
        <f>$H$18/3.6</f>
        <v>0</v>
      </c>
      <c r="G84" s="59"/>
      <c r="H84" s="59"/>
      <c r="I84" s="59"/>
      <c r="J84" s="60"/>
      <c r="K84" s="60"/>
      <c r="L84" s="60"/>
      <c r="M84" s="60"/>
      <c r="N84" s="58"/>
      <c r="O84" s="58"/>
      <c r="P84" s="58"/>
      <c r="U84" s="58"/>
      <c r="V84" s="58"/>
    </row>
    <row r="85" spans="1:26" ht="15" hidden="1">
      <c r="A85" s="60"/>
      <c r="B85" s="62" t="s">
        <v>31</v>
      </c>
      <c r="C85" s="63"/>
      <c r="D85" s="63"/>
      <c r="E85" s="63"/>
      <c r="F85" s="95">
        <f>$H$19*38.6/3.6</f>
        <v>0</v>
      </c>
      <c r="G85" s="59"/>
      <c r="H85" s="59"/>
      <c r="I85" s="59"/>
      <c r="J85" s="60"/>
      <c r="K85" s="60"/>
      <c r="L85" s="60"/>
      <c r="M85" s="60"/>
      <c r="N85" s="58"/>
      <c r="O85" s="58"/>
      <c r="P85" s="58"/>
      <c r="U85" s="58"/>
      <c r="V85" s="58"/>
    </row>
    <row r="86" spans="1:26" ht="15" hidden="1">
      <c r="A86" s="60"/>
      <c r="B86" s="62" t="s">
        <v>32</v>
      </c>
      <c r="C86" s="63"/>
      <c r="D86" s="63"/>
      <c r="E86" s="63"/>
      <c r="F86" s="95" t="e">
        <f>VLOOKUP($H$12,'Climate by postcode'!$A$4:$D$3730,2,0)</f>
        <v>#N/A</v>
      </c>
      <c r="G86" s="59"/>
      <c r="H86" s="59"/>
      <c r="I86" s="59"/>
      <c r="J86" s="60"/>
      <c r="K86" s="60"/>
      <c r="L86" s="60"/>
      <c r="M86" s="60"/>
      <c r="N86" s="58"/>
      <c r="O86" s="58"/>
      <c r="P86" s="58"/>
      <c r="U86" s="58"/>
      <c r="V86" s="58"/>
    </row>
    <row r="87" spans="1:26" ht="15" hidden="1">
      <c r="A87" s="60"/>
      <c r="B87" s="62" t="s">
        <v>33</v>
      </c>
      <c r="C87" s="63"/>
      <c r="D87" s="63"/>
      <c r="E87" s="63"/>
      <c r="F87" s="95" t="e">
        <f>VLOOKUP($H12,'Climate by postcode'!$A$4:$D$3730,3,0)</f>
        <v>#N/A</v>
      </c>
      <c r="G87" s="59"/>
      <c r="H87" s="59"/>
      <c r="I87" s="59"/>
      <c r="J87" s="60"/>
      <c r="K87" s="60"/>
      <c r="L87" s="60"/>
      <c r="M87" s="60"/>
      <c r="N87" s="58"/>
      <c r="O87" s="58"/>
      <c r="P87" s="58"/>
      <c r="U87" s="58"/>
      <c r="V87" s="58"/>
    </row>
    <row r="88" spans="1:26" ht="15" hidden="1">
      <c r="A88" s="60"/>
      <c r="B88" s="62" t="s">
        <v>34</v>
      </c>
      <c r="C88" s="63"/>
      <c r="D88" s="63"/>
      <c r="E88" s="63"/>
      <c r="F88" s="95" t="e">
        <f>VLOOKUP($H$12,'Climate by postcode'!$A$4:$D$3730,4,0)</f>
        <v>#N/A</v>
      </c>
      <c r="G88" s="59"/>
      <c r="H88" s="59"/>
      <c r="I88" s="59"/>
      <c r="J88" s="60"/>
      <c r="K88" s="60"/>
      <c r="L88" s="60"/>
      <c r="M88" s="60"/>
      <c r="N88" s="58"/>
      <c r="O88" s="58"/>
      <c r="P88" s="58"/>
      <c r="U88" s="58"/>
      <c r="V88" s="58"/>
    </row>
    <row r="89" spans="1:26" ht="15" hidden="1">
      <c r="A89" s="60"/>
      <c r="B89" s="62" t="s">
        <v>35</v>
      </c>
      <c r="C89" s="63"/>
      <c r="D89" s="63"/>
      <c r="E89" s="63"/>
      <c r="F89" s="95">
        <f>MIN($H$13+10,168)</f>
        <v>10</v>
      </c>
      <c r="G89" s="59"/>
      <c r="H89" s="59"/>
      <c r="I89" s="59"/>
      <c r="J89" s="60"/>
      <c r="K89" s="60"/>
      <c r="L89" s="60"/>
      <c r="M89" s="60"/>
      <c r="N89" s="58"/>
      <c r="O89" s="58"/>
      <c r="P89" s="58"/>
      <c r="U89" s="58"/>
      <c r="V89" s="58"/>
    </row>
    <row r="90" spans="1:26" ht="15" hidden="1">
      <c r="A90" s="60"/>
      <c r="B90" s="62" t="s">
        <v>84</v>
      </c>
      <c r="C90" s="63"/>
      <c r="D90" s="63"/>
      <c r="E90" s="63"/>
      <c r="F90" s="95">
        <f>1/(0.38+0.0116*$F$89)</f>
        <v>2.0161290322580645</v>
      </c>
      <c r="G90" s="59"/>
      <c r="H90" s="59"/>
      <c r="I90" s="59"/>
      <c r="J90" s="60"/>
      <c r="K90" s="60"/>
      <c r="L90" s="60"/>
      <c r="M90" s="60"/>
      <c r="N90" s="58"/>
      <c r="O90" s="58"/>
      <c r="P90" s="58"/>
      <c r="U90" s="58"/>
      <c r="V90" s="58"/>
    </row>
    <row r="91" spans="1:26" ht="15" hidden="1">
      <c r="A91" s="60"/>
      <c r="B91" s="62" t="s">
        <v>85</v>
      </c>
      <c r="C91" s="63"/>
      <c r="D91" s="63"/>
      <c r="E91" s="63"/>
      <c r="F91" s="95">
        <f>1/(0.38+0.0105*F89)</f>
        <v>2.061855670103093</v>
      </c>
      <c r="G91" s="59"/>
      <c r="H91" s="59"/>
      <c r="I91" s="59"/>
      <c r="J91" s="60"/>
      <c r="K91" s="60"/>
      <c r="L91" s="60"/>
      <c r="M91" s="60"/>
      <c r="N91" s="58"/>
      <c r="O91" s="58"/>
      <c r="P91" s="58"/>
      <c r="U91" s="58"/>
      <c r="V91" s="58"/>
    </row>
    <row r="92" spans="1:26" ht="15" hidden="1">
      <c r="A92" s="60"/>
      <c r="B92" s="68"/>
      <c r="C92" s="70"/>
      <c r="D92" s="70"/>
      <c r="E92" s="70"/>
      <c r="F92" s="61"/>
      <c r="G92" s="59"/>
      <c r="H92" s="59"/>
      <c r="I92" s="59"/>
      <c r="J92" s="60"/>
      <c r="K92" s="60"/>
      <c r="L92" s="60"/>
      <c r="M92" s="60"/>
      <c r="N92" s="58"/>
      <c r="O92" s="58"/>
      <c r="P92" s="58"/>
      <c r="U92" s="58"/>
      <c r="V92" s="58"/>
    </row>
    <row r="93" spans="1:26" ht="15" hidden="1">
      <c r="A93" s="60"/>
      <c r="B93" s="67" t="s">
        <v>246</v>
      </c>
      <c r="C93" s="70"/>
      <c r="D93" s="70"/>
      <c r="E93" s="70"/>
      <c r="F93" s="61"/>
      <c r="G93" s="59"/>
      <c r="H93" s="59"/>
      <c r="I93" s="67" t="s">
        <v>37</v>
      </c>
      <c r="J93" s="69"/>
      <c r="K93" s="70"/>
      <c r="L93" s="70"/>
      <c r="M93" s="61" t="s">
        <v>19</v>
      </c>
      <c r="N93" s="61" t="s">
        <v>20</v>
      </c>
      <c r="O93" s="67" t="s">
        <v>38</v>
      </c>
      <c r="P93" s="69"/>
      <c r="Q93" s="70"/>
      <c r="R93" s="70"/>
      <c r="S93" s="61" t="s">
        <v>19</v>
      </c>
      <c r="T93" s="61" t="s">
        <v>20</v>
      </c>
      <c r="U93" s="67" t="s">
        <v>39</v>
      </c>
      <c r="V93" s="69"/>
      <c r="W93" s="70"/>
      <c r="X93" s="70"/>
      <c r="Y93" s="61" t="s">
        <v>19</v>
      </c>
      <c r="Z93" s="61" t="s">
        <v>20</v>
      </c>
    </row>
    <row r="94" spans="1:26" ht="15" hidden="1">
      <c r="A94" s="60"/>
      <c r="B94" s="97" t="s">
        <v>40</v>
      </c>
      <c r="C94" s="99"/>
      <c r="D94" s="99"/>
      <c r="E94" s="99"/>
      <c r="F94" s="61" t="e">
        <f>VLOOKUP($F$82,'Calc coeffients A+B'!$A$4:$G$11,2,0)</f>
        <v>#N/A</v>
      </c>
      <c r="G94" s="59"/>
      <c r="H94" s="59"/>
      <c r="I94" s="97" t="s">
        <v>41</v>
      </c>
      <c r="J94" s="98"/>
      <c r="K94" s="99"/>
      <c r="L94" s="99"/>
      <c r="M94" s="61" t="e">
        <f>VLOOKUP($F$82,'Calc coeffients A+B'!$A$16:$G$23,2,0)</f>
        <v>#N/A</v>
      </c>
      <c r="N94" s="61" t="e">
        <f>VLOOKUP($F$82,'Calc coeffients A+B'!$I$16:$O$23,2,0)</f>
        <v>#N/A</v>
      </c>
      <c r="O94" s="97" t="s">
        <v>42</v>
      </c>
      <c r="P94" s="98"/>
      <c r="Q94" s="99"/>
      <c r="R94" s="99"/>
      <c r="S94" s="61" t="e">
        <f>VLOOKUP($F$82,'Calc coeffients A+B'!$A$28:$G$35,2,0)</f>
        <v>#N/A</v>
      </c>
      <c r="T94" s="61" t="e">
        <f>VLOOKUP($F$82,'Calc coeffients A+B'!$I$28:$O$35,2,0)</f>
        <v>#N/A</v>
      </c>
      <c r="U94" s="97" t="s">
        <v>43</v>
      </c>
      <c r="V94" s="98"/>
      <c r="W94" s="99"/>
      <c r="X94" s="99"/>
      <c r="Y94" s="61" t="e">
        <f>VLOOKUP($F$82,'Calc coeffients A+B'!$A$40:$G$47,2,0)</f>
        <v>#N/A</v>
      </c>
      <c r="Z94" s="61" t="e">
        <f>VLOOKUP($F$82,'Calc coeffients A+B'!$I$40:$O$47,2,0)</f>
        <v>#N/A</v>
      </c>
    </row>
    <row r="95" spans="1:26" ht="15" hidden="1">
      <c r="A95" s="60"/>
      <c r="B95" s="97" t="s">
        <v>44</v>
      </c>
      <c r="C95" s="99"/>
      <c r="D95" s="99"/>
      <c r="E95" s="99"/>
      <c r="F95" s="61" t="e">
        <f>VLOOKUP($F$82,'Calc coeffients A+B'!$A$4:$G$11,3,0)</f>
        <v>#N/A</v>
      </c>
      <c r="G95" s="59"/>
      <c r="H95" s="59"/>
      <c r="I95" s="97" t="s">
        <v>45</v>
      </c>
      <c r="J95" s="98"/>
      <c r="K95" s="99"/>
      <c r="L95" s="99"/>
      <c r="M95" s="61" t="e">
        <f>VLOOKUP($F$82,'Calc coeffients A+B'!$A$16:$G$23,3,0)</f>
        <v>#N/A</v>
      </c>
      <c r="N95" s="61" t="e">
        <f>VLOOKUP($F$82,'Calc coeffients A+B'!$I$16:$O$23,3,0)</f>
        <v>#N/A</v>
      </c>
      <c r="O95" s="97" t="s">
        <v>46</v>
      </c>
      <c r="P95" s="98"/>
      <c r="Q95" s="99"/>
      <c r="R95" s="99"/>
      <c r="S95" s="61" t="e">
        <f>VLOOKUP($F$82,'Calc coeffients A+B'!$A$28:$G$35,3,0)</f>
        <v>#N/A</v>
      </c>
      <c r="T95" s="61" t="e">
        <f>VLOOKUP($F$82,'Calc coeffients A+B'!$I$28:$O$35,3,0)</f>
        <v>#N/A</v>
      </c>
      <c r="U95" s="97" t="s">
        <v>47</v>
      </c>
      <c r="V95" s="98"/>
      <c r="W95" s="99"/>
      <c r="X95" s="99"/>
      <c r="Y95" s="61" t="e">
        <f>VLOOKUP($F$82,'Calc coeffients A+B'!$A$40:$G$47,3,0)</f>
        <v>#N/A</v>
      </c>
      <c r="Z95" s="61" t="e">
        <f>VLOOKUP($F$82,'Calc coeffients A+B'!$I$40:$O$47,3,0)</f>
        <v>#N/A</v>
      </c>
    </row>
    <row r="96" spans="1:26" ht="15" hidden="1">
      <c r="A96" s="60"/>
      <c r="B96" s="97" t="s">
        <v>48</v>
      </c>
      <c r="C96" s="99"/>
      <c r="D96" s="99"/>
      <c r="E96" s="99"/>
      <c r="F96" s="61" t="e">
        <f>VLOOKUP($F$82,SGEx!$A$7:$E$15,2,FALSE)</f>
        <v>#N/A</v>
      </c>
      <c r="G96" s="59"/>
      <c r="H96" s="59"/>
      <c r="I96" s="97" t="s">
        <v>49</v>
      </c>
      <c r="J96" s="98"/>
      <c r="K96" s="99"/>
      <c r="L96" s="99"/>
      <c r="M96" s="61" t="e">
        <f>VLOOKUP($F$82,SGEx!$A$18:$E$26,2,FALSE)</f>
        <v>#N/A</v>
      </c>
      <c r="N96" s="61" t="e">
        <f>VLOOKUP($F$82,SGEx!$G$18:$K$26,2,FALSE)</f>
        <v>#N/A</v>
      </c>
      <c r="O96" s="97" t="s">
        <v>50</v>
      </c>
      <c r="P96" s="98"/>
      <c r="Q96" s="99"/>
      <c r="R96" s="99"/>
      <c r="S96" s="61" t="e">
        <f>VLOOKUP($F$82,SGEx!$A$29:$E$37,2,FALSE)</f>
        <v>#N/A</v>
      </c>
      <c r="T96" s="61" t="e">
        <f>VLOOKUP($F$82,SGEx!$G$29:$K$37,2,FALSE)</f>
        <v>#N/A</v>
      </c>
      <c r="U96" s="97" t="s">
        <v>51</v>
      </c>
      <c r="V96" s="98"/>
      <c r="W96" s="99"/>
      <c r="X96" s="99"/>
      <c r="Y96" s="61" t="e">
        <f>VLOOKUP($F$82,SGEx!$A$40:$E$48,2,FALSE)</f>
        <v>#N/A</v>
      </c>
      <c r="Z96" s="61" t="e">
        <f>VLOOKUP($F$82,SGEx!$G$40:$K$48,2,FALSE)</f>
        <v>#N/A</v>
      </c>
    </row>
    <row r="97" spans="1:26" ht="15" hidden="1">
      <c r="A97" s="60"/>
      <c r="B97" s="97" t="s">
        <v>52</v>
      </c>
      <c r="C97" s="99"/>
      <c r="D97" s="99"/>
      <c r="E97" s="99"/>
      <c r="F97" s="61" t="e">
        <f>VLOOKUP($F$82,SGEx!$A$7:$E$15,3,FALSE)</f>
        <v>#N/A</v>
      </c>
      <c r="G97" s="59"/>
      <c r="H97" s="59"/>
      <c r="I97" s="97" t="s">
        <v>53</v>
      </c>
      <c r="J97" s="98"/>
      <c r="K97" s="99"/>
      <c r="L97" s="99"/>
      <c r="M97" s="61" t="e">
        <f>VLOOKUP($F$82,SGEx!$A$18:$E$26,3,FALSE)</f>
        <v>#N/A</v>
      </c>
      <c r="N97" s="61" t="e">
        <f>VLOOKUP($F$82,SGEx!$G$18:$K$26,3,FALSE)</f>
        <v>#N/A</v>
      </c>
      <c r="O97" s="97" t="s">
        <v>54</v>
      </c>
      <c r="P97" s="98"/>
      <c r="Q97" s="99"/>
      <c r="R97" s="99"/>
      <c r="S97" s="61" t="e">
        <f>VLOOKUP($F$82,SGEx!$A$29:$E$37,3,FALSE)</f>
        <v>#N/A</v>
      </c>
      <c r="T97" s="61" t="e">
        <f>VLOOKUP($F$82,SGEx!$G$29:$K$37,3,FALSE)</f>
        <v>#N/A</v>
      </c>
      <c r="U97" s="97" t="s">
        <v>55</v>
      </c>
      <c r="V97" s="98"/>
      <c r="W97" s="99"/>
      <c r="X97" s="99"/>
      <c r="Y97" s="61" t="e">
        <f>VLOOKUP($F$82,SGEx!$A$40:$E$48,3,FALSE)</f>
        <v>#N/A</v>
      </c>
      <c r="Z97" s="61" t="e">
        <f>VLOOKUP($F$82,SGEx!$G$40:$K$48,3,FALSE)</f>
        <v>#N/A</v>
      </c>
    </row>
    <row r="98" spans="1:26" ht="15" hidden="1">
      <c r="A98" s="60"/>
      <c r="B98" s="97" t="s">
        <v>56</v>
      </c>
      <c r="C98" s="99"/>
      <c r="D98" s="99"/>
      <c r="E98" s="99"/>
      <c r="F98" s="61" t="e">
        <f>VLOOKUP($F$82,SGEx!$A$7:$E$15,5,FALSE)</f>
        <v>#N/A</v>
      </c>
      <c r="G98" s="59"/>
      <c r="H98" s="59"/>
      <c r="I98" s="97" t="s">
        <v>57</v>
      </c>
      <c r="J98" s="98"/>
      <c r="K98" s="99"/>
      <c r="L98" s="99"/>
      <c r="M98" s="61" t="e">
        <f>VLOOKUP($F$82,SGEx!$A$18:$E$26,5,FALSE)</f>
        <v>#N/A</v>
      </c>
      <c r="N98" s="61" t="e">
        <f>VLOOKUP($F$82,SGEx!$G$18:$K$26,5,FALSE)</f>
        <v>#N/A</v>
      </c>
      <c r="O98" s="97" t="s">
        <v>58</v>
      </c>
      <c r="P98" s="98"/>
      <c r="Q98" s="99"/>
      <c r="R98" s="99"/>
      <c r="S98" s="61" t="e">
        <f>VLOOKUP($F$82,SGEx!$A$29:$E$37,5,FALSE)</f>
        <v>#N/A</v>
      </c>
      <c r="T98" s="61" t="e">
        <f>VLOOKUP($F$82,SGEx!$G$29:$K$37,5,FALSE)</f>
        <v>#N/A</v>
      </c>
      <c r="U98" s="97" t="s">
        <v>59</v>
      </c>
      <c r="V98" s="98"/>
      <c r="W98" s="99"/>
      <c r="X98" s="99"/>
      <c r="Y98" s="61" t="e">
        <f>VLOOKUP($F$82,SGEx!$A$40:$E$48,5,FALSE)</f>
        <v>#N/A</v>
      </c>
      <c r="Z98" s="61" t="e">
        <f>VLOOKUP($F$82,SGEx!$G$40:$K$48,5,FALSE)</f>
        <v>#N/A</v>
      </c>
    </row>
    <row r="99" spans="1:26" ht="15" hidden="1">
      <c r="A99" s="60"/>
      <c r="B99" s="64" t="s">
        <v>60</v>
      </c>
      <c r="C99" s="66"/>
      <c r="D99" s="66"/>
      <c r="E99" s="66"/>
      <c r="F99" s="61" t="e">
        <f>4.12*F97</f>
        <v>#N/A</v>
      </c>
      <c r="G99" s="59"/>
      <c r="H99" s="59"/>
      <c r="I99" s="64" t="s">
        <v>60</v>
      </c>
      <c r="J99" s="65"/>
      <c r="K99" s="66"/>
      <c r="L99" s="66"/>
      <c r="M99" s="61" t="e">
        <f>4.12*M97</f>
        <v>#N/A</v>
      </c>
      <c r="N99" s="61" t="e">
        <f>4.12*N97</f>
        <v>#N/A</v>
      </c>
      <c r="O99" s="64" t="s">
        <v>60</v>
      </c>
      <c r="P99" s="65"/>
      <c r="Q99" s="66"/>
      <c r="R99" s="66"/>
      <c r="S99" s="61" t="e">
        <f>4.12*S97</f>
        <v>#N/A</v>
      </c>
      <c r="T99" s="61" t="e">
        <f>4.12*T97</f>
        <v>#N/A</v>
      </c>
      <c r="U99" s="64" t="s">
        <v>60</v>
      </c>
      <c r="V99" s="65"/>
      <c r="W99" s="66"/>
      <c r="X99" s="66"/>
      <c r="Y99" s="61" t="e">
        <f>4.12*Y97</f>
        <v>#N/A</v>
      </c>
      <c r="Z99" s="61" t="e">
        <f>4.12*Z97</f>
        <v>#N/A</v>
      </c>
    </row>
    <row r="100" spans="1:26" ht="15" hidden="1">
      <c r="A100" s="60"/>
      <c r="B100" s="64" t="s">
        <v>61</v>
      </c>
      <c r="C100" s="66"/>
      <c r="D100" s="66"/>
      <c r="E100" s="66"/>
      <c r="F100" s="61" t="e">
        <f>43.6*F96</f>
        <v>#N/A</v>
      </c>
      <c r="G100" s="60"/>
      <c r="H100" s="60"/>
      <c r="I100" s="64" t="s">
        <v>61</v>
      </c>
      <c r="J100" s="65"/>
      <c r="K100" s="66"/>
      <c r="L100" s="66"/>
      <c r="M100" s="61" t="e">
        <f>43.6*M96</f>
        <v>#N/A</v>
      </c>
      <c r="N100" s="61" t="e">
        <f>43.6*N96</f>
        <v>#N/A</v>
      </c>
      <c r="O100" s="64" t="s">
        <v>61</v>
      </c>
      <c r="P100" s="65"/>
      <c r="Q100" s="66"/>
      <c r="R100" s="66"/>
      <c r="S100" s="61" t="e">
        <f>43.6*S96</f>
        <v>#N/A</v>
      </c>
      <c r="T100" s="61" t="e">
        <f>43.6*T96</f>
        <v>#N/A</v>
      </c>
      <c r="U100" s="64" t="s">
        <v>61</v>
      </c>
      <c r="V100" s="65"/>
      <c r="W100" s="66"/>
      <c r="X100" s="66"/>
      <c r="Y100" s="61" t="e">
        <f>43.6*Y96</f>
        <v>#N/A</v>
      </c>
      <c r="Z100" s="61" t="e">
        <f>43.6*Z96</f>
        <v>#N/A</v>
      </c>
    </row>
    <row r="101" spans="1:26" ht="15" hidden="1">
      <c r="A101" s="60"/>
      <c r="B101" s="64" t="s">
        <v>62</v>
      </c>
      <c r="C101" s="66"/>
      <c r="D101" s="66"/>
      <c r="E101" s="66"/>
      <c r="F101" s="61" t="e">
        <f>(0.0016*$F$87*F97)/0.23</f>
        <v>#N/A</v>
      </c>
      <c r="G101" s="60"/>
      <c r="H101" s="60"/>
      <c r="I101" s="64" t="s">
        <v>62</v>
      </c>
      <c r="J101" s="65"/>
      <c r="K101" s="66"/>
      <c r="L101" s="66"/>
      <c r="M101" s="61" t="e">
        <f>(0.0016*$F$87*M97)/0.23</f>
        <v>#N/A</v>
      </c>
      <c r="N101" s="61" t="e">
        <f>(0.0016*$F$87*N97)/0.23</f>
        <v>#N/A</v>
      </c>
      <c r="O101" s="64" t="s">
        <v>62</v>
      </c>
      <c r="P101" s="65"/>
      <c r="Q101" s="66"/>
      <c r="R101" s="66"/>
      <c r="S101" s="61" t="e">
        <f>(0.0016*$F$87*S97)/0.23</f>
        <v>#N/A</v>
      </c>
      <c r="T101" s="61" t="e">
        <f>(0.0016*$F$87*T97)/0.23</f>
        <v>#N/A</v>
      </c>
      <c r="U101" s="64" t="s">
        <v>62</v>
      </c>
      <c r="V101" s="65"/>
      <c r="W101" s="66"/>
      <c r="X101" s="66"/>
      <c r="Y101" s="61" t="e">
        <f>(0.0016*$F$87*Y97)/0.23</f>
        <v>#N/A</v>
      </c>
      <c r="Z101" s="61" t="e">
        <f>(0.0016*$F$87*Z97)/0.23</f>
        <v>#N/A</v>
      </c>
    </row>
    <row r="102" spans="1:26" ht="15" hidden="1">
      <c r="A102" s="60"/>
      <c r="B102" s="64" t="s">
        <v>63</v>
      </c>
      <c r="C102" s="66"/>
      <c r="D102" s="66"/>
      <c r="E102" s="66"/>
      <c r="F102" s="61" t="e">
        <f>(0.091*$F$88*F96)/0.94</f>
        <v>#N/A</v>
      </c>
      <c r="G102" s="60"/>
      <c r="H102" s="60"/>
      <c r="I102" s="64" t="s">
        <v>63</v>
      </c>
      <c r="J102" s="65"/>
      <c r="K102" s="66"/>
      <c r="L102" s="66"/>
      <c r="M102" s="61" t="e">
        <f>(0.091*$F$88*M96)/0.94</f>
        <v>#N/A</v>
      </c>
      <c r="N102" s="61" t="e">
        <f>(0.091*$F$88*N96)/0.94</f>
        <v>#N/A</v>
      </c>
      <c r="O102" s="64" t="s">
        <v>63</v>
      </c>
      <c r="P102" s="65"/>
      <c r="Q102" s="66"/>
      <c r="R102" s="66"/>
      <c r="S102" s="61" t="e">
        <f>(0.091*$F$88*S96)/0.94</f>
        <v>#N/A</v>
      </c>
      <c r="T102" s="61" t="e">
        <f>(0.091*$F$88*T96)/0.94</f>
        <v>#N/A</v>
      </c>
      <c r="U102" s="64" t="s">
        <v>63</v>
      </c>
      <c r="V102" s="65"/>
      <c r="W102" s="66"/>
      <c r="X102" s="66"/>
      <c r="Y102" s="61" t="e">
        <f>(0.091*$F$88*Y96)/0.94</f>
        <v>#N/A</v>
      </c>
      <c r="Z102" s="61" t="e">
        <f>(0.091*$F$88*Z96)/0.94</f>
        <v>#N/A</v>
      </c>
    </row>
    <row r="103" spans="1:26" ht="15" hidden="1">
      <c r="A103" s="60"/>
      <c r="B103" s="64" t="s">
        <v>64</v>
      </c>
      <c r="C103" s="66"/>
      <c r="D103" s="66"/>
      <c r="E103" s="66"/>
      <c r="F103" s="61" t="e">
        <f>MAX(0,(0.062*F96*($F$88-400))/0.94)</f>
        <v>#N/A</v>
      </c>
      <c r="G103" s="60"/>
      <c r="H103" s="60"/>
      <c r="I103" s="64" t="s">
        <v>64</v>
      </c>
      <c r="J103" s="65"/>
      <c r="K103" s="66"/>
      <c r="L103" s="66"/>
      <c r="M103" s="61" t="e">
        <f>MAX(0,(0.062*M96*($F$88-400))/0.94)</f>
        <v>#N/A</v>
      </c>
      <c r="N103" s="61" t="e">
        <f>MAX(0,(0.062*N96*($F$88-400))/0.94)</f>
        <v>#N/A</v>
      </c>
      <c r="O103" s="64" t="s">
        <v>64</v>
      </c>
      <c r="P103" s="65"/>
      <c r="Q103" s="66"/>
      <c r="R103" s="66"/>
      <c r="S103" s="61" t="e">
        <f>MAX(0,(0.062*S96*($F$88-400))/0.94)</f>
        <v>#N/A</v>
      </c>
      <c r="T103" s="61" t="e">
        <f>MAX(0,(0.062*T96*($F$88-400))/0.94)</f>
        <v>#N/A</v>
      </c>
      <c r="U103" s="64" t="s">
        <v>64</v>
      </c>
      <c r="V103" s="65"/>
      <c r="W103" s="66"/>
      <c r="X103" s="66"/>
      <c r="Y103" s="61" t="e">
        <f>MAX(0,(0.062*Y96*($F$88-400))/0.94)</f>
        <v>#N/A</v>
      </c>
      <c r="Z103" s="61" t="e">
        <f>MAX(0,(0.062*Z96*($F$88-400))/0.94)</f>
        <v>#N/A</v>
      </c>
    </row>
    <row r="104" spans="1:26" ht="15" hidden="1">
      <c r="A104" s="60"/>
      <c r="B104" s="64" t="s">
        <v>65</v>
      </c>
      <c r="C104" s="66"/>
      <c r="D104" s="66"/>
      <c r="E104" s="66"/>
      <c r="F104" s="61" t="e">
        <f>F99+F100-F101-F102+F103</f>
        <v>#N/A</v>
      </c>
      <c r="G104" s="60"/>
      <c r="H104" s="60"/>
      <c r="I104" s="64" t="s">
        <v>65</v>
      </c>
      <c r="J104" s="65"/>
      <c r="K104" s="66"/>
      <c r="L104" s="66"/>
      <c r="M104" s="61" t="e">
        <f>M99+M100-M101-M102+M103</f>
        <v>#N/A</v>
      </c>
      <c r="N104" s="61" t="e">
        <f>N99+N100-N101-N102+N103</f>
        <v>#N/A</v>
      </c>
      <c r="O104" s="64" t="s">
        <v>65</v>
      </c>
      <c r="P104" s="65"/>
      <c r="Q104" s="66"/>
      <c r="R104" s="66"/>
      <c r="S104" s="61" t="e">
        <f>S99+S100-S101-S102+S103</f>
        <v>#N/A</v>
      </c>
      <c r="T104" s="61" t="e">
        <f>T99+T100-T101-T102+T103</f>
        <v>#N/A</v>
      </c>
      <c r="U104" s="64" t="s">
        <v>65</v>
      </c>
      <c r="V104" s="65"/>
      <c r="W104" s="66"/>
      <c r="X104" s="66"/>
      <c r="Y104" s="61" t="e">
        <f>Y99+Y100-Y101-Y102+Y103</f>
        <v>#N/A</v>
      </c>
      <c r="Z104" s="61" t="e">
        <f>Z99+Z100-Z101-Z102+Z103</f>
        <v>#N/A</v>
      </c>
    </row>
    <row r="105" spans="1:26" ht="15" hidden="1">
      <c r="A105" s="60"/>
      <c r="B105" s="64" t="s">
        <v>86</v>
      </c>
      <c r="C105" s="66"/>
      <c r="D105" s="66"/>
      <c r="E105" s="66"/>
      <c r="F105" s="61" t="e">
        <f>F96</f>
        <v>#N/A</v>
      </c>
      <c r="G105" s="60"/>
      <c r="H105" s="60"/>
      <c r="I105" s="64" t="s">
        <v>86</v>
      </c>
      <c r="J105" s="65"/>
      <c r="K105" s="66"/>
      <c r="L105" s="66"/>
      <c r="M105" s="61" t="e">
        <f>M96</f>
        <v>#N/A</v>
      </c>
      <c r="N105" s="61" t="e">
        <f>N96</f>
        <v>#N/A</v>
      </c>
      <c r="O105" s="64" t="s">
        <v>86</v>
      </c>
      <c r="P105" s="65"/>
      <c r="Q105" s="66"/>
      <c r="R105" s="66"/>
      <c r="S105" s="61" t="e">
        <f>S96</f>
        <v>#N/A</v>
      </c>
      <c r="T105" s="61" t="e">
        <f>T96</f>
        <v>#N/A</v>
      </c>
      <c r="U105" s="64" t="s">
        <v>86</v>
      </c>
      <c r="V105" s="65"/>
      <c r="W105" s="66"/>
      <c r="X105" s="66"/>
      <c r="Y105" s="61" t="e">
        <f>Y96</f>
        <v>#N/A</v>
      </c>
      <c r="Z105" s="61" t="e">
        <f>Z96</f>
        <v>#N/A</v>
      </c>
    </row>
    <row r="106" spans="1:26" ht="15" hidden="1">
      <c r="A106" s="60"/>
      <c r="B106" s="64" t="s">
        <v>87</v>
      </c>
      <c r="C106" s="66"/>
      <c r="D106" s="66"/>
      <c r="E106" s="66"/>
      <c r="F106" s="61" t="e">
        <f>0.2*$H$15/$H$14</f>
        <v>#DIV/0!</v>
      </c>
      <c r="G106" s="60"/>
      <c r="H106" s="60"/>
      <c r="I106" s="64" t="s">
        <v>87</v>
      </c>
      <c r="J106" s="65"/>
      <c r="K106" s="66"/>
      <c r="L106" s="66"/>
      <c r="M106" s="61" t="e">
        <f>0.2*$H$15/$H$14</f>
        <v>#DIV/0!</v>
      </c>
      <c r="N106" s="61" t="e">
        <f>0.2*$H$15/$H$14</f>
        <v>#DIV/0!</v>
      </c>
      <c r="O106" s="64" t="s">
        <v>87</v>
      </c>
      <c r="P106" s="65"/>
      <c r="Q106" s="66"/>
      <c r="R106" s="66"/>
      <c r="S106" s="61" t="e">
        <f>0.2*$H$15/$H$14</f>
        <v>#DIV/0!</v>
      </c>
      <c r="T106" s="61" t="e">
        <f>0.2*$H$15/$H$14</f>
        <v>#DIV/0!</v>
      </c>
      <c r="U106" s="64" t="s">
        <v>87</v>
      </c>
      <c r="V106" s="65"/>
      <c r="W106" s="66"/>
      <c r="X106" s="66"/>
      <c r="Y106" s="61" t="e">
        <f>0.2*$H$15/$H$14</f>
        <v>#DIV/0!</v>
      </c>
      <c r="Z106" s="61" t="e">
        <f>0.2*$H$15/$H$14</f>
        <v>#DIV/0!</v>
      </c>
    </row>
    <row r="107" spans="1:26" ht="15" hidden="1">
      <c r="A107" s="60"/>
      <c r="B107" s="64" t="s">
        <v>88</v>
      </c>
      <c r="C107" s="66"/>
      <c r="D107" s="66"/>
      <c r="E107" s="66"/>
      <c r="F107" s="61" t="e">
        <f>4000*F105*(0.008-F106)</f>
        <v>#N/A</v>
      </c>
      <c r="G107" s="60"/>
      <c r="H107" s="60"/>
      <c r="I107" s="64" t="s">
        <v>88</v>
      </c>
      <c r="J107" s="65"/>
      <c r="K107" s="66"/>
      <c r="L107" s="66"/>
      <c r="M107" s="61" t="e">
        <f>4000*M105*(0.008-M106)</f>
        <v>#N/A</v>
      </c>
      <c r="N107" s="61" t="e">
        <f>4000*N105*(0.008-N106)</f>
        <v>#N/A</v>
      </c>
      <c r="O107" s="64" t="s">
        <v>88</v>
      </c>
      <c r="P107" s="65"/>
      <c r="Q107" s="66"/>
      <c r="R107" s="66"/>
      <c r="S107" s="61" t="e">
        <f>4000*S105*(0.008-S106)</f>
        <v>#N/A</v>
      </c>
      <c r="T107" s="61" t="e">
        <f>4000*T105*(0.008-T106)</f>
        <v>#N/A</v>
      </c>
      <c r="U107" s="64" t="s">
        <v>88</v>
      </c>
      <c r="V107" s="65"/>
      <c r="W107" s="66"/>
      <c r="X107" s="66"/>
      <c r="Y107" s="61" t="e">
        <f>4000*Y105*(0.008-Y106)</f>
        <v>#N/A</v>
      </c>
      <c r="Z107" s="61" t="e">
        <f>4000*Z105*(0.008-Z106)</f>
        <v>#N/A</v>
      </c>
    </row>
    <row r="108" spans="1:26" ht="15" hidden="1">
      <c r="A108" s="60"/>
      <c r="B108" s="64" t="s">
        <v>89</v>
      </c>
      <c r="C108" s="66"/>
      <c r="D108" s="66"/>
      <c r="E108" s="66"/>
      <c r="F108" s="61" t="e">
        <f>($F$83*F96+$F$84*F97+$F$85*F98)/$H$14</f>
        <v>#N/A</v>
      </c>
      <c r="G108" s="60"/>
      <c r="H108" s="60"/>
      <c r="I108" s="64" t="s">
        <v>89</v>
      </c>
      <c r="J108" s="65"/>
      <c r="K108" s="66"/>
      <c r="L108" s="66"/>
      <c r="M108" s="61" t="e">
        <f>($F$83*M96+$F$84*M97+$F$85*M98)/$H$14</f>
        <v>#N/A</v>
      </c>
      <c r="N108" s="61" t="e">
        <f>($F$83*N96+$F$84*N97+$F$85*N98)/$H$14</f>
        <v>#N/A</v>
      </c>
      <c r="O108" s="64" t="s">
        <v>89</v>
      </c>
      <c r="P108" s="65"/>
      <c r="Q108" s="66"/>
      <c r="R108" s="66"/>
      <c r="S108" s="61" t="e">
        <f>($F$83*S96+$F$84*S97+$F$85*S98)/$H$14</f>
        <v>#N/A</v>
      </c>
      <c r="T108" s="61" t="e">
        <f>($F$83*T96+$F$84*T97+$F$85*T98)/$H$14</f>
        <v>#N/A</v>
      </c>
      <c r="U108" s="64" t="s">
        <v>89</v>
      </c>
      <c r="V108" s="65"/>
      <c r="W108" s="66"/>
      <c r="X108" s="66"/>
      <c r="Y108" s="61" t="e">
        <f>($F$83*Y96+$F$84*Y97+$F$85*Y98)/$H$14</f>
        <v>#N/A</v>
      </c>
      <c r="Z108" s="61" t="e">
        <f>($F$83*Z96+$F$84*Z97+$F$85*Z98)/$H$14</f>
        <v>#N/A</v>
      </c>
    </row>
    <row r="109" spans="1:26" ht="15" hidden="1">
      <c r="A109" s="60"/>
      <c r="B109" s="194" t="s">
        <v>90</v>
      </c>
      <c r="C109" s="196"/>
      <c r="D109" s="196"/>
      <c r="E109" s="196"/>
      <c r="F109" s="61" t="e">
        <f>ROUNDDOWN(F108*($F$90+$F$91)/2+$F$91*F107+$F$90*F104,0)</f>
        <v>#N/A</v>
      </c>
      <c r="G109" s="60"/>
      <c r="H109" s="60"/>
      <c r="I109" s="194" t="s">
        <v>90</v>
      </c>
      <c r="J109" s="195"/>
      <c r="K109" s="196"/>
      <c r="L109" s="196"/>
      <c r="M109" s="61" t="e">
        <f>(M108*($F$90+$F$91)/2+$F$91*M107+$F$90*M104)</f>
        <v>#N/A</v>
      </c>
      <c r="N109" s="61" t="e">
        <f>(N108*($F$90+$F$91)/2+$F$91*N107+$F$90*N104)</f>
        <v>#N/A</v>
      </c>
      <c r="O109" s="194" t="s">
        <v>90</v>
      </c>
      <c r="P109" s="195"/>
      <c r="Q109" s="196"/>
      <c r="R109" s="196"/>
      <c r="S109" s="61" t="e">
        <f>(S108*($F$90+$F$91)/2+$F$91*S107+$F$90*S104)</f>
        <v>#N/A</v>
      </c>
      <c r="T109" s="61" t="e">
        <f>(T108*($F$90+$F$91)/2+$F$91*T107+$F$90*T104)</f>
        <v>#N/A</v>
      </c>
      <c r="U109" s="194" t="s">
        <v>90</v>
      </c>
      <c r="V109" s="195"/>
      <c r="W109" s="196"/>
      <c r="X109" s="196"/>
      <c r="Y109" s="61" t="e">
        <f>(Y108*($F$90+$F$91)/2+$F$91*Y107+$F$90*Y104)</f>
        <v>#N/A</v>
      </c>
      <c r="Z109" s="61" t="e">
        <f>(Z108*($F$90+$F$91)/2+$F$91*Z107+$F$90*Z104)</f>
        <v>#N/A</v>
      </c>
    </row>
    <row r="110" spans="1:26" ht="15" hidden="1">
      <c r="A110" s="60"/>
      <c r="B110" s="64" t="s">
        <v>91</v>
      </c>
      <c r="C110" s="66"/>
      <c r="D110" s="66"/>
      <c r="E110" s="66"/>
      <c r="F110" s="61">
        <v>6.5000099999999996</v>
      </c>
      <c r="G110" s="60"/>
      <c r="H110" s="60"/>
      <c r="I110" s="64" t="s">
        <v>91</v>
      </c>
      <c r="J110" s="65"/>
      <c r="K110" s="66"/>
      <c r="L110" s="66"/>
      <c r="M110" s="61">
        <v>6.5000099999999996</v>
      </c>
      <c r="N110" s="61">
        <v>6.5000099999999996</v>
      </c>
      <c r="O110" s="64" t="s">
        <v>91</v>
      </c>
      <c r="P110" s="65"/>
      <c r="Q110" s="66"/>
      <c r="R110" s="66"/>
      <c r="S110" s="61">
        <v>6.5000099999999996</v>
      </c>
      <c r="T110" s="61">
        <v>6.5000099999999996</v>
      </c>
      <c r="U110" s="64" t="s">
        <v>91</v>
      </c>
      <c r="V110" s="65"/>
      <c r="W110" s="66"/>
      <c r="X110" s="66"/>
      <c r="Y110" s="61">
        <v>6.5000099999999996</v>
      </c>
      <c r="Z110" s="61">
        <v>6.5000099999999996</v>
      </c>
    </row>
    <row r="111" spans="1:26" ht="15" hidden="1">
      <c r="A111" s="60"/>
      <c r="B111" s="64" t="s">
        <v>92</v>
      </c>
      <c r="C111" s="66"/>
      <c r="D111" s="66"/>
      <c r="E111" s="66"/>
      <c r="F111" s="61" t="e">
        <f>(5-F94-0.499999)/F95</f>
        <v>#N/A</v>
      </c>
      <c r="G111" s="60"/>
      <c r="H111" s="60"/>
      <c r="I111" s="64" t="s">
        <v>92</v>
      </c>
      <c r="J111" s="65"/>
      <c r="K111" s="66"/>
      <c r="L111" s="66"/>
      <c r="M111" s="61" t="e">
        <f>(5-M94-0.499999)/M95</f>
        <v>#N/A</v>
      </c>
      <c r="N111" s="61" t="e">
        <f>(5-N94-0.499999)/N95</f>
        <v>#N/A</v>
      </c>
      <c r="O111" s="64" t="s">
        <v>92</v>
      </c>
      <c r="P111" s="65"/>
      <c r="Q111" s="66"/>
      <c r="R111" s="66"/>
      <c r="S111" s="61" t="e">
        <f>(5-S94-0.499999)/S95</f>
        <v>#N/A</v>
      </c>
      <c r="T111" s="61" t="e">
        <f>(5-T94-0.499999)/T95</f>
        <v>#N/A</v>
      </c>
      <c r="U111" s="64" t="s">
        <v>92</v>
      </c>
      <c r="V111" s="65"/>
      <c r="W111" s="66"/>
      <c r="X111" s="66"/>
      <c r="Y111" s="61" t="e">
        <f>(5-Y94-0.499999)/Y95</f>
        <v>#N/A</v>
      </c>
      <c r="Z111" s="61" t="e">
        <f>(5-Z94-0.499999)/Z95</f>
        <v>#N/A</v>
      </c>
    </row>
    <row r="112" spans="1:26" ht="15" hidden="1">
      <c r="A112" s="60"/>
      <c r="B112" s="64" t="s">
        <v>93</v>
      </c>
      <c r="C112" s="66"/>
      <c r="D112" s="66"/>
      <c r="E112" s="66"/>
      <c r="F112" s="61" t="e">
        <f>2*(F111-$F$91*F107-$F$90*F104)/($F$90+$F$91)</f>
        <v>#N/A</v>
      </c>
      <c r="G112" s="60"/>
      <c r="H112" s="60"/>
      <c r="I112" s="64" t="s">
        <v>93</v>
      </c>
      <c r="J112" s="65"/>
      <c r="K112" s="66"/>
      <c r="L112" s="66"/>
      <c r="M112" s="61" t="e">
        <f>2*(M111-$F$91*M107-$F$90*M104)/($F$90+$F$91)</f>
        <v>#N/A</v>
      </c>
      <c r="N112" s="61" t="e">
        <f>2*(N111-$F$91*N107-$F$90*N104)/($F$90+$F$91)</f>
        <v>#N/A</v>
      </c>
      <c r="O112" s="64" t="s">
        <v>93</v>
      </c>
      <c r="P112" s="65"/>
      <c r="Q112" s="66"/>
      <c r="R112" s="66"/>
      <c r="S112" s="61" t="e">
        <f>2*(S111-$F$91*S107-$F$90*S104)/($F$90+$F$91)</f>
        <v>#N/A</v>
      </c>
      <c r="T112" s="61" t="e">
        <f>2*(T111-$F$91*T107-$F$90*T104)/($F$90+$F$91)</f>
        <v>#N/A</v>
      </c>
      <c r="U112" s="64" t="s">
        <v>93</v>
      </c>
      <c r="V112" s="65"/>
      <c r="W112" s="66"/>
      <c r="X112" s="66"/>
      <c r="Y112" s="61" t="e">
        <f>2*(Y111-$F$91*Y107-$F$90*Y104)/($F$90+$F$91)</f>
        <v>#N/A</v>
      </c>
      <c r="Z112" s="61" t="e">
        <f>2*(Z111-$F$91*Z107-$F$90*Z104)/($F$90+$F$91)</f>
        <v>#N/A</v>
      </c>
    </row>
    <row r="113" spans="1:26" ht="15" hidden="1">
      <c r="A113" s="60"/>
      <c r="B113" s="64" t="s">
        <v>94</v>
      </c>
      <c r="C113" s="66"/>
      <c r="D113" s="66"/>
      <c r="E113" s="66"/>
      <c r="F113" s="61" t="e">
        <f>0.5*F112</f>
        <v>#N/A</v>
      </c>
      <c r="G113" s="60"/>
      <c r="H113" s="60"/>
      <c r="I113" s="64" t="s">
        <v>94</v>
      </c>
      <c r="J113" s="65"/>
      <c r="K113" s="66"/>
      <c r="L113" s="66"/>
      <c r="M113" s="61" t="e">
        <f>0.5*M112</f>
        <v>#N/A</v>
      </c>
      <c r="N113" s="61" t="e">
        <f>0.5*N112</f>
        <v>#N/A</v>
      </c>
      <c r="O113" s="64" t="s">
        <v>94</v>
      </c>
      <c r="P113" s="65"/>
      <c r="Q113" s="66"/>
      <c r="R113" s="66"/>
      <c r="S113" s="61" t="e">
        <f>0.5*S112</f>
        <v>#N/A</v>
      </c>
      <c r="T113" s="61" t="e">
        <f>0.5*T112</f>
        <v>#N/A</v>
      </c>
      <c r="U113" s="64" t="s">
        <v>94</v>
      </c>
      <c r="V113" s="65"/>
      <c r="W113" s="66"/>
      <c r="X113" s="66"/>
      <c r="Y113" s="61" t="e">
        <f>0.5*Y112</f>
        <v>#N/A</v>
      </c>
      <c r="Z113" s="61" t="e">
        <f>0.5*Z112</f>
        <v>#N/A</v>
      </c>
    </row>
    <row r="114" spans="1:26" ht="15" hidden="1">
      <c r="A114" s="60"/>
      <c r="B114" s="64" t="s">
        <v>95</v>
      </c>
      <c r="C114" s="66"/>
      <c r="D114" s="66"/>
      <c r="E114" s="66"/>
      <c r="F114" s="61" t="e">
        <f>1/(F113-F112)</f>
        <v>#N/A</v>
      </c>
      <c r="G114" s="60"/>
      <c r="H114" s="60"/>
      <c r="I114" s="64" t="s">
        <v>95</v>
      </c>
      <c r="J114" s="65"/>
      <c r="K114" s="66"/>
      <c r="L114" s="66"/>
      <c r="M114" s="61" t="e">
        <f>1/(M113-M112)</f>
        <v>#N/A</v>
      </c>
      <c r="N114" s="61" t="e">
        <f>1/(N113-N112)</f>
        <v>#N/A</v>
      </c>
      <c r="O114" s="64" t="s">
        <v>95</v>
      </c>
      <c r="P114" s="65"/>
      <c r="Q114" s="66"/>
      <c r="R114" s="66"/>
      <c r="S114" s="61" t="e">
        <f>1/(S113-S112)</f>
        <v>#N/A</v>
      </c>
      <c r="T114" s="61" t="e">
        <f>1/(T113-T112)</f>
        <v>#N/A</v>
      </c>
      <c r="U114" s="64" t="s">
        <v>95</v>
      </c>
      <c r="V114" s="65"/>
      <c r="W114" s="66"/>
      <c r="X114" s="66"/>
      <c r="Y114" s="61" t="e">
        <f>1/(Y113-Y112)</f>
        <v>#N/A</v>
      </c>
      <c r="Z114" s="61" t="e">
        <f>1/(Z113-Z112)</f>
        <v>#N/A</v>
      </c>
    </row>
    <row r="115" spans="1:26" ht="15" hidden="1">
      <c r="A115" s="60"/>
      <c r="B115" s="64" t="s">
        <v>96</v>
      </c>
      <c r="C115" s="66"/>
      <c r="D115" s="66"/>
      <c r="E115" s="66"/>
      <c r="F115" s="61" t="e">
        <f>F94+F95*F109</f>
        <v>#N/A</v>
      </c>
      <c r="G115" s="60"/>
      <c r="H115" s="60"/>
      <c r="I115" s="64" t="s">
        <v>96</v>
      </c>
      <c r="J115" s="65"/>
      <c r="K115" s="66"/>
      <c r="L115" s="66"/>
      <c r="M115" s="61" t="e">
        <f>M94+M95*M109</f>
        <v>#N/A</v>
      </c>
      <c r="N115" s="61" t="e">
        <f>N94+N95*N109</f>
        <v>#N/A</v>
      </c>
      <c r="O115" s="64" t="s">
        <v>96</v>
      </c>
      <c r="P115" s="65"/>
      <c r="Q115" s="66"/>
      <c r="R115" s="66"/>
      <c r="S115" s="61" t="e">
        <f>S94+S95*S109</f>
        <v>#N/A</v>
      </c>
      <c r="T115" s="61" t="e">
        <f>T94+T95*T109</f>
        <v>#N/A</v>
      </c>
      <c r="U115" s="64" t="s">
        <v>96</v>
      </c>
      <c r="V115" s="65"/>
      <c r="W115" s="66"/>
      <c r="X115" s="66"/>
      <c r="Y115" s="61" t="e">
        <f>Y94+Y95*Y109</f>
        <v>#N/A</v>
      </c>
      <c r="Z115" s="61" t="e">
        <f>Z94+Z95*Z109</f>
        <v>#N/A</v>
      </c>
    </row>
    <row r="116" spans="1:26" ht="15" hidden="1">
      <c r="A116" s="60"/>
      <c r="B116" s="64" t="s">
        <v>74</v>
      </c>
      <c r="C116" s="66"/>
      <c r="D116" s="66"/>
      <c r="E116" s="66"/>
      <c r="F116" s="61" t="e">
        <f>ROUNDUP(F115*2,0)/2</f>
        <v>#N/A</v>
      </c>
      <c r="G116" s="60"/>
      <c r="H116" s="60"/>
      <c r="I116" s="64" t="s">
        <v>74</v>
      </c>
      <c r="J116" s="65"/>
      <c r="K116" s="66"/>
      <c r="L116" s="66"/>
      <c r="M116" s="61" t="e">
        <f>ROUNDUP(M115*2,0)/2</f>
        <v>#N/A</v>
      </c>
      <c r="N116" s="61" t="e">
        <f>ROUNDUP(N115*2,0)/2</f>
        <v>#N/A</v>
      </c>
      <c r="O116" s="64" t="s">
        <v>74</v>
      </c>
      <c r="P116" s="65"/>
      <c r="Q116" s="66"/>
      <c r="R116" s="66"/>
      <c r="S116" s="61" t="e">
        <f>ROUNDUP(S115*2,0)/2</f>
        <v>#N/A</v>
      </c>
      <c r="T116" s="61" t="e">
        <f>ROUNDUP(T115*2,0)/2</f>
        <v>#N/A</v>
      </c>
      <c r="U116" s="64" t="s">
        <v>74</v>
      </c>
      <c r="V116" s="65"/>
      <c r="W116" s="66"/>
      <c r="X116" s="66"/>
      <c r="Y116" s="61" t="e">
        <f>ROUNDUP(Y115*2,0)/2</f>
        <v>#N/A</v>
      </c>
      <c r="Z116" s="61" t="e">
        <f>ROUNDUP(Z115*2,0)/2</f>
        <v>#N/A</v>
      </c>
    </row>
    <row r="117" spans="1:26" ht="15" hidden="1">
      <c r="A117" s="60"/>
      <c r="B117" s="64" t="s">
        <v>75</v>
      </c>
      <c r="C117" s="66"/>
      <c r="D117" s="66"/>
      <c r="E117" s="66"/>
      <c r="F117" s="61" t="e">
        <f>IF(F116&gt;5,5,IF(F116&lt;1,0,F116))</f>
        <v>#N/A</v>
      </c>
      <c r="G117" s="60"/>
      <c r="H117" s="60"/>
      <c r="I117" s="64" t="s">
        <v>75</v>
      </c>
      <c r="J117" s="65"/>
      <c r="K117" s="66"/>
      <c r="L117" s="66"/>
      <c r="M117" s="61" t="e">
        <f>IF(M116&gt;5,5,IF(M116&lt;1,0,M116))</f>
        <v>#N/A</v>
      </c>
      <c r="N117" s="61" t="e">
        <f>IF(N116&gt;5,5,IF(N116&lt;1,0,N116))</f>
        <v>#N/A</v>
      </c>
      <c r="O117" s="64" t="s">
        <v>75</v>
      </c>
      <c r="P117" s="65"/>
      <c r="Q117" s="66"/>
      <c r="R117" s="66"/>
      <c r="S117" s="61" t="e">
        <f>IF(S116&gt;5,5,IF(S116&lt;1,0,S116))</f>
        <v>#N/A</v>
      </c>
      <c r="T117" s="61" t="e">
        <f>IF(T116&gt;5,5,IF(T116&lt;1,0,T116))</f>
        <v>#N/A</v>
      </c>
      <c r="U117" s="64" t="s">
        <v>75</v>
      </c>
      <c r="V117" s="65"/>
      <c r="W117" s="66"/>
      <c r="X117" s="66"/>
      <c r="Y117" s="61" t="e">
        <f>IF(Y116&gt;5,5,IF(Y116&lt;1,0,Y116))</f>
        <v>#N/A</v>
      </c>
      <c r="Z117" s="61" t="e">
        <f>IF(Z116&gt;5,5,IF(Z116&lt;1,0,Z116))</f>
        <v>#N/A</v>
      </c>
    </row>
    <row r="118" spans="1:26" ht="15" hidden="1">
      <c r="A118" s="60"/>
      <c r="B118" s="64" t="s">
        <v>76</v>
      </c>
      <c r="C118" s="66"/>
      <c r="D118" s="66"/>
      <c r="E118" s="66"/>
      <c r="F118" s="61" t="e">
        <f>IF(F117=5,F110+F114*F108,F117)</f>
        <v>#N/A</v>
      </c>
      <c r="G118" s="60"/>
      <c r="H118" s="60"/>
      <c r="I118" s="64" t="s">
        <v>76</v>
      </c>
      <c r="J118" s="65"/>
      <c r="K118" s="66"/>
      <c r="L118" s="66"/>
      <c r="M118" s="61" t="e">
        <f>IF(M117=5,M110+M114*M108,M117)</f>
        <v>#N/A</v>
      </c>
      <c r="N118" s="61" t="e">
        <f>IF(N117=5,N110+N114*N108,N117)</f>
        <v>#N/A</v>
      </c>
      <c r="O118" s="64" t="s">
        <v>76</v>
      </c>
      <c r="P118" s="65"/>
      <c r="Q118" s="66"/>
      <c r="R118" s="66"/>
      <c r="S118" s="61" t="e">
        <f>IF(S117=5,S110+S114*S108,S117)</f>
        <v>#N/A</v>
      </c>
      <c r="T118" s="61" t="e">
        <f>IF(T117=5,T110+T114*T108,T117)</f>
        <v>#N/A</v>
      </c>
      <c r="U118" s="64" t="s">
        <v>76</v>
      </c>
      <c r="V118" s="65"/>
      <c r="W118" s="66"/>
      <c r="X118" s="66"/>
      <c r="Y118" s="61" t="e">
        <f>IF(Y117=5,Y110+Y114*Y108,Y117)</f>
        <v>#N/A</v>
      </c>
      <c r="Z118" s="61" t="e">
        <f>IF(Z117=5,Z110+Z114*Z108,Z117)</f>
        <v>#N/A</v>
      </c>
    </row>
    <row r="119" spans="1:26" ht="15" hidden="1">
      <c r="A119" s="60"/>
      <c r="B119" s="64" t="s">
        <v>77</v>
      </c>
      <c r="C119" s="66"/>
      <c r="D119" s="66"/>
      <c r="E119" s="66"/>
      <c r="F119" s="61" t="e">
        <f>IF(F117,ROUNDUP(F118*2,0)/2,F117)</f>
        <v>#N/A</v>
      </c>
      <c r="G119" s="60"/>
      <c r="H119" s="60"/>
      <c r="I119" s="64" t="s">
        <v>77</v>
      </c>
      <c r="J119" s="65"/>
      <c r="K119" s="66"/>
      <c r="L119" s="66"/>
      <c r="M119" s="61" t="e">
        <f>IF(M117,ROUNDUP(M118*2,0)/2,M117)</f>
        <v>#N/A</v>
      </c>
      <c r="N119" s="61" t="e">
        <f>IF(N117,ROUNDUP(N118*2,0)/2,N117)</f>
        <v>#N/A</v>
      </c>
      <c r="O119" s="64" t="s">
        <v>77</v>
      </c>
      <c r="P119" s="65"/>
      <c r="Q119" s="66"/>
      <c r="R119" s="66"/>
      <c r="S119" s="61" t="e">
        <f>IF(S117,ROUNDUP(S118*2,0)/2,S117)</f>
        <v>#N/A</v>
      </c>
      <c r="T119" s="61" t="e">
        <f>IF(T117,ROUNDUP(T118*2,0)/2,T117)</f>
        <v>#N/A</v>
      </c>
      <c r="U119" s="64" t="s">
        <v>77</v>
      </c>
      <c r="V119" s="65"/>
      <c r="W119" s="66"/>
      <c r="X119" s="66"/>
      <c r="Y119" s="61" t="e">
        <f>IF(Y117,ROUNDUP(Y118*2,0)/2,Y117)</f>
        <v>#N/A</v>
      </c>
      <c r="Z119" s="61" t="e">
        <f>IF(Z117,ROUNDUP(Z118*2,0)/2,Z117)</f>
        <v>#N/A</v>
      </c>
    </row>
    <row r="120" spans="1:26" ht="15" hidden="1">
      <c r="A120" s="60"/>
      <c r="B120" s="64" t="s">
        <v>78</v>
      </c>
      <c r="C120" s="66"/>
      <c r="D120" s="66"/>
      <c r="E120" s="66"/>
      <c r="F120" s="61">
        <f>IFERROR(IF(F117=5,IF(F119&gt;6,6,IF(F119&lt;1,0,F119)),F117),0)</f>
        <v>0</v>
      </c>
      <c r="G120" s="60"/>
      <c r="H120" s="60"/>
      <c r="I120" s="64" t="s">
        <v>78</v>
      </c>
      <c r="J120" s="65"/>
      <c r="K120" s="66"/>
      <c r="L120" s="66"/>
      <c r="M120" s="61">
        <f>IFERROR(IF(M117=5,IF(M119&gt;6,6,IF(M119&lt;1,0,M119)),M117),0)</f>
        <v>0</v>
      </c>
      <c r="N120" s="61">
        <f>IFERROR(IF(N117=5,IF(N119&gt;6,6,IF(N119&lt;1,0,N119)),N117),0)</f>
        <v>0</v>
      </c>
      <c r="O120" s="64" t="s">
        <v>78</v>
      </c>
      <c r="P120" s="65"/>
      <c r="Q120" s="66"/>
      <c r="R120" s="66"/>
      <c r="S120" s="61">
        <f>IFERROR(IF(S117=5,IF(S119&gt;6,6,IF(S119&lt;1,0,S119)),S117),0)</f>
        <v>0</v>
      </c>
      <c r="T120" s="61">
        <f>IFERROR(IF(T117=5,IF(T119&gt;6,6,IF(T119&lt;1,0,T119)),T117),0)</f>
        <v>0</v>
      </c>
      <c r="U120" s="64" t="s">
        <v>78</v>
      </c>
      <c r="V120" s="65"/>
      <c r="W120" s="66"/>
      <c r="X120" s="66"/>
      <c r="Y120" s="61">
        <f>IFERROR(IF(Y117=5,IF(Y119&gt;6,6,IF(Y119&lt;1,0,Y119)),Y117),0)</f>
        <v>0</v>
      </c>
      <c r="Z120" s="61">
        <f>IFERROR(IF(Z117=5,IF(Z119&gt;6,6,IF(Z119&lt;1,0,Z119)),Z117),0)</f>
        <v>0</v>
      </c>
    </row>
    <row r="121" spans="1:26" hidden="1">
      <c r="A121" s="60"/>
      <c r="B121" s="58"/>
      <c r="C121" s="58"/>
      <c r="D121" s="58"/>
      <c r="E121" s="58"/>
      <c r="F121" s="54"/>
      <c r="G121" s="60"/>
      <c r="H121" s="60"/>
      <c r="I121" s="58"/>
      <c r="M121" s="2"/>
      <c r="N121" s="58"/>
      <c r="S121" s="2"/>
      <c r="Y121" s="2"/>
    </row>
    <row r="122" spans="1:26" hidden="1">
      <c r="A122" s="60"/>
      <c r="B122" s="210" t="s">
        <v>79</v>
      </c>
      <c r="C122" s="58"/>
      <c r="D122" s="58"/>
      <c r="E122" s="58"/>
      <c r="F122" s="54"/>
      <c r="G122" s="60"/>
      <c r="H122" s="60"/>
      <c r="I122" s="210" t="s">
        <v>79</v>
      </c>
      <c r="M122" s="2"/>
      <c r="N122" s="58"/>
      <c r="O122" s="71" t="s">
        <v>79</v>
      </c>
      <c r="S122" s="2"/>
      <c r="U122" s="71" t="s">
        <v>79</v>
      </c>
      <c r="Y122" s="2"/>
    </row>
    <row r="123" spans="1:26" ht="15" hidden="1">
      <c r="A123" s="60"/>
      <c r="B123" s="72" t="s">
        <v>80</v>
      </c>
      <c r="C123" s="74"/>
      <c r="D123" s="74"/>
      <c r="E123" s="74"/>
      <c r="F123" s="96" t="e">
        <f>MAX(0,IF(F115&gt;4.5,F118,F115)+0.5)</f>
        <v>#N/A</v>
      </c>
      <c r="G123" s="60"/>
      <c r="H123" s="60"/>
      <c r="I123" s="72" t="s">
        <v>80</v>
      </c>
      <c r="J123" s="73"/>
      <c r="K123" s="74"/>
      <c r="L123" s="74"/>
      <c r="M123" s="96" t="e">
        <f>MAX(0,IF(M115&gt;4.5,M118,M115)+0.5)</f>
        <v>#N/A</v>
      </c>
      <c r="N123" s="96" t="e">
        <f>MAX(0,IF(N115&gt;4.5,N118,N115)+0.5)</f>
        <v>#N/A</v>
      </c>
      <c r="O123" s="72" t="s">
        <v>80</v>
      </c>
      <c r="P123" s="73"/>
      <c r="Q123" s="74"/>
      <c r="R123" s="74"/>
      <c r="S123" s="96" t="e">
        <f>MAX(0,IF(S115&gt;4.5,S118,S115)+0.5)</f>
        <v>#N/A</v>
      </c>
      <c r="T123" s="96" t="e">
        <f>MAX(0,IF(T115&gt;4.5,T118,T115)+0.5)</f>
        <v>#N/A</v>
      </c>
      <c r="U123" s="72" t="s">
        <v>80</v>
      </c>
      <c r="V123" s="73"/>
      <c r="W123" s="74"/>
      <c r="X123" s="74"/>
      <c r="Y123" s="96" t="e">
        <f>MAX(0,IF(Y115&gt;4.5,Y118,Y115)+0.5)</f>
        <v>#N/A</v>
      </c>
      <c r="Z123" s="96" t="e">
        <f>MAX(0,IF(Z115&gt;4.5,Z118,Z115)+0.5)</f>
        <v>#N/A</v>
      </c>
    </row>
    <row r="124" spans="1:26" ht="15" hidden="1">
      <c r="A124" s="60"/>
      <c r="B124" s="72" t="s">
        <v>81</v>
      </c>
      <c r="C124" s="74"/>
      <c r="D124" s="74"/>
      <c r="E124" s="74"/>
      <c r="F124" s="61" t="e">
        <f>IF((ROUNDDOWN(F123*2,0)/2)&gt;6,6,(ROUNDDOWN(F123*2,0)/2))</f>
        <v>#N/A</v>
      </c>
      <c r="G124" s="60"/>
      <c r="H124" s="60"/>
      <c r="I124" s="72" t="s">
        <v>81</v>
      </c>
      <c r="J124" s="73"/>
      <c r="K124" s="74"/>
      <c r="L124" s="74"/>
      <c r="M124" s="61" t="e">
        <f>IF((ROUNDDOWN(M123*2,0)/2)&gt;6,6,(ROUNDDOWN(M123*2,0)/2))</f>
        <v>#N/A</v>
      </c>
      <c r="N124" s="61" t="e">
        <f>IF((ROUNDDOWN(N123*2,0)/2)&gt;6,6,(ROUNDDOWN(N123*2,0)/2))</f>
        <v>#N/A</v>
      </c>
      <c r="O124" s="72" t="s">
        <v>81</v>
      </c>
      <c r="P124" s="73"/>
      <c r="Q124" s="74"/>
      <c r="R124" s="74"/>
      <c r="S124" s="61" t="e">
        <f>IF((ROUNDDOWN(S123*2,0)/2)&gt;6,6,(ROUNDDOWN(S123*2,0)/2))</f>
        <v>#N/A</v>
      </c>
      <c r="T124" s="61" t="e">
        <f>IF((ROUNDDOWN(T123*2,0)/2)&gt;6,6,(ROUNDDOWN(T123*2,0)/2))</f>
        <v>#N/A</v>
      </c>
      <c r="U124" s="72" t="s">
        <v>81</v>
      </c>
      <c r="V124" s="73"/>
      <c r="W124" s="74"/>
      <c r="X124" s="74"/>
      <c r="Y124" s="61" t="e">
        <f>IF((ROUNDDOWN(Y123*2,0)/2)&gt;6,6,(ROUNDDOWN(Y123*2,0)/2))</f>
        <v>#N/A</v>
      </c>
      <c r="Z124" s="61" t="e">
        <f>IF((ROUNDDOWN(Z123*2,0)/2)&gt;6,6,(ROUNDDOWN(Z123*2,0)/2))</f>
        <v>#N/A</v>
      </c>
    </row>
    <row r="125" spans="1:26" ht="15" hidden="1">
      <c r="A125" s="60"/>
      <c r="B125" s="72" t="s">
        <v>251</v>
      </c>
      <c r="C125" s="72"/>
      <c r="D125" s="72"/>
      <c r="E125" s="72"/>
      <c r="F125" s="59" t="e">
        <f>IF(F124=0.5,0,F124)</f>
        <v>#N/A</v>
      </c>
      <c r="G125" s="60"/>
      <c r="H125" s="60"/>
      <c r="I125" s="72" t="s">
        <v>251</v>
      </c>
      <c r="J125" s="72"/>
      <c r="K125" s="72"/>
      <c r="L125" s="72"/>
      <c r="M125" s="59" t="e">
        <f>IF(M124=0.5,0,M124)</f>
        <v>#N/A</v>
      </c>
      <c r="N125" s="59" t="e">
        <f>IF(N124=0.5,0,N124)</f>
        <v>#N/A</v>
      </c>
      <c r="O125" s="72" t="s">
        <v>251</v>
      </c>
      <c r="P125" s="72"/>
      <c r="Q125" s="72"/>
      <c r="R125" s="72"/>
      <c r="S125" s="59" t="e">
        <f>IF(S124=0.5,0,S124)</f>
        <v>#N/A</v>
      </c>
      <c r="T125" s="59" t="e">
        <f>IF(T124=0.5,0,T124)</f>
        <v>#N/A</v>
      </c>
      <c r="U125" s="72" t="s">
        <v>251</v>
      </c>
      <c r="V125" s="72"/>
      <c r="W125" s="72"/>
      <c r="X125" s="72"/>
      <c r="Y125" s="59" t="e">
        <f>IF(Y124=0.5,0,Y124)</f>
        <v>#N/A</v>
      </c>
      <c r="Z125" s="59" t="e">
        <f>IF(Z124=0.5,0,Z124)</f>
        <v>#N/A</v>
      </c>
    </row>
    <row r="126" spans="1:26" hidden="1">
      <c r="A126" s="60"/>
      <c r="B126" s="60"/>
      <c r="C126" s="60"/>
      <c r="D126" s="60"/>
      <c r="E126" s="60"/>
      <c r="F126" s="60"/>
      <c r="G126" s="60"/>
      <c r="H126" s="60"/>
      <c r="I126" s="60"/>
      <c r="J126" s="60"/>
      <c r="K126" s="60"/>
      <c r="L126" s="60"/>
      <c r="M126" s="60"/>
      <c r="N126" s="58"/>
      <c r="O126" s="58"/>
      <c r="P126" s="58"/>
      <c r="U126" s="58"/>
      <c r="V126" s="58"/>
    </row>
    <row r="127" spans="1:26">
      <c r="A127" s="60"/>
      <c r="B127" s="60"/>
      <c r="C127" s="60"/>
      <c r="D127" s="60"/>
      <c r="E127" s="60"/>
      <c r="F127" s="60"/>
      <c r="G127" s="60"/>
      <c r="H127" s="60"/>
      <c r="I127" s="60"/>
      <c r="J127" s="60"/>
      <c r="K127" s="60"/>
      <c r="L127" s="60"/>
      <c r="M127" s="60"/>
      <c r="N127" s="58"/>
      <c r="O127" s="58"/>
      <c r="P127" s="58"/>
      <c r="U127" s="58"/>
      <c r="V127" s="58"/>
    </row>
    <row r="128" spans="1:26">
      <c r="A128" s="60"/>
      <c r="B128" s="60"/>
      <c r="C128" s="60"/>
      <c r="D128" s="60"/>
      <c r="E128" s="60"/>
      <c r="F128" s="60"/>
      <c r="G128" s="60"/>
      <c r="H128" s="60"/>
      <c r="I128" s="60"/>
      <c r="J128" s="60"/>
      <c r="K128" s="60"/>
      <c r="L128" s="60"/>
      <c r="M128" s="60"/>
      <c r="N128" s="58"/>
      <c r="O128" s="58"/>
      <c r="P128" s="58"/>
      <c r="U128" s="58"/>
      <c r="V128" s="58"/>
    </row>
    <row r="129" spans="1:22">
      <c r="A129" s="60"/>
      <c r="B129" s="60"/>
      <c r="C129" s="60"/>
      <c r="D129" s="60"/>
      <c r="E129" s="60"/>
      <c r="F129" s="60"/>
      <c r="G129" s="60"/>
      <c r="H129" s="60"/>
      <c r="I129" s="60"/>
      <c r="J129" s="60"/>
      <c r="K129" s="60"/>
      <c r="L129" s="60"/>
      <c r="M129" s="60"/>
      <c r="N129" s="58"/>
      <c r="O129" s="58"/>
      <c r="P129" s="58"/>
      <c r="U129" s="58"/>
      <c r="V129" s="58"/>
    </row>
    <row r="130" spans="1:22">
      <c r="A130" s="60"/>
      <c r="B130" s="60"/>
      <c r="C130" s="60"/>
      <c r="D130" s="60"/>
      <c r="E130" s="60"/>
      <c r="F130" s="60"/>
      <c r="G130" s="60"/>
      <c r="H130" s="60"/>
      <c r="I130" s="60"/>
      <c r="J130" s="60"/>
      <c r="K130" s="60"/>
      <c r="L130" s="60"/>
      <c r="M130" s="60"/>
      <c r="N130" s="58"/>
      <c r="O130" s="58"/>
      <c r="P130" s="58"/>
      <c r="U130" s="58"/>
      <c r="V130" s="58"/>
    </row>
    <row r="131" spans="1:22">
      <c r="A131" s="60"/>
      <c r="B131" s="60"/>
      <c r="C131" s="60"/>
      <c r="D131" s="60"/>
      <c r="E131" s="60"/>
      <c r="F131" s="60"/>
      <c r="G131" s="60"/>
      <c r="H131" s="60"/>
      <c r="I131" s="60"/>
      <c r="J131" s="60"/>
      <c r="K131" s="60"/>
      <c r="L131" s="60"/>
      <c r="M131" s="60"/>
      <c r="N131" s="58"/>
      <c r="O131" s="58"/>
      <c r="P131" s="58"/>
      <c r="U131" s="58"/>
      <c r="V131" s="58"/>
    </row>
    <row r="132" spans="1:22">
      <c r="A132" s="52"/>
      <c r="B132" s="60"/>
      <c r="C132" s="60"/>
      <c r="D132" s="60"/>
      <c r="E132" s="60"/>
      <c r="F132" s="60"/>
      <c r="G132" s="60"/>
      <c r="H132" s="60"/>
      <c r="I132" s="60"/>
      <c r="J132" s="60"/>
      <c r="K132" s="60"/>
      <c r="L132" s="60"/>
      <c r="M132" s="60"/>
      <c r="N132" s="58"/>
      <c r="O132" s="58"/>
      <c r="P132" s="58"/>
      <c r="U132" s="58"/>
      <c r="V132" s="58"/>
    </row>
    <row r="133" spans="1:22">
      <c r="A133" s="52"/>
      <c r="B133" s="60"/>
      <c r="C133" s="60"/>
      <c r="D133" s="60"/>
      <c r="E133" s="60"/>
      <c r="F133" s="60"/>
      <c r="G133" s="60"/>
      <c r="H133" s="60"/>
      <c r="I133" s="60"/>
      <c r="J133" s="60"/>
      <c r="K133" s="60"/>
      <c r="L133" s="60"/>
      <c r="M133" s="60"/>
      <c r="N133" s="58"/>
      <c r="O133" s="58"/>
      <c r="P133" s="58"/>
      <c r="U133" s="58"/>
      <c r="V133" s="58"/>
    </row>
    <row r="134" spans="1:22">
      <c r="A134" s="52"/>
      <c r="B134" s="60"/>
      <c r="C134" s="60"/>
      <c r="D134" s="60"/>
      <c r="E134" s="60"/>
      <c r="F134" s="60"/>
      <c r="G134" s="60"/>
      <c r="H134" s="60"/>
      <c r="I134" s="60"/>
      <c r="J134" s="60"/>
      <c r="K134" s="60"/>
      <c r="L134" s="60"/>
      <c r="M134" s="60"/>
      <c r="N134" s="58"/>
      <c r="O134" s="58"/>
      <c r="P134" s="58"/>
      <c r="U134" s="58"/>
      <c r="V134" s="58"/>
    </row>
    <row r="135" spans="1:22">
      <c r="A135" s="52"/>
      <c r="B135" s="60"/>
      <c r="C135" s="60"/>
      <c r="D135" s="60"/>
      <c r="E135" s="60"/>
      <c r="F135" s="60"/>
      <c r="G135" s="60"/>
      <c r="H135" s="60"/>
      <c r="I135" s="60"/>
      <c r="J135" s="60"/>
      <c r="K135" s="60"/>
      <c r="L135" s="60"/>
      <c r="M135" s="60"/>
      <c r="N135" s="58"/>
      <c r="O135" s="58"/>
      <c r="P135" s="58"/>
      <c r="U135" s="58"/>
      <c r="V135" s="58"/>
    </row>
    <row r="136" spans="1:22">
      <c r="A136" s="52"/>
      <c r="B136" s="60"/>
      <c r="C136" s="60"/>
      <c r="D136" s="60"/>
      <c r="E136" s="60"/>
      <c r="F136" s="60"/>
      <c r="G136" s="60"/>
      <c r="H136" s="60"/>
      <c r="I136" s="60"/>
      <c r="J136" s="60"/>
      <c r="K136" s="60"/>
      <c r="L136" s="60"/>
      <c r="M136" s="60"/>
      <c r="N136" s="58"/>
      <c r="O136" s="58"/>
      <c r="P136" s="58"/>
      <c r="U136" s="58"/>
      <c r="V136" s="58"/>
    </row>
    <row r="137" spans="1:22">
      <c r="A137" s="52"/>
      <c r="B137" s="60"/>
      <c r="C137" s="60"/>
      <c r="D137" s="60"/>
      <c r="E137" s="60"/>
      <c r="F137" s="60"/>
      <c r="G137" s="60"/>
      <c r="H137" s="60"/>
      <c r="I137" s="60"/>
      <c r="J137" s="60"/>
      <c r="K137" s="60"/>
      <c r="L137" s="60"/>
      <c r="M137" s="60"/>
      <c r="N137" s="58"/>
      <c r="O137" s="58"/>
      <c r="P137" s="58"/>
      <c r="U137" s="58"/>
      <c r="V137" s="58"/>
    </row>
    <row r="138" spans="1:22">
      <c r="A138" s="52"/>
      <c r="B138" s="60"/>
      <c r="C138" s="60"/>
      <c r="D138" s="60"/>
      <c r="E138" s="60"/>
      <c r="F138" s="60"/>
      <c r="G138" s="60"/>
      <c r="H138" s="60"/>
      <c r="I138" s="60"/>
      <c r="J138" s="60"/>
      <c r="K138" s="60"/>
      <c r="L138" s="60"/>
      <c r="M138" s="60"/>
      <c r="N138" s="58"/>
      <c r="O138" s="58"/>
      <c r="P138" s="58"/>
      <c r="U138" s="58"/>
      <c r="V138" s="58"/>
    </row>
    <row r="139" spans="1:22">
      <c r="A139" s="52"/>
      <c r="B139" s="60"/>
      <c r="C139" s="60"/>
      <c r="D139" s="60"/>
      <c r="E139" s="60"/>
      <c r="F139" s="60"/>
      <c r="G139" s="60"/>
      <c r="H139" s="60"/>
      <c r="I139" s="60"/>
      <c r="J139" s="60"/>
      <c r="K139" s="60"/>
      <c r="L139" s="60"/>
      <c r="M139" s="60"/>
      <c r="N139" s="58"/>
      <c r="O139" s="58"/>
      <c r="P139" s="58"/>
      <c r="U139" s="58"/>
      <c r="V139" s="58"/>
    </row>
    <row r="140" spans="1:22">
      <c r="A140" s="52"/>
      <c r="B140" s="60"/>
      <c r="C140" s="60"/>
      <c r="D140" s="60"/>
      <c r="E140" s="60"/>
      <c r="F140" s="60"/>
      <c r="G140" s="60"/>
      <c r="H140" s="60"/>
      <c r="I140" s="60"/>
      <c r="J140" s="60"/>
      <c r="K140" s="60"/>
      <c r="L140" s="60"/>
      <c r="M140" s="60"/>
      <c r="N140" s="58"/>
      <c r="O140" s="58"/>
      <c r="P140" s="58"/>
      <c r="U140" s="58"/>
      <c r="V140" s="58"/>
    </row>
    <row r="141" spans="1:22">
      <c r="A141" s="52"/>
      <c r="B141" s="60"/>
      <c r="C141" s="60"/>
      <c r="D141" s="60"/>
      <c r="E141" s="60"/>
      <c r="F141" s="60"/>
      <c r="G141" s="60"/>
      <c r="H141" s="60"/>
      <c r="I141" s="60"/>
      <c r="J141" s="60"/>
      <c r="K141" s="60"/>
      <c r="L141" s="60"/>
      <c r="M141" s="60"/>
      <c r="N141" s="58"/>
      <c r="O141" s="58"/>
      <c r="P141" s="58"/>
      <c r="U141" s="58"/>
      <c r="V141" s="58"/>
    </row>
    <row r="142" spans="1:22">
      <c r="A142" s="52"/>
      <c r="B142" s="60"/>
      <c r="C142" s="60"/>
      <c r="D142" s="60"/>
      <c r="E142" s="60"/>
      <c r="F142" s="60"/>
      <c r="G142" s="60"/>
      <c r="H142" s="60"/>
      <c r="I142" s="60"/>
      <c r="J142" s="60"/>
      <c r="K142" s="60"/>
      <c r="L142" s="60"/>
      <c r="M142" s="60"/>
      <c r="N142" s="58"/>
      <c r="O142" s="58"/>
      <c r="P142" s="58"/>
      <c r="U142" s="58"/>
      <c r="V142" s="58"/>
    </row>
    <row r="143" spans="1:22">
      <c r="A143" s="52"/>
      <c r="B143" s="60"/>
      <c r="C143" s="60"/>
      <c r="D143" s="60"/>
      <c r="E143" s="60"/>
      <c r="F143" s="60"/>
      <c r="G143" s="60"/>
      <c r="H143" s="60"/>
      <c r="I143" s="60"/>
      <c r="J143" s="60"/>
      <c r="K143" s="60"/>
      <c r="L143" s="60"/>
      <c r="M143" s="60"/>
      <c r="N143" s="58"/>
      <c r="O143" s="58"/>
      <c r="P143" s="58"/>
      <c r="U143" s="58"/>
      <c r="V143" s="58"/>
    </row>
    <row r="144" spans="1:22">
      <c r="A144" s="52"/>
      <c r="B144" s="60"/>
      <c r="C144" s="60"/>
      <c r="D144" s="60"/>
      <c r="E144" s="60"/>
      <c r="F144" s="60"/>
      <c r="G144" s="60"/>
      <c r="H144" s="60"/>
      <c r="I144" s="60"/>
      <c r="J144" s="60"/>
      <c r="K144" s="60"/>
      <c r="L144" s="60"/>
      <c r="M144" s="60"/>
      <c r="N144" s="58"/>
      <c r="O144" s="58"/>
      <c r="P144" s="58"/>
      <c r="U144" s="58"/>
      <c r="V144" s="58"/>
    </row>
    <row r="145" spans="1:22">
      <c r="A145" s="52"/>
      <c r="B145" s="60"/>
      <c r="C145" s="60"/>
      <c r="D145" s="60"/>
      <c r="E145" s="60"/>
      <c r="F145" s="60"/>
      <c r="G145" s="60"/>
      <c r="H145" s="60"/>
      <c r="I145" s="60"/>
      <c r="J145" s="60"/>
      <c r="K145" s="60"/>
      <c r="L145" s="60"/>
      <c r="M145" s="60"/>
      <c r="N145" s="58"/>
      <c r="O145" s="58"/>
      <c r="P145" s="58"/>
      <c r="U145" s="58"/>
      <c r="V145" s="58"/>
    </row>
    <row r="146" spans="1:22">
      <c r="A146" s="52"/>
      <c r="B146" s="60"/>
      <c r="C146" s="60"/>
      <c r="D146" s="60"/>
      <c r="E146" s="60"/>
      <c r="F146" s="60"/>
      <c r="G146" s="60"/>
      <c r="H146" s="60"/>
      <c r="I146" s="60"/>
      <c r="J146" s="60"/>
      <c r="K146" s="60"/>
      <c r="L146" s="60"/>
      <c r="M146" s="60"/>
      <c r="N146" s="58"/>
      <c r="O146" s="58"/>
      <c r="P146" s="58"/>
      <c r="U146" s="58"/>
      <c r="V146" s="58"/>
    </row>
    <row r="147" spans="1:22">
      <c r="A147" s="52"/>
      <c r="B147" s="60"/>
      <c r="C147" s="60"/>
      <c r="D147" s="60"/>
      <c r="E147" s="60"/>
      <c r="F147" s="60"/>
      <c r="G147" s="60"/>
      <c r="H147" s="60"/>
      <c r="I147" s="60"/>
      <c r="J147" s="60"/>
      <c r="K147" s="60"/>
      <c r="L147" s="60"/>
      <c r="M147" s="60"/>
      <c r="N147" s="58"/>
      <c r="O147" s="58"/>
      <c r="P147" s="58"/>
      <c r="U147" s="58"/>
      <c r="V147" s="58"/>
    </row>
    <row r="148" spans="1:22">
      <c r="A148" s="52"/>
      <c r="B148" s="60"/>
      <c r="C148" s="60"/>
      <c r="D148" s="60"/>
      <c r="E148" s="60"/>
      <c r="F148" s="60"/>
      <c r="G148" s="60"/>
      <c r="H148" s="60"/>
      <c r="I148" s="60"/>
      <c r="J148" s="60"/>
      <c r="K148" s="60"/>
      <c r="L148" s="60"/>
      <c r="M148" s="60"/>
      <c r="N148" s="58"/>
      <c r="O148" s="58"/>
      <c r="P148" s="58"/>
      <c r="U148" s="58"/>
      <c r="V148" s="58"/>
    </row>
    <row r="149" spans="1:22">
      <c r="A149" s="52"/>
      <c r="B149" s="60"/>
      <c r="C149" s="60"/>
      <c r="D149" s="60"/>
      <c r="E149" s="60"/>
      <c r="F149" s="60"/>
      <c r="G149" s="60"/>
      <c r="H149" s="60"/>
      <c r="I149" s="60"/>
      <c r="J149" s="60"/>
      <c r="K149" s="60"/>
      <c r="L149" s="60"/>
      <c r="M149" s="60"/>
      <c r="N149" s="58"/>
      <c r="O149" s="58"/>
      <c r="P149" s="58"/>
      <c r="U149" s="58"/>
      <c r="V149" s="58"/>
    </row>
    <row r="150" spans="1:22">
      <c r="A150" s="52"/>
      <c r="B150" s="60"/>
      <c r="C150" s="60"/>
      <c r="D150" s="60"/>
      <c r="E150" s="60"/>
      <c r="F150" s="60"/>
      <c r="G150" s="60"/>
      <c r="H150" s="60"/>
      <c r="I150" s="60"/>
      <c r="J150" s="60"/>
      <c r="K150" s="60"/>
      <c r="L150" s="60"/>
      <c r="M150" s="60"/>
      <c r="N150" s="58"/>
      <c r="O150" s="58"/>
      <c r="P150" s="58"/>
      <c r="U150" s="58"/>
      <c r="V150" s="58"/>
    </row>
    <row r="151" spans="1:22">
      <c r="A151" s="52"/>
      <c r="B151" s="60"/>
      <c r="C151" s="60"/>
      <c r="D151" s="60"/>
      <c r="E151" s="60"/>
      <c r="F151" s="60"/>
      <c r="G151" s="60"/>
      <c r="H151" s="60"/>
      <c r="I151" s="60"/>
      <c r="J151" s="60"/>
      <c r="K151" s="60"/>
      <c r="L151" s="60"/>
      <c r="M151" s="60"/>
      <c r="N151" s="58"/>
      <c r="O151" s="58"/>
      <c r="P151" s="58"/>
      <c r="U151" s="58"/>
      <c r="V151" s="58"/>
    </row>
    <row r="152" spans="1:22">
      <c r="A152" s="52"/>
      <c r="B152" s="60"/>
      <c r="C152" s="60"/>
      <c r="D152" s="60"/>
      <c r="E152" s="60"/>
      <c r="F152" s="60"/>
      <c r="G152" s="60"/>
      <c r="H152" s="60"/>
      <c r="I152" s="60"/>
      <c r="J152" s="60"/>
      <c r="K152" s="60"/>
      <c r="L152" s="60"/>
      <c r="M152" s="60"/>
      <c r="N152" s="58"/>
      <c r="O152" s="58"/>
      <c r="P152" s="58"/>
      <c r="U152" s="58"/>
      <c r="V152" s="58"/>
    </row>
    <row r="153" spans="1:22">
      <c r="A153" s="52"/>
      <c r="B153" s="60"/>
      <c r="C153" s="60"/>
      <c r="D153" s="60"/>
      <c r="E153" s="60"/>
      <c r="F153" s="60"/>
      <c r="G153" s="60"/>
      <c r="H153" s="60"/>
      <c r="I153" s="60"/>
      <c r="J153" s="60"/>
      <c r="K153" s="60"/>
      <c r="L153" s="60"/>
      <c r="M153" s="60"/>
      <c r="N153" s="58"/>
      <c r="O153" s="58"/>
      <c r="P153" s="58"/>
      <c r="U153" s="58"/>
      <c r="V153" s="58"/>
    </row>
    <row r="154" spans="1:22">
      <c r="A154" s="52"/>
      <c r="B154" s="60"/>
      <c r="C154" s="60"/>
      <c r="D154" s="60"/>
      <c r="E154" s="60"/>
      <c r="F154" s="60"/>
      <c r="G154" s="60"/>
      <c r="H154" s="60"/>
      <c r="I154" s="60"/>
      <c r="J154" s="60"/>
      <c r="K154" s="60"/>
      <c r="L154" s="60"/>
      <c r="M154" s="60"/>
      <c r="N154" s="58"/>
      <c r="O154" s="58"/>
      <c r="P154" s="58"/>
      <c r="U154" s="58"/>
      <c r="V154" s="58"/>
    </row>
    <row r="155" spans="1:22">
      <c r="A155" s="52"/>
      <c r="B155" s="60"/>
      <c r="C155" s="60"/>
      <c r="D155" s="60"/>
      <c r="E155" s="60"/>
      <c r="F155" s="60"/>
      <c r="G155" s="60"/>
      <c r="H155" s="60"/>
      <c r="I155" s="60"/>
      <c r="J155" s="60"/>
      <c r="K155" s="60"/>
      <c r="L155" s="60"/>
      <c r="M155" s="60"/>
      <c r="N155" s="58"/>
      <c r="O155" s="58"/>
      <c r="P155" s="58"/>
      <c r="U155" s="58"/>
      <c r="V155" s="58"/>
    </row>
    <row r="156" spans="1:22">
      <c r="A156" s="52"/>
      <c r="B156" s="60"/>
      <c r="C156" s="60"/>
      <c r="D156" s="60"/>
      <c r="E156" s="60"/>
      <c r="F156" s="60"/>
      <c r="G156" s="60"/>
      <c r="H156" s="60"/>
      <c r="I156" s="60"/>
      <c r="J156" s="60"/>
      <c r="K156" s="60"/>
      <c r="L156" s="60"/>
      <c r="M156" s="60"/>
      <c r="N156" s="58"/>
      <c r="O156" s="58"/>
      <c r="P156" s="58"/>
      <c r="U156" s="58"/>
      <c r="V156" s="58"/>
    </row>
    <row r="157" spans="1:22">
      <c r="A157" s="52"/>
      <c r="B157" s="60"/>
      <c r="C157" s="60"/>
      <c r="D157" s="60"/>
      <c r="E157" s="60"/>
      <c r="F157" s="60"/>
      <c r="G157" s="60"/>
      <c r="H157" s="60"/>
      <c r="I157" s="60"/>
      <c r="J157" s="60"/>
      <c r="K157" s="60"/>
      <c r="L157" s="60"/>
      <c r="M157" s="60"/>
      <c r="N157" s="58"/>
      <c r="O157" s="58"/>
      <c r="P157" s="58"/>
      <c r="U157" s="58"/>
      <c r="V157" s="58"/>
    </row>
    <row r="158" spans="1:22">
      <c r="A158" s="52"/>
      <c r="B158" s="60"/>
      <c r="C158" s="60"/>
      <c r="D158" s="60"/>
      <c r="E158" s="60"/>
      <c r="F158" s="60"/>
      <c r="G158" s="60"/>
      <c r="H158" s="60"/>
      <c r="I158" s="60"/>
      <c r="J158" s="60"/>
      <c r="K158" s="60"/>
      <c r="L158" s="60"/>
      <c r="M158" s="60"/>
      <c r="N158" s="58"/>
      <c r="O158" s="58"/>
      <c r="P158" s="58"/>
      <c r="U158" s="58"/>
      <c r="V158" s="58"/>
    </row>
    <row r="159" spans="1:22">
      <c r="A159" s="52"/>
      <c r="B159" s="60"/>
      <c r="C159" s="60"/>
      <c r="D159" s="60"/>
      <c r="E159" s="60"/>
      <c r="F159" s="60"/>
      <c r="G159" s="60"/>
      <c r="H159" s="60"/>
      <c r="I159" s="60"/>
      <c r="J159" s="60"/>
      <c r="K159" s="60"/>
      <c r="L159" s="60"/>
      <c r="M159" s="60"/>
      <c r="N159" s="58"/>
      <c r="O159" s="58"/>
      <c r="P159" s="58"/>
      <c r="U159" s="58"/>
      <c r="V159" s="58"/>
    </row>
    <row r="160" spans="1:22">
      <c r="A160" s="52"/>
      <c r="B160" s="60"/>
      <c r="C160" s="60"/>
      <c r="D160" s="60"/>
      <c r="E160" s="60"/>
      <c r="F160" s="60"/>
      <c r="G160" s="60"/>
      <c r="H160" s="60"/>
      <c r="I160" s="60"/>
      <c r="J160" s="60"/>
      <c r="K160" s="60"/>
      <c r="L160" s="60"/>
      <c r="M160" s="60"/>
      <c r="N160" s="58"/>
      <c r="O160" s="58"/>
      <c r="P160" s="58"/>
      <c r="U160" s="58"/>
      <c r="V160" s="58"/>
    </row>
    <row r="161" spans="1:22">
      <c r="A161" s="52"/>
      <c r="B161" s="60"/>
      <c r="C161" s="60"/>
      <c r="D161" s="60"/>
      <c r="E161" s="60"/>
      <c r="F161" s="60"/>
      <c r="G161" s="60"/>
      <c r="H161" s="60"/>
      <c r="I161" s="60"/>
      <c r="J161" s="60"/>
      <c r="K161" s="60"/>
      <c r="L161" s="60"/>
      <c r="M161" s="60"/>
      <c r="N161" s="58"/>
      <c r="O161" s="58"/>
      <c r="P161" s="58"/>
      <c r="U161" s="58"/>
      <c r="V161" s="58"/>
    </row>
    <row r="162" spans="1:22">
      <c r="A162" s="52"/>
      <c r="B162" s="60"/>
      <c r="C162" s="60"/>
      <c r="D162" s="60"/>
      <c r="E162" s="60"/>
      <c r="F162" s="60"/>
      <c r="G162" s="60"/>
      <c r="H162" s="60"/>
      <c r="I162" s="60"/>
      <c r="J162" s="60"/>
      <c r="K162" s="60"/>
      <c r="L162" s="60"/>
      <c r="M162" s="60"/>
      <c r="N162" s="58"/>
      <c r="O162" s="58"/>
      <c r="P162" s="58"/>
      <c r="U162" s="58"/>
      <c r="V162" s="58"/>
    </row>
    <row r="163" spans="1:22">
      <c r="A163" s="52"/>
      <c r="B163" s="60"/>
      <c r="C163" s="60"/>
      <c r="D163" s="60"/>
      <c r="E163" s="60"/>
      <c r="F163" s="60"/>
      <c r="G163" s="60"/>
      <c r="H163" s="60"/>
      <c r="I163" s="60"/>
      <c r="J163" s="60"/>
      <c r="K163" s="60"/>
      <c r="L163" s="60"/>
      <c r="M163" s="60"/>
      <c r="N163" s="58"/>
      <c r="O163" s="58"/>
      <c r="P163" s="58"/>
      <c r="U163" s="58"/>
      <c r="V163" s="58"/>
    </row>
    <row r="164" spans="1:22">
      <c r="A164" s="52"/>
      <c r="B164" s="60"/>
      <c r="C164" s="60"/>
      <c r="D164" s="60"/>
      <c r="E164" s="60"/>
      <c r="F164" s="60"/>
      <c r="G164" s="60"/>
      <c r="H164" s="60"/>
      <c r="I164" s="60"/>
      <c r="J164" s="60"/>
      <c r="K164" s="60"/>
      <c r="L164" s="60"/>
      <c r="M164" s="60"/>
      <c r="N164" s="58"/>
      <c r="O164" s="58"/>
      <c r="P164" s="58"/>
      <c r="U164" s="58"/>
      <c r="V164" s="58"/>
    </row>
    <row r="165" spans="1:22">
      <c r="A165" s="52"/>
      <c r="B165" s="60"/>
      <c r="C165" s="60"/>
      <c r="D165" s="60"/>
      <c r="E165" s="60"/>
      <c r="F165" s="60"/>
      <c r="G165" s="60"/>
      <c r="H165" s="60"/>
      <c r="I165" s="60"/>
      <c r="J165" s="60"/>
      <c r="K165" s="60"/>
      <c r="L165" s="60"/>
      <c r="M165" s="60"/>
      <c r="N165" s="58"/>
      <c r="O165" s="58"/>
      <c r="P165" s="58"/>
      <c r="U165" s="58"/>
      <c r="V165" s="58"/>
    </row>
    <row r="166" spans="1:22">
      <c r="A166" s="52"/>
      <c r="B166" s="60"/>
      <c r="C166" s="60"/>
      <c r="D166" s="60"/>
      <c r="E166" s="60"/>
      <c r="F166" s="60"/>
      <c r="G166" s="60"/>
      <c r="H166" s="60"/>
      <c r="I166" s="60"/>
      <c r="J166" s="60"/>
      <c r="K166" s="60"/>
      <c r="L166" s="60"/>
      <c r="M166" s="60"/>
      <c r="N166" s="58"/>
      <c r="O166" s="58"/>
      <c r="P166" s="58"/>
      <c r="U166" s="58"/>
      <c r="V166" s="58"/>
    </row>
    <row r="167" spans="1:22">
      <c r="A167" s="52"/>
      <c r="B167" s="60"/>
      <c r="C167" s="60"/>
      <c r="D167" s="60"/>
      <c r="E167" s="60"/>
      <c r="F167" s="60"/>
      <c r="G167" s="60"/>
      <c r="H167" s="60"/>
      <c r="I167" s="60"/>
      <c r="J167" s="60"/>
      <c r="K167" s="60"/>
      <c r="L167" s="60"/>
      <c r="M167" s="60"/>
      <c r="N167" s="58"/>
      <c r="O167" s="58"/>
      <c r="P167" s="58"/>
      <c r="U167" s="58"/>
      <c r="V167" s="58"/>
    </row>
    <row r="168" spans="1:22">
      <c r="A168" s="52"/>
      <c r="B168" s="60"/>
      <c r="C168" s="60"/>
      <c r="D168" s="60"/>
      <c r="E168" s="60"/>
      <c r="F168" s="60"/>
      <c r="G168" s="60"/>
      <c r="H168" s="60"/>
      <c r="I168" s="60"/>
      <c r="J168" s="60"/>
      <c r="K168" s="60"/>
      <c r="L168" s="60"/>
      <c r="M168" s="60"/>
      <c r="N168" s="58"/>
      <c r="O168" s="58"/>
      <c r="P168" s="58"/>
      <c r="U168" s="58"/>
      <c r="V168" s="58"/>
    </row>
    <row r="169" spans="1:22">
      <c r="A169" s="52"/>
      <c r="B169" s="60"/>
      <c r="C169" s="60"/>
      <c r="D169" s="60"/>
      <c r="E169" s="60"/>
      <c r="F169" s="60"/>
      <c r="G169" s="60"/>
      <c r="H169" s="60"/>
      <c r="I169" s="60"/>
      <c r="J169" s="60"/>
      <c r="K169" s="60"/>
      <c r="L169" s="60"/>
      <c r="M169" s="60"/>
      <c r="N169" s="58"/>
      <c r="O169" s="58"/>
      <c r="P169" s="58"/>
      <c r="U169" s="58"/>
      <c r="V169" s="58"/>
    </row>
    <row r="170" spans="1:22">
      <c r="A170" s="52"/>
      <c r="B170" s="60"/>
      <c r="C170" s="60"/>
      <c r="D170" s="60"/>
      <c r="E170" s="60"/>
      <c r="F170" s="60"/>
      <c r="G170" s="60"/>
      <c r="H170" s="60"/>
      <c r="I170" s="60"/>
      <c r="J170" s="60"/>
      <c r="K170" s="60"/>
      <c r="L170" s="60"/>
      <c r="M170" s="60"/>
      <c r="N170" s="58"/>
      <c r="O170" s="58"/>
      <c r="P170" s="58"/>
      <c r="U170" s="58"/>
      <c r="V170" s="58"/>
    </row>
    <row r="171" spans="1:22">
      <c r="A171" s="52"/>
      <c r="B171" s="60"/>
      <c r="C171" s="60"/>
      <c r="D171" s="60"/>
      <c r="E171" s="60"/>
      <c r="F171" s="60"/>
      <c r="G171" s="60"/>
      <c r="H171" s="60"/>
      <c r="I171" s="60"/>
      <c r="J171" s="60"/>
      <c r="K171" s="60"/>
      <c r="L171" s="60"/>
      <c r="M171" s="60"/>
      <c r="N171" s="58"/>
      <c r="O171" s="58"/>
      <c r="P171" s="58"/>
      <c r="U171" s="58"/>
      <c r="V171" s="58"/>
    </row>
    <row r="172" spans="1:22">
      <c r="A172" s="52"/>
      <c r="B172" s="60"/>
      <c r="C172" s="60"/>
      <c r="D172" s="60"/>
      <c r="E172" s="60"/>
      <c r="F172" s="60"/>
      <c r="G172" s="60"/>
      <c r="H172" s="60"/>
      <c r="I172" s="60"/>
      <c r="J172" s="60"/>
      <c r="K172" s="60"/>
      <c r="L172" s="60"/>
      <c r="M172" s="60"/>
      <c r="N172" s="58"/>
      <c r="O172" s="58"/>
      <c r="P172" s="58"/>
      <c r="U172" s="58"/>
      <c r="V172" s="58"/>
    </row>
    <row r="173" spans="1:22">
      <c r="A173" s="52"/>
      <c r="B173" s="60"/>
      <c r="C173" s="60"/>
      <c r="D173" s="60"/>
      <c r="E173" s="60"/>
      <c r="F173" s="60"/>
      <c r="G173" s="60"/>
      <c r="H173" s="60"/>
      <c r="I173" s="60"/>
      <c r="J173" s="60"/>
      <c r="K173" s="60"/>
      <c r="L173" s="60"/>
      <c r="M173" s="60"/>
      <c r="N173" s="58"/>
      <c r="O173" s="58"/>
      <c r="P173" s="58"/>
      <c r="U173" s="58"/>
      <c r="V173" s="58"/>
    </row>
    <row r="174" spans="1:22">
      <c r="A174" s="52"/>
      <c r="B174" s="52"/>
      <c r="C174" s="52"/>
      <c r="D174" s="52"/>
      <c r="E174" s="52"/>
      <c r="F174" s="52"/>
      <c r="G174" s="52"/>
      <c r="H174" s="52"/>
      <c r="I174" s="52"/>
      <c r="J174" s="52"/>
      <c r="K174" s="52"/>
      <c r="L174" s="52"/>
      <c r="M174" s="52"/>
    </row>
    <row r="175" spans="1:22">
      <c r="A175" s="52"/>
      <c r="B175" s="52"/>
      <c r="C175" s="52"/>
      <c r="D175" s="52"/>
      <c r="E175" s="52"/>
      <c r="F175" s="52"/>
      <c r="G175" s="52"/>
      <c r="H175" s="52"/>
      <c r="I175" s="52"/>
      <c r="J175" s="52"/>
      <c r="K175" s="52"/>
      <c r="L175" s="52"/>
      <c r="M175" s="52"/>
    </row>
    <row r="176" spans="1:22">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sheetData>
  <sheetProtection algorithmName="SHA-512" hashValue="BTfI67AZWCi5sqiGvNDJW1LuO1DNcgrW4AYW8Gs/svAWcRZM9hAla0ylfflO+hmKHBzq58bTbtoDzSymCoR0GA==" saltValue="nlcU19F7HtbNHUOoZv/deQ==" spinCount="100000" sheet="1" selectLockedCells="1"/>
  <mergeCells count="36">
    <mergeCell ref="D3:E3"/>
    <mergeCell ref="F3:I3"/>
    <mergeCell ref="B4:H4"/>
    <mergeCell ref="H17:I17"/>
    <mergeCell ref="H18:I18"/>
    <mergeCell ref="B7:I7"/>
    <mergeCell ref="H12:I12"/>
    <mergeCell ref="H13:I13"/>
    <mergeCell ref="H14:I14"/>
    <mergeCell ref="B47:B51"/>
    <mergeCell ref="F48:F49"/>
    <mergeCell ref="H48:H49"/>
    <mergeCell ref="H15:I15"/>
    <mergeCell ref="B53:B57"/>
    <mergeCell ref="H54:H55"/>
    <mergeCell ref="B40:B44"/>
    <mergeCell ref="F41:F42"/>
    <mergeCell ref="H41:H42"/>
    <mergeCell ref="H19:I19"/>
    <mergeCell ref="E41:E42"/>
    <mergeCell ref="H20:I20"/>
    <mergeCell ref="B30:B34"/>
    <mergeCell ref="C55:D55"/>
    <mergeCell ref="C42:D42"/>
    <mergeCell ref="C49:D49"/>
    <mergeCell ref="H31:H32"/>
    <mergeCell ref="E30:F30"/>
    <mergeCell ref="E31:F32"/>
    <mergeCell ref="E33:F33"/>
    <mergeCell ref="E53:F53"/>
    <mergeCell ref="E54:F55"/>
    <mergeCell ref="E56:F56"/>
    <mergeCell ref="E57:F57"/>
    <mergeCell ref="C32:D32"/>
    <mergeCell ref="E48:E49"/>
    <mergeCell ref="E34:F34"/>
  </mergeCells>
  <phoneticPr fontId="7" type="noConversion"/>
  <conditionalFormatting sqref="F28">
    <cfRule type="expression" dxfId="83" priority="43" stopIfTrue="1">
      <formula>OR(#REF!="ERROR: Rating must be in 0.5 star increment")</formula>
    </cfRule>
  </conditionalFormatting>
  <conditionalFormatting sqref="H20 H17:I19 H22">
    <cfRule type="expression" dxfId="82" priority="42" stopIfTrue="1">
      <formula>($B$18="ERROR: Percentage breakdown must total 100%")</formula>
    </cfRule>
  </conditionalFormatting>
  <conditionalFormatting sqref="F35">
    <cfRule type="expression" dxfId="81" priority="40" stopIfTrue="1">
      <formula>OR(#REF!="ERROR: Rating must be in 0.5 star increment")</formula>
    </cfRule>
  </conditionalFormatting>
  <conditionalFormatting sqref="F35">
    <cfRule type="expression" dxfId="80" priority="39" stopIfTrue="1">
      <formula>(#REF!="")</formula>
    </cfRule>
  </conditionalFormatting>
  <conditionalFormatting sqref="F36">
    <cfRule type="expression" dxfId="79" priority="38" stopIfTrue="1">
      <formula>OR(#REF!="ERROR: Rating must be in 0.5 star increment")</formula>
    </cfRule>
  </conditionalFormatting>
  <conditionalFormatting sqref="F36">
    <cfRule type="expression" dxfId="78" priority="37" stopIfTrue="1">
      <formula>(#REF!="")</formula>
    </cfRule>
  </conditionalFormatting>
  <conditionalFormatting sqref="F39">
    <cfRule type="expression" dxfId="77" priority="36" stopIfTrue="1">
      <formula>OR(#REF!="ERROR: Rating must be in 0.5 star increment")</formula>
    </cfRule>
  </conditionalFormatting>
  <conditionalFormatting sqref="F39">
    <cfRule type="expression" dxfId="76" priority="35" stopIfTrue="1">
      <formula>(#REF!="")</formula>
    </cfRule>
  </conditionalFormatting>
  <conditionalFormatting sqref="F70:F78">
    <cfRule type="expression" dxfId="75" priority="34" stopIfTrue="1">
      <formula>OR(#REF!="ERROR: Rating must be in 0.5 star increment")</formula>
    </cfRule>
  </conditionalFormatting>
  <conditionalFormatting sqref="F70:F78">
    <cfRule type="expression" dxfId="74" priority="33" stopIfTrue="1">
      <formula>(#REF!="")</formula>
    </cfRule>
  </conditionalFormatting>
  <conditionalFormatting sqref="F45:F46">
    <cfRule type="expression" dxfId="73" priority="32" stopIfTrue="1">
      <formula>OR(#REF!="ERROR: Rating must be in 0.5 star increment")</formula>
    </cfRule>
  </conditionalFormatting>
  <conditionalFormatting sqref="F45:F46">
    <cfRule type="expression" dxfId="72" priority="31" stopIfTrue="1">
      <formula>(#REF!="")</formula>
    </cfRule>
  </conditionalFormatting>
  <conditionalFormatting sqref="E34:E35">
    <cfRule type="expression" dxfId="71" priority="30" stopIfTrue="1">
      <formula>OR(#REF!="ERROR: Rating must be in 0.5 star increment")</formula>
    </cfRule>
  </conditionalFormatting>
  <conditionalFormatting sqref="E34:E35">
    <cfRule type="expression" dxfId="70" priority="29" stopIfTrue="1">
      <formula>(#REF!="")</formula>
    </cfRule>
  </conditionalFormatting>
  <conditionalFormatting sqref="E36 E51:E58">
    <cfRule type="expression" dxfId="69" priority="28" stopIfTrue="1">
      <formula>OR(#REF!="ERROR: Rating must be in 0.5 star increment")</formula>
    </cfRule>
  </conditionalFormatting>
  <conditionalFormatting sqref="E36 E51:E58">
    <cfRule type="expression" dxfId="68" priority="27" stopIfTrue="1">
      <formula>(#REF!="")</formula>
    </cfRule>
  </conditionalFormatting>
  <conditionalFormatting sqref="E57 E46 E39">
    <cfRule type="expression" dxfId="67" priority="26" stopIfTrue="1">
      <formula>OR(#REF!="ERROR: Rating must be in 0.5 star increment")</formula>
    </cfRule>
  </conditionalFormatting>
  <conditionalFormatting sqref="E57 E46 E39">
    <cfRule type="expression" dxfId="66" priority="25" stopIfTrue="1">
      <formula>(#REF!="")</formula>
    </cfRule>
  </conditionalFormatting>
  <conditionalFormatting sqref="E44:E45">
    <cfRule type="expression" dxfId="65" priority="24" stopIfTrue="1">
      <formula>OR(#REF!="ERROR: Rating must be in 0.5 star increment")</formula>
    </cfRule>
  </conditionalFormatting>
  <conditionalFormatting sqref="E44:E45">
    <cfRule type="expression" dxfId="64" priority="23" stopIfTrue="1">
      <formula>(#REF!="")</formula>
    </cfRule>
  </conditionalFormatting>
  <conditionalFormatting sqref="F63">
    <cfRule type="expression" dxfId="63" priority="7" stopIfTrue="1">
      <formula>(#REF!="")</formula>
    </cfRule>
  </conditionalFormatting>
  <conditionalFormatting sqref="F63">
    <cfRule type="expression" dxfId="62" priority="8" stopIfTrue="1">
      <formula>OR(#REF!="ERROR: Rating must be in 0.5 star increment")</formula>
    </cfRule>
  </conditionalFormatting>
  <conditionalFormatting sqref="F64">
    <cfRule type="expression" dxfId="61" priority="10" stopIfTrue="1">
      <formula>OR(#REF!="ERROR: Rating must be in 0.5 star increment")</formula>
    </cfRule>
  </conditionalFormatting>
  <conditionalFormatting sqref="F64">
    <cfRule type="expression" dxfId="60" priority="9" stopIfTrue="1">
      <formula>(#REF!="")</formula>
    </cfRule>
  </conditionalFormatting>
  <conditionalFormatting sqref="F44">
    <cfRule type="expression" dxfId="59" priority="6" stopIfTrue="1">
      <formula>OR(#REF!="ERROR: Rating must be in 0.5 star increment")</formula>
    </cfRule>
  </conditionalFormatting>
  <conditionalFormatting sqref="F44">
    <cfRule type="expression" dxfId="58" priority="5" stopIfTrue="1">
      <formula>(#REF!="")</formula>
    </cfRule>
  </conditionalFormatting>
  <conditionalFormatting sqref="F51:F58">
    <cfRule type="expression" dxfId="57" priority="4" stopIfTrue="1">
      <formula>OR(#REF!="ERROR: Rating must be in 0.5 star increment")</formula>
    </cfRule>
  </conditionalFormatting>
  <conditionalFormatting sqref="F51:F58">
    <cfRule type="expression" dxfId="56" priority="3" stopIfTrue="1">
      <formula>(#REF!="")</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8:D65569 JF65568:JF65569 TB65568:TB65569 ACX65568:ACX65569 AMT65568:AMT65569 AWP65568:AWP65569 BGL65568:BGL65569 BQH65568:BQH65569 CAD65568:CAD65569 CJZ65568:CJZ65569 CTV65568:CTV65569 DDR65568:DDR65569 DNN65568:DNN65569 DXJ65568:DXJ65569 EHF65568:EHF65569 ERB65568:ERB65569 FAX65568:FAX65569 FKT65568:FKT65569 FUP65568:FUP65569 GEL65568:GEL65569 GOH65568:GOH65569 GYD65568:GYD65569 HHZ65568:HHZ65569 HRV65568:HRV65569 IBR65568:IBR65569 ILN65568:ILN65569 IVJ65568:IVJ65569 JFF65568:JFF65569 JPB65568:JPB65569 JYX65568:JYX65569 KIT65568:KIT65569 KSP65568:KSP65569 LCL65568:LCL65569 LMH65568:LMH65569 LWD65568:LWD65569 MFZ65568:MFZ65569 MPV65568:MPV65569 MZR65568:MZR65569 NJN65568:NJN65569 NTJ65568:NTJ65569 ODF65568:ODF65569 ONB65568:ONB65569 OWX65568:OWX65569 PGT65568:PGT65569 PQP65568:PQP65569 QAL65568:QAL65569 QKH65568:QKH65569 QUD65568:QUD65569 RDZ65568:RDZ65569 RNV65568:RNV65569 RXR65568:RXR65569 SHN65568:SHN65569 SRJ65568:SRJ65569 TBF65568:TBF65569 TLB65568:TLB65569 TUX65568:TUX65569 UET65568:UET65569 UOP65568:UOP65569 UYL65568:UYL65569 VIH65568:VIH65569 VSD65568:VSD65569 WBZ65568:WBZ65569 WLV65568:WLV65569 WVR65568:WVR65569 D131104:D131105 JF131104:JF131105 TB131104:TB131105 ACX131104:ACX131105 AMT131104:AMT131105 AWP131104:AWP131105 BGL131104:BGL131105 BQH131104:BQH131105 CAD131104:CAD131105 CJZ131104:CJZ131105 CTV131104:CTV131105 DDR131104:DDR131105 DNN131104:DNN131105 DXJ131104:DXJ131105 EHF131104:EHF131105 ERB131104:ERB131105 FAX131104:FAX131105 FKT131104:FKT131105 FUP131104:FUP131105 GEL131104:GEL131105 GOH131104:GOH131105 GYD131104:GYD131105 HHZ131104:HHZ131105 HRV131104:HRV131105 IBR131104:IBR131105 ILN131104:ILN131105 IVJ131104:IVJ131105 JFF131104:JFF131105 JPB131104:JPB131105 JYX131104:JYX131105 KIT131104:KIT131105 KSP131104:KSP131105 LCL131104:LCL131105 LMH131104:LMH131105 LWD131104:LWD131105 MFZ131104:MFZ131105 MPV131104:MPV131105 MZR131104:MZR131105 NJN131104:NJN131105 NTJ131104:NTJ131105 ODF131104:ODF131105 ONB131104:ONB131105 OWX131104:OWX131105 PGT131104:PGT131105 PQP131104:PQP131105 QAL131104:QAL131105 QKH131104:QKH131105 QUD131104:QUD131105 RDZ131104:RDZ131105 RNV131104:RNV131105 RXR131104:RXR131105 SHN131104:SHN131105 SRJ131104:SRJ131105 TBF131104:TBF131105 TLB131104:TLB131105 TUX131104:TUX131105 UET131104:UET131105 UOP131104:UOP131105 UYL131104:UYL131105 VIH131104:VIH131105 VSD131104:VSD131105 WBZ131104:WBZ131105 WLV131104:WLV131105 WVR131104:WVR131105 D196640:D196641 JF196640:JF196641 TB196640:TB196641 ACX196640:ACX196641 AMT196640:AMT196641 AWP196640:AWP196641 BGL196640:BGL196641 BQH196640:BQH196641 CAD196640:CAD196641 CJZ196640:CJZ196641 CTV196640:CTV196641 DDR196640:DDR196641 DNN196640:DNN196641 DXJ196640:DXJ196641 EHF196640:EHF196641 ERB196640:ERB196641 FAX196640:FAX196641 FKT196640:FKT196641 FUP196640:FUP196641 GEL196640:GEL196641 GOH196640:GOH196641 GYD196640:GYD196641 HHZ196640:HHZ196641 HRV196640:HRV196641 IBR196640:IBR196641 ILN196640:ILN196641 IVJ196640:IVJ196641 JFF196640:JFF196641 JPB196640:JPB196641 JYX196640:JYX196641 KIT196640:KIT196641 KSP196640:KSP196641 LCL196640:LCL196641 LMH196640:LMH196641 LWD196640:LWD196641 MFZ196640:MFZ196641 MPV196640:MPV196641 MZR196640:MZR196641 NJN196640:NJN196641 NTJ196640:NTJ196641 ODF196640:ODF196641 ONB196640:ONB196641 OWX196640:OWX196641 PGT196640:PGT196641 PQP196640:PQP196641 QAL196640:QAL196641 QKH196640:QKH196641 QUD196640:QUD196641 RDZ196640:RDZ196641 RNV196640:RNV196641 RXR196640:RXR196641 SHN196640:SHN196641 SRJ196640:SRJ196641 TBF196640:TBF196641 TLB196640:TLB196641 TUX196640:TUX196641 UET196640:UET196641 UOP196640:UOP196641 UYL196640:UYL196641 VIH196640:VIH196641 VSD196640:VSD196641 WBZ196640:WBZ196641 WLV196640:WLV196641 WVR196640:WVR196641 D262176:D262177 JF262176:JF262177 TB262176:TB262177 ACX262176:ACX262177 AMT262176:AMT262177 AWP262176:AWP262177 BGL262176:BGL262177 BQH262176:BQH262177 CAD262176:CAD262177 CJZ262176:CJZ262177 CTV262176:CTV262177 DDR262176:DDR262177 DNN262176:DNN262177 DXJ262176:DXJ262177 EHF262176:EHF262177 ERB262176:ERB262177 FAX262176:FAX262177 FKT262176:FKT262177 FUP262176:FUP262177 GEL262176:GEL262177 GOH262176:GOH262177 GYD262176:GYD262177 HHZ262176:HHZ262177 HRV262176:HRV262177 IBR262176:IBR262177 ILN262176:ILN262177 IVJ262176:IVJ262177 JFF262176:JFF262177 JPB262176:JPB262177 JYX262176:JYX262177 KIT262176:KIT262177 KSP262176:KSP262177 LCL262176:LCL262177 LMH262176:LMH262177 LWD262176:LWD262177 MFZ262176:MFZ262177 MPV262176:MPV262177 MZR262176:MZR262177 NJN262176:NJN262177 NTJ262176:NTJ262177 ODF262176:ODF262177 ONB262176:ONB262177 OWX262176:OWX262177 PGT262176:PGT262177 PQP262176:PQP262177 QAL262176:QAL262177 QKH262176:QKH262177 QUD262176:QUD262177 RDZ262176:RDZ262177 RNV262176:RNV262177 RXR262176:RXR262177 SHN262176:SHN262177 SRJ262176:SRJ262177 TBF262176:TBF262177 TLB262176:TLB262177 TUX262176:TUX262177 UET262176:UET262177 UOP262176:UOP262177 UYL262176:UYL262177 VIH262176:VIH262177 VSD262176:VSD262177 WBZ262176:WBZ262177 WLV262176:WLV262177 WVR262176:WVR262177 D327712:D327713 JF327712:JF327713 TB327712:TB327713 ACX327712:ACX327713 AMT327712:AMT327713 AWP327712:AWP327713 BGL327712:BGL327713 BQH327712:BQH327713 CAD327712:CAD327713 CJZ327712:CJZ327713 CTV327712:CTV327713 DDR327712:DDR327713 DNN327712:DNN327713 DXJ327712:DXJ327713 EHF327712:EHF327713 ERB327712:ERB327713 FAX327712:FAX327713 FKT327712:FKT327713 FUP327712:FUP327713 GEL327712:GEL327713 GOH327712:GOH327713 GYD327712:GYD327713 HHZ327712:HHZ327713 HRV327712:HRV327713 IBR327712:IBR327713 ILN327712:ILN327713 IVJ327712:IVJ327713 JFF327712:JFF327713 JPB327712:JPB327713 JYX327712:JYX327713 KIT327712:KIT327713 KSP327712:KSP327713 LCL327712:LCL327713 LMH327712:LMH327713 LWD327712:LWD327713 MFZ327712:MFZ327713 MPV327712:MPV327713 MZR327712:MZR327713 NJN327712:NJN327713 NTJ327712:NTJ327713 ODF327712:ODF327713 ONB327712:ONB327713 OWX327712:OWX327713 PGT327712:PGT327713 PQP327712:PQP327713 QAL327712:QAL327713 QKH327712:QKH327713 QUD327712:QUD327713 RDZ327712:RDZ327713 RNV327712:RNV327713 RXR327712:RXR327713 SHN327712:SHN327713 SRJ327712:SRJ327713 TBF327712:TBF327713 TLB327712:TLB327713 TUX327712:TUX327713 UET327712:UET327713 UOP327712:UOP327713 UYL327712:UYL327713 VIH327712:VIH327713 VSD327712:VSD327713 WBZ327712:WBZ327713 WLV327712:WLV327713 WVR327712:WVR327713 D393248:D393249 JF393248:JF393249 TB393248:TB393249 ACX393248:ACX393249 AMT393248:AMT393249 AWP393248:AWP393249 BGL393248:BGL393249 BQH393248:BQH393249 CAD393248:CAD393249 CJZ393248:CJZ393249 CTV393248:CTV393249 DDR393248:DDR393249 DNN393248:DNN393249 DXJ393248:DXJ393249 EHF393248:EHF393249 ERB393248:ERB393249 FAX393248:FAX393249 FKT393248:FKT393249 FUP393248:FUP393249 GEL393248:GEL393249 GOH393248:GOH393249 GYD393248:GYD393249 HHZ393248:HHZ393249 HRV393248:HRV393249 IBR393248:IBR393249 ILN393248:ILN393249 IVJ393248:IVJ393249 JFF393248:JFF393249 JPB393248:JPB393249 JYX393248:JYX393249 KIT393248:KIT393249 KSP393248:KSP393249 LCL393248:LCL393249 LMH393248:LMH393249 LWD393248:LWD393249 MFZ393248:MFZ393249 MPV393248:MPV393249 MZR393248:MZR393249 NJN393248:NJN393249 NTJ393248:NTJ393249 ODF393248:ODF393249 ONB393248:ONB393249 OWX393248:OWX393249 PGT393248:PGT393249 PQP393248:PQP393249 QAL393248:QAL393249 QKH393248:QKH393249 QUD393248:QUD393249 RDZ393248:RDZ393249 RNV393248:RNV393249 RXR393248:RXR393249 SHN393248:SHN393249 SRJ393248:SRJ393249 TBF393248:TBF393249 TLB393248:TLB393249 TUX393248:TUX393249 UET393248:UET393249 UOP393248:UOP393249 UYL393248:UYL393249 VIH393248:VIH393249 VSD393248:VSD393249 WBZ393248:WBZ393249 WLV393248:WLV393249 WVR393248:WVR393249 D458784:D458785 JF458784:JF458785 TB458784:TB458785 ACX458784:ACX458785 AMT458784:AMT458785 AWP458784:AWP458785 BGL458784:BGL458785 BQH458784:BQH458785 CAD458784:CAD458785 CJZ458784:CJZ458785 CTV458784:CTV458785 DDR458784:DDR458785 DNN458784:DNN458785 DXJ458784:DXJ458785 EHF458784:EHF458785 ERB458784:ERB458785 FAX458784:FAX458785 FKT458784:FKT458785 FUP458784:FUP458785 GEL458784:GEL458785 GOH458784:GOH458785 GYD458784:GYD458785 HHZ458784:HHZ458785 HRV458784:HRV458785 IBR458784:IBR458785 ILN458784:ILN458785 IVJ458784:IVJ458785 JFF458784:JFF458785 JPB458784:JPB458785 JYX458784:JYX458785 KIT458784:KIT458785 KSP458784:KSP458785 LCL458784:LCL458785 LMH458784:LMH458785 LWD458784:LWD458785 MFZ458784:MFZ458785 MPV458784:MPV458785 MZR458784:MZR458785 NJN458784:NJN458785 NTJ458784:NTJ458785 ODF458784:ODF458785 ONB458784:ONB458785 OWX458784:OWX458785 PGT458784:PGT458785 PQP458784:PQP458785 QAL458784:QAL458785 QKH458784:QKH458785 QUD458784:QUD458785 RDZ458784:RDZ458785 RNV458784:RNV458785 RXR458784:RXR458785 SHN458784:SHN458785 SRJ458784:SRJ458785 TBF458784:TBF458785 TLB458784:TLB458785 TUX458784:TUX458785 UET458784:UET458785 UOP458784:UOP458785 UYL458784:UYL458785 VIH458784:VIH458785 VSD458784:VSD458785 WBZ458784:WBZ458785 WLV458784:WLV458785 WVR458784:WVR458785 D524320:D524321 JF524320:JF524321 TB524320:TB524321 ACX524320:ACX524321 AMT524320:AMT524321 AWP524320:AWP524321 BGL524320:BGL524321 BQH524320:BQH524321 CAD524320:CAD524321 CJZ524320:CJZ524321 CTV524320:CTV524321 DDR524320:DDR524321 DNN524320:DNN524321 DXJ524320:DXJ524321 EHF524320:EHF524321 ERB524320:ERB524321 FAX524320:FAX524321 FKT524320:FKT524321 FUP524320:FUP524321 GEL524320:GEL524321 GOH524320:GOH524321 GYD524320:GYD524321 HHZ524320:HHZ524321 HRV524320:HRV524321 IBR524320:IBR524321 ILN524320:ILN524321 IVJ524320:IVJ524321 JFF524320:JFF524321 JPB524320:JPB524321 JYX524320:JYX524321 KIT524320:KIT524321 KSP524320:KSP524321 LCL524320:LCL524321 LMH524320:LMH524321 LWD524320:LWD524321 MFZ524320:MFZ524321 MPV524320:MPV524321 MZR524320:MZR524321 NJN524320:NJN524321 NTJ524320:NTJ524321 ODF524320:ODF524321 ONB524320:ONB524321 OWX524320:OWX524321 PGT524320:PGT524321 PQP524320:PQP524321 QAL524320:QAL524321 QKH524320:QKH524321 QUD524320:QUD524321 RDZ524320:RDZ524321 RNV524320:RNV524321 RXR524320:RXR524321 SHN524320:SHN524321 SRJ524320:SRJ524321 TBF524320:TBF524321 TLB524320:TLB524321 TUX524320:TUX524321 UET524320:UET524321 UOP524320:UOP524321 UYL524320:UYL524321 VIH524320:VIH524321 VSD524320:VSD524321 WBZ524320:WBZ524321 WLV524320:WLV524321 WVR524320:WVR524321 D589856:D589857 JF589856:JF589857 TB589856:TB589857 ACX589856:ACX589857 AMT589856:AMT589857 AWP589856:AWP589857 BGL589856:BGL589857 BQH589856:BQH589857 CAD589856:CAD589857 CJZ589856:CJZ589857 CTV589856:CTV589857 DDR589856:DDR589857 DNN589856:DNN589857 DXJ589856:DXJ589857 EHF589856:EHF589857 ERB589856:ERB589857 FAX589856:FAX589857 FKT589856:FKT589857 FUP589856:FUP589857 GEL589856:GEL589857 GOH589856:GOH589857 GYD589856:GYD589857 HHZ589856:HHZ589857 HRV589856:HRV589857 IBR589856:IBR589857 ILN589856:ILN589857 IVJ589856:IVJ589857 JFF589856:JFF589857 JPB589856:JPB589857 JYX589856:JYX589857 KIT589856:KIT589857 KSP589856:KSP589857 LCL589856:LCL589857 LMH589856:LMH589857 LWD589856:LWD589857 MFZ589856:MFZ589857 MPV589856:MPV589857 MZR589856:MZR589857 NJN589856:NJN589857 NTJ589856:NTJ589857 ODF589856:ODF589857 ONB589856:ONB589857 OWX589856:OWX589857 PGT589856:PGT589857 PQP589856:PQP589857 QAL589856:QAL589857 QKH589856:QKH589857 QUD589856:QUD589857 RDZ589856:RDZ589857 RNV589856:RNV589857 RXR589856:RXR589857 SHN589856:SHN589857 SRJ589856:SRJ589857 TBF589856:TBF589857 TLB589856:TLB589857 TUX589856:TUX589857 UET589856:UET589857 UOP589856:UOP589857 UYL589856:UYL589857 VIH589856:VIH589857 VSD589856:VSD589857 WBZ589856:WBZ589857 WLV589856:WLV589857 WVR589856:WVR589857 D655392:D655393 JF655392:JF655393 TB655392:TB655393 ACX655392:ACX655393 AMT655392:AMT655393 AWP655392:AWP655393 BGL655392:BGL655393 BQH655392:BQH655393 CAD655392:CAD655393 CJZ655392:CJZ655393 CTV655392:CTV655393 DDR655392:DDR655393 DNN655392:DNN655393 DXJ655392:DXJ655393 EHF655392:EHF655393 ERB655392:ERB655393 FAX655392:FAX655393 FKT655392:FKT655393 FUP655392:FUP655393 GEL655392:GEL655393 GOH655392:GOH655393 GYD655392:GYD655393 HHZ655392:HHZ655393 HRV655392:HRV655393 IBR655392:IBR655393 ILN655392:ILN655393 IVJ655392:IVJ655393 JFF655392:JFF655393 JPB655392:JPB655393 JYX655392:JYX655393 KIT655392:KIT655393 KSP655392:KSP655393 LCL655392:LCL655393 LMH655392:LMH655393 LWD655392:LWD655393 MFZ655392:MFZ655393 MPV655392:MPV655393 MZR655392:MZR655393 NJN655392:NJN655393 NTJ655392:NTJ655393 ODF655392:ODF655393 ONB655392:ONB655393 OWX655392:OWX655393 PGT655392:PGT655393 PQP655392:PQP655393 QAL655392:QAL655393 QKH655392:QKH655393 QUD655392:QUD655393 RDZ655392:RDZ655393 RNV655392:RNV655393 RXR655392:RXR655393 SHN655392:SHN655393 SRJ655392:SRJ655393 TBF655392:TBF655393 TLB655392:TLB655393 TUX655392:TUX655393 UET655392:UET655393 UOP655392:UOP655393 UYL655392:UYL655393 VIH655392:VIH655393 VSD655392:VSD655393 WBZ655392:WBZ655393 WLV655392:WLV655393 WVR655392:WVR655393 D720928:D720929 JF720928:JF720929 TB720928:TB720929 ACX720928:ACX720929 AMT720928:AMT720929 AWP720928:AWP720929 BGL720928:BGL720929 BQH720928:BQH720929 CAD720928:CAD720929 CJZ720928:CJZ720929 CTV720928:CTV720929 DDR720928:DDR720929 DNN720928:DNN720929 DXJ720928:DXJ720929 EHF720928:EHF720929 ERB720928:ERB720929 FAX720928:FAX720929 FKT720928:FKT720929 FUP720928:FUP720929 GEL720928:GEL720929 GOH720928:GOH720929 GYD720928:GYD720929 HHZ720928:HHZ720929 HRV720928:HRV720929 IBR720928:IBR720929 ILN720928:ILN720929 IVJ720928:IVJ720929 JFF720928:JFF720929 JPB720928:JPB720929 JYX720928:JYX720929 KIT720928:KIT720929 KSP720928:KSP720929 LCL720928:LCL720929 LMH720928:LMH720929 LWD720928:LWD720929 MFZ720928:MFZ720929 MPV720928:MPV720929 MZR720928:MZR720929 NJN720928:NJN720929 NTJ720928:NTJ720929 ODF720928:ODF720929 ONB720928:ONB720929 OWX720928:OWX720929 PGT720928:PGT720929 PQP720928:PQP720929 QAL720928:QAL720929 QKH720928:QKH720929 QUD720928:QUD720929 RDZ720928:RDZ720929 RNV720928:RNV720929 RXR720928:RXR720929 SHN720928:SHN720929 SRJ720928:SRJ720929 TBF720928:TBF720929 TLB720928:TLB720929 TUX720928:TUX720929 UET720928:UET720929 UOP720928:UOP720929 UYL720928:UYL720929 VIH720928:VIH720929 VSD720928:VSD720929 WBZ720928:WBZ720929 WLV720928:WLV720929 WVR720928:WVR720929 D786464:D786465 JF786464:JF786465 TB786464:TB786465 ACX786464:ACX786465 AMT786464:AMT786465 AWP786464:AWP786465 BGL786464:BGL786465 BQH786464:BQH786465 CAD786464:CAD786465 CJZ786464:CJZ786465 CTV786464:CTV786465 DDR786464:DDR786465 DNN786464:DNN786465 DXJ786464:DXJ786465 EHF786464:EHF786465 ERB786464:ERB786465 FAX786464:FAX786465 FKT786464:FKT786465 FUP786464:FUP786465 GEL786464:GEL786465 GOH786464:GOH786465 GYD786464:GYD786465 HHZ786464:HHZ786465 HRV786464:HRV786465 IBR786464:IBR786465 ILN786464:ILN786465 IVJ786464:IVJ786465 JFF786464:JFF786465 JPB786464:JPB786465 JYX786464:JYX786465 KIT786464:KIT786465 KSP786464:KSP786465 LCL786464:LCL786465 LMH786464:LMH786465 LWD786464:LWD786465 MFZ786464:MFZ786465 MPV786464:MPV786465 MZR786464:MZR786465 NJN786464:NJN786465 NTJ786464:NTJ786465 ODF786464:ODF786465 ONB786464:ONB786465 OWX786464:OWX786465 PGT786464:PGT786465 PQP786464:PQP786465 QAL786464:QAL786465 QKH786464:QKH786465 QUD786464:QUD786465 RDZ786464:RDZ786465 RNV786464:RNV786465 RXR786464:RXR786465 SHN786464:SHN786465 SRJ786464:SRJ786465 TBF786464:TBF786465 TLB786464:TLB786465 TUX786464:TUX786465 UET786464:UET786465 UOP786464:UOP786465 UYL786464:UYL786465 VIH786464:VIH786465 VSD786464:VSD786465 WBZ786464:WBZ786465 WLV786464:WLV786465 WVR786464:WVR786465 D852000:D852001 JF852000:JF852001 TB852000:TB852001 ACX852000:ACX852001 AMT852000:AMT852001 AWP852000:AWP852001 BGL852000:BGL852001 BQH852000:BQH852001 CAD852000:CAD852001 CJZ852000:CJZ852001 CTV852000:CTV852001 DDR852000:DDR852001 DNN852000:DNN852001 DXJ852000:DXJ852001 EHF852000:EHF852001 ERB852000:ERB852001 FAX852000:FAX852001 FKT852000:FKT852001 FUP852000:FUP852001 GEL852000:GEL852001 GOH852000:GOH852001 GYD852000:GYD852001 HHZ852000:HHZ852001 HRV852000:HRV852001 IBR852000:IBR852001 ILN852000:ILN852001 IVJ852000:IVJ852001 JFF852000:JFF852001 JPB852000:JPB852001 JYX852000:JYX852001 KIT852000:KIT852001 KSP852000:KSP852001 LCL852000:LCL852001 LMH852000:LMH852001 LWD852000:LWD852001 MFZ852000:MFZ852001 MPV852000:MPV852001 MZR852000:MZR852001 NJN852000:NJN852001 NTJ852000:NTJ852001 ODF852000:ODF852001 ONB852000:ONB852001 OWX852000:OWX852001 PGT852000:PGT852001 PQP852000:PQP852001 QAL852000:QAL852001 QKH852000:QKH852001 QUD852000:QUD852001 RDZ852000:RDZ852001 RNV852000:RNV852001 RXR852000:RXR852001 SHN852000:SHN852001 SRJ852000:SRJ852001 TBF852000:TBF852001 TLB852000:TLB852001 TUX852000:TUX852001 UET852000:UET852001 UOP852000:UOP852001 UYL852000:UYL852001 VIH852000:VIH852001 VSD852000:VSD852001 WBZ852000:WBZ852001 WLV852000:WLV852001 WVR852000:WVR852001 D917536:D917537 JF917536:JF917537 TB917536:TB917537 ACX917536:ACX917537 AMT917536:AMT917537 AWP917536:AWP917537 BGL917536:BGL917537 BQH917536:BQH917537 CAD917536:CAD917537 CJZ917536:CJZ917537 CTV917536:CTV917537 DDR917536:DDR917537 DNN917536:DNN917537 DXJ917536:DXJ917537 EHF917536:EHF917537 ERB917536:ERB917537 FAX917536:FAX917537 FKT917536:FKT917537 FUP917536:FUP917537 GEL917536:GEL917537 GOH917536:GOH917537 GYD917536:GYD917537 HHZ917536:HHZ917537 HRV917536:HRV917537 IBR917536:IBR917537 ILN917536:ILN917537 IVJ917536:IVJ917537 JFF917536:JFF917537 JPB917536:JPB917537 JYX917536:JYX917537 KIT917536:KIT917537 KSP917536:KSP917537 LCL917536:LCL917537 LMH917536:LMH917537 LWD917536:LWD917537 MFZ917536:MFZ917537 MPV917536:MPV917537 MZR917536:MZR917537 NJN917536:NJN917537 NTJ917536:NTJ917537 ODF917536:ODF917537 ONB917536:ONB917537 OWX917536:OWX917537 PGT917536:PGT917537 PQP917536:PQP917537 QAL917536:QAL917537 QKH917536:QKH917537 QUD917536:QUD917537 RDZ917536:RDZ917537 RNV917536:RNV917537 RXR917536:RXR917537 SHN917536:SHN917537 SRJ917536:SRJ917537 TBF917536:TBF917537 TLB917536:TLB917537 TUX917536:TUX917537 UET917536:UET917537 UOP917536:UOP917537 UYL917536:UYL917537 VIH917536:VIH917537 VSD917536:VSD917537 WBZ917536:WBZ917537 WLV917536:WLV917537 WVR917536:WVR917537 D983072:D983073 JF983072:JF983073 TB983072:TB983073 ACX983072:ACX983073 AMT983072:AMT983073 AWP983072:AWP983073 BGL983072:BGL983073 BQH983072:BQH983073 CAD983072:CAD983073 CJZ983072:CJZ983073 CTV983072:CTV983073 DDR983072:DDR983073 DNN983072:DNN983073 DXJ983072:DXJ983073 EHF983072:EHF983073 ERB983072:ERB983073 FAX983072:FAX983073 FKT983072:FKT983073 FUP983072:FUP983073 GEL983072:GEL983073 GOH983072:GOH983073 GYD983072:GYD983073 HHZ983072:HHZ983073 HRV983072:HRV983073 IBR983072:IBR983073 ILN983072:ILN983073 IVJ983072:IVJ983073 JFF983072:JFF983073 JPB983072:JPB983073 JYX983072:JYX983073 KIT983072:KIT983073 KSP983072:KSP983073 LCL983072:LCL983073 LMH983072:LMH983073 LWD983072:LWD983073 MFZ983072:MFZ983073 MPV983072:MPV983073 MZR983072:MZR983073 NJN983072:NJN983073 NTJ983072:NTJ983073 ODF983072:ODF983073 ONB983072:ONB983073 OWX983072:OWX983073 PGT983072:PGT983073 PQP983072:PQP983073 QAL983072:QAL983073 QKH983072:QKH983073 QUD983072:QUD983073 RDZ983072:RDZ983073 RNV983072:RNV983073 RXR983072:RXR983073 SHN983072:SHN983073 SRJ983072:SRJ983073 TBF983072:TBF983073 TLB983072:TLB983073 TUX983072:TUX983073 UET983072:UET983073 UOP983072:UOP983073 UYL983072:UYL983073 VIH983072:VIH983073 VSD983072:VSD983073 WBZ983072:WBZ983073 WLV983072:WLV983073 WVR983072:WVR983073" xr:uid="{B5C9A4D0-BF78-4443-B251-E264F1580132}">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A3AF7-4C96-4C49-89E3-04E83499C32B}">
  <sheetPr codeName="Sheet3">
    <tabColor rgb="FF00B0F0"/>
  </sheetPr>
  <dimension ref="A1:AH278"/>
  <sheetViews>
    <sheetView zoomScale="70" zoomScaleNormal="70" zoomScaleSheetLayoutView="70" workbookViewId="0">
      <selection activeCell="H12" sqref="H12:I12"/>
    </sheetView>
  </sheetViews>
  <sheetFormatPr defaultColWidth="9.28515625" defaultRowHeight="12.75"/>
  <cols>
    <col min="1" max="1" width="3.28515625" style="51" customWidth="1"/>
    <col min="2" max="2" width="17.5703125" style="51" customWidth="1"/>
    <col min="3" max="3" width="4.140625" style="51" customWidth="1"/>
    <col min="4" max="4" width="19.28515625" style="51" customWidth="1"/>
    <col min="5" max="6" width="17.7109375" style="51" customWidth="1"/>
    <col min="7" max="7" width="2.28515625" style="51" customWidth="1"/>
    <col min="8" max="8" width="9.42578125" style="51" customWidth="1"/>
    <col min="9" max="9" width="5.28515625" style="51" customWidth="1"/>
    <col min="10" max="10" width="22.28515625" style="51" customWidth="1"/>
    <col min="11" max="11" width="19.28515625" style="51" customWidth="1"/>
    <col min="12" max="12" width="17.7109375" style="51" customWidth="1"/>
    <col min="13" max="13" width="12.7109375" style="51" bestFit="1" customWidth="1"/>
    <col min="14" max="14" width="9.28515625" style="51"/>
    <col min="15" max="18" width="18.7109375" style="51" customWidth="1"/>
    <col min="19" max="20" width="9.28515625" style="51"/>
    <col min="21" max="24" width="18.7109375" style="51" customWidth="1"/>
    <col min="25" max="262" width="9.28515625" style="51"/>
    <col min="263" max="263" width="3.28515625" style="51" customWidth="1"/>
    <col min="264" max="264" width="19.7109375" style="51" customWidth="1"/>
    <col min="265" max="265" width="14.7109375" style="51" customWidth="1"/>
    <col min="266" max="266" width="17.28515625" style="51" customWidth="1"/>
    <col min="267" max="267" width="16.42578125" style="51" customWidth="1"/>
    <col min="268" max="268" width="14.28515625" style="51" customWidth="1"/>
    <col min="269" max="269" width="2.28515625" style="51" customWidth="1"/>
    <col min="270" max="270" width="9.42578125" style="51" customWidth="1"/>
    <col min="271" max="271" width="8.7109375" style="51" customWidth="1"/>
    <col min="272" max="272" width="20.28515625" style="51" bestFit="1" customWidth="1"/>
    <col min="273" max="273" width="12.7109375" style="51" bestFit="1" customWidth="1"/>
    <col min="274" max="274" width="9.28515625" style="51"/>
    <col min="275" max="275" width="12.7109375" style="51" bestFit="1" customWidth="1"/>
    <col min="276" max="518" width="9.28515625" style="51"/>
    <col min="519" max="519" width="3.28515625" style="51" customWidth="1"/>
    <col min="520" max="520" width="19.7109375" style="51" customWidth="1"/>
    <col min="521" max="521" width="14.7109375" style="51" customWidth="1"/>
    <col min="522" max="522" width="17.28515625" style="51" customWidth="1"/>
    <col min="523" max="523" width="16.42578125" style="51" customWidth="1"/>
    <col min="524" max="524" width="14.28515625" style="51" customWidth="1"/>
    <col min="525" max="525" width="2.28515625" style="51" customWidth="1"/>
    <col min="526" max="526" width="9.42578125" style="51" customWidth="1"/>
    <col min="527" max="527" width="8.7109375" style="51" customWidth="1"/>
    <col min="528" max="528" width="20.28515625" style="51" bestFit="1" customWidth="1"/>
    <col min="529" max="529" width="12.7109375" style="51" bestFit="1" customWidth="1"/>
    <col min="530" max="530" width="9.28515625" style="51"/>
    <col min="531" max="531" width="12.7109375" style="51" bestFit="1" customWidth="1"/>
    <col min="532" max="774" width="9.28515625" style="51"/>
    <col min="775" max="775" width="3.28515625" style="51" customWidth="1"/>
    <col min="776" max="776" width="19.7109375" style="51" customWidth="1"/>
    <col min="777" max="777" width="14.7109375" style="51" customWidth="1"/>
    <col min="778" max="778" width="17.28515625" style="51" customWidth="1"/>
    <col min="779" max="779" width="16.42578125" style="51" customWidth="1"/>
    <col min="780" max="780" width="14.28515625" style="51" customWidth="1"/>
    <col min="781" max="781" width="2.28515625" style="51" customWidth="1"/>
    <col min="782" max="782" width="9.42578125" style="51" customWidth="1"/>
    <col min="783" max="783" width="8.7109375" style="51" customWidth="1"/>
    <col min="784" max="784" width="20.28515625" style="51" bestFit="1" customWidth="1"/>
    <col min="785" max="785" width="12.7109375" style="51" bestFit="1" customWidth="1"/>
    <col min="786" max="786" width="9.28515625" style="51"/>
    <col min="787" max="787" width="12.7109375" style="51" bestFit="1" customWidth="1"/>
    <col min="788" max="1030" width="9.28515625" style="51"/>
    <col min="1031" max="1031" width="3.28515625" style="51" customWidth="1"/>
    <col min="1032" max="1032" width="19.7109375" style="51" customWidth="1"/>
    <col min="1033" max="1033" width="14.7109375" style="51" customWidth="1"/>
    <col min="1034" max="1034" width="17.28515625" style="51" customWidth="1"/>
    <col min="1035" max="1035" width="16.42578125" style="51" customWidth="1"/>
    <col min="1036" max="1036" width="14.28515625" style="51" customWidth="1"/>
    <col min="1037" max="1037" width="2.28515625" style="51" customWidth="1"/>
    <col min="1038" max="1038" width="9.42578125" style="51" customWidth="1"/>
    <col min="1039" max="1039" width="8.7109375" style="51" customWidth="1"/>
    <col min="1040" max="1040" width="20.28515625" style="51" bestFit="1" customWidth="1"/>
    <col min="1041" max="1041" width="12.7109375" style="51" bestFit="1" customWidth="1"/>
    <col min="1042" max="1042" width="9.28515625" style="51"/>
    <col min="1043" max="1043" width="12.7109375" style="51" bestFit="1" customWidth="1"/>
    <col min="1044" max="1286" width="9.28515625" style="51"/>
    <col min="1287" max="1287" width="3.28515625" style="51" customWidth="1"/>
    <col min="1288" max="1288" width="19.7109375" style="51" customWidth="1"/>
    <col min="1289" max="1289" width="14.7109375" style="51" customWidth="1"/>
    <col min="1290" max="1290" width="17.28515625" style="51" customWidth="1"/>
    <col min="1291" max="1291" width="16.42578125" style="51" customWidth="1"/>
    <col min="1292" max="1292" width="14.28515625" style="51" customWidth="1"/>
    <col min="1293" max="1293" width="2.28515625" style="51" customWidth="1"/>
    <col min="1294" max="1294" width="9.42578125" style="51" customWidth="1"/>
    <col min="1295" max="1295" width="8.7109375" style="51" customWidth="1"/>
    <col min="1296" max="1296" width="20.28515625" style="51" bestFit="1" customWidth="1"/>
    <col min="1297" max="1297" width="12.7109375" style="51" bestFit="1" customWidth="1"/>
    <col min="1298" max="1298" width="9.28515625" style="51"/>
    <col min="1299" max="1299" width="12.7109375" style="51" bestFit="1" customWidth="1"/>
    <col min="1300" max="1542" width="9.28515625" style="51"/>
    <col min="1543" max="1543" width="3.28515625" style="51" customWidth="1"/>
    <col min="1544" max="1544" width="19.7109375" style="51" customWidth="1"/>
    <col min="1545" max="1545" width="14.7109375" style="51" customWidth="1"/>
    <col min="1546" max="1546" width="17.28515625" style="51" customWidth="1"/>
    <col min="1547" max="1547" width="16.42578125" style="51" customWidth="1"/>
    <col min="1548" max="1548" width="14.28515625" style="51" customWidth="1"/>
    <col min="1549" max="1549" width="2.28515625" style="51" customWidth="1"/>
    <col min="1550" max="1550" width="9.42578125" style="51" customWidth="1"/>
    <col min="1551" max="1551" width="8.7109375" style="51" customWidth="1"/>
    <col min="1552" max="1552" width="20.28515625" style="51" bestFit="1" customWidth="1"/>
    <col min="1553" max="1553" width="12.7109375" style="51" bestFit="1" customWidth="1"/>
    <col min="1554" max="1554" width="9.28515625" style="51"/>
    <col min="1555" max="1555" width="12.7109375" style="51" bestFit="1" customWidth="1"/>
    <col min="1556" max="1798" width="9.28515625" style="51"/>
    <col min="1799" max="1799" width="3.28515625" style="51" customWidth="1"/>
    <col min="1800" max="1800" width="19.7109375" style="51" customWidth="1"/>
    <col min="1801" max="1801" width="14.7109375" style="51" customWidth="1"/>
    <col min="1802" max="1802" width="17.28515625" style="51" customWidth="1"/>
    <col min="1803" max="1803" width="16.42578125" style="51" customWidth="1"/>
    <col min="1804" max="1804" width="14.28515625" style="51" customWidth="1"/>
    <col min="1805" max="1805" width="2.28515625" style="51" customWidth="1"/>
    <col min="1806" max="1806" width="9.42578125" style="51" customWidth="1"/>
    <col min="1807" max="1807" width="8.7109375" style="51" customWidth="1"/>
    <col min="1808" max="1808" width="20.28515625" style="51" bestFit="1" customWidth="1"/>
    <col min="1809" max="1809" width="12.7109375" style="51" bestFit="1" customWidth="1"/>
    <col min="1810" max="1810" width="9.28515625" style="51"/>
    <col min="1811" max="1811" width="12.7109375" style="51" bestFit="1" customWidth="1"/>
    <col min="1812" max="2054" width="9.28515625" style="51"/>
    <col min="2055" max="2055" width="3.28515625" style="51" customWidth="1"/>
    <col min="2056" max="2056" width="19.7109375" style="51" customWidth="1"/>
    <col min="2057" max="2057" width="14.7109375" style="51" customWidth="1"/>
    <col min="2058" max="2058" width="17.28515625" style="51" customWidth="1"/>
    <col min="2059" max="2059" width="16.42578125" style="51" customWidth="1"/>
    <col min="2060" max="2060" width="14.28515625" style="51" customWidth="1"/>
    <col min="2061" max="2061" width="2.28515625" style="51" customWidth="1"/>
    <col min="2062" max="2062" width="9.42578125" style="51" customWidth="1"/>
    <col min="2063" max="2063" width="8.7109375" style="51" customWidth="1"/>
    <col min="2064" max="2064" width="20.28515625" style="51" bestFit="1" customWidth="1"/>
    <col min="2065" max="2065" width="12.7109375" style="51" bestFit="1" customWidth="1"/>
    <col min="2066" max="2066" width="9.28515625" style="51"/>
    <col min="2067" max="2067" width="12.7109375" style="51" bestFit="1" customWidth="1"/>
    <col min="2068" max="2310" width="9.28515625" style="51"/>
    <col min="2311" max="2311" width="3.28515625" style="51" customWidth="1"/>
    <col min="2312" max="2312" width="19.7109375" style="51" customWidth="1"/>
    <col min="2313" max="2313" width="14.7109375" style="51" customWidth="1"/>
    <col min="2314" max="2314" width="17.28515625" style="51" customWidth="1"/>
    <col min="2315" max="2315" width="16.42578125" style="51" customWidth="1"/>
    <col min="2316" max="2316" width="14.28515625" style="51" customWidth="1"/>
    <col min="2317" max="2317" width="2.28515625" style="51" customWidth="1"/>
    <col min="2318" max="2318" width="9.42578125" style="51" customWidth="1"/>
    <col min="2319" max="2319" width="8.7109375" style="51" customWidth="1"/>
    <col min="2320" max="2320" width="20.28515625" style="51" bestFit="1" customWidth="1"/>
    <col min="2321" max="2321" width="12.7109375" style="51" bestFit="1" customWidth="1"/>
    <col min="2322" max="2322" width="9.28515625" style="51"/>
    <col min="2323" max="2323" width="12.7109375" style="51" bestFit="1" customWidth="1"/>
    <col min="2324" max="2566" width="9.28515625" style="51"/>
    <col min="2567" max="2567" width="3.28515625" style="51" customWidth="1"/>
    <col min="2568" max="2568" width="19.7109375" style="51" customWidth="1"/>
    <col min="2569" max="2569" width="14.7109375" style="51" customWidth="1"/>
    <col min="2570" max="2570" width="17.28515625" style="51" customWidth="1"/>
    <col min="2571" max="2571" width="16.42578125" style="51" customWidth="1"/>
    <col min="2572" max="2572" width="14.28515625" style="51" customWidth="1"/>
    <col min="2573" max="2573" width="2.28515625" style="51" customWidth="1"/>
    <col min="2574" max="2574" width="9.42578125" style="51" customWidth="1"/>
    <col min="2575" max="2575" width="8.7109375" style="51" customWidth="1"/>
    <col min="2576" max="2576" width="20.28515625" style="51" bestFit="1" customWidth="1"/>
    <col min="2577" max="2577" width="12.7109375" style="51" bestFit="1" customWidth="1"/>
    <col min="2578" max="2578" width="9.28515625" style="51"/>
    <col min="2579" max="2579" width="12.7109375" style="51" bestFit="1" customWidth="1"/>
    <col min="2580" max="2822" width="9.28515625" style="51"/>
    <col min="2823" max="2823" width="3.28515625" style="51" customWidth="1"/>
    <col min="2824" max="2824" width="19.7109375" style="51" customWidth="1"/>
    <col min="2825" max="2825" width="14.7109375" style="51" customWidth="1"/>
    <col min="2826" max="2826" width="17.28515625" style="51" customWidth="1"/>
    <col min="2827" max="2827" width="16.42578125" style="51" customWidth="1"/>
    <col min="2828" max="2828" width="14.28515625" style="51" customWidth="1"/>
    <col min="2829" max="2829" width="2.28515625" style="51" customWidth="1"/>
    <col min="2830" max="2830" width="9.42578125" style="51" customWidth="1"/>
    <col min="2831" max="2831" width="8.7109375" style="51" customWidth="1"/>
    <col min="2832" max="2832" width="20.28515625" style="51" bestFit="1" customWidth="1"/>
    <col min="2833" max="2833" width="12.7109375" style="51" bestFit="1" customWidth="1"/>
    <col min="2834" max="2834" width="9.28515625" style="51"/>
    <col min="2835" max="2835" width="12.7109375" style="51" bestFit="1" customWidth="1"/>
    <col min="2836" max="3078" width="9.28515625" style="51"/>
    <col min="3079" max="3079" width="3.28515625" style="51" customWidth="1"/>
    <col min="3080" max="3080" width="19.7109375" style="51" customWidth="1"/>
    <col min="3081" max="3081" width="14.7109375" style="51" customWidth="1"/>
    <col min="3082" max="3082" width="17.28515625" style="51" customWidth="1"/>
    <col min="3083" max="3083" width="16.42578125" style="51" customWidth="1"/>
    <col min="3084" max="3084" width="14.28515625" style="51" customWidth="1"/>
    <col min="3085" max="3085" width="2.28515625" style="51" customWidth="1"/>
    <col min="3086" max="3086" width="9.42578125" style="51" customWidth="1"/>
    <col min="3087" max="3087" width="8.7109375" style="51" customWidth="1"/>
    <col min="3088" max="3088" width="20.28515625" style="51" bestFit="1" customWidth="1"/>
    <col min="3089" max="3089" width="12.7109375" style="51" bestFit="1" customWidth="1"/>
    <col min="3090" max="3090" width="9.28515625" style="51"/>
    <col min="3091" max="3091" width="12.7109375" style="51" bestFit="1" customWidth="1"/>
    <col min="3092" max="3334" width="9.28515625" style="51"/>
    <col min="3335" max="3335" width="3.28515625" style="51" customWidth="1"/>
    <col min="3336" max="3336" width="19.7109375" style="51" customWidth="1"/>
    <col min="3337" max="3337" width="14.7109375" style="51" customWidth="1"/>
    <col min="3338" max="3338" width="17.28515625" style="51" customWidth="1"/>
    <col min="3339" max="3339" width="16.42578125" style="51" customWidth="1"/>
    <col min="3340" max="3340" width="14.28515625" style="51" customWidth="1"/>
    <col min="3341" max="3341" width="2.28515625" style="51" customWidth="1"/>
    <col min="3342" max="3342" width="9.42578125" style="51" customWidth="1"/>
    <col min="3343" max="3343" width="8.7109375" style="51" customWidth="1"/>
    <col min="3344" max="3344" width="20.28515625" style="51" bestFit="1" customWidth="1"/>
    <col min="3345" max="3345" width="12.7109375" style="51" bestFit="1" customWidth="1"/>
    <col min="3346" max="3346" width="9.28515625" style="51"/>
    <col min="3347" max="3347" width="12.7109375" style="51" bestFit="1" customWidth="1"/>
    <col min="3348" max="3590" width="9.28515625" style="51"/>
    <col min="3591" max="3591" width="3.28515625" style="51" customWidth="1"/>
    <col min="3592" max="3592" width="19.7109375" style="51" customWidth="1"/>
    <col min="3593" max="3593" width="14.7109375" style="51" customWidth="1"/>
    <col min="3594" max="3594" width="17.28515625" style="51" customWidth="1"/>
    <col min="3595" max="3595" width="16.42578125" style="51" customWidth="1"/>
    <col min="3596" max="3596" width="14.28515625" style="51" customWidth="1"/>
    <col min="3597" max="3597" width="2.28515625" style="51" customWidth="1"/>
    <col min="3598" max="3598" width="9.42578125" style="51" customWidth="1"/>
    <col min="3599" max="3599" width="8.7109375" style="51" customWidth="1"/>
    <col min="3600" max="3600" width="20.28515625" style="51" bestFit="1" customWidth="1"/>
    <col min="3601" max="3601" width="12.7109375" style="51" bestFit="1" customWidth="1"/>
    <col min="3602" max="3602" width="9.28515625" style="51"/>
    <col min="3603" max="3603" width="12.7109375" style="51" bestFit="1" customWidth="1"/>
    <col min="3604" max="3846" width="9.28515625" style="51"/>
    <col min="3847" max="3847" width="3.28515625" style="51" customWidth="1"/>
    <col min="3848" max="3848" width="19.7109375" style="51" customWidth="1"/>
    <col min="3849" max="3849" width="14.7109375" style="51" customWidth="1"/>
    <col min="3850" max="3850" width="17.28515625" style="51" customWidth="1"/>
    <col min="3851" max="3851" width="16.42578125" style="51" customWidth="1"/>
    <col min="3852" max="3852" width="14.28515625" style="51" customWidth="1"/>
    <col min="3853" max="3853" width="2.28515625" style="51" customWidth="1"/>
    <col min="3854" max="3854" width="9.42578125" style="51" customWidth="1"/>
    <col min="3855" max="3855" width="8.7109375" style="51" customWidth="1"/>
    <col min="3856" max="3856" width="20.28515625" style="51" bestFit="1" customWidth="1"/>
    <col min="3857" max="3857" width="12.7109375" style="51" bestFit="1" customWidth="1"/>
    <col min="3858" max="3858" width="9.28515625" style="51"/>
    <col min="3859" max="3859" width="12.7109375" style="51" bestFit="1" customWidth="1"/>
    <col min="3860" max="4102" width="9.28515625" style="51"/>
    <col min="4103" max="4103" width="3.28515625" style="51" customWidth="1"/>
    <col min="4104" max="4104" width="19.7109375" style="51" customWidth="1"/>
    <col min="4105" max="4105" width="14.7109375" style="51" customWidth="1"/>
    <col min="4106" max="4106" width="17.28515625" style="51" customWidth="1"/>
    <col min="4107" max="4107" width="16.42578125" style="51" customWidth="1"/>
    <col min="4108" max="4108" width="14.28515625" style="51" customWidth="1"/>
    <col min="4109" max="4109" width="2.28515625" style="51" customWidth="1"/>
    <col min="4110" max="4110" width="9.42578125" style="51" customWidth="1"/>
    <col min="4111" max="4111" width="8.7109375" style="51" customWidth="1"/>
    <col min="4112" max="4112" width="20.28515625" style="51" bestFit="1" customWidth="1"/>
    <col min="4113" max="4113" width="12.7109375" style="51" bestFit="1" customWidth="1"/>
    <col min="4114" max="4114" width="9.28515625" style="51"/>
    <col min="4115" max="4115" width="12.7109375" style="51" bestFit="1" customWidth="1"/>
    <col min="4116" max="4358" width="9.28515625" style="51"/>
    <col min="4359" max="4359" width="3.28515625" style="51" customWidth="1"/>
    <col min="4360" max="4360" width="19.7109375" style="51" customWidth="1"/>
    <col min="4361" max="4361" width="14.7109375" style="51" customWidth="1"/>
    <col min="4362" max="4362" width="17.28515625" style="51" customWidth="1"/>
    <col min="4363" max="4363" width="16.42578125" style="51" customWidth="1"/>
    <col min="4364" max="4364" width="14.28515625" style="51" customWidth="1"/>
    <col min="4365" max="4365" width="2.28515625" style="51" customWidth="1"/>
    <col min="4366" max="4366" width="9.42578125" style="51" customWidth="1"/>
    <col min="4367" max="4367" width="8.7109375" style="51" customWidth="1"/>
    <col min="4368" max="4368" width="20.28515625" style="51" bestFit="1" customWidth="1"/>
    <col min="4369" max="4369" width="12.7109375" style="51" bestFit="1" customWidth="1"/>
    <col min="4370" max="4370" width="9.28515625" style="51"/>
    <col min="4371" max="4371" width="12.7109375" style="51" bestFit="1" customWidth="1"/>
    <col min="4372" max="4614" width="9.28515625" style="51"/>
    <col min="4615" max="4615" width="3.28515625" style="51" customWidth="1"/>
    <col min="4616" max="4616" width="19.7109375" style="51" customWidth="1"/>
    <col min="4617" max="4617" width="14.7109375" style="51" customWidth="1"/>
    <col min="4618" max="4618" width="17.28515625" style="51" customWidth="1"/>
    <col min="4619" max="4619" width="16.42578125" style="51" customWidth="1"/>
    <col min="4620" max="4620" width="14.28515625" style="51" customWidth="1"/>
    <col min="4621" max="4621" width="2.28515625" style="51" customWidth="1"/>
    <col min="4622" max="4622" width="9.42578125" style="51" customWidth="1"/>
    <col min="4623" max="4623" width="8.7109375" style="51" customWidth="1"/>
    <col min="4624" max="4624" width="20.28515625" style="51" bestFit="1" customWidth="1"/>
    <col min="4625" max="4625" width="12.7109375" style="51" bestFit="1" customWidth="1"/>
    <col min="4626" max="4626" width="9.28515625" style="51"/>
    <col min="4627" max="4627" width="12.7109375" style="51" bestFit="1" customWidth="1"/>
    <col min="4628" max="4870" width="9.28515625" style="51"/>
    <col min="4871" max="4871" width="3.28515625" style="51" customWidth="1"/>
    <col min="4872" max="4872" width="19.7109375" style="51" customWidth="1"/>
    <col min="4873" max="4873" width="14.7109375" style="51" customWidth="1"/>
    <col min="4874" max="4874" width="17.28515625" style="51" customWidth="1"/>
    <col min="4875" max="4875" width="16.42578125" style="51" customWidth="1"/>
    <col min="4876" max="4876" width="14.28515625" style="51" customWidth="1"/>
    <col min="4877" max="4877" width="2.28515625" style="51" customWidth="1"/>
    <col min="4878" max="4878" width="9.42578125" style="51" customWidth="1"/>
    <col min="4879" max="4879" width="8.7109375" style="51" customWidth="1"/>
    <col min="4880" max="4880" width="20.28515625" style="51" bestFit="1" customWidth="1"/>
    <col min="4881" max="4881" width="12.7109375" style="51" bestFit="1" customWidth="1"/>
    <col min="4882" max="4882" width="9.28515625" style="51"/>
    <col min="4883" max="4883" width="12.7109375" style="51" bestFit="1" customWidth="1"/>
    <col min="4884" max="5126" width="9.28515625" style="51"/>
    <col min="5127" max="5127" width="3.28515625" style="51" customWidth="1"/>
    <col min="5128" max="5128" width="19.7109375" style="51" customWidth="1"/>
    <col min="5129" max="5129" width="14.7109375" style="51" customWidth="1"/>
    <col min="5130" max="5130" width="17.28515625" style="51" customWidth="1"/>
    <col min="5131" max="5131" width="16.42578125" style="51" customWidth="1"/>
    <col min="5132" max="5132" width="14.28515625" style="51" customWidth="1"/>
    <col min="5133" max="5133" width="2.28515625" style="51" customWidth="1"/>
    <col min="5134" max="5134" width="9.42578125" style="51" customWidth="1"/>
    <col min="5135" max="5135" width="8.7109375" style="51" customWidth="1"/>
    <col min="5136" max="5136" width="20.28515625" style="51" bestFit="1" customWidth="1"/>
    <col min="5137" max="5137" width="12.7109375" style="51" bestFit="1" customWidth="1"/>
    <col min="5138" max="5138" width="9.28515625" style="51"/>
    <col min="5139" max="5139" width="12.7109375" style="51" bestFit="1" customWidth="1"/>
    <col min="5140" max="5382" width="9.28515625" style="51"/>
    <col min="5383" max="5383" width="3.28515625" style="51" customWidth="1"/>
    <col min="5384" max="5384" width="19.7109375" style="51" customWidth="1"/>
    <col min="5385" max="5385" width="14.7109375" style="51" customWidth="1"/>
    <col min="5386" max="5386" width="17.28515625" style="51" customWidth="1"/>
    <col min="5387" max="5387" width="16.42578125" style="51" customWidth="1"/>
    <col min="5388" max="5388" width="14.28515625" style="51" customWidth="1"/>
    <col min="5389" max="5389" width="2.28515625" style="51" customWidth="1"/>
    <col min="5390" max="5390" width="9.42578125" style="51" customWidth="1"/>
    <col min="5391" max="5391" width="8.7109375" style="51" customWidth="1"/>
    <col min="5392" max="5392" width="20.28515625" style="51" bestFit="1" customWidth="1"/>
    <col min="5393" max="5393" width="12.7109375" style="51" bestFit="1" customWidth="1"/>
    <col min="5394" max="5394" width="9.28515625" style="51"/>
    <col min="5395" max="5395" width="12.7109375" style="51" bestFit="1" customWidth="1"/>
    <col min="5396" max="5638" width="9.28515625" style="51"/>
    <col min="5639" max="5639" width="3.28515625" style="51" customWidth="1"/>
    <col min="5640" max="5640" width="19.7109375" style="51" customWidth="1"/>
    <col min="5641" max="5641" width="14.7109375" style="51" customWidth="1"/>
    <col min="5642" max="5642" width="17.28515625" style="51" customWidth="1"/>
    <col min="5643" max="5643" width="16.42578125" style="51" customWidth="1"/>
    <col min="5644" max="5644" width="14.28515625" style="51" customWidth="1"/>
    <col min="5645" max="5645" width="2.28515625" style="51" customWidth="1"/>
    <col min="5646" max="5646" width="9.42578125" style="51" customWidth="1"/>
    <col min="5647" max="5647" width="8.7109375" style="51" customWidth="1"/>
    <col min="5648" max="5648" width="20.28515625" style="51" bestFit="1" customWidth="1"/>
    <col min="5649" max="5649" width="12.7109375" style="51" bestFit="1" customWidth="1"/>
    <col min="5650" max="5650" width="9.28515625" style="51"/>
    <col min="5651" max="5651" width="12.7109375" style="51" bestFit="1" customWidth="1"/>
    <col min="5652" max="5894" width="9.28515625" style="51"/>
    <col min="5895" max="5895" width="3.28515625" style="51" customWidth="1"/>
    <col min="5896" max="5896" width="19.7109375" style="51" customWidth="1"/>
    <col min="5897" max="5897" width="14.7109375" style="51" customWidth="1"/>
    <col min="5898" max="5898" width="17.28515625" style="51" customWidth="1"/>
    <col min="5899" max="5899" width="16.42578125" style="51" customWidth="1"/>
    <col min="5900" max="5900" width="14.28515625" style="51" customWidth="1"/>
    <col min="5901" max="5901" width="2.28515625" style="51" customWidth="1"/>
    <col min="5902" max="5902" width="9.42578125" style="51" customWidth="1"/>
    <col min="5903" max="5903" width="8.7109375" style="51" customWidth="1"/>
    <col min="5904" max="5904" width="20.28515625" style="51" bestFit="1" customWidth="1"/>
    <col min="5905" max="5905" width="12.7109375" style="51" bestFit="1" customWidth="1"/>
    <col min="5906" max="5906" width="9.28515625" style="51"/>
    <col min="5907" max="5907" width="12.7109375" style="51" bestFit="1" customWidth="1"/>
    <col min="5908" max="6150" width="9.28515625" style="51"/>
    <col min="6151" max="6151" width="3.28515625" style="51" customWidth="1"/>
    <col min="6152" max="6152" width="19.7109375" style="51" customWidth="1"/>
    <col min="6153" max="6153" width="14.7109375" style="51" customWidth="1"/>
    <col min="6154" max="6154" width="17.28515625" style="51" customWidth="1"/>
    <col min="6155" max="6155" width="16.42578125" style="51" customWidth="1"/>
    <col min="6156" max="6156" width="14.28515625" style="51" customWidth="1"/>
    <col min="6157" max="6157" width="2.28515625" style="51" customWidth="1"/>
    <col min="6158" max="6158" width="9.42578125" style="51" customWidth="1"/>
    <col min="6159" max="6159" width="8.7109375" style="51" customWidth="1"/>
    <col min="6160" max="6160" width="20.28515625" style="51" bestFit="1" customWidth="1"/>
    <col min="6161" max="6161" width="12.7109375" style="51" bestFit="1" customWidth="1"/>
    <col min="6162" max="6162" width="9.28515625" style="51"/>
    <col min="6163" max="6163" width="12.7109375" style="51" bestFit="1" customWidth="1"/>
    <col min="6164" max="6406" width="9.28515625" style="51"/>
    <col min="6407" max="6407" width="3.28515625" style="51" customWidth="1"/>
    <col min="6408" max="6408" width="19.7109375" style="51" customWidth="1"/>
    <col min="6409" max="6409" width="14.7109375" style="51" customWidth="1"/>
    <col min="6410" max="6410" width="17.28515625" style="51" customWidth="1"/>
    <col min="6411" max="6411" width="16.42578125" style="51" customWidth="1"/>
    <col min="6412" max="6412" width="14.28515625" style="51" customWidth="1"/>
    <col min="6413" max="6413" width="2.28515625" style="51" customWidth="1"/>
    <col min="6414" max="6414" width="9.42578125" style="51" customWidth="1"/>
    <col min="6415" max="6415" width="8.7109375" style="51" customWidth="1"/>
    <col min="6416" max="6416" width="20.28515625" style="51" bestFit="1" customWidth="1"/>
    <col min="6417" max="6417" width="12.7109375" style="51" bestFit="1" customWidth="1"/>
    <col min="6418" max="6418" width="9.28515625" style="51"/>
    <col min="6419" max="6419" width="12.7109375" style="51" bestFit="1" customWidth="1"/>
    <col min="6420" max="6662" width="9.28515625" style="51"/>
    <col min="6663" max="6663" width="3.28515625" style="51" customWidth="1"/>
    <col min="6664" max="6664" width="19.7109375" style="51" customWidth="1"/>
    <col min="6665" max="6665" width="14.7109375" style="51" customWidth="1"/>
    <col min="6666" max="6666" width="17.28515625" style="51" customWidth="1"/>
    <col min="6667" max="6667" width="16.42578125" style="51" customWidth="1"/>
    <col min="6668" max="6668" width="14.28515625" style="51" customWidth="1"/>
    <col min="6669" max="6669" width="2.28515625" style="51" customWidth="1"/>
    <col min="6670" max="6670" width="9.42578125" style="51" customWidth="1"/>
    <col min="6671" max="6671" width="8.7109375" style="51" customWidth="1"/>
    <col min="6672" max="6672" width="20.28515625" style="51" bestFit="1" customWidth="1"/>
    <col min="6673" max="6673" width="12.7109375" style="51" bestFit="1" customWidth="1"/>
    <col min="6674" max="6674" width="9.28515625" style="51"/>
    <col min="6675" max="6675" width="12.7109375" style="51" bestFit="1" customWidth="1"/>
    <col min="6676" max="6918" width="9.28515625" style="51"/>
    <col min="6919" max="6919" width="3.28515625" style="51" customWidth="1"/>
    <col min="6920" max="6920" width="19.7109375" style="51" customWidth="1"/>
    <col min="6921" max="6921" width="14.7109375" style="51" customWidth="1"/>
    <col min="6922" max="6922" width="17.28515625" style="51" customWidth="1"/>
    <col min="6923" max="6923" width="16.42578125" style="51" customWidth="1"/>
    <col min="6924" max="6924" width="14.28515625" style="51" customWidth="1"/>
    <col min="6925" max="6925" width="2.28515625" style="51" customWidth="1"/>
    <col min="6926" max="6926" width="9.42578125" style="51" customWidth="1"/>
    <col min="6927" max="6927" width="8.7109375" style="51" customWidth="1"/>
    <col min="6928" max="6928" width="20.28515625" style="51" bestFit="1" customWidth="1"/>
    <col min="6929" max="6929" width="12.7109375" style="51" bestFit="1" customWidth="1"/>
    <col min="6930" max="6930" width="9.28515625" style="51"/>
    <col min="6931" max="6931" width="12.7109375" style="51" bestFit="1" customWidth="1"/>
    <col min="6932" max="7174" width="9.28515625" style="51"/>
    <col min="7175" max="7175" width="3.28515625" style="51" customWidth="1"/>
    <col min="7176" max="7176" width="19.7109375" style="51" customWidth="1"/>
    <col min="7177" max="7177" width="14.7109375" style="51" customWidth="1"/>
    <col min="7178" max="7178" width="17.28515625" style="51" customWidth="1"/>
    <col min="7179" max="7179" width="16.42578125" style="51" customWidth="1"/>
    <col min="7180" max="7180" width="14.28515625" style="51" customWidth="1"/>
    <col min="7181" max="7181" width="2.28515625" style="51" customWidth="1"/>
    <col min="7182" max="7182" width="9.42578125" style="51" customWidth="1"/>
    <col min="7183" max="7183" width="8.7109375" style="51" customWidth="1"/>
    <col min="7184" max="7184" width="20.28515625" style="51" bestFit="1" customWidth="1"/>
    <col min="7185" max="7185" width="12.7109375" style="51" bestFit="1" customWidth="1"/>
    <col min="7186" max="7186" width="9.28515625" style="51"/>
    <col min="7187" max="7187" width="12.7109375" style="51" bestFit="1" customWidth="1"/>
    <col min="7188" max="7430" width="9.28515625" style="51"/>
    <col min="7431" max="7431" width="3.28515625" style="51" customWidth="1"/>
    <col min="7432" max="7432" width="19.7109375" style="51" customWidth="1"/>
    <col min="7433" max="7433" width="14.7109375" style="51" customWidth="1"/>
    <col min="7434" max="7434" width="17.28515625" style="51" customWidth="1"/>
    <col min="7435" max="7435" width="16.42578125" style="51" customWidth="1"/>
    <col min="7436" max="7436" width="14.28515625" style="51" customWidth="1"/>
    <col min="7437" max="7437" width="2.28515625" style="51" customWidth="1"/>
    <col min="7438" max="7438" width="9.42578125" style="51" customWidth="1"/>
    <col min="7439" max="7439" width="8.7109375" style="51" customWidth="1"/>
    <col min="7440" max="7440" width="20.28515625" style="51" bestFit="1" customWidth="1"/>
    <col min="7441" max="7441" width="12.7109375" style="51" bestFit="1" customWidth="1"/>
    <col min="7442" max="7442" width="9.28515625" style="51"/>
    <col min="7443" max="7443" width="12.7109375" style="51" bestFit="1" customWidth="1"/>
    <col min="7444" max="7686" width="9.28515625" style="51"/>
    <col min="7687" max="7687" width="3.28515625" style="51" customWidth="1"/>
    <col min="7688" max="7688" width="19.7109375" style="51" customWidth="1"/>
    <col min="7689" max="7689" width="14.7109375" style="51" customWidth="1"/>
    <col min="7690" max="7690" width="17.28515625" style="51" customWidth="1"/>
    <col min="7691" max="7691" width="16.42578125" style="51" customWidth="1"/>
    <col min="7692" max="7692" width="14.28515625" style="51" customWidth="1"/>
    <col min="7693" max="7693" width="2.28515625" style="51" customWidth="1"/>
    <col min="7694" max="7694" width="9.42578125" style="51" customWidth="1"/>
    <col min="7695" max="7695" width="8.7109375" style="51" customWidth="1"/>
    <col min="7696" max="7696" width="20.28515625" style="51" bestFit="1" customWidth="1"/>
    <col min="7697" max="7697" width="12.7109375" style="51" bestFit="1" customWidth="1"/>
    <col min="7698" max="7698" width="9.28515625" style="51"/>
    <col min="7699" max="7699" width="12.7109375" style="51" bestFit="1" customWidth="1"/>
    <col min="7700" max="7942" width="9.28515625" style="51"/>
    <col min="7943" max="7943" width="3.28515625" style="51" customWidth="1"/>
    <col min="7944" max="7944" width="19.7109375" style="51" customWidth="1"/>
    <col min="7945" max="7945" width="14.7109375" style="51" customWidth="1"/>
    <col min="7946" max="7946" width="17.28515625" style="51" customWidth="1"/>
    <col min="7947" max="7947" width="16.42578125" style="51" customWidth="1"/>
    <col min="7948" max="7948" width="14.28515625" style="51" customWidth="1"/>
    <col min="7949" max="7949" width="2.28515625" style="51" customWidth="1"/>
    <col min="7950" max="7950" width="9.42578125" style="51" customWidth="1"/>
    <col min="7951" max="7951" width="8.7109375" style="51" customWidth="1"/>
    <col min="7952" max="7952" width="20.28515625" style="51" bestFit="1" customWidth="1"/>
    <col min="7953" max="7953" width="12.7109375" style="51" bestFit="1" customWidth="1"/>
    <col min="7954" max="7954" width="9.28515625" style="51"/>
    <col min="7955" max="7955" width="12.7109375" style="51" bestFit="1" customWidth="1"/>
    <col min="7956" max="8198" width="9.28515625" style="51"/>
    <col min="8199" max="8199" width="3.28515625" style="51" customWidth="1"/>
    <col min="8200" max="8200" width="19.7109375" style="51" customWidth="1"/>
    <col min="8201" max="8201" width="14.7109375" style="51" customWidth="1"/>
    <col min="8202" max="8202" width="17.28515625" style="51" customWidth="1"/>
    <col min="8203" max="8203" width="16.42578125" style="51" customWidth="1"/>
    <col min="8204" max="8204" width="14.28515625" style="51" customWidth="1"/>
    <col min="8205" max="8205" width="2.28515625" style="51" customWidth="1"/>
    <col min="8206" max="8206" width="9.42578125" style="51" customWidth="1"/>
    <col min="8207" max="8207" width="8.7109375" style="51" customWidth="1"/>
    <col min="8208" max="8208" width="20.28515625" style="51" bestFit="1" customWidth="1"/>
    <col min="8209" max="8209" width="12.7109375" style="51" bestFit="1" customWidth="1"/>
    <col min="8210" max="8210" width="9.28515625" style="51"/>
    <col min="8211" max="8211" width="12.7109375" style="51" bestFit="1" customWidth="1"/>
    <col min="8212" max="8454" width="9.28515625" style="51"/>
    <col min="8455" max="8455" width="3.28515625" style="51" customWidth="1"/>
    <col min="8456" max="8456" width="19.7109375" style="51" customWidth="1"/>
    <col min="8457" max="8457" width="14.7109375" style="51" customWidth="1"/>
    <col min="8458" max="8458" width="17.28515625" style="51" customWidth="1"/>
    <col min="8459" max="8459" width="16.42578125" style="51" customWidth="1"/>
    <col min="8460" max="8460" width="14.28515625" style="51" customWidth="1"/>
    <col min="8461" max="8461" width="2.28515625" style="51" customWidth="1"/>
    <col min="8462" max="8462" width="9.42578125" style="51" customWidth="1"/>
    <col min="8463" max="8463" width="8.7109375" style="51" customWidth="1"/>
    <col min="8464" max="8464" width="20.28515625" style="51" bestFit="1" customWidth="1"/>
    <col min="8465" max="8465" width="12.7109375" style="51" bestFit="1" customWidth="1"/>
    <col min="8466" max="8466" width="9.28515625" style="51"/>
    <col min="8467" max="8467" width="12.7109375" style="51" bestFit="1" customWidth="1"/>
    <col min="8468" max="8710" width="9.28515625" style="51"/>
    <col min="8711" max="8711" width="3.28515625" style="51" customWidth="1"/>
    <col min="8712" max="8712" width="19.7109375" style="51" customWidth="1"/>
    <col min="8713" max="8713" width="14.7109375" style="51" customWidth="1"/>
    <col min="8714" max="8714" width="17.28515625" style="51" customWidth="1"/>
    <col min="8715" max="8715" width="16.42578125" style="51" customWidth="1"/>
    <col min="8716" max="8716" width="14.28515625" style="51" customWidth="1"/>
    <col min="8717" max="8717" width="2.28515625" style="51" customWidth="1"/>
    <col min="8718" max="8718" width="9.42578125" style="51" customWidth="1"/>
    <col min="8719" max="8719" width="8.7109375" style="51" customWidth="1"/>
    <col min="8720" max="8720" width="20.28515625" style="51" bestFit="1" customWidth="1"/>
    <col min="8721" max="8721" width="12.7109375" style="51" bestFit="1" customWidth="1"/>
    <col min="8722" max="8722" width="9.28515625" style="51"/>
    <col min="8723" max="8723" width="12.7109375" style="51" bestFit="1" customWidth="1"/>
    <col min="8724" max="8966" width="9.28515625" style="51"/>
    <col min="8967" max="8967" width="3.28515625" style="51" customWidth="1"/>
    <col min="8968" max="8968" width="19.7109375" style="51" customWidth="1"/>
    <col min="8969" max="8969" width="14.7109375" style="51" customWidth="1"/>
    <col min="8970" max="8970" width="17.28515625" style="51" customWidth="1"/>
    <col min="8971" max="8971" width="16.42578125" style="51" customWidth="1"/>
    <col min="8972" max="8972" width="14.28515625" style="51" customWidth="1"/>
    <col min="8973" max="8973" width="2.28515625" style="51" customWidth="1"/>
    <col min="8974" max="8974" width="9.42578125" style="51" customWidth="1"/>
    <col min="8975" max="8975" width="8.7109375" style="51" customWidth="1"/>
    <col min="8976" max="8976" width="20.28515625" style="51" bestFit="1" customWidth="1"/>
    <col min="8977" max="8977" width="12.7109375" style="51" bestFit="1" customWidth="1"/>
    <col min="8978" max="8978" width="9.28515625" style="51"/>
    <col min="8979" max="8979" width="12.7109375" style="51" bestFit="1" customWidth="1"/>
    <col min="8980" max="9222" width="9.28515625" style="51"/>
    <col min="9223" max="9223" width="3.28515625" style="51" customWidth="1"/>
    <col min="9224" max="9224" width="19.7109375" style="51" customWidth="1"/>
    <col min="9225" max="9225" width="14.7109375" style="51" customWidth="1"/>
    <col min="9226" max="9226" width="17.28515625" style="51" customWidth="1"/>
    <col min="9227" max="9227" width="16.42578125" style="51" customWidth="1"/>
    <col min="9228" max="9228" width="14.28515625" style="51" customWidth="1"/>
    <col min="9229" max="9229" width="2.28515625" style="51" customWidth="1"/>
    <col min="9230" max="9230" width="9.42578125" style="51" customWidth="1"/>
    <col min="9231" max="9231" width="8.7109375" style="51" customWidth="1"/>
    <col min="9232" max="9232" width="20.28515625" style="51" bestFit="1" customWidth="1"/>
    <col min="9233" max="9233" width="12.7109375" style="51" bestFit="1" customWidth="1"/>
    <col min="9234" max="9234" width="9.28515625" style="51"/>
    <col min="9235" max="9235" width="12.7109375" style="51" bestFit="1" customWidth="1"/>
    <col min="9236" max="9478" width="9.28515625" style="51"/>
    <col min="9479" max="9479" width="3.28515625" style="51" customWidth="1"/>
    <col min="9480" max="9480" width="19.7109375" style="51" customWidth="1"/>
    <col min="9481" max="9481" width="14.7109375" style="51" customWidth="1"/>
    <col min="9482" max="9482" width="17.28515625" style="51" customWidth="1"/>
    <col min="9483" max="9483" width="16.42578125" style="51" customWidth="1"/>
    <col min="9484" max="9484" width="14.28515625" style="51" customWidth="1"/>
    <col min="9485" max="9485" width="2.28515625" style="51" customWidth="1"/>
    <col min="9486" max="9486" width="9.42578125" style="51" customWidth="1"/>
    <col min="9487" max="9487" width="8.7109375" style="51" customWidth="1"/>
    <col min="9488" max="9488" width="20.28515625" style="51" bestFit="1" customWidth="1"/>
    <col min="9489" max="9489" width="12.7109375" style="51" bestFit="1" customWidth="1"/>
    <col min="9490" max="9490" width="9.28515625" style="51"/>
    <col min="9491" max="9491" width="12.7109375" style="51" bestFit="1" customWidth="1"/>
    <col min="9492" max="9734" width="9.28515625" style="51"/>
    <col min="9735" max="9735" width="3.28515625" style="51" customWidth="1"/>
    <col min="9736" max="9736" width="19.7109375" style="51" customWidth="1"/>
    <col min="9737" max="9737" width="14.7109375" style="51" customWidth="1"/>
    <col min="9738" max="9738" width="17.28515625" style="51" customWidth="1"/>
    <col min="9739" max="9739" width="16.42578125" style="51" customWidth="1"/>
    <col min="9740" max="9740" width="14.28515625" style="51" customWidth="1"/>
    <col min="9741" max="9741" width="2.28515625" style="51" customWidth="1"/>
    <col min="9742" max="9742" width="9.42578125" style="51" customWidth="1"/>
    <col min="9743" max="9743" width="8.7109375" style="51" customWidth="1"/>
    <col min="9744" max="9744" width="20.28515625" style="51" bestFit="1" customWidth="1"/>
    <col min="9745" max="9745" width="12.7109375" style="51" bestFit="1" customWidth="1"/>
    <col min="9746" max="9746" width="9.28515625" style="51"/>
    <col min="9747" max="9747" width="12.7109375" style="51" bestFit="1" customWidth="1"/>
    <col min="9748" max="9990" width="9.28515625" style="51"/>
    <col min="9991" max="9991" width="3.28515625" style="51" customWidth="1"/>
    <col min="9992" max="9992" width="19.7109375" style="51" customWidth="1"/>
    <col min="9993" max="9993" width="14.7109375" style="51" customWidth="1"/>
    <col min="9994" max="9994" width="17.28515625" style="51" customWidth="1"/>
    <col min="9995" max="9995" width="16.42578125" style="51" customWidth="1"/>
    <col min="9996" max="9996" width="14.28515625" style="51" customWidth="1"/>
    <col min="9997" max="9997" width="2.28515625" style="51" customWidth="1"/>
    <col min="9998" max="9998" width="9.42578125" style="51" customWidth="1"/>
    <col min="9999" max="9999" width="8.7109375" style="51" customWidth="1"/>
    <col min="10000" max="10000" width="20.28515625" style="51" bestFit="1" customWidth="1"/>
    <col min="10001" max="10001" width="12.7109375" style="51" bestFit="1" customWidth="1"/>
    <col min="10002" max="10002" width="9.28515625" style="51"/>
    <col min="10003" max="10003" width="12.7109375" style="51" bestFit="1" customWidth="1"/>
    <col min="10004" max="10246" width="9.28515625" style="51"/>
    <col min="10247" max="10247" width="3.28515625" style="51" customWidth="1"/>
    <col min="10248" max="10248" width="19.7109375" style="51" customWidth="1"/>
    <col min="10249" max="10249" width="14.7109375" style="51" customWidth="1"/>
    <col min="10250" max="10250" width="17.28515625" style="51" customWidth="1"/>
    <col min="10251" max="10251" width="16.42578125" style="51" customWidth="1"/>
    <col min="10252" max="10252" width="14.28515625" style="51" customWidth="1"/>
    <col min="10253" max="10253" width="2.28515625" style="51" customWidth="1"/>
    <col min="10254" max="10254" width="9.42578125" style="51" customWidth="1"/>
    <col min="10255" max="10255" width="8.7109375" style="51" customWidth="1"/>
    <col min="10256" max="10256" width="20.28515625" style="51" bestFit="1" customWidth="1"/>
    <col min="10257" max="10257" width="12.7109375" style="51" bestFit="1" customWidth="1"/>
    <col min="10258" max="10258" width="9.28515625" style="51"/>
    <col min="10259" max="10259" width="12.7109375" style="51" bestFit="1" customWidth="1"/>
    <col min="10260" max="10502" width="9.28515625" style="51"/>
    <col min="10503" max="10503" width="3.28515625" style="51" customWidth="1"/>
    <col min="10504" max="10504" width="19.7109375" style="51" customWidth="1"/>
    <col min="10505" max="10505" width="14.7109375" style="51" customWidth="1"/>
    <col min="10506" max="10506" width="17.28515625" style="51" customWidth="1"/>
    <col min="10507" max="10507" width="16.42578125" style="51" customWidth="1"/>
    <col min="10508" max="10508" width="14.28515625" style="51" customWidth="1"/>
    <col min="10509" max="10509" width="2.28515625" style="51" customWidth="1"/>
    <col min="10510" max="10510" width="9.42578125" style="51" customWidth="1"/>
    <col min="10511" max="10511" width="8.7109375" style="51" customWidth="1"/>
    <col min="10512" max="10512" width="20.28515625" style="51" bestFit="1" customWidth="1"/>
    <col min="10513" max="10513" width="12.7109375" style="51" bestFit="1" customWidth="1"/>
    <col min="10514" max="10514" width="9.28515625" style="51"/>
    <col min="10515" max="10515" width="12.7109375" style="51" bestFit="1" customWidth="1"/>
    <col min="10516" max="10758" width="9.28515625" style="51"/>
    <col min="10759" max="10759" width="3.28515625" style="51" customWidth="1"/>
    <col min="10760" max="10760" width="19.7109375" style="51" customWidth="1"/>
    <col min="10761" max="10761" width="14.7109375" style="51" customWidth="1"/>
    <col min="10762" max="10762" width="17.28515625" style="51" customWidth="1"/>
    <col min="10763" max="10763" width="16.42578125" style="51" customWidth="1"/>
    <col min="10764" max="10764" width="14.28515625" style="51" customWidth="1"/>
    <col min="10765" max="10765" width="2.28515625" style="51" customWidth="1"/>
    <col min="10766" max="10766" width="9.42578125" style="51" customWidth="1"/>
    <col min="10767" max="10767" width="8.7109375" style="51" customWidth="1"/>
    <col min="10768" max="10768" width="20.28515625" style="51" bestFit="1" customWidth="1"/>
    <col min="10769" max="10769" width="12.7109375" style="51" bestFit="1" customWidth="1"/>
    <col min="10770" max="10770" width="9.28515625" style="51"/>
    <col min="10771" max="10771" width="12.7109375" style="51" bestFit="1" customWidth="1"/>
    <col min="10772" max="11014" width="9.28515625" style="51"/>
    <col min="11015" max="11015" width="3.28515625" style="51" customWidth="1"/>
    <col min="11016" max="11016" width="19.7109375" style="51" customWidth="1"/>
    <col min="11017" max="11017" width="14.7109375" style="51" customWidth="1"/>
    <col min="11018" max="11018" width="17.28515625" style="51" customWidth="1"/>
    <col min="11019" max="11019" width="16.42578125" style="51" customWidth="1"/>
    <col min="11020" max="11020" width="14.28515625" style="51" customWidth="1"/>
    <col min="11021" max="11021" width="2.28515625" style="51" customWidth="1"/>
    <col min="11022" max="11022" width="9.42578125" style="51" customWidth="1"/>
    <col min="11023" max="11023" width="8.7109375" style="51" customWidth="1"/>
    <col min="11024" max="11024" width="20.28515625" style="51" bestFit="1" customWidth="1"/>
    <col min="11025" max="11025" width="12.7109375" style="51" bestFit="1" customWidth="1"/>
    <col min="11026" max="11026" width="9.28515625" style="51"/>
    <col min="11027" max="11027" width="12.7109375" style="51" bestFit="1" customWidth="1"/>
    <col min="11028" max="11270" width="9.28515625" style="51"/>
    <col min="11271" max="11271" width="3.28515625" style="51" customWidth="1"/>
    <col min="11272" max="11272" width="19.7109375" style="51" customWidth="1"/>
    <col min="11273" max="11273" width="14.7109375" style="51" customWidth="1"/>
    <col min="11274" max="11274" width="17.28515625" style="51" customWidth="1"/>
    <col min="11275" max="11275" width="16.42578125" style="51" customWidth="1"/>
    <col min="11276" max="11276" width="14.28515625" style="51" customWidth="1"/>
    <col min="11277" max="11277" width="2.28515625" style="51" customWidth="1"/>
    <col min="11278" max="11278" width="9.42578125" style="51" customWidth="1"/>
    <col min="11279" max="11279" width="8.7109375" style="51" customWidth="1"/>
    <col min="11280" max="11280" width="20.28515625" style="51" bestFit="1" customWidth="1"/>
    <col min="11281" max="11281" width="12.7109375" style="51" bestFit="1" customWidth="1"/>
    <col min="11282" max="11282" width="9.28515625" style="51"/>
    <col min="11283" max="11283" width="12.7109375" style="51" bestFit="1" customWidth="1"/>
    <col min="11284" max="11526" width="9.28515625" style="51"/>
    <col min="11527" max="11527" width="3.28515625" style="51" customWidth="1"/>
    <col min="11528" max="11528" width="19.7109375" style="51" customWidth="1"/>
    <col min="11529" max="11529" width="14.7109375" style="51" customWidth="1"/>
    <col min="11530" max="11530" width="17.28515625" style="51" customWidth="1"/>
    <col min="11531" max="11531" width="16.42578125" style="51" customWidth="1"/>
    <col min="11532" max="11532" width="14.28515625" style="51" customWidth="1"/>
    <col min="11533" max="11533" width="2.28515625" style="51" customWidth="1"/>
    <col min="11534" max="11534" width="9.42578125" style="51" customWidth="1"/>
    <col min="11535" max="11535" width="8.7109375" style="51" customWidth="1"/>
    <col min="11536" max="11536" width="20.28515625" style="51" bestFit="1" customWidth="1"/>
    <col min="11537" max="11537" width="12.7109375" style="51" bestFit="1" customWidth="1"/>
    <col min="11538" max="11538" width="9.28515625" style="51"/>
    <col min="11539" max="11539" width="12.7109375" style="51" bestFit="1" customWidth="1"/>
    <col min="11540" max="11782" width="9.28515625" style="51"/>
    <col min="11783" max="11783" width="3.28515625" style="51" customWidth="1"/>
    <col min="11784" max="11784" width="19.7109375" style="51" customWidth="1"/>
    <col min="11785" max="11785" width="14.7109375" style="51" customWidth="1"/>
    <col min="11786" max="11786" width="17.28515625" style="51" customWidth="1"/>
    <col min="11787" max="11787" width="16.42578125" style="51" customWidth="1"/>
    <col min="11788" max="11788" width="14.28515625" style="51" customWidth="1"/>
    <col min="11789" max="11789" width="2.28515625" style="51" customWidth="1"/>
    <col min="11790" max="11790" width="9.42578125" style="51" customWidth="1"/>
    <col min="11791" max="11791" width="8.7109375" style="51" customWidth="1"/>
    <col min="11792" max="11792" width="20.28515625" style="51" bestFit="1" customWidth="1"/>
    <col min="11793" max="11793" width="12.7109375" style="51" bestFit="1" customWidth="1"/>
    <col min="11794" max="11794" width="9.28515625" style="51"/>
    <col min="11795" max="11795" width="12.7109375" style="51" bestFit="1" customWidth="1"/>
    <col min="11796" max="12038" width="9.28515625" style="51"/>
    <col min="12039" max="12039" width="3.28515625" style="51" customWidth="1"/>
    <col min="12040" max="12040" width="19.7109375" style="51" customWidth="1"/>
    <col min="12041" max="12041" width="14.7109375" style="51" customWidth="1"/>
    <col min="12042" max="12042" width="17.28515625" style="51" customWidth="1"/>
    <col min="12043" max="12043" width="16.42578125" style="51" customWidth="1"/>
    <col min="12044" max="12044" width="14.28515625" style="51" customWidth="1"/>
    <col min="12045" max="12045" width="2.28515625" style="51" customWidth="1"/>
    <col min="12046" max="12046" width="9.42578125" style="51" customWidth="1"/>
    <col min="12047" max="12047" width="8.7109375" style="51" customWidth="1"/>
    <col min="12048" max="12048" width="20.28515625" style="51" bestFit="1" customWidth="1"/>
    <col min="12049" max="12049" width="12.7109375" style="51" bestFit="1" customWidth="1"/>
    <col min="12050" max="12050" width="9.28515625" style="51"/>
    <col min="12051" max="12051" width="12.7109375" style="51" bestFit="1" customWidth="1"/>
    <col min="12052" max="12294" width="9.28515625" style="51"/>
    <col min="12295" max="12295" width="3.28515625" style="51" customWidth="1"/>
    <col min="12296" max="12296" width="19.7109375" style="51" customWidth="1"/>
    <col min="12297" max="12297" width="14.7109375" style="51" customWidth="1"/>
    <col min="12298" max="12298" width="17.28515625" style="51" customWidth="1"/>
    <col min="12299" max="12299" width="16.42578125" style="51" customWidth="1"/>
    <col min="12300" max="12300" width="14.28515625" style="51" customWidth="1"/>
    <col min="12301" max="12301" width="2.28515625" style="51" customWidth="1"/>
    <col min="12302" max="12302" width="9.42578125" style="51" customWidth="1"/>
    <col min="12303" max="12303" width="8.7109375" style="51" customWidth="1"/>
    <col min="12304" max="12304" width="20.28515625" style="51" bestFit="1" customWidth="1"/>
    <col min="12305" max="12305" width="12.7109375" style="51" bestFit="1" customWidth="1"/>
    <col min="12306" max="12306" width="9.28515625" style="51"/>
    <col min="12307" max="12307" width="12.7109375" style="51" bestFit="1" customWidth="1"/>
    <col min="12308" max="12550" width="9.28515625" style="51"/>
    <col min="12551" max="12551" width="3.28515625" style="51" customWidth="1"/>
    <col min="12552" max="12552" width="19.7109375" style="51" customWidth="1"/>
    <col min="12553" max="12553" width="14.7109375" style="51" customWidth="1"/>
    <col min="12554" max="12554" width="17.28515625" style="51" customWidth="1"/>
    <col min="12555" max="12555" width="16.42578125" style="51" customWidth="1"/>
    <col min="12556" max="12556" width="14.28515625" style="51" customWidth="1"/>
    <col min="12557" max="12557" width="2.28515625" style="51" customWidth="1"/>
    <col min="12558" max="12558" width="9.42578125" style="51" customWidth="1"/>
    <col min="12559" max="12559" width="8.7109375" style="51" customWidth="1"/>
    <col min="12560" max="12560" width="20.28515625" style="51" bestFit="1" customWidth="1"/>
    <col min="12561" max="12561" width="12.7109375" style="51" bestFit="1" customWidth="1"/>
    <col min="12562" max="12562" width="9.28515625" style="51"/>
    <col min="12563" max="12563" width="12.7109375" style="51" bestFit="1" customWidth="1"/>
    <col min="12564" max="12806" width="9.28515625" style="51"/>
    <col min="12807" max="12807" width="3.28515625" style="51" customWidth="1"/>
    <col min="12808" max="12808" width="19.7109375" style="51" customWidth="1"/>
    <col min="12809" max="12809" width="14.7109375" style="51" customWidth="1"/>
    <col min="12810" max="12810" width="17.28515625" style="51" customWidth="1"/>
    <col min="12811" max="12811" width="16.42578125" style="51" customWidth="1"/>
    <col min="12812" max="12812" width="14.28515625" style="51" customWidth="1"/>
    <col min="12813" max="12813" width="2.28515625" style="51" customWidth="1"/>
    <col min="12814" max="12814" width="9.42578125" style="51" customWidth="1"/>
    <col min="12815" max="12815" width="8.7109375" style="51" customWidth="1"/>
    <col min="12816" max="12816" width="20.28515625" style="51" bestFit="1" customWidth="1"/>
    <col min="12817" max="12817" width="12.7109375" style="51" bestFit="1" customWidth="1"/>
    <col min="12818" max="12818" width="9.28515625" style="51"/>
    <col min="12819" max="12819" width="12.7109375" style="51" bestFit="1" customWidth="1"/>
    <col min="12820" max="13062" width="9.28515625" style="51"/>
    <col min="13063" max="13063" width="3.28515625" style="51" customWidth="1"/>
    <col min="13064" max="13064" width="19.7109375" style="51" customWidth="1"/>
    <col min="13065" max="13065" width="14.7109375" style="51" customWidth="1"/>
    <col min="13066" max="13066" width="17.28515625" style="51" customWidth="1"/>
    <col min="13067" max="13067" width="16.42578125" style="51" customWidth="1"/>
    <col min="13068" max="13068" width="14.28515625" style="51" customWidth="1"/>
    <col min="13069" max="13069" width="2.28515625" style="51" customWidth="1"/>
    <col min="13070" max="13070" width="9.42578125" style="51" customWidth="1"/>
    <col min="13071" max="13071" width="8.7109375" style="51" customWidth="1"/>
    <col min="13072" max="13072" width="20.28515625" style="51" bestFit="1" customWidth="1"/>
    <col min="13073" max="13073" width="12.7109375" style="51" bestFit="1" customWidth="1"/>
    <col min="13074" max="13074" width="9.28515625" style="51"/>
    <col min="13075" max="13075" width="12.7109375" style="51" bestFit="1" customWidth="1"/>
    <col min="13076" max="13318" width="9.28515625" style="51"/>
    <col min="13319" max="13319" width="3.28515625" style="51" customWidth="1"/>
    <col min="13320" max="13320" width="19.7109375" style="51" customWidth="1"/>
    <col min="13321" max="13321" width="14.7109375" style="51" customWidth="1"/>
    <col min="13322" max="13322" width="17.28515625" style="51" customWidth="1"/>
    <col min="13323" max="13323" width="16.42578125" style="51" customWidth="1"/>
    <col min="13324" max="13324" width="14.28515625" style="51" customWidth="1"/>
    <col min="13325" max="13325" width="2.28515625" style="51" customWidth="1"/>
    <col min="13326" max="13326" width="9.42578125" style="51" customWidth="1"/>
    <col min="13327" max="13327" width="8.7109375" style="51" customWidth="1"/>
    <col min="13328" max="13328" width="20.28515625" style="51" bestFit="1" customWidth="1"/>
    <col min="13329" max="13329" width="12.7109375" style="51" bestFit="1" customWidth="1"/>
    <col min="13330" max="13330" width="9.28515625" style="51"/>
    <col min="13331" max="13331" width="12.7109375" style="51" bestFit="1" customWidth="1"/>
    <col min="13332" max="13574" width="9.28515625" style="51"/>
    <col min="13575" max="13575" width="3.28515625" style="51" customWidth="1"/>
    <col min="13576" max="13576" width="19.7109375" style="51" customWidth="1"/>
    <col min="13577" max="13577" width="14.7109375" style="51" customWidth="1"/>
    <col min="13578" max="13578" width="17.28515625" style="51" customWidth="1"/>
    <col min="13579" max="13579" width="16.42578125" style="51" customWidth="1"/>
    <col min="13580" max="13580" width="14.28515625" style="51" customWidth="1"/>
    <col min="13581" max="13581" width="2.28515625" style="51" customWidth="1"/>
    <col min="13582" max="13582" width="9.42578125" style="51" customWidth="1"/>
    <col min="13583" max="13583" width="8.7109375" style="51" customWidth="1"/>
    <col min="13584" max="13584" width="20.28515625" style="51" bestFit="1" customWidth="1"/>
    <col min="13585" max="13585" width="12.7109375" style="51" bestFit="1" customWidth="1"/>
    <col min="13586" max="13586" width="9.28515625" style="51"/>
    <col min="13587" max="13587" width="12.7109375" style="51" bestFit="1" customWidth="1"/>
    <col min="13588" max="13830" width="9.28515625" style="51"/>
    <col min="13831" max="13831" width="3.28515625" style="51" customWidth="1"/>
    <col min="13832" max="13832" width="19.7109375" style="51" customWidth="1"/>
    <col min="13833" max="13833" width="14.7109375" style="51" customWidth="1"/>
    <col min="13834" max="13834" width="17.28515625" style="51" customWidth="1"/>
    <col min="13835" max="13835" width="16.42578125" style="51" customWidth="1"/>
    <col min="13836" max="13836" width="14.28515625" style="51" customWidth="1"/>
    <col min="13837" max="13837" width="2.28515625" style="51" customWidth="1"/>
    <col min="13838" max="13838" width="9.42578125" style="51" customWidth="1"/>
    <col min="13839" max="13839" width="8.7109375" style="51" customWidth="1"/>
    <col min="13840" max="13840" width="20.28515625" style="51" bestFit="1" customWidth="1"/>
    <col min="13841" max="13841" width="12.7109375" style="51" bestFit="1" customWidth="1"/>
    <col min="13842" max="13842" width="9.28515625" style="51"/>
    <col min="13843" max="13843" width="12.7109375" style="51" bestFit="1" customWidth="1"/>
    <col min="13844" max="14086" width="9.28515625" style="51"/>
    <col min="14087" max="14087" width="3.28515625" style="51" customWidth="1"/>
    <col min="14088" max="14088" width="19.7109375" style="51" customWidth="1"/>
    <col min="14089" max="14089" width="14.7109375" style="51" customWidth="1"/>
    <col min="14090" max="14090" width="17.28515625" style="51" customWidth="1"/>
    <col min="14091" max="14091" width="16.42578125" style="51" customWidth="1"/>
    <col min="14092" max="14092" width="14.28515625" style="51" customWidth="1"/>
    <col min="14093" max="14093" width="2.28515625" style="51" customWidth="1"/>
    <col min="14094" max="14094" width="9.42578125" style="51" customWidth="1"/>
    <col min="14095" max="14095" width="8.7109375" style="51" customWidth="1"/>
    <col min="14096" max="14096" width="20.28515625" style="51" bestFit="1" customWidth="1"/>
    <col min="14097" max="14097" width="12.7109375" style="51" bestFit="1" customWidth="1"/>
    <col min="14098" max="14098" width="9.28515625" style="51"/>
    <col min="14099" max="14099" width="12.7109375" style="51" bestFit="1" customWidth="1"/>
    <col min="14100" max="14342" width="9.28515625" style="51"/>
    <col min="14343" max="14343" width="3.28515625" style="51" customWidth="1"/>
    <col min="14344" max="14344" width="19.7109375" style="51" customWidth="1"/>
    <col min="14345" max="14345" width="14.7109375" style="51" customWidth="1"/>
    <col min="14346" max="14346" width="17.28515625" style="51" customWidth="1"/>
    <col min="14347" max="14347" width="16.42578125" style="51" customWidth="1"/>
    <col min="14348" max="14348" width="14.28515625" style="51" customWidth="1"/>
    <col min="14349" max="14349" width="2.28515625" style="51" customWidth="1"/>
    <col min="14350" max="14350" width="9.42578125" style="51" customWidth="1"/>
    <col min="14351" max="14351" width="8.7109375" style="51" customWidth="1"/>
    <col min="14352" max="14352" width="20.28515625" style="51" bestFit="1" customWidth="1"/>
    <col min="14353" max="14353" width="12.7109375" style="51" bestFit="1" customWidth="1"/>
    <col min="14354" max="14354" width="9.28515625" style="51"/>
    <col min="14355" max="14355" width="12.7109375" style="51" bestFit="1" customWidth="1"/>
    <col min="14356" max="14598" width="9.28515625" style="51"/>
    <col min="14599" max="14599" width="3.28515625" style="51" customWidth="1"/>
    <col min="14600" max="14600" width="19.7109375" style="51" customWidth="1"/>
    <col min="14601" max="14601" width="14.7109375" style="51" customWidth="1"/>
    <col min="14602" max="14602" width="17.28515625" style="51" customWidth="1"/>
    <col min="14603" max="14603" width="16.42578125" style="51" customWidth="1"/>
    <col min="14604" max="14604" width="14.28515625" style="51" customWidth="1"/>
    <col min="14605" max="14605" width="2.28515625" style="51" customWidth="1"/>
    <col min="14606" max="14606" width="9.42578125" style="51" customWidth="1"/>
    <col min="14607" max="14607" width="8.7109375" style="51" customWidth="1"/>
    <col min="14608" max="14608" width="20.28515625" style="51" bestFit="1" customWidth="1"/>
    <col min="14609" max="14609" width="12.7109375" style="51" bestFit="1" customWidth="1"/>
    <col min="14610" max="14610" width="9.28515625" style="51"/>
    <col min="14611" max="14611" width="12.7109375" style="51" bestFit="1" customWidth="1"/>
    <col min="14612" max="14854" width="9.28515625" style="51"/>
    <col min="14855" max="14855" width="3.28515625" style="51" customWidth="1"/>
    <col min="14856" max="14856" width="19.7109375" style="51" customWidth="1"/>
    <col min="14857" max="14857" width="14.7109375" style="51" customWidth="1"/>
    <col min="14858" max="14858" width="17.28515625" style="51" customWidth="1"/>
    <col min="14859" max="14859" width="16.42578125" style="51" customWidth="1"/>
    <col min="14860" max="14860" width="14.28515625" style="51" customWidth="1"/>
    <col min="14861" max="14861" width="2.28515625" style="51" customWidth="1"/>
    <col min="14862" max="14862" width="9.42578125" style="51" customWidth="1"/>
    <col min="14863" max="14863" width="8.7109375" style="51" customWidth="1"/>
    <col min="14864" max="14864" width="20.28515625" style="51" bestFit="1" customWidth="1"/>
    <col min="14865" max="14865" width="12.7109375" style="51" bestFit="1" customWidth="1"/>
    <col min="14866" max="14866" width="9.28515625" style="51"/>
    <col min="14867" max="14867" width="12.7109375" style="51" bestFit="1" customWidth="1"/>
    <col min="14868" max="15110" width="9.28515625" style="51"/>
    <col min="15111" max="15111" width="3.28515625" style="51" customWidth="1"/>
    <col min="15112" max="15112" width="19.7109375" style="51" customWidth="1"/>
    <col min="15113" max="15113" width="14.7109375" style="51" customWidth="1"/>
    <col min="15114" max="15114" width="17.28515625" style="51" customWidth="1"/>
    <col min="15115" max="15115" width="16.42578125" style="51" customWidth="1"/>
    <col min="15116" max="15116" width="14.28515625" style="51" customWidth="1"/>
    <col min="15117" max="15117" width="2.28515625" style="51" customWidth="1"/>
    <col min="15118" max="15118" width="9.42578125" style="51" customWidth="1"/>
    <col min="15119" max="15119" width="8.7109375" style="51" customWidth="1"/>
    <col min="15120" max="15120" width="20.28515625" style="51" bestFit="1" customWidth="1"/>
    <col min="15121" max="15121" width="12.7109375" style="51" bestFit="1" customWidth="1"/>
    <col min="15122" max="15122" width="9.28515625" style="51"/>
    <col min="15123" max="15123" width="12.7109375" style="51" bestFit="1" customWidth="1"/>
    <col min="15124" max="15366" width="9.28515625" style="51"/>
    <col min="15367" max="15367" width="3.28515625" style="51" customWidth="1"/>
    <col min="15368" max="15368" width="19.7109375" style="51" customWidth="1"/>
    <col min="15369" max="15369" width="14.7109375" style="51" customWidth="1"/>
    <col min="15370" max="15370" width="17.28515625" style="51" customWidth="1"/>
    <col min="15371" max="15371" width="16.42578125" style="51" customWidth="1"/>
    <col min="15372" max="15372" width="14.28515625" style="51" customWidth="1"/>
    <col min="15373" max="15373" width="2.28515625" style="51" customWidth="1"/>
    <col min="15374" max="15374" width="9.42578125" style="51" customWidth="1"/>
    <col min="15375" max="15375" width="8.7109375" style="51" customWidth="1"/>
    <col min="15376" max="15376" width="20.28515625" style="51" bestFit="1" customWidth="1"/>
    <col min="15377" max="15377" width="12.7109375" style="51" bestFit="1" customWidth="1"/>
    <col min="15378" max="15378" width="9.28515625" style="51"/>
    <col min="15379" max="15379" width="12.7109375" style="51" bestFit="1" customWidth="1"/>
    <col min="15380" max="15622" width="9.28515625" style="51"/>
    <col min="15623" max="15623" width="3.28515625" style="51" customWidth="1"/>
    <col min="15624" max="15624" width="19.7109375" style="51" customWidth="1"/>
    <col min="15625" max="15625" width="14.7109375" style="51" customWidth="1"/>
    <col min="15626" max="15626" width="17.28515625" style="51" customWidth="1"/>
    <col min="15627" max="15627" width="16.42578125" style="51" customWidth="1"/>
    <col min="15628" max="15628" width="14.28515625" style="51" customWidth="1"/>
    <col min="15629" max="15629" width="2.28515625" style="51" customWidth="1"/>
    <col min="15630" max="15630" width="9.42578125" style="51" customWidth="1"/>
    <col min="15631" max="15631" width="8.7109375" style="51" customWidth="1"/>
    <col min="15632" max="15632" width="20.28515625" style="51" bestFit="1" customWidth="1"/>
    <col min="15633" max="15633" width="12.7109375" style="51" bestFit="1" customWidth="1"/>
    <col min="15634" max="15634" width="9.28515625" style="51"/>
    <col min="15635" max="15635" width="12.7109375" style="51" bestFit="1" customWidth="1"/>
    <col min="15636" max="15878" width="9.28515625" style="51"/>
    <col min="15879" max="15879" width="3.28515625" style="51" customWidth="1"/>
    <col min="15880" max="15880" width="19.7109375" style="51" customWidth="1"/>
    <col min="15881" max="15881" width="14.7109375" style="51" customWidth="1"/>
    <col min="15882" max="15882" width="17.28515625" style="51" customWidth="1"/>
    <col min="15883" max="15883" width="16.42578125" style="51" customWidth="1"/>
    <col min="15884" max="15884" width="14.28515625" style="51" customWidth="1"/>
    <col min="15885" max="15885" width="2.28515625" style="51" customWidth="1"/>
    <col min="15886" max="15886" width="9.42578125" style="51" customWidth="1"/>
    <col min="15887" max="15887" width="8.7109375" style="51" customWidth="1"/>
    <col min="15888" max="15888" width="20.28515625" style="51" bestFit="1" customWidth="1"/>
    <col min="15889" max="15889" width="12.7109375" style="51" bestFit="1" customWidth="1"/>
    <col min="15890" max="15890" width="9.28515625" style="51"/>
    <col min="15891" max="15891" width="12.7109375" style="51" bestFit="1" customWidth="1"/>
    <col min="15892" max="16134" width="9.28515625" style="51"/>
    <col min="16135" max="16135" width="3.28515625" style="51" customWidth="1"/>
    <col min="16136" max="16136" width="19.7109375" style="51" customWidth="1"/>
    <col min="16137" max="16137" width="14.7109375" style="51" customWidth="1"/>
    <col min="16138" max="16138" width="17.28515625" style="51" customWidth="1"/>
    <col min="16139" max="16139" width="16.42578125" style="51" customWidth="1"/>
    <col min="16140" max="16140" width="14.28515625" style="51" customWidth="1"/>
    <col min="16141" max="16141" width="2.28515625" style="51" customWidth="1"/>
    <col min="16142" max="16142" width="9.42578125" style="51" customWidth="1"/>
    <col min="16143" max="16143" width="8.7109375" style="51" customWidth="1"/>
    <col min="16144" max="16144" width="20.28515625" style="51" bestFit="1" customWidth="1"/>
    <col min="16145" max="16145" width="12.7109375" style="51" bestFit="1" customWidth="1"/>
    <col min="16146" max="16146" width="9.28515625" style="51"/>
    <col min="16147" max="16147" width="12.7109375" style="51" bestFit="1" customWidth="1"/>
    <col min="16148" max="16384" width="9.28515625" style="51"/>
  </cols>
  <sheetData>
    <row r="1" spans="1:21" s="1" customFormat="1" ht="64.900000000000006" customHeight="1"/>
    <row r="2" spans="1:21" s="1" customFormat="1" ht="15" customHeight="1">
      <c r="A2" s="2"/>
      <c r="B2" s="3"/>
      <c r="C2" s="3"/>
      <c r="D2" s="3"/>
      <c r="E2" s="3"/>
      <c r="F2" s="3"/>
      <c r="G2" s="3"/>
      <c r="H2" s="3"/>
      <c r="I2" s="3"/>
    </row>
    <row r="3" spans="1:21" s="1" customFormat="1" ht="81" customHeight="1">
      <c r="A3" s="2"/>
      <c r="B3" s="4"/>
      <c r="C3" s="5"/>
      <c r="D3" s="485" t="s">
        <v>0</v>
      </c>
      <c r="E3" s="485"/>
      <c r="F3" s="485" t="s">
        <v>1</v>
      </c>
      <c r="G3" s="485"/>
      <c r="H3" s="485"/>
      <c r="I3" s="485"/>
    </row>
    <row r="4" spans="1:21" s="1" customFormat="1" ht="75" customHeight="1">
      <c r="A4" s="2"/>
      <c r="B4" s="491" t="s">
        <v>97</v>
      </c>
      <c r="C4" s="491"/>
      <c r="D4" s="491"/>
      <c r="E4" s="491"/>
      <c r="F4" s="491"/>
      <c r="G4" s="491"/>
      <c r="H4" s="491"/>
    </row>
    <row r="5" spans="1:21" s="1" customFormat="1" ht="15" customHeight="1">
      <c r="A5" s="6"/>
      <c r="B5" s="221" t="s">
        <v>3</v>
      </c>
      <c r="C5" s="226">
        <v>1.3</v>
      </c>
      <c r="D5" s="222"/>
      <c r="E5" s="223" t="s">
        <v>4</v>
      </c>
      <c r="F5" s="224">
        <v>44505</v>
      </c>
      <c r="G5" s="159"/>
      <c r="H5" s="222"/>
      <c r="I5" s="225"/>
      <c r="J5" s="7"/>
      <c r="K5" s="7"/>
    </row>
    <row r="6" spans="1:21" s="2" customFormat="1"/>
    <row r="7" spans="1:21" s="2" customFormat="1" ht="236.45" customHeight="1">
      <c r="B7" s="486" t="s">
        <v>248</v>
      </c>
      <c r="C7" s="511"/>
      <c r="D7" s="511"/>
      <c r="E7" s="511"/>
      <c r="F7" s="511"/>
      <c r="G7" s="511"/>
      <c r="H7" s="511"/>
      <c r="I7" s="512"/>
    </row>
    <row r="8" spans="1:21" s="8" customFormat="1" ht="3" customHeight="1">
      <c r="B8" s="9"/>
      <c r="C8" s="10"/>
      <c r="D8" s="11"/>
      <c r="E8" s="12"/>
      <c r="F8" s="10"/>
      <c r="G8" s="10"/>
    </row>
    <row r="9" spans="1:21" s="8" customFormat="1" ht="18" customHeight="1">
      <c r="B9" s="13"/>
      <c r="C9" s="13"/>
      <c r="D9" s="14"/>
      <c r="E9" s="103"/>
      <c r="F9" s="13"/>
      <c r="G9" s="13"/>
      <c r="H9" s="2"/>
      <c r="I9" s="2"/>
    </row>
    <row r="10" spans="1:21" s="15" customFormat="1" ht="17.25" customHeight="1">
      <c r="B10" s="157" t="s">
        <v>5</v>
      </c>
      <c r="C10" s="158"/>
      <c r="D10" s="158"/>
      <c r="E10" s="158"/>
      <c r="F10" s="158"/>
      <c r="G10" s="158"/>
      <c r="H10" s="159"/>
      <c r="I10" s="159"/>
      <c r="J10" s="16"/>
    </row>
    <row r="11" spans="1:21" s="15" customFormat="1" ht="10.15" customHeight="1">
      <c r="B11" s="17"/>
      <c r="C11" s="17"/>
      <c r="D11" s="17"/>
      <c r="E11" s="17"/>
      <c r="F11" s="17"/>
      <c r="G11" s="17"/>
      <c r="H11" s="18"/>
      <c r="I11" s="18"/>
      <c r="J11" s="19"/>
    </row>
    <row r="12" spans="1:21" s="16" customFormat="1" ht="20.100000000000001" customHeight="1">
      <c r="B12" s="141" t="s">
        <v>6</v>
      </c>
      <c r="C12" s="142"/>
      <c r="D12" s="142"/>
      <c r="E12" s="142"/>
      <c r="F12" s="143"/>
      <c r="G12" s="20"/>
      <c r="H12" s="489"/>
      <c r="I12" s="490"/>
      <c r="J12" s="21" t="str">
        <f>IF(AND(H12="",H17=""),"",IF(ISNA(F81),"ERROR: Please enter a valid postcode",""))</f>
        <v/>
      </c>
    </row>
    <row r="13" spans="1:21" s="16" customFormat="1" ht="20.100000000000001" customHeight="1">
      <c r="B13" s="144" t="s">
        <v>98</v>
      </c>
      <c r="C13" s="145"/>
      <c r="D13" s="145"/>
      <c r="E13" s="145"/>
      <c r="F13" s="146"/>
      <c r="G13" s="23"/>
      <c r="H13" s="489"/>
      <c r="I13" s="490"/>
      <c r="J13" s="21" t="str">
        <f>IF(H13="","", IF(OR(H13&lt;20, H13&gt;150), "ERROR: Please enter valid hours",""))</f>
        <v/>
      </c>
      <c r="K13" s="24"/>
      <c r="M13" s="24"/>
      <c r="O13" s="25"/>
      <c r="U13" s="25"/>
    </row>
    <row r="14" spans="1:21" s="16" customFormat="1" ht="20.100000000000001" customHeight="1">
      <c r="B14" s="144" t="s">
        <v>8</v>
      </c>
      <c r="C14" s="145"/>
      <c r="D14" s="145"/>
      <c r="E14" s="145"/>
      <c r="F14" s="146"/>
      <c r="G14" s="20"/>
      <c r="H14" s="489"/>
      <c r="I14" s="490"/>
      <c r="K14" s="24"/>
    </row>
    <row r="15" spans="1:21" s="16" customFormat="1" ht="20.100000000000001" customHeight="1">
      <c r="B15" s="147" t="s">
        <v>83</v>
      </c>
      <c r="C15" s="148"/>
      <c r="D15" s="148"/>
      <c r="E15" s="148"/>
      <c r="F15" s="149"/>
      <c r="G15" s="20"/>
      <c r="H15" s="509"/>
      <c r="I15" s="510"/>
      <c r="K15" s="24"/>
    </row>
    <row r="16" spans="1:21" s="16" customFormat="1" ht="12.75" customHeight="1">
      <c r="B16" s="26"/>
      <c r="C16" s="22"/>
      <c r="D16" s="22"/>
      <c r="E16" s="22"/>
      <c r="F16" s="22"/>
      <c r="G16" s="23"/>
      <c r="H16" s="27"/>
      <c r="I16" s="28"/>
    </row>
    <row r="17" spans="2:10" s="16" customFormat="1" ht="20.100000000000001" customHeight="1">
      <c r="B17" s="141" t="s">
        <v>9</v>
      </c>
      <c r="C17" s="150"/>
      <c r="D17" s="150"/>
      <c r="E17" s="150"/>
      <c r="F17" s="151" t="s">
        <v>10</v>
      </c>
      <c r="G17" s="29"/>
      <c r="H17" s="481"/>
      <c r="I17" s="482"/>
      <c r="J17" s="30"/>
    </row>
    <row r="18" spans="2:10" s="16" customFormat="1" ht="20.100000000000001" customHeight="1">
      <c r="B18" s="152"/>
      <c r="C18" s="153"/>
      <c r="D18" s="153"/>
      <c r="E18" s="153"/>
      <c r="F18" s="154" t="s">
        <v>11</v>
      </c>
      <c r="G18" s="119"/>
      <c r="H18" s="513"/>
      <c r="I18" s="514"/>
      <c r="J18" s="30"/>
    </row>
    <row r="19" spans="2:10" s="16" customFormat="1" ht="20.100000000000001" customHeight="1">
      <c r="B19" s="155"/>
      <c r="C19" s="156"/>
      <c r="D19" s="156"/>
      <c r="E19" s="187"/>
      <c r="F19" s="154" t="s">
        <v>12</v>
      </c>
      <c r="G19" s="119"/>
      <c r="H19" s="513"/>
      <c r="I19" s="514"/>
    </row>
    <row r="20" spans="2:10" s="16" customFormat="1" ht="20.100000000000001" customHeight="1">
      <c r="B20" s="31"/>
      <c r="C20" s="31"/>
      <c r="D20" s="31"/>
      <c r="E20" s="188"/>
      <c r="F20" s="189" t="s">
        <v>13</v>
      </c>
      <c r="G20" s="119"/>
      <c r="H20" s="460">
        <f>H17+H18/3.6+H19*38.6/3.6</f>
        <v>0</v>
      </c>
      <c r="I20" s="460"/>
    </row>
    <row r="21" spans="2:10" s="16" customFormat="1" ht="20.100000000000001" customHeight="1">
      <c r="B21" s="31"/>
      <c r="C21" s="31"/>
      <c r="D21" s="31"/>
      <c r="E21" s="31"/>
      <c r="F21" s="31"/>
      <c r="G21" s="31"/>
      <c r="H21" s="31"/>
      <c r="I21" s="31"/>
    </row>
    <row r="22" spans="2:10" s="16" customFormat="1" ht="20.100000000000001" customHeight="1">
      <c r="B22" s="232" t="s">
        <v>14</v>
      </c>
      <c r="C22" s="31"/>
      <c r="D22" s="31"/>
      <c r="E22" s="31"/>
      <c r="F22" s="31"/>
      <c r="G22" s="31"/>
      <c r="H22" s="31"/>
      <c r="I22" s="31"/>
    </row>
    <row r="23" spans="2:10" s="15" customFormat="1" ht="19.5" customHeight="1">
      <c r="B23" s="32"/>
      <c r="C23" s="33"/>
      <c r="D23" s="33"/>
      <c r="E23" s="33"/>
      <c r="F23" s="33"/>
      <c r="G23" s="33"/>
      <c r="H23" s="34"/>
      <c r="I23" s="2"/>
    </row>
    <row r="24" spans="2:10" s="15" customFormat="1" ht="1.5" customHeight="1">
      <c r="B24" s="35"/>
      <c r="C24" s="36"/>
      <c r="D24" s="36"/>
      <c r="E24" s="36"/>
      <c r="F24" s="36"/>
      <c r="G24" s="36"/>
      <c r="H24" s="37"/>
      <c r="I24" s="38"/>
    </row>
    <row r="25" spans="2:10" s="15" customFormat="1" ht="17.25" customHeight="1">
      <c r="B25" s="160" t="s">
        <v>15</v>
      </c>
      <c r="C25" s="161"/>
      <c r="D25" s="161"/>
      <c r="E25" s="161"/>
      <c r="F25" s="161"/>
      <c r="G25" s="161"/>
      <c r="H25" s="4"/>
      <c r="I25" s="4"/>
    </row>
    <row r="26" spans="2:10" s="15" customFormat="1" ht="1.5" customHeight="1">
      <c r="B26" s="39"/>
      <c r="C26" s="39"/>
      <c r="D26" s="39"/>
      <c r="E26" s="39"/>
      <c r="F26" s="39"/>
      <c r="G26" s="39"/>
      <c r="H26" s="40"/>
      <c r="I26" s="40"/>
      <c r="J26" s="19"/>
    </row>
    <row r="27" spans="2:10" s="15" customFormat="1" ht="13.5" thickBot="1">
      <c r="B27" s="2"/>
      <c r="C27" s="2"/>
      <c r="D27" s="2"/>
      <c r="E27" s="2"/>
      <c r="F27" s="41"/>
      <c r="G27" s="41"/>
      <c r="H27" s="2"/>
      <c r="I27" s="2"/>
      <c r="J27" s="42"/>
    </row>
    <row r="28" spans="2:10" s="8" customFormat="1" ht="16.5" hidden="1" customHeight="1">
      <c r="B28" s="2"/>
      <c r="C28" s="43" t="s">
        <v>16</v>
      </c>
      <c r="D28" s="2"/>
      <c r="E28" s="163"/>
      <c r="F28" s="121" t="e">
        <f>IF(#REF!&lt;&gt;"",TRUNC(#REF!),"")</f>
        <v>#REF!</v>
      </c>
      <c r="G28" s="45"/>
      <c r="H28" s="2"/>
      <c r="I28" s="2"/>
      <c r="J28" s="46"/>
    </row>
    <row r="29" spans="2:10" s="8" customFormat="1" ht="16.5" hidden="1" customHeight="1">
      <c r="B29" s="2"/>
      <c r="C29" s="43"/>
      <c r="D29" s="2"/>
      <c r="E29" s="163"/>
      <c r="F29" s="122"/>
      <c r="G29" s="45"/>
      <c r="H29" s="2"/>
      <c r="I29" s="2"/>
      <c r="J29" s="46"/>
    </row>
    <row r="30" spans="2:10" s="8" customFormat="1" ht="16.5" customHeight="1">
      <c r="B30" s="467" t="s">
        <v>250</v>
      </c>
      <c r="C30" s="124"/>
      <c r="D30" s="124"/>
      <c r="E30" s="502"/>
      <c r="F30" s="503"/>
      <c r="G30" s="130"/>
      <c r="H30" s="130"/>
      <c r="I30" s="131"/>
      <c r="J30" s="46"/>
    </row>
    <row r="31" spans="2:10" s="8" customFormat="1" ht="16.5" customHeight="1">
      <c r="B31" s="462"/>
      <c r="C31" s="120"/>
      <c r="D31" s="120"/>
      <c r="E31" s="475" t="str">
        <f>IF(OR(H12="",H13="",H14="",H15="",H17=""),"", IFERROR(M113,"NA"))</f>
        <v/>
      </c>
      <c r="F31" s="476"/>
      <c r="G31" s="132"/>
      <c r="H31" s="461" t="s">
        <v>17</v>
      </c>
      <c r="I31" s="133"/>
      <c r="J31" s="47"/>
    </row>
    <row r="32" spans="2:10" s="8" customFormat="1" ht="16.5" customHeight="1">
      <c r="B32" s="462"/>
      <c r="C32" s="479" t="s">
        <v>18</v>
      </c>
      <c r="D32" s="480"/>
      <c r="E32" s="475"/>
      <c r="F32" s="476"/>
      <c r="G32" s="132"/>
      <c r="H32" s="461"/>
      <c r="I32" s="133"/>
      <c r="J32" s="47"/>
    </row>
    <row r="33" spans="2:10" s="8" customFormat="1" ht="16.5" customHeight="1">
      <c r="B33" s="462"/>
      <c r="C33" s="120"/>
      <c r="D33" s="125"/>
      <c r="E33" s="504" t="str">
        <f>IF(OR($E$31="NA",$E$31="",$J$13="ERROR: Please enter valid hours"), "ERROR: Please provide inputs","")</f>
        <v>ERROR: Please provide inputs</v>
      </c>
      <c r="F33" s="505"/>
      <c r="G33" s="132"/>
      <c r="H33" s="132"/>
      <c r="I33" s="134"/>
      <c r="J33" s="47"/>
    </row>
    <row r="34" spans="2:10" s="8" customFormat="1" ht="16.5" customHeight="1" thickBot="1">
      <c r="B34" s="463"/>
      <c r="C34" s="129"/>
      <c r="D34" s="199"/>
      <c r="E34" s="494" t="e">
        <f>IF(($M111&gt;6),6,(IFERROR($M111,0)))</f>
        <v>#N/A</v>
      </c>
      <c r="F34" s="495"/>
      <c r="G34" s="137"/>
      <c r="H34" s="230" t="e">
        <f>E34</f>
        <v>#N/A</v>
      </c>
      <c r="I34" s="138"/>
      <c r="J34" s="47"/>
    </row>
    <row r="35" spans="2:10" s="8" customFormat="1" ht="16.5" customHeight="1">
      <c r="J35" s="46"/>
    </row>
    <row r="36" spans="2:10" s="8" customFormat="1" ht="16.5" customHeight="1" thickBot="1">
      <c r="B36" s="2"/>
      <c r="C36" s="2"/>
      <c r="D36" s="2"/>
      <c r="E36" s="2"/>
      <c r="F36" s="2"/>
      <c r="G36" s="2"/>
      <c r="H36" s="2"/>
      <c r="I36" s="2"/>
      <c r="J36" s="47"/>
    </row>
    <row r="37" spans="2:10" s="8" customFormat="1" ht="16.149999999999999" customHeight="1" thickBot="1">
      <c r="B37" s="2"/>
      <c r="C37" s="2"/>
      <c r="D37" s="2"/>
      <c r="E37" s="215" t="s">
        <v>19</v>
      </c>
      <c r="F37" s="190" t="s">
        <v>20</v>
      </c>
      <c r="G37" s="2"/>
      <c r="H37" s="2"/>
      <c r="I37" s="2"/>
      <c r="J37" s="47"/>
    </row>
    <row r="38" spans="2:10" s="8" customFormat="1" ht="16.5" customHeight="1">
      <c r="B38" s="467" t="s">
        <v>21</v>
      </c>
      <c r="C38" s="124"/>
      <c r="D38" s="124"/>
      <c r="E38" s="166"/>
      <c r="F38" s="191"/>
      <c r="G38" s="130"/>
      <c r="H38" s="130"/>
      <c r="I38" s="131"/>
      <c r="J38" s="46"/>
    </row>
    <row r="39" spans="2:10" s="8" customFormat="1" ht="16.5" customHeight="1">
      <c r="B39" s="462"/>
      <c r="C39" s="120"/>
      <c r="D39" s="120"/>
      <c r="E39" s="464" t="str">
        <f>IF(OR(H12="",H13="",H14="",H15="",H17=""),"", IFERROR(S113,"NA"))</f>
        <v/>
      </c>
      <c r="F39" s="472" t="str">
        <f>IF(OR(H12="",H13="",H14="",H15="",H17=""),"", IFERROR(T113,"NA"))</f>
        <v/>
      </c>
      <c r="G39" s="132"/>
      <c r="H39" s="461" t="s">
        <v>17</v>
      </c>
      <c r="I39" s="133"/>
      <c r="J39" s="47"/>
    </row>
    <row r="40" spans="2:10" s="8" customFormat="1" ht="16.5" customHeight="1">
      <c r="B40" s="462"/>
      <c r="C40" s="479" t="s">
        <v>18</v>
      </c>
      <c r="D40" s="480"/>
      <c r="E40" s="464"/>
      <c r="F40" s="472"/>
      <c r="G40" s="132"/>
      <c r="H40" s="461"/>
      <c r="I40" s="133"/>
      <c r="J40" s="47"/>
    </row>
    <row r="41" spans="2:10" s="8" customFormat="1" ht="16.5" customHeight="1">
      <c r="B41" s="462"/>
      <c r="C41" s="120"/>
      <c r="D41" s="125"/>
      <c r="E41" s="167" t="str">
        <f>IF(OR($E$39="NA",$E$39="",$J$13="ERROR: Please enter valid hours"), "ERROR: Please provide inputs","")</f>
        <v>ERROR: Please provide inputs</v>
      </c>
      <c r="F41" s="193"/>
      <c r="G41" s="132"/>
      <c r="H41" s="132"/>
      <c r="I41" s="134"/>
      <c r="J41" s="47"/>
    </row>
    <row r="42" spans="2:10" s="8" customFormat="1" ht="16.5" customHeight="1">
      <c r="B42" s="462"/>
      <c r="C42" s="120"/>
      <c r="D42" s="197"/>
      <c r="E42" s="198" t="e">
        <f>IF((S111&gt;6),6,(IFERROR(S111,0)))</f>
        <v>#N/A</v>
      </c>
      <c r="F42" s="202" t="e">
        <f>IF((T111&gt;6),6,(IFERROR(T111,0)))</f>
        <v>#N/A</v>
      </c>
      <c r="G42" s="132"/>
      <c r="H42" s="228"/>
      <c r="I42" s="133"/>
      <c r="J42" s="47"/>
    </row>
    <row r="43" spans="2:10" s="8" customFormat="1" ht="16.5" customHeight="1">
      <c r="B43" s="462" t="s">
        <v>22</v>
      </c>
      <c r="C43" s="120"/>
      <c r="D43" s="120"/>
      <c r="E43" s="168"/>
      <c r="F43" s="192"/>
      <c r="G43" s="123"/>
      <c r="H43" s="123"/>
      <c r="I43" s="133"/>
      <c r="J43" s="46"/>
    </row>
    <row r="44" spans="2:10" s="8" customFormat="1" ht="16.5" customHeight="1">
      <c r="B44" s="462"/>
      <c r="C44" s="120"/>
      <c r="D44" s="120"/>
      <c r="E44" s="464" t="str">
        <f>IF(OR(H12="",H13="",H14="",H15="",H17=""),"", IFERROR(Y113,"NA"))</f>
        <v/>
      </c>
      <c r="F44" s="472" t="str">
        <f>IF(OR(H12="",H13="",H14="",H15="",H17=""),"", IFERROR(Z113,"NA"))</f>
        <v/>
      </c>
      <c r="G44" s="132"/>
      <c r="H44" s="461" t="s">
        <v>17</v>
      </c>
      <c r="I44" s="133"/>
      <c r="J44" s="47"/>
    </row>
    <row r="45" spans="2:10" s="8" customFormat="1" ht="16.5" customHeight="1">
      <c r="B45" s="462"/>
      <c r="C45" s="479" t="s">
        <v>18</v>
      </c>
      <c r="D45" s="480"/>
      <c r="E45" s="464"/>
      <c r="F45" s="472"/>
      <c r="G45" s="132"/>
      <c r="H45" s="461"/>
      <c r="I45" s="133"/>
      <c r="J45" s="47"/>
    </row>
    <row r="46" spans="2:10" s="8" customFormat="1" ht="16.5" customHeight="1">
      <c r="B46" s="462"/>
      <c r="C46" s="120"/>
      <c r="D46" s="125"/>
      <c r="E46" s="167" t="str">
        <f>IF(OR($E$44="NA",$E$44="",$J$13="ERROR: Please enter valid hours"), "ERROR: Please provide inputs","")</f>
        <v>ERROR: Please provide inputs</v>
      </c>
      <c r="F46" s="193"/>
      <c r="G46" s="132"/>
      <c r="H46" s="132"/>
      <c r="I46" s="134"/>
      <c r="J46" s="47"/>
    </row>
    <row r="47" spans="2:10" s="8" customFormat="1" ht="16.5" customHeight="1" thickBot="1">
      <c r="B47" s="463"/>
      <c r="C47" s="139"/>
      <c r="D47" s="199"/>
      <c r="E47" s="200" t="e">
        <f>IF((Y111&gt;6),6,(IFERROR(Y111,0)))</f>
        <v>#N/A</v>
      </c>
      <c r="F47" s="201" t="e">
        <f>IF((Z111&gt;6),6,(IFERROR(Z111,0)))</f>
        <v>#N/A</v>
      </c>
      <c r="G47" s="137"/>
      <c r="H47" s="229"/>
      <c r="I47" s="138"/>
      <c r="J47" s="47"/>
    </row>
    <row r="48" spans="2:10" s="8" customFormat="1" ht="16.5" customHeight="1" thickBot="1">
      <c r="B48" s="105"/>
      <c r="C48" s="56"/>
      <c r="D48" s="440"/>
      <c r="E48" s="441"/>
      <c r="F48" s="442"/>
      <c r="G48" s="443"/>
      <c r="H48" s="459"/>
      <c r="I48" s="213"/>
      <c r="J48" s="47"/>
    </row>
    <row r="49" spans="1:34" s="8" customFormat="1" ht="16.5" customHeight="1">
      <c r="B49" s="468" t="s">
        <v>249</v>
      </c>
      <c r="C49" s="445"/>
      <c r="D49" s="445"/>
      <c r="E49" s="506"/>
      <c r="F49" s="507"/>
      <c r="G49" s="446"/>
      <c r="H49" s="446"/>
      <c r="I49" s="447"/>
      <c r="J49" s="47"/>
    </row>
    <row r="50" spans="1:34" s="8" customFormat="1" ht="16.5" customHeight="1">
      <c r="B50" s="469"/>
      <c r="C50" s="448"/>
      <c r="D50" s="448"/>
      <c r="E50" s="496" t="str">
        <f>IF(OR(H12="",H13="",H14="",H15="",H17=""),"",IFERROR(F113,"NA"))</f>
        <v/>
      </c>
      <c r="F50" s="497"/>
      <c r="G50" s="449"/>
      <c r="H50" s="471" t="s">
        <v>17</v>
      </c>
      <c r="I50" s="450"/>
      <c r="J50" s="47"/>
    </row>
    <row r="51" spans="1:34" s="8" customFormat="1" ht="16.5" customHeight="1">
      <c r="B51" s="469"/>
      <c r="C51" s="500" t="s">
        <v>18</v>
      </c>
      <c r="D51" s="501"/>
      <c r="E51" s="496"/>
      <c r="F51" s="497"/>
      <c r="G51" s="449"/>
      <c r="H51" s="471"/>
      <c r="I51" s="450"/>
      <c r="J51" s="47"/>
    </row>
    <row r="52" spans="1:34" s="8" customFormat="1" ht="16.5" customHeight="1">
      <c r="B52" s="469"/>
      <c r="C52" s="448"/>
      <c r="D52" s="451"/>
      <c r="E52" s="498" t="str">
        <f>IF(OR($E$50="NA",$E$50="",$J$13="ERROR: Please enter valid hours"), "ERROR: Please provide inputs","")</f>
        <v>ERROR: Please provide inputs</v>
      </c>
      <c r="F52" s="499"/>
      <c r="G52" s="449"/>
      <c r="H52" s="449"/>
      <c r="I52" s="452"/>
      <c r="J52" s="47"/>
    </row>
    <row r="53" spans="1:34" s="8" customFormat="1" ht="16.5" customHeight="1" thickBot="1">
      <c r="B53" s="470"/>
      <c r="C53" s="453"/>
      <c r="D53" s="454"/>
      <c r="E53" s="477" t="e">
        <f>IF((F111&gt;6),6,(IFERROR(F111,0)))</f>
        <v>#N/A</v>
      </c>
      <c r="F53" s="478"/>
      <c r="G53" s="455"/>
      <c r="H53" s="458" t="e">
        <f>E53</f>
        <v>#N/A</v>
      </c>
      <c r="I53" s="456"/>
      <c r="J53" s="47"/>
    </row>
    <row r="54" spans="1:34" s="8" customFormat="1" ht="16.5" customHeight="1">
      <c r="B54" s="105"/>
      <c r="C54" s="56"/>
      <c r="D54" s="440"/>
      <c r="E54" s="441"/>
      <c r="F54" s="442"/>
      <c r="G54" s="443"/>
      <c r="H54" s="459"/>
      <c r="I54" s="213"/>
      <c r="J54" s="47"/>
    </row>
    <row r="55" spans="1:34" s="15" customFormat="1" ht="19.5" customHeight="1">
      <c r="B55" s="32"/>
      <c r="C55" s="33"/>
      <c r="D55" s="33"/>
      <c r="E55" s="33"/>
      <c r="F55" s="33"/>
      <c r="G55" s="33"/>
      <c r="H55" s="34"/>
      <c r="I55" s="2"/>
      <c r="Z55" s="115"/>
      <c r="AA55" s="116" t="s">
        <v>23</v>
      </c>
      <c r="AB55" s="117">
        <f>$F$56</f>
        <v>0</v>
      </c>
      <c r="AC55" s="118">
        <v>1</v>
      </c>
      <c r="AD55" s="118">
        <v>2</v>
      </c>
      <c r="AE55" s="118">
        <v>3</v>
      </c>
      <c r="AF55" s="118">
        <v>4</v>
      </c>
      <c r="AG55" s="118">
        <v>5</v>
      </c>
      <c r="AH55" s="118">
        <v>6</v>
      </c>
    </row>
    <row r="56" spans="1:34" s="15" customFormat="1" ht="1.1499999999999999" customHeight="1">
      <c r="B56" s="35"/>
      <c r="C56" s="36"/>
      <c r="D56" s="36"/>
      <c r="E56" s="36"/>
      <c r="F56" s="36"/>
      <c r="G56" s="36"/>
      <c r="H56" s="37"/>
      <c r="I56" s="38"/>
      <c r="Z56" s="115"/>
      <c r="AA56" s="115"/>
      <c r="AB56" s="115"/>
      <c r="AC56" s="115"/>
      <c r="AD56" s="115"/>
      <c r="AE56" s="115"/>
      <c r="AF56" s="115"/>
      <c r="AG56" s="115"/>
      <c r="AH56" s="115"/>
    </row>
    <row r="57" spans="1:34" s="15" customFormat="1" ht="17.25" customHeight="1">
      <c r="B57" s="160" t="s">
        <v>24</v>
      </c>
      <c r="C57" s="161"/>
      <c r="D57" s="161"/>
      <c r="E57" s="161"/>
      <c r="F57" s="161"/>
      <c r="G57" s="161"/>
      <c r="H57" s="4"/>
      <c r="I57" s="4"/>
      <c r="Z57" s="115"/>
      <c r="AA57" s="115"/>
      <c r="AB57" s="115"/>
      <c r="AC57" s="115"/>
      <c r="AD57" s="115"/>
      <c r="AE57" s="115"/>
      <c r="AF57" s="115"/>
      <c r="AG57" s="115"/>
      <c r="AH57" s="115"/>
    </row>
    <row r="58" spans="1:34" s="15" customFormat="1" ht="1.5" customHeight="1">
      <c r="B58" s="39"/>
      <c r="C58" s="39"/>
      <c r="D58" s="39"/>
      <c r="E58" s="39"/>
      <c r="F58" s="39"/>
      <c r="G58" s="39"/>
      <c r="H58" s="40"/>
      <c r="I58" s="40"/>
      <c r="J58" s="19"/>
      <c r="Z58" s="115"/>
      <c r="AA58" s="115"/>
      <c r="AB58" s="115"/>
      <c r="AC58" s="115"/>
      <c r="AD58" s="115"/>
      <c r="AE58" s="115"/>
      <c r="AF58" s="115"/>
      <c r="AG58" s="115"/>
      <c r="AH58" s="115"/>
    </row>
    <row r="59" spans="1:34">
      <c r="A59" s="50"/>
      <c r="B59" s="2"/>
      <c r="C59" s="2"/>
      <c r="D59" s="2"/>
      <c r="E59" s="114"/>
      <c r="F59" s="2"/>
      <c r="G59" s="2"/>
      <c r="H59" s="2"/>
      <c r="I59" s="2"/>
      <c r="M59" s="47"/>
      <c r="N59" s="8"/>
      <c r="O59" s="8"/>
      <c r="P59" s="8"/>
      <c r="Q59" s="8"/>
      <c r="R59" s="8"/>
      <c r="S59" s="15"/>
      <c r="T59" s="15"/>
      <c r="U59" s="15"/>
      <c r="V59" s="15"/>
      <c r="W59" s="8"/>
      <c r="X59" s="8"/>
      <c r="Y59" s="8"/>
      <c r="Z59" s="8"/>
      <c r="AA59" s="8"/>
    </row>
    <row r="60" spans="1:34" s="8" customFormat="1" ht="16.5" customHeight="1">
      <c r="A60" s="56"/>
      <c r="B60" s="54"/>
      <c r="C60" s="211"/>
      <c r="D60" s="54"/>
      <c r="E60" s="212"/>
      <c r="F60" s="44"/>
      <c r="G60" s="205"/>
      <c r="H60" s="205"/>
      <c r="I60" s="48"/>
      <c r="J60" s="47"/>
    </row>
    <row r="61" spans="1:34" s="8" customFormat="1" ht="16.5" customHeight="1">
      <c r="A61" s="56"/>
      <c r="B61" s="54"/>
      <c r="C61" s="211"/>
      <c r="D61" s="54"/>
      <c r="E61" s="212"/>
      <c r="F61" s="44"/>
      <c r="G61" s="205"/>
      <c r="H61" s="205"/>
      <c r="I61" s="48"/>
      <c r="J61" s="47"/>
    </row>
    <row r="62" spans="1:34" s="8" customFormat="1" ht="16.5" customHeight="1">
      <c r="A62" s="56"/>
      <c r="B62" s="54"/>
      <c r="C62" s="211"/>
      <c r="D62" s="54"/>
      <c r="E62" s="212"/>
      <c r="F62" s="44"/>
      <c r="G62" s="205"/>
      <c r="H62" s="205"/>
      <c r="I62" s="48"/>
      <c r="J62" s="47"/>
    </row>
    <row r="63" spans="1:34" s="8" customFormat="1" ht="16.5" customHeight="1">
      <c r="A63" s="56"/>
      <c r="B63" s="54"/>
      <c r="C63" s="211"/>
      <c r="D63" s="54"/>
      <c r="E63" s="212"/>
      <c r="F63" s="44"/>
      <c r="G63" s="205"/>
      <c r="H63" s="205"/>
      <c r="I63" s="48"/>
      <c r="J63" s="47"/>
    </row>
    <row r="64" spans="1:34" s="8" customFormat="1" ht="16.5" customHeight="1">
      <c r="A64" s="56"/>
      <c r="B64" s="54"/>
      <c r="C64" s="211"/>
      <c r="D64" s="54"/>
      <c r="E64" s="212"/>
      <c r="F64" s="44"/>
      <c r="G64" s="205"/>
      <c r="H64" s="205"/>
      <c r="I64" s="48"/>
      <c r="J64" s="47"/>
    </row>
    <row r="65" spans="1:29" s="8" customFormat="1" ht="16.5" customHeight="1">
      <c r="A65" s="56"/>
      <c r="B65" s="54"/>
      <c r="C65" s="211"/>
      <c r="D65" s="54"/>
      <c r="E65" s="212"/>
      <c r="F65" s="44"/>
      <c r="G65" s="205"/>
      <c r="H65" s="205"/>
      <c r="I65" s="48"/>
      <c r="J65" s="47"/>
    </row>
    <row r="66" spans="1:29" s="8" customFormat="1" ht="16.5" customHeight="1">
      <c r="A66" s="56"/>
      <c r="B66" s="54"/>
      <c r="C66" s="211"/>
      <c r="D66" s="54"/>
      <c r="E66" s="212"/>
      <c r="F66" s="44"/>
      <c r="G66" s="205"/>
      <c r="H66" s="205"/>
      <c r="I66" s="48"/>
      <c r="J66" s="47"/>
    </row>
    <row r="67" spans="1:29" s="8" customFormat="1" ht="16.5" customHeight="1">
      <c r="A67" s="56"/>
      <c r="B67" s="54"/>
      <c r="C67" s="211"/>
      <c r="D67" s="54"/>
      <c r="E67" s="212"/>
      <c r="F67" s="44"/>
      <c r="G67" s="205"/>
      <c r="H67" s="205"/>
      <c r="I67" s="48"/>
      <c r="J67" s="47"/>
    </row>
    <row r="68" spans="1:29" s="8" customFormat="1" ht="16.5" customHeight="1">
      <c r="A68" s="56"/>
      <c r="B68" s="54"/>
      <c r="C68" s="211"/>
      <c r="D68" s="54"/>
      <c r="E68" s="212"/>
      <c r="F68" s="44"/>
      <c r="G68" s="205"/>
      <c r="H68" s="205"/>
      <c r="I68" s="48"/>
      <c r="J68" s="47"/>
    </row>
    <row r="69" spans="1:29" s="8" customFormat="1" ht="16.5" customHeight="1">
      <c r="A69" s="56"/>
      <c r="B69" s="54"/>
      <c r="C69" s="211"/>
      <c r="D69" s="54"/>
      <c r="E69" s="212"/>
      <c r="F69" s="44"/>
      <c r="G69" s="205"/>
      <c r="H69" s="205"/>
      <c r="I69" s="48"/>
      <c r="J69" s="47"/>
    </row>
    <row r="70" spans="1:29" s="8" customFormat="1" ht="16.5" customHeight="1">
      <c r="A70" s="56"/>
      <c r="B70" s="54"/>
      <c r="C70" s="211"/>
      <c r="D70" s="54"/>
      <c r="E70" s="212"/>
      <c r="F70" s="44"/>
      <c r="G70" s="205"/>
      <c r="H70" s="205"/>
      <c r="I70" s="48"/>
      <c r="J70" s="47"/>
    </row>
    <row r="71" spans="1:29" s="8" customFormat="1" ht="16.5" customHeight="1">
      <c r="A71" s="56"/>
      <c r="B71" s="54"/>
      <c r="C71" s="211"/>
      <c r="D71" s="54"/>
      <c r="E71" s="212"/>
      <c r="F71" s="44"/>
      <c r="G71" s="205"/>
      <c r="H71" s="205"/>
      <c r="I71" s="48"/>
      <c r="J71" s="47"/>
    </row>
    <row r="72" spans="1:29" s="8" customFormat="1" ht="16.5" customHeight="1">
      <c r="A72" s="56"/>
      <c r="B72" s="54"/>
      <c r="C72" s="211"/>
      <c r="D72" s="54"/>
      <c r="E72" s="212"/>
      <c r="F72" s="44"/>
      <c r="G72" s="205"/>
      <c r="H72" s="205"/>
      <c r="I72" s="48"/>
      <c r="J72" s="47"/>
    </row>
    <row r="73" spans="1:29" s="8" customFormat="1" ht="16.5" customHeight="1">
      <c r="A73" s="56"/>
      <c r="B73" s="54"/>
      <c r="C73" s="211"/>
      <c r="D73" s="54"/>
      <c r="E73" s="212"/>
      <c r="F73" s="44"/>
      <c r="G73" s="205"/>
      <c r="H73" s="205"/>
      <c r="I73" s="48"/>
      <c r="J73" s="47"/>
    </row>
    <row r="74" spans="1:29" ht="22.15" hidden="1" customHeight="1">
      <c r="A74" s="206"/>
      <c r="B74" s="209" t="s">
        <v>25</v>
      </c>
      <c r="C74" s="206"/>
      <c r="D74" s="206"/>
      <c r="E74" s="206"/>
      <c r="F74" s="206"/>
      <c r="G74" s="206"/>
      <c r="H74" s="206"/>
      <c r="I74" s="102"/>
      <c r="J74" s="101"/>
      <c r="K74" s="101"/>
      <c r="L74" s="101"/>
      <c r="M74" s="101"/>
      <c r="N74" s="101"/>
      <c r="O74" s="101"/>
      <c r="P74" s="101"/>
      <c r="Q74" s="100"/>
      <c r="R74" s="100"/>
      <c r="S74" s="100"/>
      <c r="T74" s="101"/>
      <c r="U74" s="101"/>
      <c r="V74" s="101"/>
      <c r="W74" s="100"/>
      <c r="X74" s="100"/>
      <c r="Y74" s="100"/>
      <c r="Z74" s="100"/>
      <c r="AA74" s="100"/>
      <c r="AB74" s="100"/>
      <c r="AC74" s="100"/>
    </row>
    <row r="75" spans="1:29" ht="17.25" hidden="1">
      <c r="A75" s="58"/>
      <c r="B75" s="53" t="s">
        <v>26</v>
      </c>
      <c r="C75" s="54"/>
      <c r="D75" s="54"/>
      <c r="E75" s="54"/>
      <c r="F75" s="54"/>
      <c r="G75" s="54"/>
      <c r="H75" s="54"/>
      <c r="I75" s="54"/>
      <c r="J75" s="58"/>
      <c r="K75" s="58"/>
      <c r="L75" s="58"/>
      <c r="M75" s="58"/>
      <c r="N75" s="58"/>
      <c r="O75" s="58"/>
      <c r="P75" s="58"/>
      <c r="T75" s="58"/>
      <c r="U75" s="58"/>
      <c r="V75" s="58"/>
    </row>
    <row r="76" spans="1:29" ht="15" hidden="1">
      <c r="A76" s="58"/>
      <c r="B76" s="67" t="s">
        <v>27</v>
      </c>
      <c r="C76" s="54"/>
      <c r="D76" s="54"/>
      <c r="E76" s="54"/>
      <c r="F76" s="54"/>
      <c r="G76" s="54"/>
      <c r="H76" s="54"/>
      <c r="I76" s="54"/>
      <c r="J76" s="58"/>
      <c r="K76" s="58"/>
      <c r="L76" s="58"/>
      <c r="M76" s="58"/>
      <c r="N76" s="58"/>
      <c r="O76" s="58"/>
      <c r="P76" s="58"/>
      <c r="T76" s="58"/>
      <c r="U76" s="58"/>
      <c r="V76" s="58"/>
    </row>
    <row r="77" spans="1:29" ht="15" hidden="1">
      <c r="A77" s="60"/>
      <c r="B77" s="62" t="s">
        <v>28</v>
      </c>
      <c r="C77" s="63"/>
      <c r="D77" s="63"/>
      <c r="E77" s="63"/>
      <c r="F77" s="95" t="e">
        <f>VLOOKUP($H$12,'Climate by postcode'!$A$3:$E$3730,5,FALSE)</f>
        <v>#N/A</v>
      </c>
      <c r="G77" s="59"/>
      <c r="H77" s="59"/>
      <c r="I77" s="59"/>
      <c r="J77" s="60"/>
      <c r="K77" s="60"/>
      <c r="L77" s="60"/>
      <c r="M77" s="60"/>
      <c r="N77" s="58"/>
      <c r="O77" s="58"/>
      <c r="P77" s="58"/>
      <c r="T77" s="58"/>
      <c r="U77" s="58"/>
      <c r="V77" s="58"/>
    </row>
    <row r="78" spans="1:29" ht="15" hidden="1">
      <c r="A78" s="58"/>
      <c r="B78" s="62" t="s">
        <v>29</v>
      </c>
      <c r="C78" s="63"/>
      <c r="D78" s="63"/>
      <c r="E78" s="63"/>
      <c r="F78" s="104">
        <f>$H$17</f>
        <v>0</v>
      </c>
      <c r="G78" s="59"/>
      <c r="H78" s="59"/>
      <c r="I78" s="59"/>
      <c r="J78" s="60"/>
      <c r="K78" s="60"/>
      <c r="L78" s="60"/>
      <c r="M78" s="60"/>
      <c r="N78" s="58"/>
      <c r="O78" s="58"/>
      <c r="P78" s="58"/>
      <c r="T78" s="58"/>
      <c r="U78" s="58"/>
      <c r="V78" s="58"/>
    </row>
    <row r="79" spans="1:29" ht="15" hidden="1">
      <c r="A79" s="58"/>
      <c r="B79" s="62" t="s">
        <v>30</v>
      </c>
      <c r="C79" s="63"/>
      <c r="D79" s="63"/>
      <c r="E79" s="63"/>
      <c r="F79" s="104">
        <f>$H$18/3.6</f>
        <v>0</v>
      </c>
      <c r="G79" s="59"/>
      <c r="H79" s="59"/>
      <c r="I79" s="59"/>
      <c r="J79" s="60"/>
      <c r="K79" s="60"/>
      <c r="L79" s="60"/>
      <c r="M79" s="60"/>
      <c r="N79" s="58"/>
      <c r="O79" s="58"/>
      <c r="P79" s="58"/>
      <c r="T79" s="58"/>
      <c r="U79" s="58"/>
      <c r="V79" s="58"/>
    </row>
    <row r="80" spans="1:29" ht="15" hidden="1">
      <c r="A80" s="60"/>
      <c r="B80" s="62" t="s">
        <v>31</v>
      </c>
      <c r="C80" s="63"/>
      <c r="D80" s="63"/>
      <c r="E80" s="63"/>
      <c r="F80" s="95">
        <f>$H$19*38.6/3.6</f>
        <v>0</v>
      </c>
      <c r="G80" s="59"/>
      <c r="H80" s="59"/>
      <c r="I80" s="59"/>
      <c r="J80" s="60"/>
      <c r="K80" s="60"/>
      <c r="L80" s="60"/>
      <c r="M80" s="60"/>
      <c r="N80" s="58"/>
      <c r="O80" s="58"/>
      <c r="P80" s="58"/>
      <c r="T80" s="58"/>
      <c r="U80" s="58"/>
      <c r="V80" s="58"/>
    </row>
    <row r="81" spans="1:26" ht="15" hidden="1">
      <c r="A81" s="60"/>
      <c r="B81" s="62" t="s">
        <v>32</v>
      </c>
      <c r="C81" s="63"/>
      <c r="D81" s="63"/>
      <c r="E81" s="63"/>
      <c r="F81" s="95" t="e">
        <f>VLOOKUP($H$12,'Climate by postcode'!$A$4:$D$3730,2,0)</f>
        <v>#N/A</v>
      </c>
      <c r="G81" s="59"/>
      <c r="H81" s="59"/>
      <c r="I81" s="59"/>
      <c r="J81" s="60"/>
      <c r="K81" s="60"/>
      <c r="L81" s="60"/>
      <c r="M81" s="60"/>
      <c r="N81" s="58"/>
      <c r="O81" s="58"/>
      <c r="P81" s="58"/>
      <c r="T81" s="58"/>
      <c r="U81" s="58"/>
      <c r="V81" s="58"/>
    </row>
    <row r="82" spans="1:26" ht="15" hidden="1">
      <c r="A82" s="60"/>
      <c r="B82" s="62" t="s">
        <v>33</v>
      </c>
      <c r="C82" s="63"/>
      <c r="D82" s="63"/>
      <c r="E82" s="63"/>
      <c r="F82" s="95" t="e">
        <f>VLOOKUP($H12,'Climate by postcode'!$A$4:$D$3730,3,0)</f>
        <v>#N/A</v>
      </c>
      <c r="G82" s="59"/>
      <c r="H82" s="59"/>
      <c r="I82" s="59"/>
      <c r="J82" s="60"/>
      <c r="K82" s="60"/>
      <c r="L82" s="60"/>
      <c r="M82" s="60"/>
      <c r="N82" s="58"/>
      <c r="O82" s="58"/>
      <c r="P82" s="58"/>
      <c r="T82" s="58"/>
      <c r="U82" s="58"/>
      <c r="V82" s="58"/>
    </row>
    <row r="83" spans="1:26" ht="15" hidden="1">
      <c r="A83" s="60"/>
      <c r="B83" s="62" t="s">
        <v>34</v>
      </c>
      <c r="C83" s="63"/>
      <c r="D83" s="63"/>
      <c r="E83" s="63"/>
      <c r="F83" s="95" t="e">
        <f>VLOOKUP($H$12,'Climate by postcode'!$A$4:$D$3730,4,0)</f>
        <v>#N/A</v>
      </c>
      <c r="G83" s="59"/>
      <c r="H83" s="59"/>
      <c r="I83" s="59"/>
      <c r="J83" s="60"/>
      <c r="K83" s="60"/>
      <c r="L83" s="60"/>
      <c r="M83" s="60"/>
      <c r="N83" s="58"/>
      <c r="O83" s="58"/>
      <c r="P83" s="58"/>
      <c r="T83" s="58"/>
      <c r="U83" s="58"/>
      <c r="V83" s="58"/>
    </row>
    <row r="84" spans="1:26" ht="15" hidden="1">
      <c r="A84" s="60"/>
      <c r="B84" s="62" t="s">
        <v>35</v>
      </c>
      <c r="C84" s="63"/>
      <c r="D84" s="63"/>
      <c r="E84" s="63"/>
      <c r="F84" s="95">
        <f>MIN($H$13+10,168)</f>
        <v>10</v>
      </c>
      <c r="G84" s="59"/>
      <c r="H84" s="59"/>
      <c r="I84" s="59"/>
      <c r="J84" s="60"/>
      <c r="K84" s="60"/>
      <c r="L84" s="60"/>
      <c r="M84" s="60"/>
      <c r="N84" s="58"/>
      <c r="O84" s="58"/>
      <c r="P84" s="58"/>
      <c r="T84" s="58"/>
      <c r="U84" s="58"/>
      <c r="V84" s="58"/>
    </row>
    <row r="85" spans="1:26" ht="15" hidden="1">
      <c r="A85" s="60"/>
      <c r="B85" s="62" t="s">
        <v>85</v>
      </c>
      <c r="C85" s="63"/>
      <c r="D85" s="63"/>
      <c r="E85" s="63"/>
      <c r="F85" s="95">
        <f>1/(0.38+0.0105*$F$84)</f>
        <v>2.061855670103093</v>
      </c>
      <c r="G85" s="59"/>
      <c r="H85" s="59"/>
      <c r="I85" s="59"/>
      <c r="J85" s="60"/>
      <c r="K85" s="60"/>
      <c r="L85" s="60"/>
      <c r="M85" s="60"/>
      <c r="N85" s="58"/>
      <c r="O85" s="58"/>
      <c r="P85" s="58"/>
      <c r="T85" s="58"/>
      <c r="U85" s="58"/>
      <c r="V85" s="58"/>
    </row>
    <row r="86" spans="1:26" ht="15" hidden="1">
      <c r="A86" s="60"/>
      <c r="B86" s="68"/>
      <c r="C86" s="70"/>
      <c r="D86" s="70"/>
      <c r="E86" s="70"/>
      <c r="F86" s="61"/>
      <c r="G86" s="59"/>
      <c r="H86" s="59"/>
      <c r="I86" s="59"/>
      <c r="J86" s="60"/>
      <c r="K86" s="60"/>
      <c r="L86" s="60"/>
      <c r="M86" s="60"/>
      <c r="N86" s="58"/>
      <c r="O86" s="58"/>
      <c r="P86" s="58"/>
      <c r="T86" s="58"/>
      <c r="U86" s="58"/>
      <c r="V86" s="58"/>
    </row>
    <row r="87" spans="1:26" ht="15" hidden="1">
      <c r="A87" s="60"/>
      <c r="B87" s="67" t="s">
        <v>246</v>
      </c>
      <c r="C87" s="70"/>
      <c r="D87" s="70"/>
      <c r="E87" s="70"/>
      <c r="F87" s="61"/>
      <c r="G87" s="59"/>
      <c r="H87" s="59"/>
      <c r="I87" s="67" t="s">
        <v>37</v>
      </c>
      <c r="J87" s="69"/>
      <c r="K87" s="70"/>
      <c r="L87" s="70"/>
      <c r="M87" s="61" t="s">
        <v>19</v>
      </c>
      <c r="N87" s="61" t="s">
        <v>20</v>
      </c>
      <c r="O87" s="67" t="s">
        <v>38</v>
      </c>
      <c r="P87" s="69"/>
      <c r="Q87" s="70"/>
      <c r="R87" s="70"/>
      <c r="S87" s="61" t="s">
        <v>19</v>
      </c>
      <c r="T87" s="61" t="s">
        <v>20</v>
      </c>
      <c r="U87" s="67" t="s">
        <v>39</v>
      </c>
      <c r="V87" s="69"/>
      <c r="W87" s="70"/>
      <c r="X87" s="70"/>
      <c r="Y87" s="61" t="s">
        <v>19</v>
      </c>
      <c r="Z87" s="61" t="s">
        <v>20</v>
      </c>
    </row>
    <row r="88" spans="1:26" ht="15" hidden="1">
      <c r="A88" s="60"/>
      <c r="B88" s="97" t="s">
        <v>40</v>
      </c>
      <c r="C88" s="99"/>
      <c r="D88" s="99"/>
      <c r="E88" s="99"/>
      <c r="F88" s="61" t="e">
        <f>VLOOKUP($F$77,'Calc coeffients A+B'!$A$4:$G$11,6,0)</f>
        <v>#N/A</v>
      </c>
      <c r="G88" s="59"/>
      <c r="H88" s="59"/>
      <c r="I88" s="97" t="s">
        <v>41</v>
      </c>
      <c r="J88" s="98"/>
      <c r="K88" s="99"/>
      <c r="L88" s="99"/>
      <c r="M88" s="61" t="e">
        <f>VLOOKUP($F$77,'Calc coeffients A+B'!$A$16:$G$23,6,0)</f>
        <v>#N/A</v>
      </c>
      <c r="N88" s="61" t="e">
        <f>VLOOKUP($F$77,'Calc coeffients A+B'!$I$16:$O$23,6,0)</f>
        <v>#N/A</v>
      </c>
      <c r="O88" s="97" t="s">
        <v>42</v>
      </c>
      <c r="P88" s="98"/>
      <c r="Q88" s="99"/>
      <c r="R88" s="99"/>
      <c r="S88" s="61" t="e">
        <f>VLOOKUP($F$77,'Calc coeffients A+B'!$A$28:$G$35,6,0)</f>
        <v>#N/A</v>
      </c>
      <c r="T88" s="61" t="e">
        <f>VLOOKUP($F$77,'Calc coeffients A+B'!$I$28:$O$35,6,0)</f>
        <v>#N/A</v>
      </c>
      <c r="U88" s="97" t="s">
        <v>43</v>
      </c>
      <c r="V88" s="98"/>
      <c r="W88" s="99"/>
      <c r="X88" s="99"/>
      <c r="Y88" s="61" t="e">
        <f>VLOOKUP($F$77,'Calc coeffients A+B'!$A$40:$G$47,6,0)</f>
        <v>#N/A</v>
      </c>
      <c r="Z88" s="61" t="e">
        <f>VLOOKUP($F$77,'Calc coeffients A+B'!$I$40:$O$47,6,0)</f>
        <v>#N/A</v>
      </c>
    </row>
    <row r="89" spans="1:26" ht="15" hidden="1">
      <c r="A89" s="60"/>
      <c r="B89" s="97" t="s">
        <v>44</v>
      </c>
      <c r="C89" s="99"/>
      <c r="D89" s="99"/>
      <c r="E89" s="99"/>
      <c r="F89" s="61" t="e">
        <f>VLOOKUP($F$77,'Calc coeffients A+B'!$A$4:$G$11,7,0)</f>
        <v>#N/A</v>
      </c>
      <c r="G89" s="59"/>
      <c r="H89" s="59"/>
      <c r="I89" s="97" t="s">
        <v>45</v>
      </c>
      <c r="J89" s="98"/>
      <c r="K89" s="99"/>
      <c r="L89" s="99"/>
      <c r="M89" s="61" t="e">
        <f>VLOOKUP($F$77,'Calc coeffients A+B'!$A$16:$G$23,7,0)</f>
        <v>#N/A</v>
      </c>
      <c r="N89" s="61" t="e">
        <f>VLOOKUP($F$77,'Calc coeffients A+B'!$I$16:$O$23,7,0)</f>
        <v>#N/A</v>
      </c>
      <c r="O89" s="97" t="s">
        <v>46</v>
      </c>
      <c r="P89" s="98"/>
      <c r="Q89" s="99"/>
      <c r="R89" s="99"/>
      <c r="S89" s="61" t="e">
        <f>VLOOKUP($F$77,'Calc coeffients A+B'!$A$28:$G$35,7,0)</f>
        <v>#N/A</v>
      </c>
      <c r="T89" s="61" t="e">
        <f>VLOOKUP($F$77,'Calc coeffients A+B'!$I$28:$O$35,7,0)</f>
        <v>#N/A</v>
      </c>
      <c r="U89" s="97" t="s">
        <v>47</v>
      </c>
      <c r="V89" s="98"/>
      <c r="W89" s="99"/>
      <c r="X89" s="99"/>
      <c r="Y89" s="61" t="e">
        <f>VLOOKUP($F$77,'Calc coeffients A+B'!$A$40:$G$47,7,0)</f>
        <v>#N/A</v>
      </c>
      <c r="Z89" s="61" t="e">
        <f>VLOOKUP($F$77,'Calc coeffients A+B'!$I$40:$O$47,7,0)</f>
        <v>#N/A</v>
      </c>
    </row>
    <row r="90" spans="1:26" ht="15" hidden="1">
      <c r="A90" s="60"/>
      <c r="B90" s="97" t="s">
        <v>48</v>
      </c>
      <c r="C90" s="99"/>
      <c r="D90" s="99"/>
      <c r="E90" s="99"/>
      <c r="F90" s="61" t="e">
        <f>VLOOKUP($F$77,SGEx!$A$7:$E$15,2,FALSE)</f>
        <v>#N/A</v>
      </c>
      <c r="G90" s="59"/>
      <c r="H90" s="59"/>
      <c r="I90" s="97" t="s">
        <v>99</v>
      </c>
      <c r="J90" s="98"/>
      <c r="K90" s="99"/>
      <c r="L90" s="99"/>
      <c r="M90" s="61" t="e">
        <f>VLOOKUP($F$77,SGEx!$A$18:$E$26,2,FALSE)</f>
        <v>#N/A</v>
      </c>
      <c r="N90" s="61" t="e">
        <f>VLOOKUP($F$77,SGEx!$G$18:$K$26,2,FALSE)</f>
        <v>#N/A</v>
      </c>
      <c r="O90" s="97" t="s">
        <v>50</v>
      </c>
      <c r="P90" s="98"/>
      <c r="Q90" s="99"/>
      <c r="R90" s="99"/>
      <c r="S90" s="61" t="e">
        <f>VLOOKUP($F$77,SGEx!$A$29:$E$37,2,FALSE)</f>
        <v>#N/A</v>
      </c>
      <c r="T90" s="61" t="e">
        <f>VLOOKUP($F$77,SGEx!$G$29:$K$37,2,FALSE)</f>
        <v>#N/A</v>
      </c>
      <c r="U90" s="97" t="s">
        <v>51</v>
      </c>
      <c r="V90" s="98"/>
      <c r="W90" s="99"/>
      <c r="X90" s="99"/>
      <c r="Y90" s="61" t="e">
        <f>VLOOKUP($F$77,SGEx!$A$40:$E$48,2,FALSE)</f>
        <v>#N/A</v>
      </c>
      <c r="Z90" s="61" t="e">
        <f>VLOOKUP($F$77,SGEx!$G$40:$K$48,2,FALSE)</f>
        <v>#N/A</v>
      </c>
    </row>
    <row r="91" spans="1:26" ht="15" hidden="1">
      <c r="A91" s="60"/>
      <c r="B91" s="97" t="s">
        <v>52</v>
      </c>
      <c r="C91" s="99"/>
      <c r="D91" s="99"/>
      <c r="E91" s="99"/>
      <c r="F91" s="61" t="e">
        <f>VLOOKUP($F$77,SGEx!$A$7:$E$15,3,FALSE)</f>
        <v>#N/A</v>
      </c>
      <c r="G91" s="59"/>
      <c r="H91" s="59"/>
      <c r="I91" s="97" t="s">
        <v>100</v>
      </c>
      <c r="J91" s="98"/>
      <c r="K91" s="99"/>
      <c r="L91" s="99"/>
      <c r="M91" s="61" t="e">
        <f>VLOOKUP($F$77,SGEx!$A$18:$E$26,3,FALSE)</f>
        <v>#N/A</v>
      </c>
      <c r="N91" s="61" t="e">
        <f>VLOOKUP($F$77,SGEx!$G$18:$K$26,3,FALSE)</f>
        <v>#N/A</v>
      </c>
      <c r="O91" s="97" t="s">
        <v>54</v>
      </c>
      <c r="P91" s="98"/>
      <c r="Q91" s="99"/>
      <c r="R91" s="99"/>
      <c r="S91" s="61" t="e">
        <f>VLOOKUP($F$77,SGEx!$A$29:$E$37,3,FALSE)</f>
        <v>#N/A</v>
      </c>
      <c r="T91" s="61" t="e">
        <f>VLOOKUP($F$77,SGEx!$G$29:$K$37,3,FALSE)</f>
        <v>#N/A</v>
      </c>
      <c r="U91" s="97" t="s">
        <v>55</v>
      </c>
      <c r="V91" s="98"/>
      <c r="W91" s="99"/>
      <c r="X91" s="99"/>
      <c r="Y91" s="61" t="e">
        <f>VLOOKUP($F$77,SGEx!$A$40:$E$48,3,FALSE)</f>
        <v>#N/A</v>
      </c>
      <c r="Z91" s="61" t="e">
        <f>VLOOKUP($F$77,SGEx!$G$40:$K$48,3,FALSE)</f>
        <v>#N/A</v>
      </c>
    </row>
    <row r="92" spans="1:26" ht="15" hidden="1">
      <c r="A92" s="60"/>
      <c r="B92" s="97" t="s">
        <v>56</v>
      </c>
      <c r="C92" s="99"/>
      <c r="D92" s="99"/>
      <c r="E92" s="99"/>
      <c r="F92" s="61" t="e">
        <f>VLOOKUP($F$77,SGEx!$A$7:$E$15,5,FALSE)</f>
        <v>#N/A</v>
      </c>
      <c r="G92" s="59"/>
      <c r="H92" s="59"/>
      <c r="I92" s="97" t="s">
        <v>101</v>
      </c>
      <c r="J92" s="98"/>
      <c r="K92" s="99"/>
      <c r="L92" s="99"/>
      <c r="M92" s="61" t="e">
        <f>VLOOKUP($F$77,SGEx!$A$18:$E$26,5,FALSE)</f>
        <v>#N/A</v>
      </c>
      <c r="N92" s="61" t="e">
        <f>VLOOKUP($F$77,SGEx!$G$18:$K$26,5,FALSE)</f>
        <v>#N/A</v>
      </c>
      <c r="O92" s="97" t="s">
        <v>58</v>
      </c>
      <c r="P92" s="98"/>
      <c r="Q92" s="99"/>
      <c r="R92" s="99"/>
      <c r="S92" s="61" t="e">
        <f>VLOOKUP($F$77,SGEx!$A$29:$E$37,5,FALSE)</f>
        <v>#N/A</v>
      </c>
      <c r="T92" s="61" t="e">
        <f>VLOOKUP($F$77,SGEx!$G$29:$K$37,5,FALSE)</f>
        <v>#N/A</v>
      </c>
      <c r="U92" s="97" t="s">
        <v>59</v>
      </c>
      <c r="V92" s="98"/>
      <c r="W92" s="99"/>
      <c r="X92" s="99"/>
      <c r="Y92" s="61" t="e">
        <f>VLOOKUP($F$77,SGEx!$A$40:$E$48,5,FALSE)</f>
        <v>#N/A</v>
      </c>
      <c r="Z92" s="61" t="e">
        <f>VLOOKUP($F$77,SGEx!$G$40:$K$48,5,FALSE)</f>
        <v>#N/A</v>
      </c>
    </row>
    <row r="93" spans="1:26" ht="15" hidden="1">
      <c r="A93" s="60"/>
      <c r="B93" s="66" t="s">
        <v>86</v>
      </c>
      <c r="C93" s="66"/>
      <c r="D93" s="66"/>
      <c r="E93" s="66"/>
      <c r="F93" s="61" t="e">
        <f>F90</f>
        <v>#N/A</v>
      </c>
      <c r="G93" s="59"/>
      <c r="H93" s="59"/>
      <c r="I93" s="65" t="s">
        <v>86</v>
      </c>
      <c r="J93" s="65"/>
      <c r="K93" s="66"/>
      <c r="L93" s="66"/>
      <c r="M93" s="61" t="e">
        <f>M90</f>
        <v>#N/A</v>
      </c>
      <c r="N93" s="61" t="e">
        <f>N90</f>
        <v>#N/A</v>
      </c>
      <c r="O93" s="65" t="s">
        <v>86</v>
      </c>
      <c r="P93" s="65"/>
      <c r="Q93" s="66"/>
      <c r="R93" s="66"/>
      <c r="S93" s="61" t="e">
        <f>S90</f>
        <v>#N/A</v>
      </c>
      <c r="T93" s="61" t="e">
        <f>T90</f>
        <v>#N/A</v>
      </c>
      <c r="U93" s="65" t="s">
        <v>86</v>
      </c>
      <c r="V93" s="65"/>
      <c r="W93" s="66"/>
      <c r="X93" s="66"/>
      <c r="Y93" s="61" t="e">
        <f>Y90</f>
        <v>#N/A</v>
      </c>
      <c r="Z93" s="61" t="e">
        <f>Z90</f>
        <v>#N/A</v>
      </c>
    </row>
    <row r="94" spans="1:26" ht="15" hidden="1">
      <c r="A94" s="60"/>
      <c r="B94" s="66" t="s">
        <v>87</v>
      </c>
      <c r="C94" s="66"/>
      <c r="D94" s="66"/>
      <c r="E94" s="66"/>
      <c r="F94" s="61" t="e">
        <f>0.2*$H$15/$H$14</f>
        <v>#DIV/0!</v>
      </c>
      <c r="G94" s="60"/>
      <c r="H94" s="60"/>
      <c r="I94" s="65" t="s">
        <v>87</v>
      </c>
      <c r="J94" s="65"/>
      <c r="K94" s="66"/>
      <c r="L94" s="66"/>
      <c r="M94" s="61" t="e">
        <f>0.2*$H$15/$H$14</f>
        <v>#DIV/0!</v>
      </c>
      <c r="N94" s="61" t="e">
        <f>0.2*$H$15/$H$14</f>
        <v>#DIV/0!</v>
      </c>
      <c r="O94" s="65" t="s">
        <v>87</v>
      </c>
      <c r="P94" s="65"/>
      <c r="Q94" s="66"/>
      <c r="R94" s="66"/>
      <c r="S94" s="61" t="e">
        <f>0.2*$H$15/$H$14</f>
        <v>#DIV/0!</v>
      </c>
      <c r="T94" s="61" t="e">
        <f>0.2*$H$15/$H$14</f>
        <v>#DIV/0!</v>
      </c>
      <c r="U94" s="65" t="s">
        <v>87</v>
      </c>
      <c r="V94" s="65"/>
      <c r="W94" s="66"/>
      <c r="X94" s="66"/>
      <c r="Y94" s="61" t="e">
        <f>0.2*$H$15/$H$14</f>
        <v>#DIV/0!</v>
      </c>
      <c r="Z94" s="61" t="e">
        <f>0.2*$H$15/$H$14</f>
        <v>#DIV/0!</v>
      </c>
    </row>
    <row r="95" spans="1:26" ht="15" hidden="1">
      <c r="A95" s="60"/>
      <c r="B95" s="66" t="s">
        <v>88</v>
      </c>
      <c r="C95" s="66"/>
      <c r="D95" s="66"/>
      <c r="E95" s="66"/>
      <c r="F95" s="61" t="e">
        <f>4000*F93*(0.008-F94)</f>
        <v>#N/A</v>
      </c>
      <c r="G95" s="60"/>
      <c r="H95" s="60"/>
      <c r="I95" s="65" t="s">
        <v>88</v>
      </c>
      <c r="J95" s="65"/>
      <c r="K95" s="66"/>
      <c r="L95" s="66"/>
      <c r="M95" s="61" t="e">
        <f>4000*M93*(0.008-M94)</f>
        <v>#N/A</v>
      </c>
      <c r="N95" s="61" t="e">
        <f>4000*N93*(0.008-N94)</f>
        <v>#N/A</v>
      </c>
      <c r="O95" s="65" t="s">
        <v>88</v>
      </c>
      <c r="P95" s="65"/>
      <c r="Q95" s="66"/>
      <c r="R95" s="66"/>
      <c r="S95" s="61" t="e">
        <f>4000*S93*(0.008-S94)</f>
        <v>#N/A</v>
      </c>
      <c r="T95" s="61" t="e">
        <f>4000*T93*(0.008-T94)</f>
        <v>#N/A</v>
      </c>
      <c r="U95" s="65" t="s">
        <v>88</v>
      </c>
      <c r="V95" s="65"/>
      <c r="W95" s="66"/>
      <c r="X95" s="66"/>
      <c r="Y95" s="61" t="e">
        <f>4000*Y93*(0.008-Y94)</f>
        <v>#N/A</v>
      </c>
      <c r="Z95" s="61" t="e">
        <f>4000*Z93*(0.008-Z94)</f>
        <v>#N/A</v>
      </c>
    </row>
    <row r="96" spans="1:26" ht="15" hidden="1">
      <c r="A96" s="60"/>
      <c r="B96" s="66" t="s">
        <v>102</v>
      </c>
      <c r="C96" s="66"/>
      <c r="D96" s="66"/>
      <c r="E96" s="66"/>
      <c r="F96" s="61" t="e">
        <f>($F$78*F90+$F$79*F91+$F$80*F92)/$H$14</f>
        <v>#N/A</v>
      </c>
      <c r="G96" s="60"/>
      <c r="H96" s="60"/>
      <c r="I96" s="65" t="s">
        <v>102</v>
      </c>
      <c r="J96" s="65"/>
      <c r="K96" s="66"/>
      <c r="L96" s="66"/>
      <c r="M96" s="61" t="e">
        <f>($F$78*M90+$F$79*M91+$F$80*M92)/$H$14</f>
        <v>#N/A</v>
      </c>
      <c r="N96" s="61" t="e">
        <f>($F$78*N90+$F$79*N91+$F$80*N92)/$H$14</f>
        <v>#N/A</v>
      </c>
      <c r="O96" s="65" t="s">
        <v>102</v>
      </c>
      <c r="P96" s="65"/>
      <c r="Q96" s="66"/>
      <c r="R96" s="66"/>
      <c r="S96" s="61" t="e">
        <f>($F$78*S90+$F$79*S91+$F$80*S92)/$H$14</f>
        <v>#N/A</v>
      </c>
      <c r="T96" s="61" t="e">
        <f>($F$78*T90+$F$79*T91+$F$80*T92)/$H$14</f>
        <v>#N/A</v>
      </c>
      <c r="U96" s="65" t="s">
        <v>102</v>
      </c>
      <c r="V96" s="65"/>
      <c r="W96" s="66"/>
      <c r="X96" s="66"/>
      <c r="Y96" s="61" t="e">
        <f>($F$78*Y90+$F$79*Y91+$F$80*Y92)/$H$14</f>
        <v>#N/A</v>
      </c>
      <c r="Z96" s="61" t="e">
        <f>($F$78*Z90+$F$79*Z91+$F$80*Z92)/$H$14</f>
        <v>#N/A</v>
      </c>
    </row>
    <row r="97" spans="1:26" ht="15" hidden="1">
      <c r="A97" s="60"/>
      <c r="B97" s="196" t="s">
        <v>103</v>
      </c>
      <c r="C97" s="196"/>
      <c r="D97" s="196"/>
      <c r="E97" s="196"/>
      <c r="F97" s="61" t="e">
        <f>ROUNDDOWN($F$85*(F96+F95),0)</f>
        <v>#N/A</v>
      </c>
      <c r="G97" s="60"/>
      <c r="H97" s="60"/>
      <c r="I97" s="195" t="s">
        <v>103</v>
      </c>
      <c r="J97" s="195"/>
      <c r="K97" s="196"/>
      <c r="L97" s="196"/>
      <c r="M97" s="61" t="e">
        <f>($F$85*(M96+M95))</f>
        <v>#N/A</v>
      </c>
      <c r="N97" s="61" t="e">
        <f>($F$85*(N96+N95))</f>
        <v>#N/A</v>
      </c>
      <c r="O97" s="195" t="s">
        <v>103</v>
      </c>
      <c r="P97" s="195"/>
      <c r="Q97" s="196"/>
      <c r="R97" s="196"/>
      <c r="S97" s="61" t="e">
        <f>($F$85*(S96+S95))</f>
        <v>#N/A</v>
      </c>
      <c r="T97" s="61" t="e">
        <f>($F$85*(T96+T95))</f>
        <v>#N/A</v>
      </c>
      <c r="U97" s="195" t="s">
        <v>103</v>
      </c>
      <c r="V97" s="195"/>
      <c r="W97" s="196"/>
      <c r="X97" s="196"/>
      <c r="Y97" s="61" t="e">
        <f>($F$85*(Y96+Y95))</f>
        <v>#N/A</v>
      </c>
      <c r="Z97" s="61" t="e">
        <f>($F$85*(Z96+Z95))</f>
        <v>#N/A</v>
      </c>
    </row>
    <row r="98" spans="1:26" ht="15" hidden="1">
      <c r="A98" s="60"/>
      <c r="B98" s="66" t="s">
        <v>104</v>
      </c>
      <c r="C98" s="66"/>
      <c r="D98" s="66"/>
      <c r="E98" s="66"/>
      <c r="F98" s="61">
        <v>6.5000099999999996</v>
      </c>
      <c r="G98" s="60"/>
      <c r="H98" s="60"/>
      <c r="I98" s="65" t="s">
        <v>104</v>
      </c>
      <c r="J98" s="65"/>
      <c r="K98" s="66"/>
      <c r="L98" s="66"/>
      <c r="M98" s="61">
        <v>6.5000099999999996</v>
      </c>
      <c r="N98" s="61">
        <v>6.5000099999999996</v>
      </c>
      <c r="O98" s="65" t="s">
        <v>104</v>
      </c>
      <c r="P98" s="65"/>
      <c r="Q98" s="66"/>
      <c r="R98" s="66"/>
      <c r="S98" s="61">
        <v>6.5000099999999996</v>
      </c>
      <c r="T98" s="61">
        <v>6.5000099999999996</v>
      </c>
      <c r="U98" s="65" t="s">
        <v>104</v>
      </c>
      <c r="V98" s="65"/>
      <c r="W98" s="66"/>
      <c r="X98" s="66"/>
      <c r="Y98" s="61">
        <v>6.5000099999999996</v>
      </c>
      <c r="Z98" s="61">
        <v>6.5000099999999996</v>
      </c>
    </row>
    <row r="99" spans="1:26" ht="15" hidden="1">
      <c r="A99" s="60"/>
      <c r="B99" s="66" t="s">
        <v>105</v>
      </c>
      <c r="C99" s="66"/>
      <c r="D99" s="66"/>
      <c r="E99" s="66"/>
      <c r="F99" s="61" t="e">
        <f>(5-F88-0.499999)/F89</f>
        <v>#N/A</v>
      </c>
      <c r="G99" s="60"/>
      <c r="H99" s="60"/>
      <c r="I99" s="65" t="s">
        <v>105</v>
      </c>
      <c r="J99" s="65"/>
      <c r="K99" s="66"/>
      <c r="L99" s="66"/>
      <c r="M99" s="61" t="e">
        <f>(5-M88-0.499999)/M89</f>
        <v>#N/A</v>
      </c>
      <c r="N99" s="61" t="e">
        <f>(5-N88-0.499999)/N89</f>
        <v>#N/A</v>
      </c>
      <c r="O99" s="65" t="s">
        <v>105</v>
      </c>
      <c r="P99" s="65"/>
      <c r="Q99" s="66"/>
      <c r="R99" s="66"/>
      <c r="S99" s="61" t="e">
        <f>(5-S88-0.499999)/S89</f>
        <v>#N/A</v>
      </c>
      <c r="T99" s="61" t="e">
        <f>(5-T88-0.499999)/T89</f>
        <v>#N/A</v>
      </c>
      <c r="U99" s="65" t="s">
        <v>105</v>
      </c>
      <c r="V99" s="65"/>
      <c r="W99" s="66"/>
      <c r="X99" s="66"/>
      <c r="Y99" s="61" t="e">
        <f>(5-Y88-0.499999)/Y89</f>
        <v>#N/A</v>
      </c>
      <c r="Z99" s="61" t="e">
        <f>(5-Z88-0.499999)/Z89</f>
        <v>#N/A</v>
      </c>
    </row>
    <row r="100" spans="1:26" ht="15" hidden="1">
      <c r="A100" s="60"/>
      <c r="B100" s="66" t="s">
        <v>106</v>
      </c>
      <c r="C100" s="66"/>
      <c r="D100" s="66"/>
      <c r="E100" s="66"/>
      <c r="F100" s="61" t="e">
        <f>F99/$F$85-F95</f>
        <v>#N/A</v>
      </c>
      <c r="G100" s="60"/>
      <c r="H100" s="60"/>
      <c r="I100" s="65" t="s">
        <v>106</v>
      </c>
      <c r="J100" s="65"/>
      <c r="K100" s="66"/>
      <c r="L100" s="66"/>
      <c r="M100" s="61" t="e">
        <f>M99/$F$85-M95</f>
        <v>#N/A</v>
      </c>
      <c r="N100" s="61" t="e">
        <f>N99/$F$85-N95</f>
        <v>#N/A</v>
      </c>
      <c r="O100" s="65" t="s">
        <v>106</v>
      </c>
      <c r="P100" s="65"/>
      <c r="Q100" s="66"/>
      <c r="R100" s="66"/>
      <c r="S100" s="61" t="e">
        <f>S99/$F$85-S95</f>
        <v>#N/A</v>
      </c>
      <c r="T100" s="61" t="e">
        <f>T99/$F$85-T95</f>
        <v>#N/A</v>
      </c>
      <c r="U100" s="65" t="s">
        <v>106</v>
      </c>
      <c r="V100" s="65"/>
      <c r="W100" s="66"/>
      <c r="X100" s="66"/>
      <c r="Y100" s="61" t="e">
        <f>Y99/$F$85-Y95</f>
        <v>#N/A</v>
      </c>
      <c r="Z100" s="61" t="e">
        <f>Z99/$F$85-Z95</f>
        <v>#N/A</v>
      </c>
    </row>
    <row r="101" spans="1:26" ht="15" hidden="1">
      <c r="A101" s="60"/>
      <c r="B101" s="66" t="s">
        <v>107</v>
      </c>
      <c r="C101" s="66"/>
      <c r="D101" s="66"/>
      <c r="E101" s="66"/>
      <c r="F101" s="61" t="e">
        <f>F100*0.5</f>
        <v>#N/A</v>
      </c>
      <c r="G101" s="60"/>
      <c r="H101" s="60"/>
      <c r="I101" s="65" t="s">
        <v>107</v>
      </c>
      <c r="J101" s="65"/>
      <c r="K101" s="66"/>
      <c r="L101" s="66"/>
      <c r="M101" s="61" t="e">
        <f>M100*0.5</f>
        <v>#N/A</v>
      </c>
      <c r="N101" s="61" t="e">
        <f>N100*0.5</f>
        <v>#N/A</v>
      </c>
      <c r="O101" s="65" t="s">
        <v>107</v>
      </c>
      <c r="P101" s="65"/>
      <c r="Q101" s="66"/>
      <c r="R101" s="66"/>
      <c r="S101" s="61" t="e">
        <f>S100*0.5</f>
        <v>#N/A</v>
      </c>
      <c r="T101" s="61" t="e">
        <f>T100*0.5</f>
        <v>#N/A</v>
      </c>
      <c r="U101" s="65" t="s">
        <v>107</v>
      </c>
      <c r="V101" s="65"/>
      <c r="W101" s="66"/>
      <c r="X101" s="66"/>
      <c r="Y101" s="61" t="e">
        <f>Y100*0.5</f>
        <v>#N/A</v>
      </c>
      <c r="Z101" s="61" t="e">
        <f>Z100*0.5</f>
        <v>#N/A</v>
      </c>
    </row>
    <row r="102" spans="1:26" ht="15" hidden="1">
      <c r="A102" s="60"/>
      <c r="B102" s="66" t="s">
        <v>108</v>
      </c>
      <c r="C102" s="66"/>
      <c r="D102" s="66"/>
      <c r="E102" s="66"/>
      <c r="F102" s="61" t="e">
        <f>1/(F101-F100)</f>
        <v>#N/A</v>
      </c>
      <c r="G102" s="60"/>
      <c r="H102" s="60"/>
      <c r="I102" s="65" t="s">
        <v>108</v>
      </c>
      <c r="J102" s="65"/>
      <c r="K102" s="66"/>
      <c r="L102" s="66"/>
      <c r="M102" s="61" t="e">
        <f>1/(M101-M100)</f>
        <v>#N/A</v>
      </c>
      <c r="N102" s="61" t="e">
        <f>1/(N101-N100)</f>
        <v>#N/A</v>
      </c>
      <c r="O102" s="65" t="s">
        <v>108</v>
      </c>
      <c r="P102" s="65"/>
      <c r="Q102" s="66"/>
      <c r="R102" s="66"/>
      <c r="S102" s="61" t="e">
        <f>1/(S101-S100)</f>
        <v>#N/A</v>
      </c>
      <c r="T102" s="61" t="e">
        <f>1/(T101-T100)</f>
        <v>#N/A</v>
      </c>
      <c r="U102" s="65" t="s">
        <v>108</v>
      </c>
      <c r="V102" s="65"/>
      <c r="W102" s="66"/>
      <c r="X102" s="66"/>
      <c r="Y102" s="61" t="e">
        <f>1/(Y101-Y100)</f>
        <v>#N/A</v>
      </c>
      <c r="Z102" s="61" t="e">
        <f>1/(Z101-Z100)</f>
        <v>#N/A</v>
      </c>
    </row>
    <row r="103" spans="1:26" ht="15" hidden="1">
      <c r="A103" s="60"/>
      <c r="B103" s="66" t="s">
        <v>73</v>
      </c>
      <c r="C103" s="66"/>
      <c r="D103" s="66"/>
      <c r="E103" s="66"/>
      <c r="F103" s="61" t="e">
        <f>F88+F89*F97</f>
        <v>#N/A</v>
      </c>
      <c r="G103" s="60"/>
      <c r="H103" s="60"/>
      <c r="I103" s="65" t="s">
        <v>73</v>
      </c>
      <c r="J103" s="65"/>
      <c r="K103" s="66"/>
      <c r="L103" s="66"/>
      <c r="M103" s="61" t="e">
        <f>M88+M89*M97</f>
        <v>#N/A</v>
      </c>
      <c r="N103" s="61" t="e">
        <f>N88+N89*N97</f>
        <v>#N/A</v>
      </c>
      <c r="O103" s="65" t="s">
        <v>73</v>
      </c>
      <c r="P103" s="65"/>
      <c r="Q103" s="66"/>
      <c r="R103" s="66"/>
      <c r="S103" s="61" t="e">
        <f>S88+S89*S97</f>
        <v>#N/A</v>
      </c>
      <c r="T103" s="61" t="e">
        <f>T88+T89*T97</f>
        <v>#N/A</v>
      </c>
      <c r="U103" s="65" t="s">
        <v>73</v>
      </c>
      <c r="V103" s="65"/>
      <c r="W103" s="66"/>
      <c r="X103" s="66"/>
      <c r="Y103" s="61" t="e">
        <f>Y88+Y89*Y97</f>
        <v>#N/A</v>
      </c>
      <c r="Z103" s="61" t="e">
        <f>Z88+Z89*Z97</f>
        <v>#N/A</v>
      </c>
    </row>
    <row r="104" spans="1:26" ht="15" hidden="1">
      <c r="A104" s="60"/>
      <c r="B104" s="66" t="s">
        <v>74</v>
      </c>
      <c r="C104" s="66"/>
      <c r="D104" s="66"/>
      <c r="E104" s="66"/>
      <c r="F104" s="61" t="e">
        <f>ROUNDUP(F103*2,0)/2</f>
        <v>#N/A</v>
      </c>
      <c r="G104" s="60"/>
      <c r="H104" s="60"/>
      <c r="I104" s="65" t="s">
        <v>74</v>
      </c>
      <c r="J104" s="65"/>
      <c r="K104" s="66"/>
      <c r="L104" s="66"/>
      <c r="M104" s="61" t="e">
        <f>ROUNDUP(M103*2,0)/2</f>
        <v>#N/A</v>
      </c>
      <c r="N104" s="61" t="e">
        <f>ROUNDUP(N103*2,0)/2</f>
        <v>#N/A</v>
      </c>
      <c r="O104" s="65" t="s">
        <v>74</v>
      </c>
      <c r="P104" s="65"/>
      <c r="Q104" s="66"/>
      <c r="R104" s="66"/>
      <c r="S104" s="61" t="e">
        <f>ROUNDUP(S103*2,0)/2</f>
        <v>#N/A</v>
      </c>
      <c r="T104" s="61" t="e">
        <f>ROUNDUP(T103*2,0)/2</f>
        <v>#N/A</v>
      </c>
      <c r="U104" s="65" t="s">
        <v>74</v>
      </c>
      <c r="V104" s="65"/>
      <c r="W104" s="66"/>
      <c r="X104" s="66"/>
      <c r="Y104" s="61" t="e">
        <f>ROUNDUP(Y103*2,0)/2</f>
        <v>#N/A</v>
      </c>
      <c r="Z104" s="61" t="e">
        <f>ROUNDUP(Z103*2,0)/2</f>
        <v>#N/A</v>
      </c>
    </row>
    <row r="105" spans="1:26" ht="15" hidden="1">
      <c r="A105" s="60"/>
      <c r="B105" s="66" t="s">
        <v>75</v>
      </c>
      <c r="C105" s="66"/>
      <c r="D105" s="66"/>
      <c r="E105" s="66"/>
      <c r="F105" s="61" t="e">
        <f>IF(F104&gt;5,5,IF(F104&lt;1,0,F104))</f>
        <v>#N/A</v>
      </c>
      <c r="G105" s="60"/>
      <c r="H105" s="60"/>
      <c r="I105" s="65" t="s">
        <v>75</v>
      </c>
      <c r="J105" s="65"/>
      <c r="K105" s="66"/>
      <c r="L105" s="66"/>
      <c r="M105" s="61" t="e">
        <f>IF(M104&gt;5,5,IF(M104&lt;1,0,M104))</f>
        <v>#N/A</v>
      </c>
      <c r="N105" s="61" t="e">
        <f>IF(N104&gt;5,5,IF(N104&lt;1,0,N104))</f>
        <v>#N/A</v>
      </c>
      <c r="O105" s="65" t="s">
        <v>75</v>
      </c>
      <c r="P105" s="65"/>
      <c r="Q105" s="66"/>
      <c r="R105" s="66"/>
      <c r="S105" s="61" t="e">
        <f>IF(S104&gt;5,5,IF(S104&lt;1,0,S104))</f>
        <v>#N/A</v>
      </c>
      <c r="T105" s="61" t="e">
        <f>IF(T104&gt;5,5,IF(T104&lt;1,0,T104))</f>
        <v>#N/A</v>
      </c>
      <c r="U105" s="65" t="s">
        <v>75</v>
      </c>
      <c r="V105" s="65"/>
      <c r="W105" s="66"/>
      <c r="X105" s="66"/>
      <c r="Y105" s="61" t="e">
        <f>IF(Y104&gt;5,5,IF(Y104&lt;1,0,Y104))</f>
        <v>#N/A</v>
      </c>
      <c r="Z105" s="61" t="e">
        <f>IF(Z104&gt;5,5,IF(Z104&lt;1,0,Z104))</f>
        <v>#N/A</v>
      </c>
    </row>
    <row r="106" spans="1:26" ht="15" hidden="1">
      <c r="A106" s="60"/>
      <c r="B106" s="66" t="s">
        <v>76</v>
      </c>
      <c r="C106" s="66"/>
      <c r="D106" s="66"/>
      <c r="E106" s="66"/>
      <c r="F106" s="61" t="e">
        <f>F98+F102*F96</f>
        <v>#N/A</v>
      </c>
      <c r="G106" s="60"/>
      <c r="H106" s="60"/>
      <c r="I106" s="65" t="s">
        <v>76</v>
      </c>
      <c r="J106" s="65"/>
      <c r="K106" s="66"/>
      <c r="L106" s="66"/>
      <c r="M106" s="61" t="e">
        <f>M98+M102*M96</f>
        <v>#N/A</v>
      </c>
      <c r="N106" s="61" t="e">
        <f>N98+N102*N96</f>
        <v>#N/A</v>
      </c>
      <c r="O106" s="65" t="s">
        <v>76</v>
      </c>
      <c r="P106" s="65"/>
      <c r="Q106" s="66"/>
      <c r="R106" s="66"/>
      <c r="S106" s="61" t="e">
        <f>S98+S102*S96</f>
        <v>#N/A</v>
      </c>
      <c r="T106" s="61" t="e">
        <f>T98+T102*T96</f>
        <v>#N/A</v>
      </c>
      <c r="U106" s="65" t="s">
        <v>76</v>
      </c>
      <c r="V106" s="65"/>
      <c r="W106" s="66"/>
      <c r="X106" s="66"/>
      <c r="Y106" s="61" t="e">
        <f>Y98+Y102*Y96</f>
        <v>#N/A</v>
      </c>
      <c r="Z106" s="61" t="e">
        <f>Z98+Z102*Z96</f>
        <v>#N/A</v>
      </c>
    </row>
    <row r="107" spans="1:26" ht="15" hidden="1">
      <c r="A107" s="60"/>
      <c r="B107" s="66" t="s">
        <v>77</v>
      </c>
      <c r="C107" s="66"/>
      <c r="D107" s="66"/>
      <c r="E107" s="66"/>
      <c r="F107" s="61" t="e">
        <f>ROUNDUP(F106*2,0)/2</f>
        <v>#N/A</v>
      </c>
      <c r="G107" s="60"/>
      <c r="H107" s="60"/>
      <c r="I107" s="65" t="s">
        <v>77</v>
      </c>
      <c r="J107" s="65"/>
      <c r="K107" s="66"/>
      <c r="L107" s="66"/>
      <c r="M107" s="61" t="e">
        <f>ROUNDUP(M106*2,0)/2</f>
        <v>#N/A</v>
      </c>
      <c r="N107" s="61" t="e">
        <f>ROUNDUP(N106*2,0)/2</f>
        <v>#N/A</v>
      </c>
      <c r="O107" s="65" t="s">
        <v>77</v>
      </c>
      <c r="P107" s="65"/>
      <c r="Q107" s="66"/>
      <c r="R107" s="66"/>
      <c r="S107" s="61" t="e">
        <f>ROUNDUP(S106*2,0)/2</f>
        <v>#N/A</v>
      </c>
      <c r="T107" s="61" t="e">
        <f>ROUNDUP(T106*2,0)/2</f>
        <v>#N/A</v>
      </c>
      <c r="U107" s="65" t="s">
        <v>77</v>
      </c>
      <c r="V107" s="65"/>
      <c r="W107" s="66"/>
      <c r="X107" s="66"/>
      <c r="Y107" s="61" t="e">
        <f>ROUNDUP(Y106*2,0)/2</f>
        <v>#N/A</v>
      </c>
      <c r="Z107" s="61" t="e">
        <f>ROUNDUP(Z106*2,0)/2</f>
        <v>#N/A</v>
      </c>
    </row>
    <row r="108" spans="1:26" ht="15" hidden="1">
      <c r="A108" s="60"/>
      <c r="B108" s="66" t="s">
        <v>78</v>
      </c>
      <c r="C108" s="66"/>
      <c r="D108" s="66"/>
      <c r="E108" s="66"/>
      <c r="F108" s="61">
        <f>IFERROR(IF(F105=5,IF(F107&gt;6,6,IF(F107&lt;1,0,F107)),F105),0)</f>
        <v>0</v>
      </c>
      <c r="G108" s="60"/>
      <c r="H108" s="60"/>
      <c r="I108" s="65" t="s">
        <v>78</v>
      </c>
      <c r="J108" s="65"/>
      <c r="K108" s="66"/>
      <c r="L108" s="66"/>
      <c r="M108" s="61">
        <f>IFERROR(IF(M105=5,IF(M107&gt;6,6,IF(M107&lt;1,0,M107)),M105),0)</f>
        <v>0</v>
      </c>
      <c r="N108" s="61">
        <f>IFERROR(IF(N105=5,IF(N107&gt;6,6,IF(N107&lt;1,0,N107)),N105),0)</f>
        <v>0</v>
      </c>
      <c r="O108" s="65" t="s">
        <v>78</v>
      </c>
      <c r="P108" s="65"/>
      <c r="Q108" s="66"/>
      <c r="R108" s="66"/>
      <c r="S108" s="61">
        <f>IFERROR(IF(S105=5,IF(S107&gt;6,6,IF(S107&lt;1,0,S107)),S105),0)</f>
        <v>0</v>
      </c>
      <c r="T108" s="61">
        <f>IFERROR(IF(T105=5,IF(T107&gt;6,6,IF(T107&lt;1,0,T107)),T105),0)</f>
        <v>0</v>
      </c>
      <c r="U108" s="65" t="s">
        <v>78</v>
      </c>
      <c r="V108" s="65"/>
      <c r="W108" s="66"/>
      <c r="X108" s="66"/>
      <c r="Y108" s="61">
        <f>IFERROR(IF(Y105=5,IF(Y107&gt;6,6,IF(Y107&lt;1,0,Y107)),Y105),0)</f>
        <v>0</v>
      </c>
      <c r="Z108" s="61">
        <f>IFERROR(IF(Z105=5,IF(Z107&gt;6,6,IF(Z107&lt;1,0,Z107)),Z105),0)</f>
        <v>0</v>
      </c>
    </row>
    <row r="109" spans="1:26" hidden="1">
      <c r="A109" s="60"/>
      <c r="B109" s="58"/>
      <c r="C109" s="58"/>
      <c r="D109" s="58"/>
      <c r="E109" s="58"/>
      <c r="F109" s="54"/>
      <c r="G109" s="60"/>
      <c r="H109" s="60"/>
      <c r="M109" s="2"/>
      <c r="N109" s="58"/>
      <c r="S109" s="2"/>
      <c r="T109" s="58"/>
      <c r="Y109" s="2"/>
    </row>
    <row r="110" spans="1:26" hidden="1">
      <c r="A110" s="60"/>
      <c r="B110" s="210" t="s">
        <v>79</v>
      </c>
      <c r="C110" s="58"/>
      <c r="D110" s="58"/>
      <c r="E110" s="58"/>
      <c r="F110" s="54"/>
      <c r="G110" s="60"/>
      <c r="H110" s="60"/>
      <c r="I110" s="71" t="s">
        <v>79</v>
      </c>
      <c r="M110" s="2"/>
      <c r="N110" s="58"/>
      <c r="O110" s="71" t="s">
        <v>79</v>
      </c>
      <c r="S110" s="2"/>
      <c r="T110" s="58"/>
      <c r="U110" s="71" t="s">
        <v>79</v>
      </c>
      <c r="Y110" s="2"/>
    </row>
    <row r="111" spans="1:26" ht="15" hidden="1">
      <c r="A111" s="60"/>
      <c r="B111" s="72" t="s">
        <v>80</v>
      </c>
      <c r="C111" s="74"/>
      <c r="D111" s="74"/>
      <c r="E111" s="74"/>
      <c r="F111" s="96" t="e">
        <f>MAX(0,IF(F103&gt;4.5,F106,F103)+0.5)</f>
        <v>#N/A</v>
      </c>
      <c r="G111" s="60"/>
      <c r="H111" s="60"/>
      <c r="I111" s="72" t="s">
        <v>80</v>
      </c>
      <c r="J111" s="73"/>
      <c r="K111" s="74"/>
      <c r="L111" s="74"/>
      <c r="M111" s="96" t="e">
        <f>MAX(0,IF(M103&gt;4.5,M106,M103)+0.5)</f>
        <v>#N/A</v>
      </c>
      <c r="N111" s="96" t="e">
        <f>MAX(0,IF(N103&gt;4.5,N106,N103)+0.5)</f>
        <v>#N/A</v>
      </c>
      <c r="O111" s="72" t="s">
        <v>80</v>
      </c>
      <c r="P111" s="73"/>
      <c r="Q111" s="74"/>
      <c r="R111" s="74"/>
      <c r="S111" s="96" t="e">
        <f>MAX(0,IF(S103&gt;4.5,S106,S103)+0.5)</f>
        <v>#N/A</v>
      </c>
      <c r="T111" s="96" t="e">
        <f>MAX(0,IF(T103&gt;4.5,T106,T103)+0.5)</f>
        <v>#N/A</v>
      </c>
      <c r="U111" s="72" t="s">
        <v>80</v>
      </c>
      <c r="V111" s="73"/>
      <c r="W111" s="74"/>
      <c r="X111" s="74"/>
      <c r="Y111" s="96" t="e">
        <f>MAX(0,IF(Y103&gt;4.5,Y106,Y103)+0.5)</f>
        <v>#N/A</v>
      </c>
      <c r="Z111" s="96" t="e">
        <f>MAX(0,IF(Z103&gt;4.5,Z106,Z103)+0.5)</f>
        <v>#N/A</v>
      </c>
    </row>
    <row r="112" spans="1:26" ht="15" hidden="1">
      <c r="A112" s="60"/>
      <c r="B112" s="72" t="s">
        <v>81</v>
      </c>
      <c r="C112" s="74"/>
      <c r="D112" s="74"/>
      <c r="E112" s="74"/>
      <c r="F112" s="61" t="e">
        <f>IF((ROUNDDOWN(F111*2,0)/2)&gt;6,6,(ROUNDDOWN(F111*2,0)/2))</f>
        <v>#N/A</v>
      </c>
      <c r="G112" s="60"/>
      <c r="H112" s="60"/>
      <c r="I112" s="72" t="s">
        <v>81</v>
      </c>
      <c r="J112" s="73"/>
      <c r="K112" s="74"/>
      <c r="L112" s="74"/>
      <c r="M112" s="61" t="e">
        <f>IF((ROUNDDOWN(M111*2,0)/2)&gt;6,6,(ROUNDDOWN(M111*2,0)/2))</f>
        <v>#N/A</v>
      </c>
      <c r="N112" s="61" t="e">
        <f>IF((ROUNDDOWN(N111*2,0)/2)&gt;6,6,(ROUNDDOWN(N111*2,0)/2))</f>
        <v>#N/A</v>
      </c>
      <c r="O112" s="72" t="s">
        <v>81</v>
      </c>
      <c r="P112" s="73"/>
      <c r="Q112" s="74"/>
      <c r="R112" s="74"/>
      <c r="S112" s="61" t="e">
        <f>IF((ROUNDDOWN(S111*2,0)/2)&gt;6,6,(ROUNDDOWN(S111*2,0)/2))</f>
        <v>#N/A</v>
      </c>
      <c r="T112" s="61" t="e">
        <f>IF((ROUNDDOWN(T111*2,0)/2)&gt;6,6,(ROUNDDOWN(T111*2,0)/2))</f>
        <v>#N/A</v>
      </c>
      <c r="U112" s="72" t="s">
        <v>81</v>
      </c>
      <c r="V112" s="73"/>
      <c r="W112" s="74"/>
      <c r="X112" s="74"/>
      <c r="Y112" s="61" t="e">
        <f>IF((ROUNDDOWN(Y111*2,0)/2)&gt;6,6,(ROUNDDOWN(Y111*2,0)/2))</f>
        <v>#N/A</v>
      </c>
      <c r="Z112" s="61" t="e">
        <f>IF((ROUNDDOWN(Z111*2,0)/2)&gt;6,6,(ROUNDDOWN(Z111*2,0)/2))</f>
        <v>#N/A</v>
      </c>
    </row>
    <row r="113" spans="1:26" ht="15" hidden="1">
      <c r="A113" s="60"/>
      <c r="B113" s="72" t="s">
        <v>251</v>
      </c>
      <c r="C113" s="72"/>
      <c r="D113" s="72"/>
      <c r="E113" s="72"/>
      <c r="F113" s="59" t="e">
        <f>IF(F112=0.5,0,F112)</f>
        <v>#N/A</v>
      </c>
      <c r="G113" s="60"/>
      <c r="H113" s="60"/>
      <c r="I113" s="72" t="s">
        <v>251</v>
      </c>
      <c r="J113" s="72"/>
      <c r="K113" s="72"/>
      <c r="L113" s="72"/>
      <c r="M113" s="59" t="e">
        <f>IF(M112=0.5,0,M112)</f>
        <v>#N/A</v>
      </c>
      <c r="N113" s="59" t="e">
        <f>IF(N112=0.5,0,N112)</f>
        <v>#N/A</v>
      </c>
      <c r="O113" s="72" t="s">
        <v>251</v>
      </c>
      <c r="P113" s="72"/>
      <c r="Q113" s="72"/>
      <c r="R113" s="72"/>
      <c r="S113" s="59" t="e">
        <f>IF(S112=0.5,0,S112)</f>
        <v>#N/A</v>
      </c>
      <c r="T113" s="59" t="e">
        <f>IF(T112=0.5,0,T112)</f>
        <v>#N/A</v>
      </c>
      <c r="U113" s="72" t="s">
        <v>251</v>
      </c>
      <c r="V113" s="72"/>
      <c r="W113" s="72"/>
      <c r="X113" s="72"/>
      <c r="Y113" s="59" t="e">
        <f>IF(Y112=0.5,0,Y112)</f>
        <v>#N/A</v>
      </c>
      <c r="Z113" s="59" t="e">
        <f>IF(Z112=0.5,0,Z112)</f>
        <v>#N/A</v>
      </c>
    </row>
    <row r="114" spans="1:26" hidden="1">
      <c r="A114" s="60"/>
      <c r="B114" s="60"/>
      <c r="C114" s="60"/>
      <c r="D114" s="60"/>
      <c r="E114" s="60"/>
      <c r="F114" s="60"/>
      <c r="G114" s="60"/>
      <c r="H114" s="60"/>
      <c r="I114" s="60"/>
      <c r="J114" s="60"/>
      <c r="K114" s="60"/>
      <c r="L114" s="60"/>
      <c r="M114" s="60"/>
      <c r="N114" s="58"/>
      <c r="O114" s="58"/>
      <c r="P114" s="58"/>
      <c r="T114" s="58"/>
      <c r="U114" s="58"/>
      <c r="V114" s="58"/>
    </row>
    <row r="115" spans="1:26">
      <c r="A115" s="60"/>
      <c r="B115" s="60"/>
      <c r="C115" s="60"/>
      <c r="D115" s="60"/>
      <c r="E115" s="60"/>
      <c r="F115" s="60"/>
      <c r="G115" s="60"/>
      <c r="H115" s="60"/>
      <c r="I115" s="60"/>
      <c r="J115" s="60"/>
      <c r="K115" s="60"/>
      <c r="L115" s="60"/>
      <c r="M115" s="60"/>
      <c r="N115" s="58"/>
      <c r="O115" s="58"/>
      <c r="P115" s="58"/>
      <c r="T115" s="58"/>
      <c r="U115" s="58"/>
      <c r="V115" s="58"/>
    </row>
    <row r="116" spans="1:26">
      <c r="A116" s="60"/>
      <c r="B116" s="60"/>
      <c r="C116" s="60"/>
      <c r="D116" s="60"/>
      <c r="E116" s="60"/>
      <c r="F116" s="60"/>
      <c r="G116" s="60"/>
      <c r="H116" s="60"/>
      <c r="I116" s="60"/>
      <c r="J116" s="60"/>
      <c r="K116" s="60"/>
      <c r="L116" s="60"/>
      <c r="M116" s="60"/>
      <c r="N116" s="58"/>
      <c r="O116" s="58"/>
      <c r="P116" s="58"/>
      <c r="T116" s="58"/>
      <c r="U116" s="58"/>
      <c r="V116" s="58"/>
    </row>
    <row r="117" spans="1:26">
      <c r="A117" s="52"/>
      <c r="B117" s="60"/>
      <c r="C117" s="60"/>
      <c r="D117" s="60"/>
      <c r="E117" s="60"/>
      <c r="F117" s="60"/>
      <c r="G117" s="60"/>
      <c r="H117" s="60"/>
      <c r="I117" s="60"/>
      <c r="J117" s="60"/>
      <c r="K117" s="60"/>
      <c r="L117" s="60"/>
      <c r="M117" s="60"/>
      <c r="N117" s="58"/>
      <c r="O117" s="58"/>
      <c r="P117" s="58"/>
      <c r="T117" s="58"/>
      <c r="U117" s="58"/>
      <c r="V117" s="58"/>
    </row>
    <row r="118" spans="1:26">
      <c r="A118" s="52"/>
      <c r="B118" s="60"/>
      <c r="C118" s="60"/>
      <c r="D118" s="60"/>
      <c r="E118" s="60"/>
      <c r="F118" s="60"/>
      <c r="G118" s="60"/>
      <c r="H118" s="60"/>
      <c r="I118" s="60"/>
      <c r="J118" s="60"/>
      <c r="K118" s="60"/>
      <c r="L118" s="60"/>
      <c r="M118" s="60"/>
      <c r="N118" s="58"/>
      <c r="O118" s="58"/>
      <c r="P118" s="58"/>
      <c r="T118" s="58"/>
      <c r="U118" s="58"/>
      <c r="V118" s="58"/>
    </row>
    <row r="119" spans="1:26">
      <c r="A119" s="52"/>
      <c r="B119" s="60"/>
      <c r="C119" s="60"/>
      <c r="D119" s="60"/>
      <c r="E119" s="60"/>
      <c r="F119" s="60"/>
      <c r="G119" s="60"/>
      <c r="H119" s="60"/>
      <c r="I119" s="60"/>
      <c r="J119" s="60"/>
      <c r="K119" s="60"/>
      <c r="L119" s="60"/>
      <c r="M119" s="60"/>
      <c r="N119" s="58"/>
      <c r="O119" s="58"/>
      <c r="P119" s="58"/>
      <c r="T119" s="58"/>
      <c r="U119" s="58"/>
      <c r="V119" s="58"/>
    </row>
    <row r="120" spans="1:26">
      <c r="A120" s="52"/>
      <c r="B120" s="60"/>
      <c r="C120" s="60"/>
      <c r="D120" s="60"/>
      <c r="E120" s="60"/>
      <c r="F120" s="60"/>
      <c r="G120" s="60"/>
      <c r="H120" s="60"/>
      <c r="I120" s="60"/>
      <c r="J120" s="60"/>
      <c r="K120" s="60"/>
      <c r="L120" s="60"/>
      <c r="M120" s="60"/>
      <c r="N120" s="58"/>
      <c r="O120" s="58"/>
      <c r="P120" s="58"/>
      <c r="T120" s="58"/>
      <c r="U120" s="58"/>
      <c r="V120" s="58"/>
    </row>
    <row r="121" spans="1:26">
      <c r="A121" s="52"/>
      <c r="B121" s="60"/>
      <c r="C121" s="60"/>
      <c r="D121" s="60"/>
      <c r="E121" s="60"/>
      <c r="F121" s="60"/>
      <c r="G121" s="60"/>
      <c r="H121" s="60"/>
      <c r="I121" s="60"/>
      <c r="J121" s="60"/>
      <c r="K121" s="60"/>
      <c r="L121" s="60"/>
      <c r="M121" s="60"/>
      <c r="N121" s="58"/>
      <c r="O121" s="58"/>
      <c r="P121" s="58"/>
      <c r="T121" s="58"/>
      <c r="U121" s="58"/>
      <c r="V121" s="58"/>
    </row>
    <row r="122" spans="1:26">
      <c r="A122" s="52"/>
      <c r="B122" s="60"/>
      <c r="C122" s="60"/>
      <c r="D122" s="60"/>
      <c r="E122" s="60"/>
      <c r="F122" s="60"/>
      <c r="G122" s="60"/>
      <c r="H122" s="60"/>
      <c r="I122" s="60"/>
      <c r="J122" s="60"/>
      <c r="K122" s="60"/>
      <c r="L122" s="60"/>
      <c r="M122" s="60"/>
      <c r="N122" s="58"/>
      <c r="O122" s="58"/>
      <c r="P122" s="58"/>
      <c r="T122" s="58"/>
      <c r="U122" s="58"/>
      <c r="V122" s="58"/>
    </row>
    <row r="123" spans="1:26">
      <c r="A123" s="52"/>
      <c r="B123" s="60"/>
      <c r="C123" s="60"/>
      <c r="D123" s="60"/>
      <c r="E123" s="60"/>
      <c r="F123" s="60"/>
      <c r="G123" s="60"/>
      <c r="H123" s="60"/>
      <c r="I123" s="60"/>
      <c r="J123" s="60"/>
      <c r="K123" s="60"/>
      <c r="L123" s="60"/>
      <c r="M123" s="60"/>
      <c r="N123" s="58"/>
      <c r="O123" s="58"/>
      <c r="P123" s="58"/>
      <c r="T123" s="58"/>
      <c r="U123" s="58"/>
      <c r="V123" s="58"/>
    </row>
    <row r="124" spans="1:26">
      <c r="A124" s="52"/>
      <c r="B124" s="60"/>
      <c r="C124" s="60"/>
      <c r="D124" s="60"/>
      <c r="E124" s="60"/>
      <c r="F124" s="60"/>
      <c r="G124" s="60"/>
      <c r="H124" s="60"/>
      <c r="I124" s="60"/>
      <c r="J124" s="60"/>
      <c r="K124" s="60"/>
      <c r="L124" s="60"/>
      <c r="M124" s="60"/>
      <c r="N124" s="58"/>
      <c r="O124" s="58"/>
      <c r="P124" s="58"/>
      <c r="T124" s="58"/>
      <c r="U124" s="58"/>
      <c r="V124" s="58"/>
    </row>
    <row r="125" spans="1:26">
      <c r="A125" s="52"/>
      <c r="B125" s="60"/>
      <c r="C125" s="60"/>
      <c r="D125" s="60"/>
      <c r="E125" s="60"/>
      <c r="F125" s="60"/>
      <c r="G125" s="60"/>
      <c r="H125" s="60"/>
      <c r="I125" s="60"/>
      <c r="J125" s="60"/>
      <c r="K125" s="60"/>
      <c r="L125" s="60"/>
      <c r="M125" s="60"/>
      <c r="N125" s="58"/>
      <c r="O125" s="58"/>
      <c r="P125" s="58"/>
      <c r="T125" s="58"/>
      <c r="U125" s="58"/>
      <c r="V125" s="58"/>
    </row>
    <row r="126" spans="1:26">
      <c r="A126" s="52"/>
      <c r="B126" s="60"/>
      <c r="C126" s="60"/>
      <c r="D126" s="60"/>
      <c r="E126" s="60"/>
      <c r="F126" s="60"/>
      <c r="G126" s="60"/>
      <c r="H126" s="60"/>
      <c r="I126" s="60"/>
      <c r="J126" s="60"/>
      <c r="K126" s="60"/>
      <c r="L126" s="60"/>
      <c r="M126" s="60"/>
      <c r="N126" s="58"/>
      <c r="O126" s="58"/>
      <c r="P126" s="58"/>
      <c r="T126" s="58"/>
      <c r="U126" s="58"/>
      <c r="V126" s="58"/>
    </row>
    <row r="127" spans="1:26">
      <c r="A127" s="52"/>
      <c r="B127" s="60"/>
      <c r="C127" s="60"/>
      <c r="D127" s="60"/>
      <c r="E127" s="60"/>
      <c r="F127" s="60"/>
      <c r="G127" s="60"/>
      <c r="H127" s="60"/>
      <c r="I127" s="60"/>
      <c r="J127" s="60"/>
      <c r="K127" s="60"/>
      <c r="L127" s="60"/>
      <c r="M127" s="60"/>
      <c r="N127" s="58"/>
      <c r="O127" s="58"/>
      <c r="P127" s="58"/>
      <c r="T127" s="58"/>
      <c r="U127" s="58"/>
      <c r="V127" s="58"/>
    </row>
    <row r="128" spans="1:26">
      <c r="A128" s="52"/>
      <c r="B128" s="60"/>
      <c r="C128" s="60"/>
      <c r="D128" s="60"/>
      <c r="E128" s="60"/>
      <c r="F128" s="60"/>
      <c r="G128" s="60"/>
      <c r="H128" s="60"/>
      <c r="I128" s="60"/>
      <c r="J128" s="60"/>
      <c r="K128" s="60"/>
      <c r="L128" s="60"/>
      <c r="M128" s="60"/>
      <c r="N128" s="58"/>
      <c r="O128" s="58"/>
      <c r="P128" s="58"/>
      <c r="T128" s="58"/>
      <c r="U128" s="58"/>
      <c r="V128" s="58"/>
    </row>
    <row r="129" spans="1:22">
      <c r="A129" s="52"/>
      <c r="B129" s="60"/>
      <c r="C129" s="60"/>
      <c r="D129" s="60"/>
      <c r="E129" s="60"/>
      <c r="F129" s="60"/>
      <c r="G129" s="60"/>
      <c r="H129" s="60"/>
      <c r="I129" s="60"/>
      <c r="J129" s="60"/>
      <c r="K129" s="60"/>
      <c r="L129" s="60"/>
      <c r="M129" s="60"/>
      <c r="N129" s="58"/>
      <c r="O129" s="58"/>
      <c r="P129" s="58"/>
      <c r="T129" s="58"/>
      <c r="U129" s="58"/>
      <c r="V129" s="58"/>
    </row>
    <row r="130" spans="1:22">
      <c r="A130" s="52"/>
      <c r="B130" s="60"/>
      <c r="C130" s="60"/>
      <c r="D130" s="60"/>
      <c r="E130" s="60"/>
      <c r="F130" s="60"/>
      <c r="G130" s="60"/>
      <c r="H130" s="60"/>
      <c r="I130" s="60"/>
      <c r="J130" s="60"/>
      <c r="K130" s="60"/>
      <c r="L130" s="60"/>
      <c r="M130" s="60"/>
      <c r="N130" s="58"/>
      <c r="O130" s="58"/>
      <c r="P130" s="58"/>
      <c r="T130" s="58"/>
      <c r="U130" s="58"/>
      <c r="V130" s="58"/>
    </row>
    <row r="131" spans="1:22">
      <c r="A131" s="52"/>
      <c r="B131" s="60"/>
      <c r="C131" s="60"/>
      <c r="D131" s="60"/>
      <c r="E131" s="60"/>
      <c r="F131" s="60"/>
      <c r="G131" s="60"/>
      <c r="H131" s="60"/>
      <c r="I131" s="60"/>
      <c r="J131" s="60"/>
      <c r="K131" s="60"/>
      <c r="L131" s="60"/>
      <c r="M131" s="60"/>
      <c r="N131" s="58"/>
      <c r="O131" s="58"/>
      <c r="P131" s="58"/>
      <c r="T131" s="58"/>
      <c r="U131" s="58"/>
      <c r="V131" s="58"/>
    </row>
    <row r="132" spans="1:22">
      <c r="A132" s="52"/>
      <c r="B132" s="60"/>
      <c r="C132" s="60"/>
      <c r="D132" s="60"/>
      <c r="E132" s="60"/>
      <c r="F132" s="60"/>
      <c r="G132" s="60"/>
      <c r="H132" s="60"/>
      <c r="I132" s="60"/>
      <c r="J132" s="60"/>
      <c r="K132" s="60"/>
      <c r="L132" s="60"/>
      <c r="M132" s="60"/>
      <c r="N132" s="58"/>
      <c r="O132" s="58"/>
      <c r="P132" s="58"/>
      <c r="T132" s="58"/>
      <c r="U132" s="58"/>
      <c r="V132" s="58"/>
    </row>
    <row r="133" spans="1:22">
      <c r="A133" s="52"/>
      <c r="B133" s="60"/>
      <c r="C133" s="60"/>
      <c r="D133" s="60"/>
      <c r="E133" s="60"/>
      <c r="F133" s="60"/>
      <c r="G133" s="60"/>
      <c r="H133" s="60"/>
      <c r="I133" s="60"/>
      <c r="J133" s="60"/>
      <c r="K133" s="60"/>
      <c r="L133" s="60"/>
      <c r="M133" s="60"/>
      <c r="N133" s="58"/>
      <c r="O133" s="58"/>
      <c r="P133" s="58"/>
      <c r="T133" s="58"/>
      <c r="U133" s="58"/>
      <c r="V133" s="58"/>
    </row>
    <row r="134" spans="1:22">
      <c r="A134" s="52"/>
      <c r="B134" s="60"/>
      <c r="C134" s="60"/>
      <c r="D134" s="60"/>
      <c r="E134" s="60"/>
      <c r="F134" s="60"/>
      <c r="G134" s="60"/>
      <c r="H134" s="60"/>
      <c r="I134" s="60"/>
      <c r="J134" s="60"/>
      <c r="K134" s="60"/>
      <c r="L134" s="60"/>
      <c r="M134" s="60"/>
      <c r="N134" s="58"/>
      <c r="O134" s="58"/>
      <c r="P134" s="58"/>
      <c r="T134" s="58"/>
      <c r="U134" s="58"/>
      <c r="V134" s="58"/>
    </row>
    <row r="135" spans="1:22">
      <c r="A135" s="52"/>
      <c r="B135" s="60"/>
      <c r="C135" s="60"/>
      <c r="D135" s="60"/>
      <c r="E135" s="60"/>
      <c r="F135" s="60"/>
      <c r="G135" s="60"/>
      <c r="H135" s="60"/>
      <c r="I135" s="60"/>
      <c r="J135" s="60"/>
      <c r="K135" s="60"/>
      <c r="L135" s="60"/>
      <c r="M135" s="60"/>
      <c r="N135" s="58"/>
      <c r="O135" s="58"/>
      <c r="P135" s="58"/>
      <c r="T135" s="58"/>
      <c r="U135" s="58"/>
      <c r="V135" s="58"/>
    </row>
    <row r="136" spans="1:22">
      <c r="A136" s="52"/>
      <c r="B136" s="60"/>
      <c r="C136" s="60"/>
      <c r="D136" s="60"/>
      <c r="E136" s="60"/>
      <c r="F136" s="60"/>
      <c r="G136" s="60"/>
      <c r="H136" s="60"/>
      <c r="I136" s="60"/>
      <c r="J136" s="60"/>
      <c r="K136" s="60"/>
      <c r="L136" s="60"/>
      <c r="M136" s="60"/>
      <c r="N136" s="58"/>
      <c r="O136" s="58"/>
      <c r="P136" s="58"/>
      <c r="T136" s="58"/>
      <c r="U136" s="58"/>
      <c r="V136" s="58"/>
    </row>
    <row r="137" spans="1:22">
      <c r="A137" s="52"/>
      <c r="B137" s="60"/>
      <c r="C137" s="60"/>
      <c r="D137" s="60"/>
      <c r="E137" s="60"/>
      <c r="F137" s="60"/>
      <c r="G137" s="60"/>
      <c r="H137" s="60"/>
      <c r="I137" s="60"/>
      <c r="J137" s="60"/>
      <c r="K137" s="60"/>
      <c r="L137" s="60"/>
      <c r="M137" s="60"/>
      <c r="N137" s="58"/>
      <c r="O137" s="58"/>
      <c r="P137" s="58"/>
      <c r="T137" s="58"/>
      <c r="U137" s="58"/>
      <c r="V137" s="58"/>
    </row>
    <row r="138" spans="1:22">
      <c r="A138" s="52"/>
      <c r="B138" s="60"/>
      <c r="C138" s="60"/>
      <c r="D138" s="60"/>
      <c r="E138" s="60"/>
      <c r="F138" s="60"/>
      <c r="G138" s="60"/>
      <c r="H138" s="60"/>
      <c r="I138" s="60"/>
      <c r="J138" s="60"/>
      <c r="K138" s="60"/>
      <c r="L138" s="60"/>
      <c r="M138" s="60"/>
      <c r="N138" s="58"/>
      <c r="O138" s="58"/>
      <c r="P138" s="58"/>
      <c r="T138" s="58"/>
      <c r="U138" s="58"/>
      <c r="V138" s="58"/>
    </row>
    <row r="139" spans="1:22">
      <c r="A139" s="52"/>
      <c r="B139" s="60"/>
      <c r="C139" s="60"/>
      <c r="D139" s="60"/>
      <c r="E139" s="60"/>
      <c r="F139" s="60"/>
      <c r="G139" s="60"/>
      <c r="H139" s="60"/>
      <c r="I139" s="60"/>
      <c r="J139" s="60"/>
      <c r="K139" s="60"/>
      <c r="L139" s="60"/>
      <c r="M139" s="60"/>
      <c r="N139" s="58"/>
      <c r="O139" s="58"/>
      <c r="P139" s="58"/>
      <c r="T139" s="58"/>
      <c r="U139" s="58"/>
      <c r="V139" s="58"/>
    </row>
    <row r="140" spans="1:22">
      <c r="A140" s="52"/>
      <c r="B140" s="60"/>
      <c r="C140" s="60"/>
      <c r="D140" s="60"/>
      <c r="E140" s="60"/>
      <c r="F140" s="60"/>
      <c r="G140" s="60"/>
      <c r="H140" s="60"/>
      <c r="I140" s="60"/>
      <c r="J140" s="60"/>
      <c r="K140" s="60"/>
      <c r="L140" s="60"/>
      <c r="M140" s="60"/>
      <c r="N140" s="58"/>
      <c r="O140" s="58"/>
      <c r="P140" s="58"/>
      <c r="T140" s="58"/>
      <c r="U140" s="58"/>
      <c r="V140" s="58"/>
    </row>
    <row r="141" spans="1:22">
      <c r="A141" s="52"/>
      <c r="B141" s="60"/>
      <c r="C141" s="60"/>
      <c r="D141" s="60"/>
      <c r="E141" s="60"/>
      <c r="F141" s="60"/>
      <c r="G141" s="60"/>
      <c r="H141" s="60"/>
      <c r="I141" s="60"/>
      <c r="J141" s="60"/>
      <c r="K141" s="60"/>
      <c r="L141" s="60"/>
      <c r="M141" s="60"/>
      <c r="N141" s="58"/>
      <c r="O141" s="58"/>
      <c r="P141" s="58"/>
      <c r="T141" s="58"/>
      <c r="U141" s="58"/>
      <c r="V141" s="58"/>
    </row>
    <row r="142" spans="1:22">
      <c r="A142" s="52"/>
      <c r="B142" s="60"/>
      <c r="C142" s="60"/>
      <c r="D142" s="60"/>
      <c r="E142" s="60"/>
      <c r="F142" s="60"/>
      <c r="G142" s="60"/>
      <c r="H142" s="60"/>
      <c r="I142" s="60"/>
      <c r="J142" s="60"/>
      <c r="K142" s="60"/>
      <c r="L142" s="60"/>
      <c r="M142" s="60"/>
      <c r="N142" s="58"/>
      <c r="O142" s="58"/>
      <c r="P142" s="58"/>
      <c r="T142" s="58"/>
      <c r="U142" s="58"/>
      <c r="V142" s="58"/>
    </row>
    <row r="143" spans="1:22">
      <c r="A143" s="52"/>
      <c r="B143" s="60"/>
      <c r="C143" s="60"/>
      <c r="D143" s="60"/>
      <c r="E143" s="60"/>
      <c r="F143" s="60"/>
      <c r="G143" s="60"/>
      <c r="H143" s="60"/>
      <c r="I143" s="60"/>
      <c r="J143" s="60"/>
      <c r="K143" s="60"/>
      <c r="L143" s="60"/>
      <c r="M143" s="60"/>
      <c r="N143" s="58"/>
      <c r="O143" s="58"/>
      <c r="P143" s="58"/>
      <c r="T143" s="58"/>
      <c r="U143" s="58"/>
      <c r="V143" s="58"/>
    </row>
    <row r="144" spans="1:22">
      <c r="A144" s="52"/>
      <c r="B144" s="60"/>
      <c r="C144" s="60"/>
      <c r="D144" s="60"/>
      <c r="E144" s="60"/>
      <c r="F144" s="60"/>
      <c r="G144" s="60"/>
      <c r="H144" s="60"/>
      <c r="I144" s="60"/>
      <c r="J144" s="60"/>
      <c r="K144" s="60"/>
      <c r="L144" s="60"/>
      <c r="M144" s="60"/>
      <c r="N144" s="58"/>
      <c r="O144" s="58"/>
      <c r="P144" s="58"/>
      <c r="T144" s="58"/>
      <c r="U144" s="58"/>
      <c r="V144" s="58"/>
    </row>
    <row r="145" spans="1:22">
      <c r="A145" s="52"/>
      <c r="B145" s="60"/>
      <c r="C145" s="60"/>
      <c r="D145" s="60"/>
      <c r="E145" s="60"/>
      <c r="F145" s="60"/>
      <c r="G145" s="60"/>
      <c r="H145" s="60"/>
      <c r="I145" s="60"/>
      <c r="J145" s="60"/>
      <c r="K145" s="60"/>
      <c r="L145" s="60"/>
      <c r="M145" s="60"/>
      <c r="N145" s="58"/>
      <c r="O145" s="58"/>
      <c r="P145" s="58"/>
      <c r="T145" s="58"/>
      <c r="U145" s="58"/>
      <c r="V145" s="58"/>
    </row>
    <row r="146" spans="1:22">
      <c r="A146" s="52"/>
      <c r="B146" s="60"/>
      <c r="C146" s="60"/>
      <c r="D146" s="60"/>
      <c r="E146" s="60"/>
      <c r="F146" s="60"/>
      <c r="G146" s="60"/>
      <c r="H146" s="60"/>
      <c r="I146" s="60"/>
      <c r="J146" s="60"/>
      <c r="K146" s="60"/>
      <c r="L146" s="60"/>
      <c r="M146" s="60"/>
      <c r="N146" s="58"/>
      <c r="O146" s="58"/>
      <c r="P146" s="58"/>
      <c r="T146" s="58"/>
      <c r="U146" s="58"/>
      <c r="V146" s="58"/>
    </row>
    <row r="147" spans="1:22">
      <c r="A147" s="52"/>
      <c r="B147" s="60"/>
      <c r="C147" s="60"/>
      <c r="D147" s="60"/>
      <c r="E147" s="60"/>
      <c r="F147" s="60"/>
      <c r="G147" s="60"/>
      <c r="H147" s="60"/>
      <c r="I147" s="60"/>
      <c r="J147" s="60"/>
      <c r="K147" s="60"/>
      <c r="L147" s="60"/>
      <c r="M147" s="60"/>
      <c r="N147" s="58"/>
      <c r="O147" s="58"/>
      <c r="P147" s="58"/>
      <c r="T147" s="58"/>
      <c r="U147" s="58"/>
      <c r="V147" s="58"/>
    </row>
    <row r="148" spans="1:22">
      <c r="A148" s="52"/>
      <c r="B148" s="60"/>
      <c r="C148" s="60"/>
      <c r="D148" s="60"/>
      <c r="E148" s="60"/>
      <c r="F148" s="60"/>
      <c r="G148" s="60"/>
      <c r="H148" s="60"/>
      <c r="I148" s="60"/>
      <c r="J148" s="60"/>
      <c r="K148" s="60"/>
      <c r="L148" s="60"/>
      <c r="M148" s="60"/>
      <c r="N148" s="58"/>
      <c r="O148" s="58"/>
      <c r="P148" s="58"/>
      <c r="T148" s="58"/>
      <c r="U148" s="58"/>
      <c r="V148" s="58"/>
    </row>
    <row r="149" spans="1:22">
      <c r="A149" s="52"/>
      <c r="B149" s="60"/>
      <c r="C149" s="60"/>
      <c r="D149" s="60"/>
      <c r="E149" s="60"/>
      <c r="F149" s="60"/>
      <c r="G149" s="60"/>
      <c r="H149" s="60"/>
      <c r="I149" s="60"/>
      <c r="J149" s="60"/>
      <c r="K149" s="60"/>
      <c r="L149" s="60"/>
      <c r="M149" s="60"/>
      <c r="N149" s="58"/>
      <c r="O149" s="58"/>
      <c r="P149" s="58"/>
      <c r="T149" s="58"/>
      <c r="U149" s="58"/>
      <c r="V149" s="58"/>
    </row>
    <row r="150" spans="1:22">
      <c r="A150" s="52"/>
      <c r="B150" s="60"/>
      <c r="C150" s="60"/>
      <c r="D150" s="60"/>
      <c r="E150" s="60"/>
      <c r="F150" s="60"/>
      <c r="G150" s="60"/>
      <c r="H150" s="60"/>
      <c r="I150" s="60"/>
      <c r="J150" s="60"/>
      <c r="K150" s="60"/>
      <c r="L150" s="60"/>
      <c r="M150" s="60"/>
      <c r="N150" s="58"/>
      <c r="O150" s="58"/>
      <c r="P150" s="58"/>
      <c r="T150" s="58"/>
      <c r="U150" s="58"/>
      <c r="V150" s="58"/>
    </row>
    <row r="151" spans="1:22">
      <c r="A151" s="52"/>
      <c r="B151" s="60"/>
      <c r="C151" s="60"/>
      <c r="D151" s="60"/>
      <c r="E151" s="60"/>
      <c r="F151" s="60"/>
      <c r="G151" s="60"/>
      <c r="H151" s="60"/>
      <c r="I151" s="60"/>
      <c r="J151" s="60"/>
      <c r="K151" s="60"/>
      <c r="L151" s="60"/>
      <c r="M151" s="60"/>
      <c r="N151" s="58"/>
      <c r="O151" s="58"/>
      <c r="P151" s="58"/>
      <c r="T151" s="58"/>
      <c r="U151" s="58"/>
      <c r="V151" s="58"/>
    </row>
    <row r="152" spans="1:22">
      <c r="A152" s="52"/>
      <c r="B152" s="60"/>
      <c r="C152" s="60"/>
      <c r="D152" s="60"/>
      <c r="E152" s="60"/>
      <c r="F152" s="60"/>
      <c r="G152" s="60"/>
      <c r="H152" s="60"/>
      <c r="I152" s="60"/>
      <c r="J152" s="60"/>
      <c r="K152" s="60"/>
      <c r="L152" s="60"/>
      <c r="M152" s="60"/>
      <c r="N152" s="58"/>
      <c r="O152" s="58"/>
      <c r="P152" s="58"/>
      <c r="T152" s="58"/>
      <c r="U152" s="58"/>
      <c r="V152" s="58"/>
    </row>
    <row r="153" spans="1:22">
      <c r="A153" s="52"/>
      <c r="B153" s="60"/>
      <c r="C153" s="60"/>
      <c r="D153" s="60"/>
      <c r="E153" s="60"/>
      <c r="F153" s="60"/>
      <c r="G153" s="60"/>
      <c r="H153" s="60"/>
      <c r="I153" s="60"/>
      <c r="J153" s="60"/>
      <c r="K153" s="60"/>
      <c r="L153" s="60"/>
      <c r="M153" s="60"/>
      <c r="N153" s="58"/>
      <c r="O153" s="58"/>
      <c r="P153" s="58"/>
      <c r="T153" s="58"/>
      <c r="U153" s="58"/>
      <c r="V153" s="58"/>
    </row>
    <row r="154" spans="1:22">
      <c r="A154" s="52"/>
      <c r="B154" s="60"/>
      <c r="C154" s="60"/>
      <c r="D154" s="60"/>
      <c r="E154" s="60"/>
      <c r="F154" s="60"/>
      <c r="G154" s="60"/>
      <c r="H154" s="60"/>
      <c r="I154" s="60"/>
      <c r="J154" s="60"/>
      <c r="K154" s="60"/>
      <c r="L154" s="60"/>
      <c r="M154" s="60"/>
      <c r="N154" s="58"/>
      <c r="O154" s="58"/>
      <c r="P154" s="58"/>
      <c r="T154" s="58"/>
      <c r="U154" s="58"/>
      <c r="V154" s="58"/>
    </row>
    <row r="155" spans="1:22">
      <c r="A155" s="52"/>
      <c r="B155" s="60"/>
      <c r="C155" s="60"/>
      <c r="D155" s="60"/>
      <c r="E155" s="60"/>
      <c r="F155" s="60"/>
      <c r="G155" s="60"/>
      <c r="H155" s="60"/>
      <c r="I155" s="60"/>
      <c r="J155" s="60"/>
      <c r="K155" s="60"/>
      <c r="L155" s="60"/>
      <c r="M155" s="60"/>
      <c r="N155" s="58"/>
      <c r="O155" s="58"/>
      <c r="P155" s="58"/>
      <c r="T155" s="58"/>
      <c r="U155" s="58"/>
      <c r="V155" s="58"/>
    </row>
    <row r="156" spans="1:22">
      <c r="A156" s="52"/>
      <c r="B156" s="60"/>
      <c r="C156" s="60"/>
      <c r="D156" s="60"/>
      <c r="E156" s="60"/>
      <c r="F156" s="60"/>
      <c r="G156" s="60"/>
      <c r="H156" s="60"/>
      <c r="I156" s="60"/>
      <c r="J156" s="60"/>
      <c r="K156" s="60"/>
      <c r="L156" s="60"/>
      <c r="M156" s="60"/>
      <c r="N156" s="58"/>
      <c r="O156" s="58"/>
      <c r="P156" s="58"/>
      <c r="T156" s="58"/>
      <c r="U156" s="58"/>
      <c r="V156" s="58"/>
    </row>
    <row r="157" spans="1:22">
      <c r="A157" s="52"/>
      <c r="B157" s="60"/>
      <c r="C157" s="60"/>
      <c r="D157" s="60"/>
      <c r="E157" s="60"/>
      <c r="F157" s="60"/>
      <c r="G157" s="60"/>
      <c r="H157" s="60"/>
      <c r="I157" s="60"/>
      <c r="J157" s="60"/>
      <c r="K157" s="60"/>
      <c r="L157" s="60"/>
      <c r="M157" s="60"/>
      <c r="N157" s="58"/>
      <c r="O157" s="58"/>
      <c r="P157" s="58"/>
      <c r="T157" s="58"/>
      <c r="U157" s="58"/>
      <c r="V157" s="58"/>
    </row>
    <row r="158" spans="1:22">
      <c r="A158" s="52"/>
      <c r="B158" s="60"/>
      <c r="C158" s="60"/>
      <c r="D158" s="60"/>
      <c r="E158" s="60"/>
      <c r="F158" s="60"/>
      <c r="G158" s="60"/>
      <c r="H158" s="60"/>
      <c r="I158" s="60"/>
      <c r="J158" s="60"/>
      <c r="K158" s="60"/>
      <c r="L158" s="60"/>
      <c r="M158" s="60"/>
      <c r="N158" s="58"/>
      <c r="O158" s="58"/>
      <c r="P158" s="58"/>
      <c r="T158" s="58"/>
      <c r="U158" s="58"/>
      <c r="V158" s="58"/>
    </row>
    <row r="159" spans="1:22">
      <c r="A159" s="52"/>
      <c r="B159" s="60"/>
      <c r="C159" s="60"/>
      <c r="D159" s="60"/>
      <c r="E159" s="60"/>
      <c r="F159" s="60"/>
      <c r="G159" s="60"/>
      <c r="H159" s="60"/>
      <c r="I159" s="60"/>
      <c r="J159" s="60"/>
      <c r="K159" s="60"/>
      <c r="L159" s="60"/>
      <c r="M159" s="60"/>
      <c r="N159" s="58"/>
      <c r="O159" s="58"/>
      <c r="P159" s="58"/>
      <c r="T159" s="58"/>
      <c r="U159" s="58"/>
      <c r="V159" s="58"/>
    </row>
    <row r="160" spans="1:22">
      <c r="A160" s="52"/>
      <c r="B160" s="60"/>
      <c r="C160" s="60"/>
      <c r="D160" s="60"/>
      <c r="E160" s="60"/>
      <c r="F160" s="60"/>
      <c r="G160" s="60"/>
      <c r="H160" s="60"/>
      <c r="I160" s="60"/>
      <c r="J160" s="60"/>
      <c r="K160" s="60"/>
      <c r="L160" s="60"/>
      <c r="M160" s="60"/>
      <c r="N160" s="58"/>
      <c r="O160" s="58"/>
      <c r="P160" s="58"/>
      <c r="T160" s="58"/>
      <c r="U160" s="58"/>
      <c r="V160" s="58"/>
    </row>
    <row r="161" spans="1:22">
      <c r="A161" s="52"/>
      <c r="B161" s="60"/>
      <c r="C161" s="60"/>
      <c r="D161" s="60"/>
      <c r="E161" s="60"/>
      <c r="F161" s="60"/>
      <c r="G161" s="60"/>
      <c r="H161" s="60"/>
      <c r="I161" s="60"/>
      <c r="J161" s="60"/>
      <c r="K161" s="60"/>
      <c r="L161" s="60"/>
      <c r="M161" s="60"/>
      <c r="N161" s="58"/>
      <c r="O161" s="58"/>
      <c r="P161" s="58"/>
      <c r="T161" s="58"/>
      <c r="U161" s="58"/>
      <c r="V161" s="58"/>
    </row>
    <row r="162" spans="1:22">
      <c r="A162" s="52"/>
      <c r="B162" s="52"/>
      <c r="C162" s="52"/>
      <c r="D162" s="52"/>
      <c r="E162" s="52"/>
      <c r="F162" s="52"/>
      <c r="G162" s="52"/>
      <c r="H162" s="52"/>
      <c r="I162" s="52"/>
      <c r="J162" s="52"/>
      <c r="K162" s="52"/>
      <c r="L162" s="52"/>
      <c r="M162" s="52"/>
    </row>
    <row r="163" spans="1:22">
      <c r="A163" s="52"/>
      <c r="B163" s="52"/>
      <c r="C163" s="52"/>
      <c r="D163" s="52"/>
      <c r="E163" s="52"/>
      <c r="F163" s="52"/>
      <c r="G163" s="52"/>
      <c r="H163" s="52"/>
      <c r="I163" s="52"/>
      <c r="J163" s="52"/>
      <c r="K163" s="52"/>
      <c r="L163" s="52"/>
      <c r="M163" s="52"/>
    </row>
    <row r="164" spans="1:22">
      <c r="A164" s="52"/>
      <c r="B164" s="52"/>
      <c r="C164" s="52"/>
      <c r="D164" s="52"/>
      <c r="E164" s="52"/>
      <c r="F164" s="52"/>
      <c r="G164" s="52"/>
      <c r="H164" s="52"/>
      <c r="I164" s="52"/>
      <c r="J164" s="52"/>
      <c r="K164" s="52"/>
      <c r="L164" s="52"/>
      <c r="M164" s="52"/>
    </row>
    <row r="165" spans="1:22">
      <c r="A165" s="52"/>
      <c r="B165" s="52"/>
      <c r="C165" s="52"/>
      <c r="D165" s="52"/>
      <c r="E165" s="52"/>
      <c r="F165" s="52"/>
      <c r="G165" s="52"/>
      <c r="H165" s="52"/>
      <c r="I165" s="52"/>
      <c r="J165" s="52"/>
      <c r="K165" s="52"/>
      <c r="L165" s="52"/>
      <c r="M165" s="52"/>
    </row>
    <row r="166" spans="1:22">
      <c r="A166" s="52"/>
      <c r="B166" s="52"/>
      <c r="C166" s="52"/>
      <c r="D166" s="52"/>
      <c r="E166" s="52"/>
      <c r="F166" s="52"/>
      <c r="G166" s="52"/>
      <c r="H166" s="52"/>
      <c r="I166" s="52"/>
      <c r="J166" s="52"/>
      <c r="K166" s="52"/>
      <c r="L166" s="52"/>
      <c r="M166" s="52"/>
    </row>
    <row r="167" spans="1:22">
      <c r="A167" s="52"/>
      <c r="B167" s="52"/>
      <c r="C167" s="52"/>
      <c r="D167" s="52"/>
      <c r="E167" s="52"/>
      <c r="F167" s="52"/>
      <c r="G167" s="52"/>
      <c r="H167" s="52"/>
      <c r="I167" s="52"/>
      <c r="J167" s="52"/>
      <c r="K167" s="52"/>
      <c r="L167" s="52"/>
      <c r="M167" s="52"/>
    </row>
    <row r="168" spans="1:22">
      <c r="A168" s="52"/>
      <c r="B168" s="52"/>
      <c r="C168" s="52"/>
      <c r="D168" s="52"/>
      <c r="E168" s="52"/>
      <c r="F168" s="52"/>
      <c r="G168" s="52"/>
      <c r="H168" s="52"/>
      <c r="I168" s="52"/>
      <c r="J168" s="52"/>
      <c r="K168" s="52"/>
      <c r="L168" s="52"/>
      <c r="M168" s="52"/>
    </row>
    <row r="169" spans="1:22">
      <c r="A169" s="52"/>
      <c r="B169" s="52"/>
      <c r="C169" s="52"/>
      <c r="D169" s="52"/>
      <c r="E169" s="52"/>
      <c r="F169" s="52"/>
      <c r="G169" s="52"/>
      <c r="H169" s="52"/>
      <c r="I169" s="52"/>
      <c r="J169" s="52"/>
      <c r="K169" s="52"/>
      <c r="L169" s="52"/>
      <c r="M169" s="52"/>
    </row>
    <row r="170" spans="1:22">
      <c r="A170" s="52"/>
      <c r="B170" s="52"/>
      <c r="C170" s="52"/>
      <c r="D170" s="52"/>
      <c r="E170" s="52"/>
      <c r="F170" s="52"/>
      <c r="G170" s="52"/>
      <c r="H170" s="52"/>
      <c r="I170" s="52"/>
      <c r="J170" s="52"/>
      <c r="K170" s="52"/>
      <c r="L170" s="52"/>
      <c r="M170" s="52"/>
    </row>
    <row r="171" spans="1:22">
      <c r="A171" s="52"/>
      <c r="B171" s="52"/>
      <c r="C171" s="52"/>
      <c r="D171" s="52"/>
      <c r="E171" s="52"/>
      <c r="F171" s="52"/>
      <c r="G171" s="52"/>
      <c r="H171" s="52"/>
      <c r="I171" s="52"/>
      <c r="J171" s="52"/>
      <c r="K171" s="52"/>
      <c r="L171" s="52"/>
      <c r="M171" s="52"/>
    </row>
    <row r="172" spans="1:22">
      <c r="A172" s="52"/>
      <c r="B172" s="52"/>
      <c r="C172" s="52"/>
      <c r="D172" s="52"/>
      <c r="E172" s="52"/>
      <c r="F172" s="52"/>
      <c r="G172" s="52"/>
      <c r="H172" s="52"/>
      <c r="I172" s="52"/>
      <c r="J172" s="52"/>
      <c r="K172" s="52"/>
      <c r="L172" s="52"/>
      <c r="M172" s="52"/>
    </row>
    <row r="173" spans="1:22">
      <c r="A173" s="52"/>
      <c r="B173" s="52"/>
      <c r="C173" s="52"/>
      <c r="D173" s="52"/>
      <c r="E173" s="52"/>
      <c r="F173" s="52"/>
      <c r="G173" s="52"/>
      <c r="H173" s="52"/>
      <c r="I173" s="52"/>
      <c r="J173" s="52"/>
      <c r="K173" s="52"/>
      <c r="L173" s="52"/>
      <c r="M173" s="52"/>
    </row>
    <row r="174" spans="1:22">
      <c r="A174" s="52"/>
      <c r="B174" s="52"/>
      <c r="C174" s="52"/>
      <c r="D174" s="52"/>
      <c r="E174" s="52"/>
      <c r="F174" s="52"/>
      <c r="G174" s="52"/>
      <c r="H174" s="52"/>
      <c r="I174" s="52"/>
      <c r="J174" s="52"/>
      <c r="K174" s="52"/>
      <c r="L174" s="52"/>
      <c r="M174" s="52"/>
    </row>
    <row r="175" spans="1:22">
      <c r="A175" s="52"/>
      <c r="B175" s="52"/>
      <c r="C175" s="52"/>
      <c r="D175" s="52"/>
      <c r="E175" s="52"/>
      <c r="F175" s="52"/>
      <c r="G175" s="52"/>
      <c r="H175" s="52"/>
      <c r="I175" s="52"/>
      <c r="J175" s="52"/>
      <c r="K175" s="52"/>
      <c r="L175" s="52"/>
      <c r="M175" s="52"/>
    </row>
    <row r="176" spans="1:22">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sheetData>
  <sheetProtection algorithmName="SHA-512" hashValue="uc3RUtcd/ezx8x4xx9ZwyNlLG+7M96rcCMFKMPG4ss2UEn7yqNmYqB1SuEJJgn3VanV86QEEzn8czyPwRKtGeQ==" saltValue="jO0I21rS4Javln3vitYnxw==" spinCount="100000" sheet="1" selectLockedCells="1"/>
  <mergeCells count="36">
    <mergeCell ref="B43:B47"/>
    <mergeCell ref="E30:F30"/>
    <mergeCell ref="E31:F32"/>
    <mergeCell ref="E33:F33"/>
    <mergeCell ref="E34:F34"/>
    <mergeCell ref="C40:D40"/>
    <mergeCell ref="H14:I14"/>
    <mergeCell ref="B7:I7"/>
    <mergeCell ref="H12:I12"/>
    <mergeCell ref="H13:I13"/>
    <mergeCell ref="F39:F40"/>
    <mergeCell ref="H39:H40"/>
    <mergeCell ref="E39:E40"/>
    <mergeCell ref="B38:B42"/>
    <mergeCell ref="H44:H45"/>
    <mergeCell ref="E44:E45"/>
    <mergeCell ref="E49:F49"/>
    <mergeCell ref="E50:F51"/>
    <mergeCell ref="E52:F52"/>
    <mergeCell ref="F44:F45"/>
    <mergeCell ref="D3:E3"/>
    <mergeCell ref="F3:I3"/>
    <mergeCell ref="B4:H4"/>
    <mergeCell ref="H15:I15"/>
    <mergeCell ref="H50:H51"/>
    <mergeCell ref="H17:I17"/>
    <mergeCell ref="H18:I18"/>
    <mergeCell ref="H19:I19"/>
    <mergeCell ref="H20:I20"/>
    <mergeCell ref="H31:H32"/>
    <mergeCell ref="B30:B34"/>
    <mergeCell ref="B49:B53"/>
    <mergeCell ref="E53:F53"/>
    <mergeCell ref="C32:D32"/>
    <mergeCell ref="C51:D51"/>
    <mergeCell ref="C45:D45"/>
  </mergeCells>
  <phoneticPr fontId="7" type="noConversion"/>
  <conditionalFormatting sqref="F28">
    <cfRule type="expression" dxfId="55" priority="49" stopIfTrue="1">
      <formula>OR(#REF!="ERROR: Rating must be in 0.5 star increment")</formula>
    </cfRule>
  </conditionalFormatting>
  <conditionalFormatting sqref="H20 H17:I19 H22">
    <cfRule type="expression" dxfId="54" priority="48" stopIfTrue="1">
      <formula>($B$18="ERROR: Percentage breakdown must total 100%")</formula>
    </cfRule>
  </conditionalFormatting>
  <conditionalFormatting sqref="F60:F73">
    <cfRule type="expression" dxfId="53" priority="44" stopIfTrue="1">
      <formula>OR(#REF!="ERROR: Rating must be in 0.5 star increment")</formula>
    </cfRule>
  </conditionalFormatting>
  <conditionalFormatting sqref="F60:F73">
    <cfRule type="expression" dxfId="52" priority="43" stopIfTrue="1">
      <formula>(#REF!="")</formula>
    </cfRule>
  </conditionalFormatting>
  <conditionalFormatting sqref="F37">
    <cfRule type="expression" dxfId="51" priority="42" stopIfTrue="1">
      <formula>OR(#REF!="ERROR: Rating must be in 0.5 star increment")</formula>
    </cfRule>
  </conditionalFormatting>
  <conditionalFormatting sqref="F37">
    <cfRule type="expression" dxfId="50" priority="41" stopIfTrue="1">
      <formula>(#REF!="")</formula>
    </cfRule>
  </conditionalFormatting>
  <conditionalFormatting sqref="F59">
    <cfRule type="expression" dxfId="49" priority="36" stopIfTrue="1">
      <formula>OR(#REF!="ERROR: Rating must be in 0.5 star increment")</formula>
    </cfRule>
  </conditionalFormatting>
  <conditionalFormatting sqref="F59">
    <cfRule type="expression" dxfId="48" priority="35" stopIfTrue="1">
      <formula>(#REF!="")</formula>
    </cfRule>
  </conditionalFormatting>
  <conditionalFormatting sqref="E34">
    <cfRule type="expression" dxfId="47" priority="26" stopIfTrue="1">
      <formula>OR(#REF!="ERROR: Rating must be in 0.5 star increment")</formula>
    </cfRule>
  </conditionalFormatting>
  <conditionalFormatting sqref="E34">
    <cfRule type="expression" dxfId="46" priority="25" stopIfTrue="1">
      <formula>(#REF!="")</formula>
    </cfRule>
  </conditionalFormatting>
  <conditionalFormatting sqref="E47:E54">
    <cfRule type="expression" dxfId="45" priority="24" stopIfTrue="1">
      <formula>OR(#REF!="ERROR: Rating must be in 0.5 star increment")</formula>
    </cfRule>
  </conditionalFormatting>
  <conditionalFormatting sqref="E47:E54">
    <cfRule type="expression" dxfId="44" priority="23" stopIfTrue="1">
      <formula>(#REF!="")</formula>
    </cfRule>
  </conditionalFormatting>
  <conditionalFormatting sqref="E53 E37">
    <cfRule type="expression" dxfId="43" priority="22" stopIfTrue="1">
      <formula>OR(#REF!="ERROR: Rating must be in 0.5 star increment")</formula>
    </cfRule>
  </conditionalFormatting>
  <conditionalFormatting sqref="E53 E37">
    <cfRule type="expression" dxfId="42" priority="21" stopIfTrue="1">
      <formula>(#REF!="")</formula>
    </cfRule>
  </conditionalFormatting>
  <conditionalFormatting sqref="E42">
    <cfRule type="expression" dxfId="41" priority="20" stopIfTrue="1">
      <formula>OR(#REF!="ERROR: Rating must be in 0.5 star increment")</formula>
    </cfRule>
  </conditionalFormatting>
  <conditionalFormatting sqref="E42">
    <cfRule type="expression" dxfId="40" priority="19" stopIfTrue="1">
      <formula>(#REF!="")</formula>
    </cfRule>
  </conditionalFormatting>
  <conditionalFormatting sqref="F42">
    <cfRule type="expression" dxfId="39" priority="4" stopIfTrue="1">
      <formula>OR(#REF!="ERROR: Rating must be in 0.5 star increment")</formula>
    </cfRule>
  </conditionalFormatting>
  <conditionalFormatting sqref="F42">
    <cfRule type="expression" dxfId="38" priority="3" stopIfTrue="1">
      <formula>(#REF!="")</formula>
    </cfRule>
  </conditionalFormatting>
  <conditionalFormatting sqref="F47:F54">
    <cfRule type="expression" dxfId="37" priority="2" stopIfTrue="1">
      <formula>OR(#REF!="ERROR: Rating must be in 0.5 star increment")</formula>
    </cfRule>
  </conditionalFormatting>
  <conditionalFormatting sqref="F47:F54">
    <cfRule type="expression" dxfId="36" priority="1" stopIfTrue="1">
      <formula>(#REF!="")</formula>
    </cfRule>
  </conditionalFormatting>
  <dataValidations disablePrompts="1" count="1">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56:D65557 JF65556:JF65557 TB65556:TB65557 ACX65556:ACX65557 AMT65556:AMT65557 AWP65556:AWP65557 BGL65556:BGL65557 BQH65556:BQH65557 CAD65556:CAD65557 CJZ65556:CJZ65557 CTV65556:CTV65557 DDR65556:DDR65557 DNN65556:DNN65557 DXJ65556:DXJ65557 EHF65556:EHF65557 ERB65556:ERB65557 FAX65556:FAX65557 FKT65556:FKT65557 FUP65556:FUP65557 GEL65556:GEL65557 GOH65556:GOH65557 GYD65556:GYD65557 HHZ65556:HHZ65557 HRV65556:HRV65557 IBR65556:IBR65557 ILN65556:ILN65557 IVJ65556:IVJ65557 JFF65556:JFF65557 JPB65556:JPB65557 JYX65556:JYX65557 KIT65556:KIT65557 KSP65556:KSP65557 LCL65556:LCL65557 LMH65556:LMH65557 LWD65556:LWD65557 MFZ65556:MFZ65557 MPV65556:MPV65557 MZR65556:MZR65557 NJN65556:NJN65557 NTJ65556:NTJ65557 ODF65556:ODF65557 ONB65556:ONB65557 OWX65556:OWX65557 PGT65556:PGT65557 PQP65556:PQP65557 QAL65556:QAL65557 QKH65556:QKH65557 QUD65556:QUD65557 RDZ65556:RDZ65557 RNV65556:RNV65557 RXR65556:RXR65557 SHN65556:SHN65557 SRJ65556:SRJ65557 TBF65556:TBF65557 TLB65556:TLB65557 TUX65556:TUX65557 UET65556:UET65557 UOP65556:UOP65557 UYL65556:UYL65557 VIH65556:VIH65557 VSD65556:VSD65557 WBZ65556:WBZ65557 WLV65556:WLV65557 WVR65556:WVR65557 D131092:D131093 JF131092:JF131093 TB131092:TB131093 ACX131092:ACX131093 AMT131092:AMT131093 AWP131092:AWP131093 BGL131092:BGL131093 BQH131092:BQH131093 CAD131092:CAD131093 CJZ131092:CJZ131093 CTV131092:CTV131093 DDR131092:DDR131093 DNN131092:DNN131093 DXJ131092:DXJ131093 EHF131092:EHF131093 ERB131092:ERB131093 FAX131092:FAX131093 FKT131092:FKT131093 FUP131092:FUP131093 GEL131092:GEL131093 GOH131092:GOH131093 GYD131092:GYD131093 HHZ131092:HHZ131093 HRV131092:HRV131093 IBR131092:IBR131093 ILN131092:ILN131093 IVJ131092:IVJ131093 JFF131092:JFF131093 JPB131092:JPB131093 JYX131092:JYX131093 KIT131092:KIT131093 KSP131092:KSP131093 LCL131092:LCL131093 LMH131092:LMH131093 LWD131092:LWD131093 MFZ131092:MFZ131093 MPV131092:MPV131093 MZR131092:MZR131093 NJN131092:NJN131093 NTJ131092:NTJ131093 ODF131092:ODF131093 ONB131092:ONB131093 OWX131092:OWX131093 PGT131092:PGT131093 PQP131092:PQP131093 QAL131092:QAL131093 QKH131092:QKH131093 QUD131092:QUD131093 RDZ131092:RDZ131093 RNV131092:RNV131093 RXR131092:RXR131093 SHN131092:SHN131093 SRJ131092:SRJ131093 TBF131092:TBF131093 TLB131092:TLB131093 TUX131092:TUX131093 UET131092:UET131093 UOP131092:UOP131093 UYL131092:UYL131093 VIH131092:VIH131093 VSD131092:VSD131093 WBZ131092:WBZ131093 WLV131092:WLV131093 WVR131092:WVR131093 D196628:D196629 JF196628:JF196629 TB196628:TB196629 ACX196628:ACX196629 AMT196628:AMT196629 AWP196628:AWP196629 BGL196628:BGL196629 BQH196628:BQH196629 CAD196628:CAD196629 CJZ196628:CJZ196629 CTV196628:CTV196629 DDR196628:DDR196629 DNN196628:DNN196629 DXJ196628:DXJ196629 EHF196628:EHF196629 ERB196628:ERB196629 FAX196628:FAX196629 FKT196628:FKT196629 FUP196628:FUP196629 GEL196628:GEL196629 GOH196628:GOH196629 GYD196628:GYD196629 HHZ196628:HHZ196629 HRV196628:HRV196629 IBR196628:IBR196629 ILN196628:ILN196629 IVJ196628:IVJ196629 JFF196628:JFF196629 JPB196628:JPB196629 JYX196628:JYX196629 KIT196628:KIT196629 KSP196628:KSP196629 LCL196628:LCL196629 LMH196628:LMH196629 LWD196628:LWD196629 MFZ196628:MFZ196629 MPV196628:MPV196629 MZR196628:MZR196629 NJN196628:NJN196629 NTJ196628:NTJ196629 ODF196628:ODF196629 ONB196628:ONB196629 OWX196628:OWX196629 PGT196628:PGT196629 PQP196628:PQP196629 QAL196628:QAL196629 QKH196628:QKH196629 QUD196628:QUD196629 RDZ196628:RDZ196629 RNV196628:RNV196629 RXR196628:RXR196629 SHN196628:SHN196629 SRJ196628:SRJ196629 TBF196628:TBF196629 TLB196628:TLB196629 TUX196628:TUX196629 UET196628:UET196629 UOP196628:UOP196629 UYL196628:UYL196629 VIH196628:VIH196629 VSD196628:VSD196629 WBZ196628:WBZ196629 WLV196628:WLV196629 WVR196628:WVR196629 D262164:D262165 JF262164:JF262165 TB262164:TB262165 ACX262164:ACX262165 AMT262164:AMT262165 AWP262164:AWP262165 BGL262164:BGL262165 BQH262164:BQH262165 CAD262164:CAD262165 CJZ262164:CJZ262165 CTV262164:CTV262165 DDR262164:DDR262165 DNN262164:DNN262165 DXJ262164:DXJ262165 EHF262164:EHF262165 ERB262164:ERB262165 FAX262164:FAX262165 FKT262164:FKT262165 FUP262164:FUP262165 GEL262164:GEL262165 GOH262164:GOH262165 GYD262164:GYD262165 HHZ262164:HHZ262165 HRV262164:HRV262165 IBR262164:IBR262165 ILN262164:ILN262165 IVJ262164:IVJ262165 JFF262164:JFF262165 JPB262164:JPB262165 JYX262164:JYX262165 KIT262164:KIT262165 KSP262164:KSP262165 LCL262164:LCL262165 LMH262164:LMH262165 LWD262164:LWD262165 MFZ262164:MFZ262165 MPV262164:MPV262165 MZR262164:MZR262165 NJN262164:NJN262165 NTJ262164:NTJ262165 ODF262164:ODF262165 ONB262164:ONB262165 OWX262164:OWX262165 PGT262164:PGT262165 PQP262164:PQP262165 QAL262164:QAL262165 QKH262164:QKH262165 QUD262164:QUD262165 RDZ262164:RDZ262165 RNV262164:RNV262165 RXR262164:RXR262165 SHN262164:SHN262165 SRJ262164:SRJ262165 TBF262164:TBF262165 TLB262164:TLB262165 TUX262164:TUX262165 UET262164:UET262165 UOP262164:UOP262165 UYL262164:UYL262165 VIH262164:VIH262165 VSD262164:VSD262165 WBZ262164:WBZ262165 WLV262164:WLV262165 WVR262164:WVR262165 D327700:D327701 JF327700:JF327701 TB327700:TB327701 ACX327700:ACX327701 AMT327700:AMT327701 AWP327700:AWP327701 BGL327700:BGL327701 BQH327700:BQH327701 CAD327700:CAD327701 CJZ327700:CJZ327701 CTV327700:CTV327701 DDR327700:DDR327701 DNN327700:DNN327701 DXJ327700:DXJ327701 EHF327700:EHF327701 ERB327700:ERB327701 FAX327700:FAX327701 FKT327700:FKT327701 FUP327700:FUP327701 GEL327700:GEL327701 GOH327700:GOH327701 GYD327700:GYD327701 HHZ327700:HHZ327701 HRV327700:HRV327701 IBR327700:IBR327701 ILN327700:ILN327701 IVJ327700:IVJ327701 JFF327700:JFF327701 JPB327700:JPB327701 JYX327700:JYX327701 KIT327700:KIT327701 KSP327700:KSP327701 LCL327700:LCL327701 LMH327700:LMH327701 LWD327700:LWD327701 MFZ327700:MFZ327701 MPV327700:MPV327701 MZR327700:MZR327701 NJN327700:NJN327701 NTJ327700:NTJ327701 ODF327700:ODF327701 ONB327700:ONB327701 OWX327700:OWX327701 PGT327700:PGT327701 PQP327700:PQP327701 QAL327700:QAL327701 QKH327700:QKH327701 QUD327700:QUD327701 RDZ327700:RDZ327701 RNV327700:RNV327701 RXR327700:RXR327701 SHN327700:SHN327701 SRJ327700:SRJ327701 TBF327700:TBF327701 TLB327700:TLB327701 TUX327700:TUX327701 UET327700:UET327701 UOP327700:UOP327701 UYL327700:UYL327701 VIH327700:VIH327701 VSD327700:VSD327701 WBZ327700:WBZ327701 WLV327700:WLV327701 WVR327700:WVR327701 D393236:D393237 JF393236:JF393237 TB393236:TB393237 ACX393236:ACX393237 AMT393236:AMT393237 AWP393236:AWP393237 BGL393236:BGL393237 BQH393236:BQH393237 CAD393236:CAD393237 CJZ393236:CJZ393237 CTV393236:CTV393237 DDR393236:DDR393237 DNN393236:DNN393237 DXJ393236:DXJ393237 EHF393236:EHF393237 ERB393236:ERB393237 FAX393236:FAX393237 FKT393236:FKT393237 FUP393236:FUP393237 GEL393236:GEL393237 GOH393236:GOH393237 GYD393236:GYD393237 HHZ393236:HHZ393237 HRV393236:HRV393237 IBR393236:IBR393237 ILN393236:ILN393237 IVJ393236:IVJ393237 JFF393236:JFF393237 JPB393236:JPB393237 JYX393236:JYX393237 KIT393236:KIT393237 KSP393236:KSP393237 LCL393236:LCL393237 LMH393236:LMH393237 LWD393236:LWD393237 MFZ393236:MFZ393237 MPV393236:MPV393237 MZR393236:MZR393237 NJN393236:NJN393237 NTJ393236:NTJ393237 ODF393236:ODF393237 ONB393236:ONB393237 OWX393236:OWX393237 PGT393236:PGT393237 PQP393236:PQP393237 QAL393236:QAL393237 QKH393236:QKH393237 QUD393236:QUD393237 RDZ393236:RDZ393237 RNV393236:RNV393237 RXR393236:RXR393237 SHN393236:SHN393237 SRJ393236:SRJ393237 TBF393236:TBF393237 TLB393236:TLB393237 TUX393236:TUX393237 UET393236:UET393237 UOP393236:UOP393237 UYL393236:UYL393237 VIH393236:VIH393237 VSD393236:VSD393237 WBZ393236:WBZ393237 WLV393236:WLV393237 WVR393236:WVR393237 D458772:D458773 JF458772:JF458773 TB458772:TB458773 ACX458772:ACX458773 AMT458772:AMT458773 AWP458772:AWP458773 BGL458772:BGL458773 BQH458772:BQH458773 CAD458772:CAD458773 CJZ458772:CJZ458773 CTV458772:CTV458773 DDR458772:DDR458773 DNN458772:DNN458773 DXJ458772:DXJ458773 EHF458772:EHF458773 ERB458772:ERB458773 FAX458772:FAX458773 FKT458772:FKT458773 FUP458772:FUP458773 GEL458772:GEL458773 GOH458772:GOH458773 GYD458772:GYD458773 HHZ458772:HHZ458773 HRV458772:HRV458773 IBR458772:IBR458773 ILN458772:ILN458773 IVJ458772:IVJ458773 JFF458772:JFF458773 JPB458772:JPB458773 JYX458772:JYX458773 KIT458772:KIT458773 KSP458772:KSP458773 LCL458772:LCL458773 LMH458772:LMH458773 LWD458772:LWD458773 MFZ458772:MFZ458773 MPV458772:MPV458773 MZR458772:MZR458773 NJN458772:NJN458773 NTJ458772:NTJ458773 ODF458772:ODF458773 ONB458772:ONB458773 OWX458772:OWX458773 PGT458772:PGT458773 PQP458772:PQP458773 QAL458772:QAL458773 QKH458772:QKH458773 QUD458772:QUD458773 RDZ458772:RDZ458773 RNV458772:RNV458773 RXR458772:RXR458773 SHN458772:SHN458773 SRJ458772:SRJ458773 TBF458772:TBF458773 TLB458772:TLB458773 TUX458772:TUX458773 UET458772:UET458773 UOP458772:UOP458773 UYL458772:UYL458773 VIH458772:VIH458773 VSD458772:VSD458773 WBZ458772:WBZ458773 WLV458772:WLV458773 WVR458772:WVR458773 D524308:D524309 JF524308:JF524309 TB524308:TB524309 ACX524308:ACX524309 AMT524308:AMT524309 AWP524308:AWP524309 BGL524308:BGL524309 BQH524308:BQH524309 CAD524308:CAD524309 CJZ524308:CJZ524309 CTV524308:CTV524309 DDR524308:DDR524309 DNN524308:DNN524309 DXJ524308:DXJ524309 EHF524308:EHF524309 ERB524308:ERB524309 FAX524308:FAX524309 FKT524308:FKT524309 FUP524308:FUP524309 GEL524308:GEL524309 GOH524308:GOH524309 GYD524308:GYD524309 HHZ524308:HHZ524309 HRV524308:HRV524309 IBR524308:IBR524309 ILN524308:ILN524309 IVJ524308:IVJ524309 JFF524308:JFF524309 JPB524308:JPB524309 JYX524308:JYX524309 KIT524308:KIT524309 KSP524308:KSP524309 LCL524308:LCL524309 LMH524308:LMH524309 LWD524308:LWD524309 MFZ524308:MFZ524309 MPV524308:MPV524309 MZR524308:MZR524309 NJN524308:NJN524309 NTJ524308:NTJ524309 ODF524308:ODF524309 ONB524308:ONB524309 OWX524308:OWX524309 PGT524308:PGT524309 PQP524308:PQP524309 QAL524308:QAL524309 QKH524308:QKH524309 QUD524308:QUD524309 RDZ524308:RDZ524309 RNV524308:RNV524309 RXR524308:RXR524309 SHN524308:SHN524309 SRJ524308:SRJ524309 TBF524308:TBF524309 TLB524308:TLB524309 TUX524308:TUX524309 UET524308:UET524309 UOP524308:UOP524309 UYL524308:UYL524309 VIH524308:VIH524309 VSD524308:VSD524309 WBZ524308:WBZ524309 WLV524308:WLV524309 WVR524308:WVR524309 D589844:D589845 JF589844:JF589845 TB589844:TB589845 ACX589844:ACX589845 AMT589844:AMT589845 AWP589844:AWP589845 BGL589844:BGL589845 BQH589844:BQH589845 CAD589844:CAD589845 CJZ589844:CJZ589845 CTV589844:CTV589845 DDR589844:DDR589845 DNN589844:DNN589845 DXJ589844:DXJ589845 EHF589844:EHF589845 ERB589844:ERB589845 FAX589844:FAX589845 FKT589844:FKT589845 FUP589844:FUP589845 GEL589844:GEL589845 GOH589844:GOH589845 GYD589844:GYD589845 HHZ589844:HHZ589845 HRV589844:HRV589845 IBR589844:IBR589845 ILN589844:ILN589845 IVJ589844:IVJ589845 JFF589844:JFF589845 JPB589844:JPB589845 JYX589844:JYX589845 KIT589844:KIT589845 KSP589844:KSP589845 LCL589844:LCL589845 LMH589844:LMH589845 LWD589844:LWD589845 MFZ589844:MFZ589845 MPV589844:MPV589845 MZR589844:MZR589845 NJN589844:NJN589845 NTJ589844:NTJ589845 ODF589844:ODF589845 ONB589844:ONB589845 OWX589844:OWX589845 PGT589844:PGT589845 PQP589844:PQP589845 QAL589844:QAL589845 QKH589844:QKH589845 QUD589844:QUD589845 RDZ589844:RDZ589845 RNV589844:RNV589845 RXR589844:RXR589845 SHN589844:SHN589845 SRJ589844:SRJ589845 TBF589844:TBF589845 TLB589844:TLB589845 TUX589844:TUX589845 UET589844:UET589845 UOP589844:UOP589845 UYL589844:UYL589845 VIH589844:VIH589845 VSD589844:VSD589845 WBZ589844:WBZ589845 WLV589844:WLV589845 WVR589844:WVR589845 D655380:D655381 JF655380:JF655381 TB655380:TB655381 ACX655380:ACX655381 AMT655380:AMT655381 AWP655380:AWP655381 BGL655380:BGL655381 BQH655380:BQH655381 CAD655380:CAD655381 CJZ655380:CJZ655381 CTV655380:CTV655381 DDR655380:DDR655381 DNN655380:DNN655381 DXJ655380:DXJ655381 EHF655380:EHF655381 ERB655380:ERB655381 FAX655380:FAX655381 FKT655380:FKT655381 FUP655380:FUP655381 GEL655380:GEL655381 GOH655380:GOH655381 GYD655380:GYD655381 HHZ655380:HHZ655381 HRV655380:HRV655381 IBR655380:IBR655381 ILN655380:ILN655381 IVJ655380:IVJ655381 JFF655380:JFF655381 JPB655380:JPB655381 JYX655380:JYX655381 KIT655380:KIT655381 KSP655380:KSP655381 LCL655380:LCL655381 LMH655380:LMH655381 LWD655380:LWD655381 MFZ655380:MFZ655381 MPV655380:MPV655381 MZR655380:MZR655381 NJN655380:NJN655381 NTJ655380:NTJ655381 ODF655380:ODF655381 ONB655380:ONB655381 OWX655380:OWX655381 PGT655380:PGT655381 PQP655380:PQP655381 QAL655380:QAL655381 QKH655380:QKH655381 QUD655380:QUD655381 RDZ655380:RDZ655381 RNV655380:RNV655381 RXR655380:RXR655381 SHN655380:SHN655381 SRJ655380:SRJ655381 TBF655380:TBF655381 TLB655380:TLB655381 TUX655380:TUX655381 UET655380:UET655381 UOP655380:UOP655381 UYL655380:UYL655381 VIH655380:VIH655381 VSD655380:VSD655381 WBZ655380:WBZ655381 WLV655380:WLV655381 WVR655380:WVR655381 D720916:D720917 JF720916:JF720917 TB720916:TB720917 ACX720916:ACX720917 AMT720916:AMT720917 AWP720916:AWP720917 BGL720916:BGL720917 BQH720916:BQH720917 CAD720916:CAD720917 CJZ720916:CJZ720917 CTV720916:CTV720917 DDR720916:DDR720917 DNN720916:DNN720917 DXJ720916:DXJ720917 EHF720916:EHF720917 ERB720916:ERB720917 FAX720916:FAX720917 FKT720916:FKT720917 FUP720916:FUP720917 GEL720916:GEL720917 GOH720916:GOH720917 GYD720916:GYD720917 HHZ720916:HHZ720917 HRV720916:HRV720917 IBR720916:IBR720917 ILN720916:ILN720917 IVJ720916:IVJ720917 JFF720916:JFF720917 JPB720916:JPB720917 JYX720916:JYX720917 KIT720916:KIT720917 KSP720916:KSP720917 LCL720916:LCL720917 LMH720916:LMH720917 LWD720916:LWD720917 MFZ720916:MFZ720917 MPV720916:MPV720917 MZR720916:MZR720917 NJN720916:NJN720917 NTJ720916:NTJ720917 ODF720916:ODF720917 ONB720916:ONB720917 OWX720916:OWX720917 PGT720916:PGT720917 PQP720916:PQP720917 QAL720916:QAL720917 QKH720916:QKH720917 QUD720916:QUD720917 RDZ720916:RDZ720917 RNV720916:RNV720917 RXR720916:RXR720917 SHN720916:SHN720917 SRJ720916:SRJ720917 TBF720916:TBF720917 TLB720916:TLB720917 TUX720916:TUX720917 UET720916:UET720917 UOP720916:UOP720917 UYL720916:UYL720917 VIH720916:VIH720917 VSD720916:VSD720917 WBZ720916:WBZ720917 WLV720916:WLV720917 WVR720916:WVR720917 D786452:D786453 JF786452:JF786453 TB786452:TB786453 ACX786452:ACX786453 AMT786452:AMT786453 AWP786452:AWP786453 BGL786452:BGL786453 BQH786452:BQH786453 CAD786452:CAD786453 CJZ786452:CJZ786453 CTV786452:CTV786453 DDR786452:DDR786453 DNN786452:DNN786453 DXJ786452:DXJ786453 EHF786452:EHF786453 ERB786452:ERB786453 FAX786452:FAX786453 FKT786452:FKT786453 FUP786452:FUP786453 GEL786452:GEL786453 GOH786452:GOH786453 GYD786452:GYD786453 HHZ786452:HHZ786453 HRV786452:HRV786453 IBR786452:IBR786453 ILN786452:ILN786453 IVJ786452:IVJ786453 JFF786452:JFF786453 JPB786452:JPB786453 JYX786452:JYX786453 KIT786452:KIT786453 KSP786452:KSP786453 LCL786452:LCL786453 LMH786452:LMH786453 LWD786452:LWD786453 MFZ786452:MFZ786453 MPV786452:MPV786453 MZR786452:MZR786453 NJN786452:NJN786453 NTJ786452:NTJ786453 ODF786452:ODF786453 ONB786452:ONB786453 OWX786452:OWX786453 PGT786452:PGT786453 PQP786452:PQP786453 QAL786452:QAL786453 QKH786452:QKH786453 QUD786452:QUD786453 RDZ786452:RDZ786453 RNV786452:RNV786453 RXR786452:RXR786453 SHN786452:SHN786453 SRJ786452:SRJ786453 TBF786452:TBF786453 TLB786452:TLB786453 TUX786452:TUX786453 UET786452:UET786453 UOP786452:UOP786453 UYL786452:UYL786453 VIH786452:VIH786453 VSD786452:VSD786453 WBZ786452:WBZ786453 WLV786452:WLV786453 WVR786452:WVR786453 D851988:D851989 JF851988:JF851989 TB851988:TB851989 ACX851988:ACX851989 AMT851988:AMT851989 AWP851988:AWP851989 BGL851988:BGL851989 BQH851988:BQH851989 CAD851988:CAD851989 CJZ851988:CJZ851989 CTV851988:CTV851989 DDR851988:DDR851989 DNN851988:DNN851989 DXJ851988:DXJ851989 EHF851988:EHF851989 ERB851988:ERB851989 FAX851988:FAX851989 FKT851988:FKT851989 FUP851988:FUP851989 GEL851988:GEL851989 GOH851988:GOH851989 GYD851988:GYD851989 HHZ851988:HHZ851989 HRV851988:HRV851989 IBR851988:IBR851989 ILN851988:ILN851989 IVJ851988:IVJ851989 JFF851988:JFF851989 JPB851988:JPB851989 JYX851988:JYX851989 KIT851988:KIT851989 KSP851988:KSP851989 LCL851988:LCL851989 LMH851988:LMH851989 LWD851988:LWD851989 MFZ851988:MFZ851989 MPV851988:MPV851989 MZR851988:MZR851989 NJN851988:NJN851989 NTJ851988:NTJ851989 ODF851988:ODF851989 ONB851988:ONB851989 OWX851988:OWX851989 PGT851988:PGT851989 PQP851988:PQP851989 QAL851988:QAL851989 QKH851988:QKH851989 QUD851988:QUD851989 RDZ851988:RDZ851989 RNV851988:RNV851989 RXR851988:RXR851989 SHN851988:SHN851989 SRJ851988:SRJ851989 TBF851988:TBF851989 TLB851988:TLB851989 TUX851988:TUX851989 UET851988:UET851989 UOP851988:UOP851989 UYL851988:UYL851989 VIH851988:VIH851989 VSD851988:VSD851989 WBZ851988:WBZ851989 WLV851988:WLV851989 WVR851988:WVR851989 D917524:D917525 JF917524:JF917525 TB917524:TB917525 ACX917524:ACX917525 AMT917524:AMT917525 AWP917524:AWP917525 BGL917524:BGL917525 BQH917524:BQH917525 CAD917524:CAD917525 CJZ917524:CJZ917525 CTV917524:CTV917525 DDR917524:DDR917525 DNN917524:DNN917525 DXJ917524:DXJ917525 EHF917524:EHF917525 ERB917524:ERB917525 FAX917524:FAX917525 FKT917524:FKT917525 FUP917524:FUP917525 GEL917524:GEL917525 GOH917524:GOH917525 GYD917524:GYD917525 HHZ917524:HHZ917525 HRV917524:HRV917525 IBR917524:IBR917525 ILN917524:ILN917525 IVJ917524:IVJ917525 JFF917524:JFF917525 JPB917524:JPB917525 JYX917524:JYX917525 KIT917524:KIT917525 KSP917524:KSP917525 LCL917524:LCL917525 LMH917524:LMH917525 LWD917524:LWD917525 MFZ917524:MFZ917525 MPV917524:MPV917525 MZR917524:MZR917525 NJN917524:NJN917525 NTJ917524:NTJ917525 ODF917524:ODF917525 ONB917524:ONB917525 OWX917524:OWX917525 PGT917524:PGT917525 PQP917524:PQP917525 QAL917524:QAL917525 QKH917524:QKH917525 QUD917524:QUD917525 RDZ917524:RDZ917525 RNV917524:RNV917525 RXR917524:RXR917525 SHN917524:SHN917525 SRJ917524:SRJ917525 TBF917524:TBF917525 TLB917524:TLB917525 TUX917524:TUX917525 UET917524:UET917525 UOP917524:UOP917525 UYL917524:UYL917525 VIH917524:VIH917525 VSD917524:VSD917525 WBZ917524:WBZ917525 WLV917524:WLV917525 WVR917524:WVR917525 D983060:D983061 JF983060:JF983061 TB983060:TB983061 ACX983060:ACX983061 AMT983060:AMT983061 AWP983060:AWP983061 BGL983060:BGL983061 BQH983060:BQH983061 CAD983060:CAD983061 CJZ983060:CJZ983061 CTV983060:CTV983061 DDR983060:DDR983061 DNN983060:DNN983061 DXJ983060:DXJ983061 EHF983060:EHF983061 ERB983060:ERB983061 FAX983060:FAX983061 FKT983060:FKT983061 FUP983060:FUP983061 GEL983060:GEL983061 GOH983060:GOH983061 GYD983060:GYD983061 HHZ983060:HHZ983061 HRV983060:HRV983061 IBR983060:IBR983061 ILN983060:ILN983061 IVJ983060:IVJ983061 JFF983060:JFF983061 JPB983060:JPB983061 JYX983060:JYX983061 KIT983060:KIT983061 KSP983060:KSP983061 LCL983060:LCL983061 LMH983060:LMH983061 LWD983060:LWD983061 MFZ983060:MFZ983061 MPV983060:MPV983061 MZR983060:MZR983061 NJN983060:NJN983061 NTJ983060:NTJ983061 ODF983060:ODF983061 ONB983060:ONB983061 OWX983060:OWX983061 PGT983060:PGT983061 PQP983060:PQP983061 QAL983060:QAL983061 QKH983060:QKH983061 QUD983060:QUD983061 RDZ983060:RDZ983061 RNV983060:RNV983061 RXR983060:RXR983061 SHN983060:SHN983061 SRJ983060:SRJ983061 TBF983060:TBF983061 TLB983060:TLB983061 TUX983060:TUX983061 UET983060:UET983061 UOP983060:UOP983061 UYL983060:UYL983061 VIH983060:VIH983061 VSD983060:VSD983061 WBZ983060:WBZ983061 WLV983060:WLV983061 WVR983060:WVR983061" xr:uid="{4D022B20-06E8-4DEC-846C-40FD5C60436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topLeftCell="A3703" workbookViewId="0">
      <selection activeCell="F23" sqref="F23"/>
    </sheetView>
  </sheetViews>
  <sheetFormatPr defaultColWidth="9.28515625" defaultRowHeight="14.25"/>
  <cols>
    <col min="1" max="3" width="9.28515625" style="75"/>
    <col min="4" max="16384" width="9.28515625" style="76"/>
  </cols>
  <sheetData>
    <row r="1" spans="1:5">
      <c r="A1" s="81" t="s">
        <v>109</v>
      </c>
    </row>
    <row r="3" spans="1:5">
      <c r="A3" s="82" t="s">
        <v>110</v>
      </c>
      <c r="B3" s="82" t="s">
        <v>111</v>
      </c>
      <c r="C3" s="75" t="s">
        <v>33</v>
      </c>
      <c r="D3" s="75" t="s">
        <v>34</v>
      </c>
      <c r="E3" s="75" t="s">
        <v>28</v>
      </c>
    </row>
    <row r="4" spans="1:5">
      <c r="A4" s="82">
        <v>200</v>
      </c>
      <c r="B4" s="82">
        <v>64</v>
      </c>
      <c r="C4" s="75">
        <v>2186</v>
      </c>
      <c r="D4" s="75">
        <v>80</v>
      </c>
      <c r="E4" s="75" t="s">
        <v>112</v>
      </c>
    </row>
    <row r="5" spans="1:5">
      <c r="A5" s="82">
        <v>211</v>
      </c>
      <c r="B5" s="82">
        <v>64</v>
      </c>
      <c r="C5" s="75">
        <v>2186</v>
      </c>
      <c r="D5" s="75">
        <v>80</v>
      </c>
      <c r="E5" s="75" t="s">
        <v>112</v>
      </c>
    </row>
    <row r="6" spans="1:5">
      <c r="A6" s="82">
        <v>212</v>
      </c>
      <c r="B6" s="82">
        <v>64</v>
      </c>
      <c r="C6" s="75">
        <v>2186</v>
      </c>
      <c r="D6" s="75">
        <v>80</v>
      </c>
      <c r="E6" s="75" t="s">
        <v>112</v>
      </c>
    </row>
    <row r="7" spans="1:5">
      <c r="A7" s="82">
        <v>221</v>
      </c>
      <c r="B7" s="82">
        <v>64</v>
      </c>
      <c r="C7" s="75">
        <v>2186</v>
      </c>
      <c r="D7" s="75">
        <v>80</v>
      </c>
      <c r="E7" s="75" t="s">
        <v>112</v>
      </c>
    </row>
    <row r="8" spans="1:5">
      <c r="A8" s="82">
        <v>230</v>
      </c>
      <c r="B8" s="82">
        <v>64</v>
      </c>
      <c r="C8" s="75">
        <v>2186</v>
      </c>
      <c r="D8" s="75">
        <v>80</v>
      </c>
      <c r="E8" s="75" t="s">
        <v>112</v>
      </c>
    </row>
    <row r="9" spans="1:5">
      <c r="A9" s="82">
        <v>237</v>
      </c>
      <c r="B9" s="82">
        <v>64</v>
      </c>
      <c r="C9" s="75">
        <v>2186</v>
      </c>
      <c r="D9" s="75">
        <v>80</v>
      </c>
      <c r="E9" s="75" t="s">
        <v>112</v>
      </c>
    </row>
    <row r="10" spans="1:5">
      <c r="A10" s="82">
        <v>238</v>
      </c>
      <c r="B10" s="82">
        <v>64</v>
      </c>
      <c r="C10" s="75">
        <v>2186</v>
      </c>
      <c r="D10" s="75">
        <v>80</v>
      </c>
      <c r="E10" s="75" t="s">
        <v>112</v>
      </c>
    </row>
    <row r="11" spans="1:5">
      <c r="A11" s="82">
        <v>239</v>
      </c>
      <c r="B11" s="82">
        <v>64</v>
      </c>
      <c r="C11" s="75">
        <v>2186</v>
      </c>
      <c r="D11" s="75">
        <v>80</v>
      </c>
      <c r="E11" s="75" t="s">
        <v>112</v>
      </c>
    </row>
    <row r="12" spans="1:5">
      <c r="A12" s="82">
        <v>240</v>
      </c>
      <c r="B12" s="82">
        <v>64</v>
      </c>
      <c r="C12" s="75">
        <v>2186</v>
      </c>
      <c r="D12" s="75">
        <v>80</v>
      </c>
      <c r="E12" s="75" t="s">
        <v>112</v>
      </c>
    </row>
    <row r="13" spans="1:5">
      <c r="A13" s="82">
        <v>241</v>
      </c>
      <c r="B13" s="82">
        <v>64</v>
      </c>
      <c r="C13" s="75">
        <v>2186</v>
      </c>
      <c r="D13" s="75">
        <v>80</v>
      </c>
      <c r="E13" s="75" t="s">
        <v>112</v>
      </c>
    </row>
    <row r="14" spans="1:5">
      <c r="A14" s="82">
        <v>242</v>
      </c>
      <c r="B14" s="82">
        <v>64</v>
      </c>
      <c r="C14" s="75">
        <v>2186</v>
      </c>
      <c r="D14" s="75">
        <v>80</v>
      </c>
      <c r="E14" s="75" t="s">
        <v>112</v>
      </c>
    </row>
    <row r="15" spans="1:5">
      <c r="A15" s="82">
        <v>243</v>
      </c>
      <c r="B15" s="82">
        <v>64</v>
      </c>
      <c r="C15" s="75">
        <v>2186</v>
      </c>
      <c r="D15" s="75">
        <v>80</v>
      </c>
      <c r="E15" s="75" t="s">
        <v>112</v>
      </c>
    </row>
    <row r="16" spans="1:5">
      <c r="A16" s="82">
        <v>244</v>
      </c>
      <c r="B16" s="82">
        <v>64</v>
      </c>
      <c r="C16" s="75">
        <v>2186</v>
      </c>
      <c r="D16" s="75">
        <v>80</v>
      </c>
      <c r="E16" s="75" t="s">
        <v>112</v>
      </c>
    </row>
    <row r="17" spans="1:5">
      <c r="A17" s="82">
        <v>245</v>
      </c>
      <c r="B17" s="82">
        <v>64</v>
      </c>
      <c r="C17" s="75">
        <v>2186</v>
      </c>
      <c r="D17" s="75">
        <v>80</v>
      </c>
      <c r="E17" s="75" t="s">
        <v>112</v>
      </c>
    </row>
    <row r="18" spans="1:5">
      <c r="A18" s="82">
        <v>246</v>
      </c>
      <c r="B18" s="82">
        <v>64</v>
      </c>
      <c r="C18" s="75">
        <v>2186</v>
      </c>
      <c r="D18" s="75">
        <v>80</v>
      </c>
      <c r="E18" s="75" t="s">
        <v>112</v>
      </c>
    </row>
    <row r="19" spans="1:5">
      <c r="A19" s="82">
        <v>247</v>
      </c>
      <c r="B19" s="82">
        <v>64</v>
      </c>
      <c r="C19" s="75">
        <v>2186</v>
      </c>
      <c r="D19" s="75">
        <v>80</v>
      </c>
      <c r="E19" s="75" t="s">
        <v>112</v>
      </c>
    </row>
    <row r="20" spans="1:5">
      <c r="A20" s="82">
        <v>248</v>
      </c>
      <c r="B20" s="82">
        <v>64</v>
      </c>
      <c r="C20" s="75">
        <v>2186</v>
      </c>
      <c r="D20" s="75">
        <v>80</v>
      </c>
      <c r="E20" s="75" t="s">
        <v>112</v>
      </c>
    </row>
    <row r="21" spans="1:5">
      <c r="A21" s="82">
        <v>249</v>
      </c>
      <c r="B21" s="82">
        <v>64</v>
      </c>
      <c r="C21" s="75">
        <v>2186</v>
      </c>
      <c r="D21" s="75">
        <v>80</v>
      </c>
      <c r="E21" s="75" t="s">
        <v>112</v>
      </c>
    </row>
    <row r="22" spans="1:5">
      <c r="A22" s="82">
        <v>250</v>
      </c>
      <c r="B22" s="82">
        <v>64</v>
      </c>
      <c r="C22" s="75">
        <v>2186</v>
      </c>
      <c r="D22" s="75">
        <v>80</v>
      </c>
      <c r="E22" s="75" t="s">
        <v>112</v>
      </c>
    </row>
    <row r="23" spans="1:5">
      <c r="A23" s="82">
        <v>251</v>
      </c>
      <c r="B23" s="82">
        <v>64</v>
      </c>
      <c r="C23" s="75">
        <v>2186</v>
      </c>
      <c r="D23" s="75">
        <v>80</v>
      </c>
      <c r="E23" s="75" t="s">
        <v>112</v>
      </c>
    </row>
    <row r="24" spans="1:5">
      <c r="A24" s="82">
        <v>252</v>
      </c>
      <c r="B24" s="82">
        <v>64</v>
      </c>
      <c r="C24" s="75">
        <v>2186</v>
      </c>
      <c r="D24" s="75">
        <v>80</v>
      </c>
      <c r="E24" s="75" t="s">
        <v>112</v>
      </c>
    </row>
    <row r="25" spans="1:5">
      <c r="A25" s="82">
        <v>253</v>
      </c>
      <c r="B25" s="82">
        <v>64</v>
      </c>
      <c r="C25" s="75">
        <v>2186</v>
      </c>
      <c r="D25" s="75">
        <v>80</v>
      </c>
      <c r="E25" s="75" t="s">
        <v>112</v>
      </c>
    </row>
    <row r="26" spans="1:5">
      <c r="A26" s="82">
        <v>254</v>
      </c>
      <c r="B26" s="82">
        <v>64</v>
      </c>
      <c r="C26" s="75">
        <v>2186</v>
      </c>
      <c r="D26" s="75">
        <v>80</v>
      </c>
      <c r="E26" s="75" t="s">
        <v>112</v>
      </c>
    </row>
    <row r="27" spans="1:5">
      <c r="A27" s="82">
        <v>255</v>
      </c>
      <c r="B27" s="82">
        <v>64</v>
      </c>
      <c r="C27" s="75">
        <v>2186</v>
      </c>
      <c r="D27" s="75">
        <v>80</v>
      </c>
      <c r="E27" s="75" t="s">
        <v>112</v>
      </c>
    </row>
    <row r="28" spans="1:5">
      <c r="A28" s="82">
        <v>256</v>
      </c>
      <c r="B28" s="82">
        <v>64</v>
      </c>
      <c r="C28" s="75">
        <v>2186</v>
      </c>
      <c r="D28" s="75">
        <v>80</v>
      </c>
      <c r="E28" s="75" t="s">
        <v>112</v>
      </c>
    </row>
    <row r="29" spans="1:5">
      <c r="A29" s="82">
        <v>257</v>
      </c>
      <c r="B29" s="82">
        <v>64</v>
      </c>
      <c r="C29" s="75">
        <v>2186</v>
      </c>
      <c r="D29" s="75">
        <v>80</v>
      </c>
      <c r="E29" s="75" t="s">
        <v>112</v>
      </c>
    </row>
    <row r="30" spans="1:5">
      <c r="A30" s="82">
        <v>258</v>
      </c>
      <c r="B30" s="82">
        <v>64</v>
      </c>
      <c r="C30" s="75">
        <v>2186</v>
      </c>
      <c r="D30" s="75">
        <v>80</v>
      </c>
      <c r="E30" s="75" t="s">
        <v>112</v>
      </c>
    </row>
    <row r="31" spans="1:5">
      <c r="A31" s="82">
        <v>259</v>
      </c>
      <c r="B31" s="82">
        <v>64</v>
      </c>
      <c r="C31" s="75">
        <v>2186</v>
      </c>
      <c r="D31" s="75">
        <v>80</v>
      </c>
      <c r="E31" s="75" t="s">
        <v>112</v>
      </c>
    </row>
    <row r="32" spans="1:5">
      <c r="A32" s="82">
        <v>260</v>
      </c>
      <c r="B32" s="82">
        <v>64</v>
      </c>
      <c r="C32" s="75">
        <v>2186</v>
      </c>
      <c r="D32" s="75">
        <v>80</v>
      </c>
      <c r="E32" s="75" t="s">
        <v>112</v>
      </c>
    </row>
    <row r="33" spans="1:5">
      <c r="A33" s="82">
        <v>261</v>
      </c>
      <c r="B33" s="82">
        <v>64</v>
      </c>
      <c r="C33" s="75">
        <v>2186</v>
      </c>
      <c r="D33" s="75">
        <v>80</v>
      </c>
      <c r="E33" s="75" t="s">
        <v>112</v>
      </c>
    </row>
    <row r="34" spans="1:5">
      <c r="A34" s="82">
        <v>262</v>
      </c>
      <c r="B34" s="82">
        <v>64</v>
      </c>
      <c r="C34" s="75">
        <v>2186</v>
      </c>
      <c r="D34" s="75">
        <v>80</v>
      </c>
      <c r="E34" s="75" t="s">
        <v>112</v>
      </c>
    </row>
    <row r="35" spans="1:5">
      <c r="A35" s="82">
        <v>263</v>
      </c>
      <c r="B35" s="82">
        <v>64</v>
      </c>
      <c r="C35" s="75">
        <v>2186</v>
      </c>
      <c r="D35" s="75">
        <v>80</v>
      </c>
      <c r="E35" s="75" t="s">
        <v>112</v>
      </c>
    </row>
    <row r="36" spans="1:5">
      <c r="A36" s="82">
        <v>264</v>
      </c>
      <c r="B36" s="82">
        <v>64</v>
      </c>
      <c r="C36" s="75">
        <v>2186</v>
      </c>
      <c r="D36" s="75">
        <v>80</v>
      </c>
      <c r="E36" s="75" t="s">
        <v>112</v>
      </c>
    </row>
    <row r="37" spans="1:5">
      <c r="A37" s="82">
        <v>266</v>
      </c>
      <c r="B37" s="82">
        <v>64</v>
      </c>
      <c r="C37" s="75">
        <v>2186</v>
      </c>
      <c r="D37" s="75">
        <v>80</v>
      </c>
      <c r="E37" s="75" t="s">
        <v>112</v>
      </c>
    </row>
    <row r="38" spans="1:5">
      <c r="A38" s="82">
        <v>267</v>
      </c>
      <c r="B38" s="82">
        <v>64</v>
      </c>
      <c r="C38" s="75">
        <v>2186</v>
      </c>
      <c r="D38" s="75">
        <v>80</v>
      </c>
      <c r="E38" s="75" t="s">
        <v>112</v>
      </c>
    </row>
    <row r="39" spans="1:5">
      <c r="A39" s="82">
        <v>268</v>
      </c>
      <c r="B39" s="82">
        <v>64</v>
      </c>
      <c r="C39" s="75">
        <v>2186</v>
      </c>
      <c r="D39" s="75">
        <v>80</v>
      </c>
      <c r="E39" s="75" t="s">
        <v>112</v>
      </c>
    </row>
    <row r="40" spans="1:5">
      <c r="A40" s="82">
        <v>269</v>
      </c>
      <c r="B40" s="82">
        <v>64</v>
      </c>
      <c r="C40" s="75">
        <v>2186</v>
      </c>
      <c r="D40" s="75">
        <v>80</v>
      </c>
      <c r="E40" s="75" t="s">
        <v>112</v>
      </c>
    </row>
    <row r="41" spans="1:5">
      <c r="A41" s="82">
        <v>270</v>
      </c>
      <c r="B41" s="82">
        <v>64</v>
      </c>
      <c r="C41" s="75">
        <v>2186</v>
      </c>
      <c r="D41" s="75">
        <v>80</v>
      </c>
      <c r="E41" s="75" t="s">
        <v>112</v>
      </c>
    </row>
    <row r="42" spans="1:5">
      <c r="A42" s="82">
        <v>271</v>
      </c>
      <c r="B42" s="82">
        <v>64</v>
      </c>
      <c r="C42" s="75">
        <v>2186</v>
      </c>
      <c r="D42" s="75">
        <v>80</v>
      </c>
      <c r="E42" s="75" t="s">
        <v>112</v>
      </c>
    </row>
    <row r="43" spans="1:5">
      <c r="A43" s="82">
        <v>272</v>
      </c>
      <c r="B43" s="82">
        <v>64</v>
      </c>
      <c r="C43" s="75">
        <v>2186</v>
      </c>
      <c r="D43" s="75">
        <v>80</v>
      </c>
      <c r="E43" s="75" t="s">
        <v>112</v>
      </c>
    </row>
    <row r="44" spans="1:5">
      <c r="A44" s="82">
        <v>273</v>
      </c>
      <c r="B44" s="82">
        <v>64</v>
      </c>
      <c r="C44" s="75">
        <v>2186</v>
      </c>
      <c r="D44" s="75">
        <v>80</v>
      </c>
      <c r="E44" s="75" t="s">
        <v>112</v>
      </c>
    </row>
    <row r="45" spans="1:5">
      <c r="A45" s="82">
        <v>274</v>
      </c>
      <c r="B45" s="82">
        <v>64</v>
      </c>
      <c r="C45" s="75">
        <v>2186</v>
      </c>
      <c r="D45" s="75">
        <v>80</v>
      </c>
      <c r="E45" s="75" t="s">
        <v>112</v>
      </c>
    </row>
    <row r="46" spans="1:5">
      <c r="A46" s="82">
        <v>275</v>
      </c>
      <c r="B46" s="82">
        <v>64</v>
      </c>
      <c r="C46" s="75">
        <v>2186</v>
      </c>
      <c r="D46" s="75">
        <v>80</v>
      </c>
      <c r="E46" s="75" t="s">
        <v>112</v>
      </c>
    </row>
    <row r="47" spans="1:5">
      <c r="A47" s="82">
        <v>276</v>
      </c>
      <c r="B47" s="82">
        <v>64</v>
      </c>
      <c r="C47" s="75">
        <v>2186</v>
      </c>
      <c r="D47" s="75">
        <v>80</v>
      </c>
      <c r="E47" s="75" t="s">
        <v>112</v>
      </c>
    </row>
    <row r="48" spans="1:5">
      <c r="A48" s="82">
        <v>277</v>
      </c>
      <c r="B48" s="82">
        <v>64</v>
      </c>
      <c r="C48" s="75">
        <v>2186</v>
      </c>
      <c r="D48" s="75">
        <v>80</v>
      </c>
      <c r="E48" s="75" t="s">
        <v>112</v>
      </c>
    </row>
    <row r="49" spans="1:5">
      <c r="A49" s="82">
        <v>278</v>
      </c>
      <c r="B49" s="82">
        <v>64</v>
      </c>
      <c r="C49" s="75">
        <v>2186</v>
      </c>
      <c r="D49" s="75">
        <v>80</v>
      </c>
      <c r="E49" s="75" t="s">
        <v>112</v>
      </c>
    </row>
    <row r="50" spans="1:5">
      <c r="A50" s="82">
        <v>279</v>
      </c>
      <c r="B50" s="82">
        <v>64</v>
      </c>
      <c r="C50" s="75">
        <v>2186</v>
      </c>
      <c r="D50" s="75">
        <v>80</v>
      </c>
      <c r="E50" s="75" t="s">
        <v>112</v>
      </c>
    </row>
    <row r="51" spans="1:5">
      <c r="A51" s="82">
        <v>280</v>
      </c>
      <c r="B51" s="82">
        <v>64</v>
      </c>
      <c r="C51" s="75">
        <v>2186</v>
      </c>
      <c r="D51" s="75">
        <v>80</v>
      </c>
      <c r="E51" s="75" t="s">
        <v>112</v>
      </c>
    </row>
    <row r="52" spans="1:5">
      <c r="A52" s="82">
        <v>281</v>
      </c>
      <c r="B52" s="82">
        <v>64</v>
      </c>
      <c r="C52" s="75">
        <v>2186</v>
      </c>
      <c r="D52" s="75">
        <v>80</v>
      </c>
      <c r="E52" s="75" t="s">
        <v>112</v>
      </c>
    </row>
    <row r="53" spans="1:5">
      <c r="A53" s="82">
        <v>282</v>
      </c>
      <c r="B53" s="82">
        <v>64</v>
      </c>
      <c r="C53" s="75">
        <v>2186</v>
      </c>
      <c r="D53" s="75">
        <v>80</v>
      </c>
      <c r="E53" s="75" t="s">
        <v>112</v>
      </c>
    </row>
    <row r="54" spans="1:5">
      <c r="A54" s="82">
        <v>283</v>
      </c>
      <c r="B54" s="82">
        <v>64</v>
      </c>
      <c r="C54" s="75">
        <v>2186</v>
      </c>
      <c r="D54" s="75">
        <v>80</v>
      </c>
      <c r="E54" s="75" t="s">
        <v>112</v>
      </c>
    </row>
    <row r="55" spans="1:5">
      <c r="A55" s="82">
        <v>284</v>
      </c>
      <c r="B55" s="82">
        <v>64</v>
      </c>
      <c r="C55" s="75">
        <v>2186</v>
      </c>
      <c r="D55" s="75">
        <v>80</v>
      </c>
      <c r="E55" s="75" t="s">
        <v>112</v>
      </c>
    </row>
    <row r="56" spans="1:5">
      <c r="A56" s="82">
        <v>285</v>
      </c>
      <c r="B56" s="82">
        <v>64</v>
      </c>
      <c r="C56" s="75">
        <v>2186</v>
      </c>
      <c r="D56" s="75">
        <v>80</v>
      </c>
      <c r="E56" s="75" t="s">
        <v>112</v>
      </c>
    </row>
    <row r="57" spans="1:5">
      <c r="A57" s="82">
        <v>286</v>
      </c>
      <c r="B57" s="82">
        <v>64</v>
      </c>
      <c r="C57" s="75">
        <v>2186</v>
      </c>
      <c r="D57" s="75">
        <v>80</v>
      </c>
      <c r="E57" s="75" t="s">
        <v>112</v>
      </c>
    </row>
    <row r="58" spans="1:5">
      <c r="A58" s="82">
        <v>287</v>
      </c>
      <c r="B58" s="82">
        <v>64</v>
      </c>
      <c r="C58" s="75">
        <v>2186</v>
      </c>
      <c r="D58" s="75">
        <v>80</v>
      </c>
      <c r="E58" s="75" t="s">
        <v>112</v>
      </c>
    </row>
    <row r="59" spans="1:5">
      <c r="A59" s="82">
        <v>288</v>
      </c>
      <c r="B59" s="82">
        <v>64</v>
      </c>
      <c r="C59" s="75">
        <v>2186</v>
      </c>
      <c r="D59" s="75">
        <v>80</v>
      </c>
      <c r="E59" s="75" t="s">
        <v>112</v>
      </c>
    </row>
    <row r="60" spans="1:5">
      <c r="A60" s="82">
        <v>289</v>
      </c>
      <c r="B60" s="82">
        <v>64</v>
      </c>
      <c r="C60" s="75">
        <v>2186</v>
      </c>
      <c r="D60" s="75">
        <v>80</v>
      </c>
      <c r="E60" s="75" t="s">
        <v>112</v>
      </c>
    </row>
    <row r="61" spans="1:5">
      <c r="A61" s="82">
        <v>290</v>
      </c>
      <c r="B61" s="82">
        <v>64</v>
      </c>
      <c r="C61" s="75">
        <v>2186</v>
      </c>
      <c r="D61" s="75">
        <v>80</v>
      </c>
      <c r="E61" s="75" t="s">
        <v>112</v>
      </c>
    </row>
    <row r="62" spans="1:5">
      <c r="A62" s="82">
        <v>291</v>
      </c>
      <c r="B62" s="82">
        <v>64</v>
      </c>
      <c r="C62" s="75">
        <v>2186</v>
      </c>
      <c r="D62" s="75">
        <v>80</v>
      </c>
      <c r="E62" s="75" t="s">
        <v>112</v>
      </c>
    </row>
    <row r="63" spans="1:5">
      <c r="A63" s="82">
        <v>293</v>
      </c>
      <c r="B63" s="82">
        <v>64</v>
      </c>
      <c r="C63" s="75">
        <v>2186</v>
      </c>
      <c r="D63" s="75">
        <v>80</v>
      </c>
      <c r="E63" s="75" t="s">
        <v>112</v>
      </c>
    </row>
    <row r="64" spans="1:5">
      <c r="A64" s="82">
        <v>294</v>
      </c>
      <c r="B64" s="82">
        <v>64</v>
      </c>
      <c r="C64" s="75">
        <v>2186</v>
      </c>
      <c r="D64" s="75">
        <v>80</v>
      </c>
      <c r="E64" s="75" t="s">
        <v>112</v>
      </c>
    </row>
    <row r="65" spans="1:5">
      <c r="A65" s="82">
        <v>295</v>
      </c>
      <c r="B65" s="82">
        <v>64</v>
      </c>
      <c r="C65" s="75">
        <v>2186</v>
      </c>
      <c r="D65" s="75">
        <v>80</v>
      </c>
      <c r="E65" s="75" t="s">
        <v>112</v>
      </c>
    </row>
    <row r="66" spans="1:5">
      <c r="A66" s="82">
        <v>296</v>
      </c>
      <c r="B66" s="82">
        <v>64</v>
      </c>
      <c r="C66" s="75">
        <v>2186</v>
      </c>
      <c r="D66" s="75">
        <v>80</v>
      </c>
      <c r="E66" s="75" t="s">
        <v>112</v>
      </c>
    </row>
    <row r="67" spans="1:5">
      <c r="A67" s="82">
        <v>297</v>
      </c>
      <c r="B67" s="82">
        <v>64</v>
      </c>
      <c r="C67" s="75">
        <v>2186</v>
      </c>
      <c r="D67" s="75">
        <v>80</v>
      </c>
      <c r="E67" s="75" t="s">
        <v>112</v>
      </c>
    </row>
    <row r="68" spans="1:5">
      <c r="A68" s="82">
        <v>298</v>
      </c>
      <c r="B68" s="82">
        <v>64</v>
      </c>
      <c r="C68" s="75">
        <v>2186</v>
      </c>
      <c r="D68" s="75">
        <v>80</v>
      </c>
      <c r="E68" s="75" t="s">
        <v>112</v>
      </c>
    </row>
    <row r="69" spans="1:5">
      <c r="A69" s="82">
        <v>299</v>
      </c>
      <c r="B69" s="82">
        <v>64</v>
      </c>
      <c r="C69" s="75">
        <v>2186</v>
      </c>
      <c r="D69" s="75">
        <v>80</v>
      </c>
      <c r="E69" s="75" t="s">
        <v>112</v>
      </c>
    </row>
    <row r="70" spans="1:5">
      <c r="A70" s="82">
        <v>800</v>
      </c>
      <c r="B70" s="82">
        <v>66</v>
      </c>
      <c r="C70" s="75">
        <v>0</v>
      </c>
      <c r="D70" s="75">
        <v>2895</v>
      </c>
      <c r="E70" s="75" t="s">
        <v>113</v>
      </c>
    </row>
    <row r="71" spans="1:5">
      <c r="A71" s="82">
        <v>801</v>
      </c>
      <c r="B71" s="82">
        <v>66</v>
      </c>
      <c r="C71" s="75">
        <v>0</v>
      </c>
      <c r="D71" s="75">
        <v>2895</v>
      </c>
      <c r="E71" s="75" t="s">
        <v>113</v>
      </c>
    </row>
    <row r="72" spans="1:5">
      <c r="A72" s="82">
        <v>804</v>
      </c>
      <c r="B72" s="82">
        <v>66</v>
      </c>
      <c r="C72" s="75">
        <v>0</v>
      </c>
      <c r="D72" s="75">
        <v>2895</v>
      </c>
      <c r="E72" s="75" t="s">
        <v>113</v>
      </c>
    </row>
    <row r="73" spans="1:5">
      <c r="A73" s="82">
        <v>810</v>
      </c>
      <c r="B73" s="82">
        <v>66</v>
      </c>
      <c r="C73" s="75">
        <v>0</v>
      </c>
      <c r="D73" s="75">
        <v>2895</v>
      </c>
      <c r="E73" s="75" t="s">
        <v>113</v>
      </c>
    </row>
    <row r="74" spans="1:5">
      <c r="A74" s="82">
        <v>811</v>
      </c>
      <c r="B74" s="82">
        <v>66</v>
      </c>
      <c r="C74" s="75">
        <v>0</v>
      </c>
      <c r="D74" s="75">
        <v>2895</v>
      </c>
      <c r="E74" s="75" t="s">
        <v>113</v>
      </c>
    </row>
    <row r="75" spans="1:5">
      <c r="A75" s="82">
        <v>812</v>
      </c>
      <c r="B75" s="82">
        <v>66</v>
      </c>
      <c r="C75" s="75">
        <v>0</v>
      </c>
      <c r="D75" s="75">
        <v>2895</v>
      </c>
      <c r="E75" s="75" t="s">
        <v>113</v>
      </c>
    </row>
    <row r="76" spans="1:5">
      <c r="A76" s="82">
        <v>813</v>
      </c>
      <c r="B76" s="82">
        <v>66</v>
      </c>
      <c r="C76" s="75">
        <v>0</v>
      </c>
      <c r="D76" s="75">
        <v>2895</v>
      </c>
      <c r="E76" s="75" t="s">
        <v>113</v>
      </c>
    </row>
    <row r="77" spans="1:5">
      <c r="A77" s="82">
        <v>814</v>
      </c>
      <c r="B77" s="82">
        <v>66</v>
      </c>
      <c r="C77" s="75">
        <v>0</v>
      </c>
      <c r="D77" s="75">
        <v>2895</v>
      </c>
      <c r="E77" s="75" t="s">
        <v>113</v>
      </c>
    </row>
    <row r="78" spans="1:5">
      <c r="A78" s="82">
        <v>815</v>
      </c>
      <c r="B78" s="82">
        <v>66</v>
      </c>
      <c r="C78" s="75">
        <v>0</v>
      </c>
      <c r="D78" s="75">
        <v>2895</v>
      </c>
      <c r="E78" s="75" t="s">
        <v>113</v>
      </c>
    </row>
    <row r="79" spans="1:5">
      <c r="A79" s="82">
        <v>820</v>
      </c>
      <c r="B79" s="82">
        <v>66</v>
      </c>
      <c r="C79" s="75">
        <v>0</v>
      </c>
      <c r="D79" s="75">
        <v>2895</v>
      </c>
      <c r="E79" s="75" t="s">
        <v>113</v>
      </c>
    </row>
    <row r="80" spans="1:5">
      <c r="A80" s="82">
        <v>821</v>
      </c>
      <c r="B80" s="82">
        <v>66</v>
      </c>
      <c r="C80" s="75">
        <v>0</v>
      </c>
      <c r="D80" s="75">
        <v>2895</v>
      </c>
      <c r="E80" s="75" t="s">
        <v>113</v>
      </c>
    </row>
    <row r="81" spans="1:5">
      <c r="A81" s="82">
        <v>822</v>
      </c>
      <c r="B81" s="82">
        <v>66</v>
      </c>
      <c r="C81" s="75">
        <v>0</v>
      </c>
      <c r="D81" s="75">
        <v>2895</v>
      </c>
      <c r="E81" s="75" t="s">
        <v>113</v>
      </c>
    </row>
    <row r="82" spans="1:5">
      <c r="A82" s="82">
        <v>828</v>
      </c>
      <c r="B82" s="82">
        <v>66</v>
      </c>
      <c r="C82" s="75">
        <v>0</v>
      </c>
      <c r="D82" s="75">
        <v>2895</v>
      </c>
      <c r="E82" s="75" t="s">
        <v>113</v>
      </c>
    </row>
    <row r="83" spans="1:5">
      <c r="A83" s="82">
        <v>830</v>
      </c>
      <c r="B83" s="82">
        <v>66</v>
      </c>
      <c r="C83" s="75">
        <v>0</v>
      </c>
      <c r="D83" s="75">
        <v>2895</v>
      </c>
      <c r="E83" s="75" t="s">
        <v>113</v>
      </c>
    </row>
    <row r="84" spans="1:5">
      <c r="A84" s="82">
        <v>831</v>
      </c>
      <c r="B84" s="82">
        <v>66</v>
      </c>
      <c r="C84" s="75">
        <v>0</v>
      </c>
      <c r="D84" s="75">
        <v>2895</v>
      </c>
      <c r="E84" s="75" t="s">
        <v>113</v>
      </c>
    </row>
    <row r="85" spans="1:5">
      <c r="A85" s="82">
        <v>832</v>
      </c>
      <c r="B85" s="82">
        <v>66</v>
      </c>
      <c r="C85" s="75">
        <v>0</v>
      </c>
      <c r="D85" s="75">
        <v>2895</v>
      </c>
      <c r="E85" s="75" t="s">
        <v>113</v>
      </c>
    </row>
    <row r="86" spans="1:5">
      <c r="A86" s="82">
        <v>835</v>
      </c>
      <c r="B86" s="82">
        <v>66</v>
      </c>
      <c r="C86" s="75">
        <v>0</v>
      </c>
      <c r="D86" s="75">
        <v>2895</v>
      </c>
      <c r="E86" s="75" t="s">
        <v>113</v>
      </c>
    </row>
    <row r="87" spans="1:5">
      <c r="A87" s="82">
        <v>836</v>
      </c>
      <c r="B87" s="82">
        <v>66</v>
      </c>
      <c r="C87" s="75">
        <v>0</v>
      </c>
      <c r="D87" s="75">
        <v>2895</v>
      </c>
      <c r="E87" s="75" t="s">
        <v>113</v>
      </c>
    </row>
    <row r="88" spans="1:5">
      <c r="A88" s="82">
        <v>837</v>
      </c>
      <c r="B88" s="82">
        <v>66</v>
      </c>
      <c r="C88" s="75">
        <v>0</v>
      </c>
      <c r="D88" s="75">
        <v>2895</v>
      </c>
      <c r="E88" s="75" t="s">
        <v>113</v>
      </c>
    </row>
    <row r="89" spans="1:5">
      <c r="A89" s="82">
        <v>840</v>
      </c>
      <c r="B89" s="82">
        <v>66</v>
      </c>
      <c r="C89" s="75">
        <v>0</v>
      </c>
      <c r="D89" s="75">
        <v>2895</v>
      </c>
      <c r="E89" s="75" t="s">
        <v>113</v>
      </c>
    </row>
    <row r="90" spans="1:5">
      <c r="A90" s="82">
        <v>845</v>
      </c>
      <c r="B90" s="82">
        <v>66</v>
      </c>
      <c r="C90" s="75">
        <v>0</v>
      </c>
      <c r="D90" s="75">
        <v>2895</v>
      </c>
      <c r="E90" s="75" t="s">
        <v>113</v>
      </c>
    </row>
    <row r="91" spans="1:5">
      <c r="A91" s="82">
        <v>846</v>
      </c>
      <c r="B91" s="82">
        <v>66</v>
      </c>
      <c r="C91" s="75">
        <v>0</v>
      </c>
      <c r="D91" s="75">
        <v>2895</v>
      </c>
      <c r="E91" s="75" t="s">
        <v>113</v>
      </c>
    </row>
    <row r="92" spans="1:5">
      <c r="A92" s="82">
        <v>847</v>
      </c>
      <c r="B92" s="82">
        <v>66</v>
      </c>
      <c r="C92" s="75">
        <v>0</v>
      </c>
      <c r="D92" s="75">
        <v>2895</v>
      </c>
      <c r="E92" s="75" t="s">
        <v>113</v>
      </c>
    </row>
    <row r="93" spans="1:5">
      <c r="A93" s="82">
        <v>850</v>
      </c>
      <c r="B93" s="82">
        <v>66</v>
      </c>
      <c r="C93" s="75">
        <v>0</v>
      </c>
      <c r="D93" s="75">
        <v>2895</v>
      </c>
      <c r="E93" s="75" t="s">
        <v>113</v>
      </c>
    </row>
    <row r="94" spans="1:5">
      <c r="A94" s="82">
        <v>851</v>
      </c>
      <c r="B94" s="82">
        <v>66</v>
      </c>
      <c r="C94" s="75">
        <v>0</v>
      </c>
      <c r="D94" s="75">
        <v>2895</v>
      </c>
      <c r="E94" s="75" t="s">
        <v>113</v>
      </c>
    </row>
    <row r="95" spans="1:5">
      <c r="A95" s="82">
        <v>852</v>
      </c>
      <c r="B95" s="82">
        <v>66</v>
      </c>
      <c r="C95" s="75">
        <v>0</v>
      </c>
      <c r="D95" s="75">
        <v>2895</v>
      </c>
      <c r="E95" s="75" t="s">
        <v>113</v>
      </c>
    </row>
    <row r="96" spans="1:5">
      <c r="A96" s="82">
        <v>853</v>
      </c>
      <c r="B96" s="82">
        <v>66</v>
      </c>
      <c r="C96" s="75">
        <v>0</v>
      </c>
      <c r="D96" s="75">
        <v>2895</v>
      </c>
      <c r="E96" s="75" t="s">
        <v>113</v>
      </c>
    </row>
    <row r="97" spans="1:5">
      <c r="A97" s="82">
        <v>854</v>
      </c>
      <c r="B97" s="82">
        <v>66</v>
      </c>
      <c r="C97" s="75">
        <v>0</v>
      </c>
      <c r="D97" s="75">
        <v>2895</v>
      </c>
      <c r="E97" s="75" t="s">
        <v>113</v>
      </c>
    </row>
    <row r="98" spans="1:5">
      <c r="A98" s="82">
        <v>860</v>
      </c>
      <c r="B98" s="82">
        <v>70</v>
      </c>
      <c r="C98" s="75">
        <v>79</v>
      </c>
      <c r="D98" s="75">
        <v>958</v>
      </c>
      <c r="E98" s="75" t="s">
        <v>113</v>
      </c>
    </row>
    <row r="99" spans="1:5">
      <c r="A99" s="82">
        <v>861</v>
      </c>
      <c r="B99" s="82">
        <v>70</v>
      </c>
      <c r="C99" s="75">
        <v>79</v>
      </c>
      <c r="D99" s="75">
        <v>958</v>
      </c>
      <c r="E99" s="75" t="s">
        <v>113</v>
      </c>
    </row>
    <row r="100" spans="1:5">
      <c r="A100" s="82">
        <v>862</v>
      </c>
      <c r="B100" s="82">
        <v>70</v>
      </c>
      <c r="C100" s="75">
        <v>79</v>
      </c>
      <c r="D100" s="75">
        <v>958</v>
      </c>
      <c r="E100" s="75" t="s">
        <v>113</v>
      </c>
    </row>
    <row r="101" spans="1:5">
      <c r="A101" s="82">
        <v>870</v>
      </c>
      <c r="B101" s="82">
        <v>71</v>
      </c>
      <c r="C101" s="75">
        <v>660</v>
      </c>
      <c r="D101" s="75">
        <v>379</v>
      </c>
      <c r="E101" s="75" t="s">
        <v>113</v>
      </c>
    </row>
    <row r="102" spans="1:5">
      <c r="A102" s="82">
        <v>871</v>
      </c>
      <c r="B102" s="82">
        <v>71</v>
      </c>
      <c r="C102" s="75">
        <v>660</v>
      </c>
      <c r="D102" s="75">
        <v>379</v>
      </c>
      <c r="E102" s="75" t="s">
        <v>113</v>
      </c>
    </row>
    <row r="103" spans="1:5">
      <c r="A103" s="82">
        <v>872</v>
      </c>
      <c r="B103" s="82">
        <v>71</v>
      </c>
      <c r="C103" s="75">
        <v>660</v>
      </c>
      <c r="D103" s="75">
        <v>379</v>
      </c>
      <c r="E103" s="75" t="s">
        <v>113</v>
      </c>
    </row>
    <row r="104" spans="1:5">
      <c r="A104" s="82">
        <v>880</v>
      </c>
      <c r="B104" s="82">
        <v>67</v>
      </c>
      <c r="C104" s="75">
        <v>0</v>
      </c>
      <c r="D104" s="75">
        <v>3344</v>
      </c>
      <c r="E104" s="75" t="s">
        <v>113</v>
      </c>
    </row>
    <row r="105" spans="1:5">
      <c r="A105" s="82">
        <v>881</v>
      </c>
      <c r="B105" s="82">
        <v>67</v>
      </c>
      <c r="C105" s="75">
        <v>0</v>
      </c>
      <c r="D105" s="75">
        <v>3344</v>
      </c>
      <c r="E105" s="75" t="s">
        <v>113</v>
      </c>
    </row>
    <row r="106" spans="1:5">
      <c r="A106" s="82">
        <v>885</v>
      </c>
      <c r="B106" s="82">
        <v>67</v>
      </c>
      <c r="C106" s="75">
        <v>0</v>
      </c>
      <c r="D106" s="75">
        <v>3344</v>
      </c>
      <c r="E106" s="75" t="s">
        <v>113</v>
      </c>
    </row>
    <row r="107" spans="1:5">
      <c r="A107" s="82">
        <v>886</v>
      </c>
      <c r="B107" s="82">
        <v>66</v>
      </c>
      <c r="C107" s="75">
        <v>0</v>
      </c>
      <c r="D107" s="75">
        <v>2895</v>
      </c>
      <c r="E107" s="75" t="s">
        <v>113</v>
      </c>
    </row>
    <row r="108" spans="1:5">
      <c r="A108" s="82">
        <v>909</v>
      </c>
      <c r="B108" s="82">
        <v>66</v>
      </c>
      <c r="C108" s="75">
        <v>0</v>
      </c>
      <c r="D108" s="75">
        <v>2895</v>
      </c>
      <c r="E108" s="75" t="s">
        <v>113</v>
      </c>
    </row>
    <row r="109" spans="1:5">
      <c r="A109" s="82">
        <v>1001</v>
      </c>
      <c r="B109" s="82">
        <v>63</v>
      </c>
      <c r="C109" s="75">
        <v>642</v>
      </c>
      <c r="D109" s="75">
        <v>541</v>
      </c>
      <c r="E109" s="75" t="s">
        <v>114</v>
      </c>
    </row>
    <row r="110" spans="1:5">
      <c r="A110" s="82">
        <v>1002</v>
      </c>
      <c r="B110" s="82">
        <v>63</v>
      </c>
      <c r="C110" s="75">
        <v>642</v>
      </c>
      <c r="D110" s="75">
        <v>541</v>
      </c>
      <c r="E110" s="75" t="s">
        <v>114</v>
      </c>
    </row>
    <row r="111" spans="1:5">
      <c r="A111" s="82">
        <v>1003</v>
      </c>
      <c r="B111" s="82">
        <v>63</v>
      </c>
      <c r="C111" s="75">
        <v>642</v>
      </c>
      <c r="D111" s="75">
        <v>541</v>
      </c>
      <c r="E111" s="75" t="s">
        <v>114</v>
      </c>
    </row>
    <row r="112" spans="1:5">
      <c r="A112" s="82">
        <v>1004</v>
      </c>
      <c r="B112" s="82">
        <v>63</v>
      </c>
      <c r="C112" s="75">
        <v>642</v>
      </c>
      <c r="D112" s="75">
        <v>541</v>
      </c>
      <c r="E112" s="75" t="s">
        <v>114</v>
      </c>
    </row>
    <row r="113" spans="1:5">
      <c r="A113" s="82">
        <v>1005</v>
      </c>
      <c r="B113" s="82">
        <v>63</v>
      </c>
      <c r="C113" s="75">
        <v>642</v>
      </c>
      <c r="D113" s="75">
        <v>541</v>
      </c>
      <c r="E113" s="75" t="s">
        <v>114</v>
      </c>
    </row>
    <row r="114" spans="1:5">
      <c r="A114" s="82">
        <v>1006</v>
      </c>
      <c r="B114" s="82">
        <v>63</v>
      </c>
      <c r="C114" s="75">
        <v>642</v>
      </c>
      <c r="D114" s="75">
        <v>541</v>
      </c>
      <c r="E114" s="75" t="s">
        <v>114</v>
      </c>
    </row>
    <row r="115" spans="1:5">
      <c r="A115" s="82">
        <v>1007</v>
      </c>
      <c r="B115" s="82">
        <v>63</v>
      </c>
      <c r="C115" s="75">
        <v>642</v>
      </c>
      <c r="D115" s="75">
        <v>541</v>
      </c>
      <c r="E115" s="75" t="s">
        <v>114</v>
      </c>
    </row>
    <row r="116" spans="1:5">
      <c r="A116" s="82">
        <v>1008</v>
      </c>
      <c r="B116" s="82">
        <v>63</v>
      </c>
      <c r="C116" s="75">
        <v>642</v>
      </c>
      <c r="D116" s="75">
        <v>541</v>
      </c>
      <c r="E116" s="75" t="s">
        <v>114</v>
      </c>
    </row>
    <row r="117" spans="1:5">
      <c r="A117" s="82">
        <v>1009</v>
      </c>
      <c r="B117" s="82">
        <v>63</v>
      </c>
      <c r="C117" s="75">
        <v>642</v>
      </c>
      <c r="D117" s="75">
        <v>541</v>
      </c>
      <c r="E117" s="75" t="s">
        <v>114</v>
      </c>
    </row>
    <row r="118" spans="1:5">
      <c r="A118" s="82">
        <v>1010</v>
      </c>
      <c r="B118" s="82">
        <v>63</v>
      </c>
      <c r="C118" s="75">
        <v>642</v>
      </c>
      <c r="D118" s="75">
        <v>541</v>
      </c>
      <c r="E118" s="75" t="s">
        <v>114</v>
      </c>
    </row>
    <row r="119" spans="1:5">
      <c r="A119" s="82">
        <v>1011</v>
      </c>
      <c r="B119" s="82">
        <v>63</v>
      </c>
      <c r="C119" s="75">
        <v>642</v>
      </c>
      <c r="D119" s="75">
        <v>541</v>
      </c>
      <c r="E119" s="75" t="s">
        <v>114</v>
      </c>
    </row>
    <row r="120" spans="1:5">
      <c r="A120" s="82">
        <v>1012</v>
      </c>
      <c r="B120" s="82">
        <v>63</v>
      </c>
      <c r="C120" s="75">
        <v>642</v>
      </c>
      <c r="D120" s="75">
        <v>541</v>
      </c>
      <c r="E120" s="75" t="s">
        <v>114</v>
      </c>
    </row>
    <row r="121" spans="1:5">
      <c r="A121" s="82">
        <v>1013</v>
      </c>
      <c r="B121" s="82">
        <v>63</v>
      </c>
      <c r="C121" s="75">
        <v>642</v>
      </c>
      <c r="D121" s="75">
        <v>541</v>
      </c>
      <c r="E121" s="75" t="s">
        <v>114</v>
      </c>
    </row>
    <row r="122" spans="1:5">
      <c r="A122" s="82">
        <v>1015</v>
      </c>
      <c r="B122" s="82">
        <v>63</v>
      </c>
      <c r="C122" s="75">
        <v>642</v>
      </c>
      <c r="D122" s="75">
        <v>541</v>
      </c>
      <c r="E122" s="75" t="s">
        <v>114</v>
      </c>
    </row>
    <row r="123" spans="1:5">
      <c r="A123" s="82">
        <v>1016</v>
      </c>
      <c r="B123" s="82">
        <v>63</v>
      </c>
      <c r="C123" s="75">
        <v>642</v>
      </c>
      <c r="D123" s="75">
        <v>541</v>
      </c>
      <c r="E123" s="75" t="s">
        <v>114</v>
      </c>
    </row>
    <row r="124" spans="1:5">
      <c r="A124" s="82">
        <v>1017</v>
      </c>
      <c r="B124" s="82">
        <v>63</v>
      </c>
      <c r="C124" s="75">
        <v>642</v>
      </c>
      <c r="D124" s="75">
        <v>541</v>
      </c>
      <c r="E124" s="75" t="s">
        <v>114</v>
      </c>
    </row>
    <row r="125" spans="1:5">
      <c r="A125" s="82">
        <v>1018</v>
      </c>
      <c r="B125" s="82">
        <v>63</v>
      </c>
      <c r="C125" s="75">
        <v>642</v>
      </c>
      <c r="D125" s="75">
        <v>541</v>
      </c>
      <c r="E125" s="75" t="s">
        <v>114</v>
      </c>
    </row>
    <row r="126" spans="1:5">
      <c r="A126" s="82">
        <v>1019</v>
      </c>
      <c r="B126" s="82">
        <v>63</v>
      </c>
      <c r="C126" s="75">
        <v>642</v>
      </c>
      <c r="D126" s="75">
        <v>541</v>
      </c>
      <c r="E126" s="75" t="s">
        <v>114</v>
      </c>
    </row>
    <row r="127" spans="1:5">
      <c r="A127" s="82">
        <v>1020</v>
      </c>
      <c r="B127" s="82">
        <v>63</v>
      </c>
      <c r="C127" s="75">
        <v>642</v>
      </c>
      <c r="D127" s="75">
        <v>541</v>
      </c>
      <c r="E127" s="75" t="s">
        <v>114</v>
      </c>
    </row>
    <row r="128" spans="1:5">
      <c r="A128" s="82">
        <v>1021</v>
      </c>
      <c r="B128" s="82">
        <v>63</v>
      </c>
      <c r="C128" s="75">
        <v>642</v>
      </c>
      <c r="D128" s="75">
        <v>541</v>
      </c>
      <c r="E128" s="75" t="s">
        <v>114</v>
      </c>
    </row>
    <row r="129" spans="1:5">
      <c r="A129" s="82">
        <v>1022</v>
      </c>
      <c r="B129" s="82">
        <v>63</v>
      </c>
      <c r="C129" s="75">
        <v>642</v>
      </c>
      <c r="D129" s="75">
        <v>541</v>
      </c>
      <c r="E129" s="75" t="s">
        <v>114</v>
      </c>
    </row>
    <row r="130" spans="1:5">
      <c r="A130" s="82">
        <v>1023</v>
      </c>
      <c r="B130" s="82">
        <v>63</v>
      </c>
      <c r="C130" s="75">
        <v>642</v>
      </c>
      <c r="D130" s="75">
        <v>541</v>
      </c>
      <c r="E130" s="75" t="s">
        <v>114</v>
      </c>
    </row>
    <row r="131" spans="1:5">
      <c r="A131" s="82">
        <v>1024</v>
      </c>
      <c r="B131" s="82">
        <v>63</v>
      </c>
      <c r="C131" s="75">
        <v>642</v>
      </c>
      <c r="D131" s="75">
        <v>541</v>
      </c>
      <c r="E131" s="75" t="s">
        <v>114</v>
      </c>
    </row>
    <row r="132" spans="1:5">
      <c r="A132" s="82">
        <v>1025</v>
      </c>
      <c r="B132" s="82">
        <v>63</v>
      </c>
      <c r="C132" s="75">
        <v>642</v>
      </c>
      <c r="D132" s="75">
        <v>541</v>
      </c>
      <c r="E132" s="75" t="s">
        <v>114</v>
      </c>
    </row>
    <row r="133" spans="1:5">
      <c r="A133" s="82">
        <v>1026</v>
      </c>
      <c r="B133" s="82">
        <v>63</v>
      </c>
      <c r="C133" s="75">
        <v>642</v>
      </c>
      <c r="D133" s="75">
        <v>541</v>
      </c>
      <c r="E133" s="75" t="s">
        <v>114</v>
      </c>
    </row>
    <row r="134" spans="1:5">
      <c r="A134" s="82">
        <v>1027</v>
      </c>
      <c r="B134" s="82">
        <v>63</v>
      </c>
      <c r="C134" s="75">
        <v>642</v>
      </c>
      <c r="D134" s="75">
        <v>541</v>
      </c>
      <c r="E134" s="75" t="s">
        <v>114</v>
      </c>
    </row>
    <row r="135" spans="1:5">
      <c r="A135" s="82">
        <v>1028</v>
      </c>
      <c r="B135" s="82">
        <v>63</v>
      </c>
      <c r="C135" s="75">
        <v>642</v>
      </c>
      <c r="D135" s="75">
        <v>541</v>
      </c>
      <c r="E135" s="75" t="s">
        <v>114</v>
      </c>
    </row>
    <row r="136" spans="1:5">
      <c r="A136" s="82">
        <v>1029</v>
      </c>
      <c r="B136" s="82">
        <v>63</v>
      </c>
      <c r="C136" s="75">
        <v>642</v>
      </c>
      <c r="D136" s="75">
        <v>541</v>
      </c>
      <c r="E136" s="75" t="s">
        <v>114</v>
      </c>
    </row>
    <row r="137" spans="1:5">
      <c r="A137" s="82">
        <v>1030</v>
      </c>
      <c r="B137" s="82">
        <v>63</v>
      </c>
      <c r="C137" s="75">
        <v>642</v>
      </c>
      <c r="D137" s="75">
        <v>541</v>
      </c>
      <c r="E137" s="75" t="s">
        <v>114</v>
      </c>
    </row>
    <row r="138" spans="1:5">
      <c r="A138" s="82">
        <v>1031</v>
      </c>
      <c r="B138" s="82">
        <v>63</v>
      </c>
      <c r="C138" s="75">
        <v>642</v>
      </c>
      <c r="D138" s="75">
        <v>541</v>
      </c>
      <c r="E138" s="75" t="s">
        <v>114</v>
      </c>
    </row>
    <row r="139" spans="1:5">
      <c r="A139" s="82">
        <v>1032</v>
      </c>
      <c r="B139" s="82">
        <v>63</v>
      </c>
      <c r="C139" s="75">
        <v>642</v>
      </c>
      <c r="D139" s="75">
        <v>541</v>
      </c>
      <c r="E139" s="75" t="s">
        <v>114</v>
      </c>
    </row>
    <row r="140" spans="1:5">
      <c r="A140" s="82">
        <v>1033</v>
      </c>
      <c r="B140" s="82">
        <v>63</v>
      </c>
      <c r="C140" s="75">
        <v>642</v>
      </c>
      <c r="D140" s="75">
        <v>541</v>
      </c>
      <c r="E140" s="75" t="s">
        <v>114</v>
      </c>
    </row>
    <row r="141" spans="1:5">
      <c r="A141" s="82">
        <v>1034</v>
      </c>
      <c r="B141" s="82">
        <v>63</v>
      </c>
      <c r="C141" s="75">
        <v>642</v>
      </c>
      <c r="D141" s="75">
        <v>541</v>
      </c>
      <c r="E141" s="75" t="s">
        <v>114</v>
      </c>
    </row>
    <row r="142" spans="1:5">
      <c r="A142" s="82">
        <v>1035</v>
      </c>
      <c r="B142" s="82">
        <v>63</v>
      </c>
      <c r="C142" s="75">
        <v>642</v>
      </c>
      <c r="D142" s="75">
        <v>541</v>
      </c>
      <c r="E142" s="75" t="s">
        <v>114</v>
      </c>
    </row>
    <row r="143" spans="1:5">
      <c r="A143" s="82">
        <v>1036</v>
      </c>
      <c r="B143" s="82">
        <v>63</v>
      </c>
      <c r="C143" s="75">
        <v>642</v>
      </c>
      <c r="D143" s="75">
        <v>541</v>
      </c>
      <c r="E143" s="75" t="s">
        <v>114</v>
      </c>
    </row>
    <row r="144" spans="1:5">
      <c r="A144" s="82">
        <v>1037</v>
      </c>
      <c r="B144" s="82">
        <v>63</v>
      </c>
      <c r="C144" s="75">
        <v>642</v>
      </c>
      <c r="D144" s="75">
        <v>541</v>
      </c>
      <c r="E144" s="75" t="s">
        <v>114</v>
      </c>
    </row>
    <row r="145" spans="1:5">
      <c r="A145" s="82">
        <v>1038</v>
      </c>
      <c r="B145" s="82">
        <v>63</v>
      </c>
      <c r="C145" s="75">
        <v>642</v>
      </c>
      <c r="D145" s="75">
        <v>541</v>
      </c>
      <c r="E145" s="75" t="s">
        <v>114</v>
      </c>
    </row>
    <row r="146" spans="1:5">
      <c r="A146" s="82">
        <v>1039</v>
      </c>
      <c r="B146" s="82">
        <v>63</v>
      </c>
      <c r="C146" s="75">
        <v>642</v>
      </c>
      <c r="D146" s="75">
        <v>541</v>
      </c>
      <c r="E146" s="75" t="s">
        <v>114</v>
      </c>
    </row>
    <row r="147" spans="1:5">
      <c r="A147" s="82">
        <v>1040</v>
      </c>
      <c r="B147" s="82">
        <v>63</v>
      </c>
      <c r="C147" s="75">
        <v>642</v>
      </c>
      <c r="D147" s="75">
        <v>541</v>
      </c>
      <c r="E147" s="75" t="s">
        <v>114</v>
      </c>
    </row>
    <row r="148" spans="1:5">
      <c r="A148" s="82">
        <v>1041</v>
      </c>
      <c r="B148" s="82">
        <v>63</v>
      </c>
      <c r="C148" s="75">
        <v>642</v>
      </c>
      <c r="D148" s="75">
        <v>541</v>
      </c>
      <c r="E148" s="75" t="s">
        <v>114</v>
      </c>
    </row>
    <row r="149" spans="1:5">
      <c r="A149" s="82">
        <v>1042</v>
      </c>
      <c r="B149" s="82">
        <v>63</v>
      </c>
      <c r="C149" s="75">
        <v>642</v>
      </c>
      <c r="D149" s="75">
        <v>541</v>
      </c>
      <c r="E149" s="75" t="s">
        <v>114</v>
      </c>
    </row>
    <row r="150" spans="1:5">
      <c r="A150" s="82">
        <v>1043</v>
      </c>
      <c r="B150" s="82">
        <v>63</v>
      </c>
      <c r="C150" s="75">
        <v>642</v>
      </c>
      <c r="D150" s="75">
        <v>541</v>
      </c>
      <c r="E150" s="75" t="s">
        <v>114</v>
      </c>
    </row>
    <row r="151" spans="1:5">
      <c r="A151" s="82">
        <v>1044</v>
      </c>
      <c r="B151" s="82">
        <v>63</v>
      </c>
      <c r="C151" s="75">
        <v>642</v>
      </c>
      <c r="D151" s="75">
        <v>541</v>
      </c>
      <c r="E151" s="75" t="s">
        <v>114</v>
      </c>
    </row>
    <row r="152" spans="1:5">
      <c r="A152" s="82">
        <v>1045</v>
      </c>
      <c r="B152" s="82">
        <v>63</v>
      </c>
      <c r="C152" s="75">
        <v>642</v>
      </c>
      <c r="D152" s="75">
        <v>541</v>
      </c>
      <c r="E152" s="75" t="s">
        <v>114</v>
      </c>
    </row>
    <row r="153" spans="1:5">
      <c r="A153" s="82">
        <v>1046</v>
      </c>
      <c r="B153" s="82">
        <v>63</v>
      </c>
      <c r="C153" s="75">
        <v>642</v>
      </c>
      <c r="D153" s="75">
        <v>541</v>
      </c>
      <c r="E153" s="75" t="s">
        <v>114</v>
      </c>
    </row>
    <row r="154" spans="1:5">
      <c r="A154" s="82">
        <v>1047</v>
      </c>
      <c r="B154" s="82">
        <v>63</v>
      </c>
      <c r="C154" s="75">
        <v>642</v>
      </c>
      <c r="D154" s="75">
        <v>541</v>
      </c>
      <c r="E154" s="75" t="s">
        <v>114</v>
      </c>
    </row>
    <row r="155" spans="1:5">
      <c r="A155" s="82">
        <v>1048</v>
      </c>
      <c r="B155" s="82">
        <v>63</v>
      </c>
      <c r="C155" s="75">
        <v>642</v>
      </c>
      <c r="D155" s="75">
        <v>541</v>
      </c>
      <c r="E155" s="75" t="s">
        <v>114</v>
      </c>
    </row>
    <row r="156" spans="1:5">
      <c r="A156" s="82">
        <v>1049</v>
      </c>
      <c r="B156" s="82">
        <v>63</v>
      </c>
      <c r="C156" s="75">
        <v>642</v>
      </c>
      <c r="D156" s="75">
        <v>541</v>
      </c>
      <c r="E156" s="75" t="s">
        <v>114</v>
      </c>
    </row>
    <row r="157" spans="1:5">
      <c r="A157" s="82">
        <v>1050</v>
      </c>
      <c r="B157" s="82">
        <v>63</v>
      </c>
      <c r="C157" s="75">
        <v>642</v>
      </c>
      <c r="D157" s="75">
        <v>541</v>
      </c>
      <c r="E157" s="75" t="s">
        <v>114</v>
      </c>
    </row>
    <row r="158" spans="1:5">
      <c r="A158" s="82">
        <v>1051</v>
      </c>
      <c r="B158" s="82">
        <v>63</v>
      </c>
      <c r="C158" s="75">
        <v>642</v>
      </c>
      <c r="D158" s="75">
        <v>541</v>
      </c>
      <c r="E158" s="75" t="s">
        <v>114</v>
      </c>
    </row>
    <row r="159" spans="1:5">
      <c r="A159" s="82">
        <v>1052</v>
      </c>
      <c r="B159" s="82">
        <v>63</v>
      </c>
      <c r="C159" s="75">
        <v>642</v>
      </c>
      <c r="D159" s="75">
        <v>541</v>
      </c>
      <c r="E159" s="75" t="s">
        <v>114</v>
      </c>
    </row>
    <row r="160" spans="1:5">
      <c r="A160" s="82">
        <v>1053</v>
      </c>
      <c r="B160" s="82">
        <v>63</v>
      </c>
      <c r="C160" s="75">
        <v>642</v>
      </c>
      <c r="D160" s="75">
        <v>541</v>
      </c>
      <c r="E160" s="75" t="s">
        <v>114</v>
      </c>
    </row>
    <row r="161" spans="1:5">
      <c r="A161" s="82">
        <v>1054</v>
      </c>
      <c r="B161" s="82">
        <v>63</v>
      </c>
      <c r="C161" s="75">
        <v>642</v>
      </c>
      <c r="D161" s="75">
        <v>541</v>
      </c>
      <c r="E161" s="75" t="s">
        <v>114</v>
      </c>
    </row>
    <row r="162" spans="1:5">
      <c r="A162" s="82">
        <v>1055</v>
      </c>
      <c r="B162" s="82">
        <v>63</v>
      </c>
      <c r="C162" s="75">
        <v>642</v>
      </c>
      <c r="D162" s="75">
        <v>541</v>
      </c>
      <c r="E162" s="75" t="s">
        <v>114</v>
      </c>
    </row>
    <row r="163" spans="1:5">
      <c r="A163" s="82">
        <v>1056</v>
      </c>
      <c r="B163" s="82">
        <v>63</v>
      </c>
      <c r="C163" s="75">
        <v>642</v>
      </c>
      <c r="D163" s="75">
        <v>541</v>
      </c>
      <c r="E163" s="75" t="s">
        <v>114</v>
      </c>
    </row>
    <row r="164" spans="1:5">
      <c r="A164" s="82">
        <v>1057</v>
      </c>
      <c r="B164" s="82">
        <v>63</v>
      </c>
      <c r="C164" s="75">
        <v>642</v>
      </c>
      <c r="D164" s="75">
        <v>541</v>
      </c>
      <c r="E164" s="75" t="s">
        <v>114</v>
      </c>
    </row>
    <row r="165" spans="1:5">
      <c r="A165" s="82">
        <v>1058</v>
      </c>
      <c r="B165" s="82">
        <v>63</v>
      </c>
      <c r="C165" s="75">
        <v>642</v>
      </c>
      <c r="D165" s="75">
        <v>541</v>
      </c>
      <c r="E165" s="75" t="s">
        <v>114</v>
      </c>
    </row>
    <row r="166" spans="1:5">
      <c r="A166" s="82">
        <v>1059</v>
      </c>
      <c r="B166" s="82">
        <v>63</v>
      </c>
      <c r="C166" s="75">
        <v>642</v>
      </c>
      <c r="D166" s="75">
        <v>541</v>
      </c>
      <c r="E166" s="75" t="s">
        <v>114</v>
      </c>
    </row>
    <row r="167" spans="1:5">
      <c r="A167" s="82">
        <v>1060</v>
      </c>
      <c r="B167" s="82">
        <v>63</v>
      </c>
      <c r="C167" s="75">
        <v>642</v>
      </c>
      <c r="D167" s="75">
        <v>541</v>
      </c>
      <c r="E167" s="75" t="s">
        <v>114</v>
      </c>
    </row>
    <row r="168" spans="1:5">
      <c r="A168" s="82">
        <v>1061</v>
      </c>
      <c r="B168" s="82">
        <v>63</v>
      </c>
      <c r="C168" s="75">
        <v>642</v>
      </c>
      <c r="D168" s="75">
        <v>541</v>
      </c>
      <c r="E168" s="75" t="s">
        <v>114</v>
      </c>
    </row>
    <row r="169" spans="1:5">
      <c r="A169" s="82">
        <v>1062</v>
      </c>
      <c r="B169" s="82">
        <v>63</v>
      </c>
      <c r="C169" s="75">
        <v>642</v>
      </c>
      <c r="D169" s="75">
        <v>541</v>
      </c>
      <c r="E169" s="75" t="s">
        <v>114</v>
      </c>
    </row>
    <row r="170" spans="1:5">
      <c r="A170" s="82">
        <v>1063</v>
      </c>
      <c r="B170" s="82">
        <v>63</v>
      </c>
      <c r="C170" s="75">
        <v>642</v>
      </c>
      <c r="D170" s="75">
        <v>541</v>
      </c>
      <c r="E170" s="75" t="s">
        <v>114</v>
      </c>
    </row>
    <row r="171" spans="1:5">
      <c r="A171" s="82">
        <v>1064</v>
      </c>
      <c r="B171" s="82">
        <v>63</v>
      </c>
      <c r="C171" s="75">
        <v>642</v>
      </c>
      <c r="D171" s="75">
        <v>541</v>
      </c>
      <c r="E171" s="75" t="s">
        <v>114</v>
      </c>
    </row>
    <row r="172" spans="1:5">
      <c r="A172" s="82">
        <v>1065</v>
      </c>
      <c r="B172" s="82">
        <v>63</v>
      </c>
      <c r="C172" s="75">
        <v>642</v>
      </c>
      <c r="D172" s="75">
        <v>541</v>
      </c>
      <c r="E172" s="75" t="s">
        <v>114</v>
      </c>
    </row>
    <row r="173" spans="1:5">
      <c r="A173" s="82">
        <v>1066</v>
      </c>
      <c r="B173" s="82">
        <v>63</v>
      </c>
      <c r="C173" s="75">
        <v>642</v>
      </c>
      <c r="D173" s="75">
        <v>541</v>
      </c>
      <c r="E173" s="75" t="s">
        <v>114</v>
      </c>
    </row>
    <row r="174" spans="1:5">
      <c r="A174" s="82">
        <v>1067</v>
      </c>
      <c r="B174" s="82">
        <v>63</v>
      </c>
      <c r="C174" s="75">
        <v>642</v>
      </c>
      <c r="D174" s="75">
        <v>541</v>
      </c>
      <c r="E174" s="75" t="s">
        <v>114</v>
      </c>
    </row>
    <row r="175" spans="1:5">
      <c r="A175" s="82">
        <v>1068</v>
      </c>
      <c r="B175" s="82">
        <v>63</v>
      </c>
      <c r="C175" s="75">
        <v>642</v>
      </c>
      <c r="D175" s="75">
        <v>541</v>
      </c>
      <c r="E175" s="75" t="s">
        <v>114</v>
      </c>
    </row>
    <row r="176" spans="1:5">
      <c r="A176" s="82">
        <v>1069</v>
      </c>
      <c r="B176" s="82">
        <v>63</v>
      </c>
      <c r="C176" s="75">
        <v>642</v>
      </c>
      <c r="D176" s="75">
        <v>541</v>
      </c>
      <c r="E176" s="75" t="s">
        <v>114</v>
      </c>
    </row>
    <row r="177" spans="1:5">
      <c r="A177" s="82">
        <v>1070</v>
      </c>
      <c r="B177" s="82">
        <v>63</v>
      </c>
      <c r="C177" s="75">
        <v>642</v>
      </c>
      <c r="D177" s="75">
        <v>541</v>
      </c>
      <c r="E177" s="75" t="s">
        <v>114</v>
      </c>
    </row>
    <row r="178" spans="1:5">
      <c r="A178" s="82">
        <v>1071</v>
      </c>
      <c r="B178" s="82">
        <v>63</v>
      </c>
      <c r="C178" s="75">
        <v>642</v>
      </c>
      <c r="D178" s="75">
        <v>541</v>
      </c>
      <c r="E178" s="75" t="s">
        <v>114</v>
      </c>
    </row>
    <row r="179" spans="1:5">
      <c r="A179" s="82">
        <v>1072</v>
      </c>
      <c r="B179" s="82">
        <v>63</v>
      </c>
      <c r="C179" s="75">
        <v>642</v>
      </c>
      <c r="D179" s="75">
        <v>541</v>
      </c>
      <c r="E179" s="75" t="s">
        <v>114</v>
      </c>
    </row>
    <row r="180" spans="1:5">
      <c r="A180" s="82">
        <v>1073</v>
      </c>
      <c r="B180" s="82">
        <v>63</v>
      </c>
      <c r="C180" s="75">
        <v>642</v>
      </c>
      <c r="D180" s="75">
        <v>541</v>
      </c>
      <c r="E180" s="75" t="s">
        <v>114</v>
      </c>
    </row>
    <row r="181" spans="1:5">
      <c r="A181" s="82">
        <v>1074</v>
      </c>
      <c r="B181" s="82">
        <v>63</v>
      </c>
      <c r="C181" s="75">
        <v>642</v>
      </c>
      <c r="D181" s="75">
        <v>541</v>
      </c>
      <c r="E181" s="75" t="s">
        <v>114</v>
      </c>
    </row>
    <row r="182" spans="1:5">
      <c r="A182" s="82">
        <v>1075</v>
      </c>
      <c r="B182" s="82">
        <v>63</v>
      </c>
      <c r="C182" s="75">
        <v>642</v>
      </c>
      <c r="D182" s="75">
        <v>541</v>
      </c>
      <c r="E182" s="75" t="s">
        <v>114</v>
      </c>
    </row>
    <row r="183" spans="1:5">
      <c r="A183" s="82">
        <v>1076</v>
      </c>
      <c r="B183" s="82">
        <v>63</v>
      </c>
      <c r="C183" s="75">
        <v>642</v>
      </c>
      <c r="D183" s="75">
        <v>541</v>
      </c>
      <c r="E183" s="75" t="s">
        <v>114</v>
      </c>
    </row>
    <row r="184" spans="1:5">
      <c r="A184" s="82">
        <v>1077</v>
      </c>
      <c r="B184" s="82">
        <v>63</v>
      </c>
      <c r="C184" s="75">
        <v>642</v>
      </c>
      <c r="D184" s="75">
        <v>541</v>
      </c>
      <c r="E184" s="75" t="s">
        <v>114</v>
      </c>
    </row>
    <row r="185" spans="1:5">
      <c r="A185" s="82">
        <v>1078</v>
      </c>
      <c r="B185" s="82">
        <v>63</v>
      </c>
      <c r="C185" s="75">
        <v>642</v>
      </c>
      <c r="D185" s="75">
        <v>541</v>
      </c>
      <c r="E185" s="75" t="s">
        <v>114</v>
      </c>
    </row>
    <row r="186" spans="1:5">
      <c r="A186" s="82">
        <v>1079</v>
      </c>
      <c r="B186" s="82">
        <v>63</v>
      </c>
      <c r="C186" s="75">
        <v>642</v>
      </c>
      <c r="D186" s="75">
        <v>541</v>
      </c>
      <c r="E186" s="75" t="s">
        <v>114</v>
      </c>
    </row>
    <row r="187" spans="1:5">
      <c r="A187" s="82">
        <v>1080</v>
      </c>
      <c r="B187" s="82">
        <v>63</v>
      </c>
      <c r="C187" s="75">
        <v>642</v>
      </c>
      <c r="D187" s="75">
        <v>541</v>
      </c>
      <c r="E187" s="75" t="s">
        <v>114</v>
      </c>
    </row>
    <row r="188" spans="1:5">
      <c r="A188" s="82">
        <v>1081</v>
      </c>
      <c r="B188" s="82">
        <v>63</v>
      </c>
      <c r="C188" s="75">
        <v>642</v>
      </c>
      <c r="D188" s="75">
        <v>541</v>
      </c>
      <c r="E188" s="75" t="s">
        <v>114</v>
      </c>
    </row>
    <row r="189" spans="1:5">
      <c r="A189" s="82">
        <v>1082</v>
      </c>
      <c r="B189" s="82">
        <v>63</v>
      </c>
      <c r="C189" s="75">
        <v>642</v>
      </c>
      <c r="D189" s="75">
        <v>541</v>
      </c>
      <c r="E189" s="75" t="s">
        <v>114</v>
      </c>
    </row>
    <row r="190" spans="1:5">
      <c r="A190" s="82">
        <v>1083</v>
      </c>
      <c r="B190" s="82">
        <v>63</v>
      </c>
      <c r="C190" s="75">
        <v>642</v>
      </c>
      <c r="D190" s="75">
        <v>541</v>
      </c>
      <c r="E190" s="75" t="s">
        <v>114</v>
      </c>
    </row>
    <row r="191" spans="1:5">
      <c r="A191" s="82">
        <v>1084</v>
      </c>
      <c r="B191" s="82">
        <v>63</v>
      </c>
      <c r="C191" s="75">
        <v>642</v>
      </c>
      <c r="D191" s="75">
        <v>541</v>
      </c>
      <c r="E191" s="75" t="s">
        <v>114</v>
      </c>
    </row>
    <row r="192" spans="1:5">
      <c r="A192" s="82">
        <v>1085</v>
      </c>
      <c r="B192" s="82">
        <v>63</v>
      </c>
      <c r="C192" s="75">
        <v>642</v>
      </c>
      <c r="D192" s="75">
        <v>541</v>
      </c>
      <c r="E192" s="75" t="s">
        <v>114</v>
      </c>
    </row>
    <row r="193" spans="1:5">
      <c r="A193" s="82">
        <v>1086</v>
      </c>
      <c r="B193" s="82">
        <v>63</v>
      </c>
      <c r="C193" s="75">
        <v>642</v>
      </c>
      <c r="D193" s="75">
        <v>541</v>
      </c>
      <c r="E193" s="75" t="s">
        <v>114</v>
      </c>
    </row>
    <row r="194" spans="1:5">
      <c r="A194" s="82">
        <v>1087</v>
      </c>
      <c r="B194" s="82">
        <v>63</v>
      </c>
      <c r="C194" s="75">
        <v>642</v>
      </c>
      <c r="D194" s="75">
        <v>541</v>
      </c>
      <c r="E194" s="75" t="s">
        <v>114</v>
      </c>
    </row>
    <row r="195" spans="1:5">
      <c r="A195" s="82">
        <v>1088</v>
      </c>
      <c r="B195" s="82">
        <v>63</v>
      </c>
      <c r="C195" s="75">
        <v>642</v>
      </c>
      <c r="D195" s="75">
        <v>541</v>
      </c>
      <c r="E195" s="75" t="s">
        <v>114</v>
      </c>
    </row>
    <row r="196" spans="1:5">
      <c r="A196" s="82">
        <v>1089</v>
      </c>
      <c r="B196" s="82">
        <v>63</v>
      </c>
      <c r="C196" s="75">
        <v>642</v>
      </c>
      <c r="D196" s="75">
        <v>541</v>
      </c>
      <c r="E196" s="75" t="s">
        <v>114</v>
      </c>
    </row>
    <row r="197" spans="1:5">
      <c r="A197" s="82">
        <v>1090</v>
      </c>
      <c r="B197" s="82">
        <v>63</v>
      </c>
      <c r="C197" s="75">
        <v>642</v>
      </c>
      <c r="D197" s="75">
        <v>541</v>
      </c>
      <c r="E197" s="75" t="s">
        <v>114</v>
      </c>
    </row>
    <row r="198" spans="1:5">
      <c r="A198" s="82">
        <v>1091</v>
      </c>
      <c r="B198" s="82">
        <v>63</v>
      </c>
      <c r="C198" s="75">
        <v>642</v>
      </c>
      <c r="D198" s="75">
        <v>541</v>
      </c>
      <c r="E198" s="75" t="s">
        <v>114</v>
      </c>
    </row>
    <row r="199" spans="1:5">
      <c r="A199" s="82">
        <v>1092</v>
      </c>
      <c r="B199" s="82">
        <v>63</v>
      </c>
      <c r="C199" s="75">
        <v>642</v>
      </c>
      <c r="D199" s="75">
        <v>541</v>
      </c>
      <c r="E199" s="75" t="s">
        <v>114</v>
      </c>
    </row>
    <row r="200" spans="1:5">
      <c r="A200" s="82">
        <v>1093</v>
      </c>
      <c r="B200" s="82">
        <v>63</v>
      </c>
      <c r="C200" s="75">
        <v>642</v>
      </c>
      <c r="D200" s="75">
        <v>541</v>
      </c>
      <c r="E200" s="75" t="s">
        <v>114</v>
      </c>
    </row>
    <row r="201" spans="1:5">
      <c r="A201" s="82">
        <v>1094</v>
      </c>
      <c r="B201" s="82">
        <v>63</v>
      </c>
      <c r="C201" s="75">
        <v>642</v>
      </c>
      <c r="D201" s="75">
        <v>541</v>
      </c>
      <c r="E201" s="75" t="s">
        <v>114</v>
      </c>
    </row>
    <row r="202" spans="1:5">
      <c r="A202" s="82">
        <v>1095</v>
      </c>
      <c r="B202" s="82">
        <v>63</v>
      </c>
      <c r="C202" s="75">
        <v>642</v>
      </c>
      <c r="D202" s="75">
        <v>541</v>
      </c>
      <c r="E202" s="75" t="s">
        <v>114</v>
      </c>
    </row>
    <row r="203" spans="1:5">
      <c r="A203" s="82">
        <v>1096</v>
      </c>
      <c r="B203" s="82">
        <v>63</v>
      </c>
      <c r="C203" s="75">
        <v>642</v>
      </c>
      <c r="D203" s="75">
        <v>541</v>
      </c>
      <c r="E203" s="75" t="s">
        <v>114</v>
      </c>
    </row>
    <row r="204" spans="1:5">
      <c r="A204" s="82">
        <v>1097</v>
      </c>
      <c r="B204" s="82">
        <v>63</v>
      </c>
      <c r="C204" s="75">
        <v>642</v>
      </c>
      <c r="D204" s="75">
        <v>541</v>
      </c>
      <c r="E204" s="75" t="s">
        <v>114</v>
      </c>
    </row>
    <row r="205" spans="1:5">
      <c r="A205" s="82">
        <v>1098</v>
      </c>
      <c r="B205" s="82">
        <v>63</v>
      </c>
      <c r="C205" s="75">
        <v>642</v>
      </c>
      <c r="D205" s="75">
        <v>541</v>
      </c>
      <c r="E205" s="75" t="s">
        <v>114</v>
      </c>
    </row>
    <row r="206" spans="1:5">
      <c r="A206" s="82">
        <v>1099</v>
      </c>
      <c r="B206" s="82">
        <v>63</v>
      </c>
      <c r="C206" s="75">
        <v>642</v>
      </c>
      <c r="D206" s="75">
        <v>541</v>
      </c>
      <c r="E206" s="75" t="s">
        <v>114</v>
      </c>
    </row>
    <row r="207" spans="1:5">
      <c r="A207" s="82">
        <v>1100</v>
      </c>
      <c r="B207" s="82">
        <v>63</v>
      </c>
      <c r="C207" s="75">
        <v>642</v>
      </c>
      <c r="D207" s="75">
        <v>541</v>
      </c>
      <c r="E207" s="75" t="s">
        <v>114</v>
      </c>
    </row>
    <row r="208" spans="1:5">
      <c r="A208" s="82">
        <v>1101</v>
      </c>
      <c r="B208" s="82">
        <v>63</v>
      </c>
      <c r="C208" s="75">
        <v>642</v>
      </c>
      <c r="D208" s="75">
        <v>541</v>
      </c>
      <c r="E208" s="75" t="s">
        <v>114</v>
      </c>
    </row>
    <row r="209" spans="1:5">
      <c r="A209" s="82">
        <v>1102</v>
      </c>
      <c r="B209" s="82">
        <v>63</v>
      </c>
      <c r="C209" s="75">
        <v>642</v>
      </c>
      <c r="D209" s="75">
        <v>541</v>
      </c>
      <c r="E209" s="75" t="s">
        <v>114</v>
      </c>
    </row>
    <row r="210" spans="1:5">
      <c r="A210" s="82">
        <v>1103</v>
      </c>
      <c r="B210" s="82">
        <v>63</v>
      </c>
      <c r="C210" s="75">
        <v>642</v>
      </c>
      <c r="D210" s="75">
        <v>541</v>
      </c>
      <c r="E210" s="75" t="s">
        <v>114</v>
      </c>
    </row>
    <row r="211" spans="1:5">
      <c r="A211" s="82">
        <v>1104</v>
      </c>
      <c r="B211" s="82">
        <v>63</v>
      </c>
      <c r="C211" s="75">
        <v>642</v>
      </c>
      <c r="D211" s="75">
        <v>541</v>
      </c>
      <c r="E211" s="75" t="s">
        <v>114</v>
      </c>
    </row>
    <row r="212" spans="1:5">
      <c r="A212" s="82">
        <v>1105</v>
      </c>
      <c r="B212" s="82">
        <v>63</v>
      </c>
      <c r="C212" s="75">
        <v>642</v>
      </c>
      <c r="D212" s="75">
        <v>541</v>
      </c>
      <c r="E212" s="75" t="s">
        <v>114</v>
      </c>
    </row>
    <row r="213" spans="1:5">
      <c r="A213" s="82">
        <v>1106</v>
      </c>
      <c r="B213" s="82">
        <v>63</v>
      </c>
      <c r="C213" s="75">
        <v>642</v>
      </c>
      <c r="D213" s="75">
        <v>541</v>
      </c>
      <c r="E213" s="75" t="s">
        <v>114</v>
      </c>
    </row>
    <row r="214" spans="1:5">
      <c r="A214" s="82">
        <v>1107</v>
      </c>
      <c r="B214" s="82">
        <v>63</v>
      </c>
      <c r="C214" s="75">
        <v>642</v>
      </c>
      <c r="D214" s="75">
        <v>541</v>
      </c>
      <c r="E214" s="75" t="s">
        <v>114</v>
      </c>
    </row>
    <row r="215" spans="1:5">
      <c r="A215" s="82">
        <v>1108</v>
      </c>
      <c r="B215" s="82">
        <v>63</v>
      </c>
      <c r="C215" s="75">
        <v>642</v>
      </c>
      <c r="D215" s="75">
        <v>541</v>
      </c>
      <c r="E215" s="75" t="s">
        <v>114</v>
      </c>
    </row>
    <row r="216" spans="1:5">
      <c r="A216" s="82">
        <v>1109</v>
      </c>
      <c r="B216" s="82">
        <v>63</v>
      </c>
      <c r="C216" s="75">
        <v>642</v>
      </c>
      <c r="D216" s="75">
        <v>541</v>
      </c>
      <c r="E216" s="75" t="s">
        <v>114</v>
      </c>
    </row>
    <row r="217" spans="1:5">
      <c r="A217" s="82">
        <v>1110</v>
      </c>
      <c r="B217" s="82">
        <v>63</v>
      </c>
      <c r="C217" s="75">
        <v>642</v>
      </c>
      <c r="D217" s="75">
        <v>541</v>
      </c>
      <c r="E217" s="75" t="s">
        <v>114</v>
      </c>
    </row>
    <row r="218" spans="1:5">
      <c r="A218" s="82">
        <v>1112</v>
      </c>
      <c r="B218" s="82">
        <v>63</v>
      </c>
      <c r="C218" s="75">
        <v>642</v>
      </c>
      <c r="D218" s="75">
        <v>541</v>
      </c>
      <c r="E218" s="75" t="s">
        <v>114</v>
      </c>
    </row>
    <row r="219" spans="1:5">
      <c r="A219" s="82">
        <v>1113</v>
      </c>
      <c r="B219" s="82">
        <v>63</v>
      </c>
      <c r="C219" s="75">
        <v>642</v>
      </c>
      <c r="D219" s="75">
        <v>541</v>
      </c>
      <c r="E219" s="75" t="s">
        <v>114</v>
      </c>
    </row>
    <row r="220" spans="1:5">
      <c r="A220" s="82">
        <v>1114</v>
      </c>
      <c r="B220" s="82">
        <v>63</v>
      </c>
      <c r="C220" s="75">
        <v>642</v>
      </c>
      <c r="D220" s="75">
        <v>541</v>
      </c>
      <c r="E220" s="75" t="s">
        <v>114</v>
      </c>
    </row>
    <row r="221" spans="1:5">
      <c r="A221" s="82">
        <v>1115</v>
      </c>
      <c r="B221" s="82">
        <v>63</v>
      </c>
      <c r="C221" s="75">
        <v>642</v>
      </c>
      <c r="D221" s="75">
        <v>541</v>
      </c>
      <c r="E221" s="75" t="s">
        <v>114</v>
      </c>
    </row>
    <row r="222" spans="1:5">
      <c r="A222" s="82">
        <v>1116</v>
      </c>
      <c r="B222" s="82">
        <v>63</v>
      </c>
      <c r="C222" s="75">
        <v>642</v>
      </c>
      <c r="D222" s="75">
        <v>541</v>
      </c>
      <c r="E222" s="75" t="s">
        <v>114</v>
      </c>
    </row>
    <row r="223" spans="1:5">
      <c r="A223" s="82">
        <v>1118</v>
      </c>
      <c r="B223" s="82">
        <v>63</v>
      </c>
      <c r="C223" s="75">
        <v>642</v>
      </c>
      <c r="D223" s="75">
        <v>541</v>
      </c>
      <c r="E223" s="75" t="s">
        <v>114</v>
      </c>
    </row>
    <row r="224" spans="1:5">
      <c r="A224" s="82">
        <v>1119</v>
      </c>
      <c r="B224" s="82">
        <v>63</v>
      </c>
      <c r="C224" s="75">
        <v>642</v>
      </c>
      <c r="D224" s="75">
        <v>541</v>
      </c>
      <c r="E224" s="75" t="s">
        <v>114</v>
      </c>
    </row>
    <row r="225" spans="1:5">
      <c r="A225" s="82">
        <v>1120</v>
      </c>
      <c r="B225" s="82">
        <v>63</v>
      </c>
      <c r="C225" s="75">
        <v>642</v>
      </c>
      <c r="D225" s="75">
        <v>541</v>
      </c>
      <c r="E225" s="75" t="s">
        <v>114</v>
      </c>
    </row>
    <row r="226" spans="1:5">
      <c r="A226" s="82">
        <v>1121</v>
      </c>
      <c r="B226" s="82">
        <v>63</v>
      </c>
      <c r="C226" s="75">
        <v>642</v>
      </c>
      <c r="D226" s="75">
        <v>541</v>
      </c>
      <c r="E226" s="75" t="s">
        <v>114</v>
      </c>
    </row>
    <row r="227" spans="1:5">
      <c r="A227" s="82">
        <v>1122</v>
      </c>
      <c r="B227" s="82">
        <v>63</v>
      </c>
      <c r="C227" s="75">
        <v>642</v>
      </c>
      <c r="D227" s="75">
        <v>541</v>
      </c>
      <c r="E227" s="75" t="s">
        <v>114</v>
      </c>
    </row>
    <row r="228" spans="1:5">
      <c r="A228" s="82">
        <v>1123</v>
      </c>
      <c r="B228" s="82">
        <v>63</v>
      </c>
      <c r="C228" s="75">
        <v>642</v>
      </c>
      <c r="D228" s="75">
        <v>541</v>
      </c>
      <c r="E228" s="75" t="s">
        <v>114</v>
      </c>
    </row>
    <row r="229" spans="1:5">
      <c r="A229" s="82">
        <v>1124</v>
      </c>
      <c r="B229" s="82">
        <v>63</v>
      </c>
      <c r="C229" s="75">
        <v>642</v>
      </c>
      <c r="D229" s="75">
        <v>541</v>
      </c>
      <c r="E229" s="75" t="s">
        <v>114</v>
      </c>
    </row>
    <row r="230" spans="1:5">
      <c r="A230" s="82">
        <v>1125</v>
      </c>
      <c r="B230" s="82">
        <v>63</v>
      </c>
      <c r="C230" s="75">
        <v>642</v>
      </c>
      <c r="D230" s="75">
        <v>541</v>
      </c>
      <c r="E230" s="75" t="s">
        <v>114</v>
      </c>
    </row>
    <row r="231" spans="1:5">
      <c r="A231" s="82">
        <v>1126</v>
      </c>
      <c r="B231" s="82">
        <v>63</v>
      </c>
      <c r="C231" s="75">
        <v>642</v>
      </c>
      <c r="D231" s="75">
        <v>541</v>
      </c>
      <c r="E231" s="75" t="s">
        <v>114</v>
      </c>
    </row>
    <row r="232" spans="1:5">
      <c r="A232" s="82">
        <v>1127</v>
      </c>
      <c r="B232" s="82">
        <v>63</v>
      </c>
      <c r="C232" s="75">
        <v>642</v>
      </c>
      <c r="D232" s="75">
        <v>541</v>
      </c>
      <c r="E232" s="75" t="s">
        <v>114</v>
      </c>
    </row>
    <row r="233" spans="1:5">
      <c r="A233" s="82">
        <v>1128</v>
      </c>
      <c r="B233" s="82">
        <v>63</v>
      </c>
      <c r="C233" s="75">
        <v>642</v>
      </c>
      <c r="D233" s="75">
        <v>541</v>
      </c>
      <c r="E233" s="75" t="s">
        <v>114</v>
      </c>
    </row>
    <row r="234" spans="1:5">
      <c r="A234" s="82">
        <v>1129</v>
      </c>
      <c r="B234" s="82">
        <v>63</v>
      </c>
      <c r="C234" s="75">
        <v>642</v>
      </c>
      <c r="D234" s="75">
        <v>541</v>
      </c>
      <c r="E234" s="75" t="s">
        <v>114</v>
      </c>
    </row>
    <row r="235" spans="1:5">
      <c r="A235" s="82">
        <v>1130</v>
      </c>
      <c r="B235" s="82">
        <v>63</v>
      </c>
      <c r="C235" s="75">
        <v>642</v>
      </c>
      <c r="D235" s="75">
        <v>541</v>
      </c>
      <c r="E235" s="75" t="s">
        <v>114</v>
      </c>
    </row>
    <row r="236" spans="1:5">
      <c r="A236" s="82">
        <v>1131</v>
      </c>
      <c r="B236" s="82">
        <v>63</v>
      </c>
      <c r="C236" s="75">
        <v>642</v>
      </c>
      <c r="D236" s="75">
        <v>541</v>
      </c>
      <c r="E236" s="75" t="s">
        <v>114</v>
      </c>
    </row>
    <row r="237" spans="1:5">
      <c r="A237" s="82">
        <v>1132</v>
      </c>
      <c r="B237" s="82">
        <v>63</v>
      </c>
      <c r="C237" s="75">
        <v>642</v>
      </c>
      <c r="D237" s="75">
        <v>541</v>
      </c>
      <c r="E237" s="75" t="s">
        <v>114</v>
      </c>
    </row>
    <row r="238" spans="1:5">
      <c r="A238" s="82">
        <v>1133</v>
      </c>
      <c r="B238" s="82">
        <v>63</v>
      </c>
      <c r="C238" s="75">
        <v>642</v>
      </c>
      <c r="D238" s="75">
        <v>541</v>
      </c>
      <c r="E238" s="75" t="s">
        <v>114</v>
      </c>
    </row>
    <row r="239" spans="1:5">
      <c r="A239" s="82">
        <v>1134</v>
      </c>
      <c r="B239" s="82">
        <v>63</v>
      </c>
      <c r="C239" s="75">
        <v>642</v>
      </c>
      <c r="D239" s="75">
        <v>541</v>
      </c>
      <c r="E239" s="75" t="s">
        <v>114</v>
      </c>
    </row>
    <row r="240" spans="1:5">
      <c r="A240" s="82">
        <v>1135</v>
      </c>
      <c r="B240" s="82">
        <v>63</v>
      </c>
      <c r="C240" s="75">
        <v>642</v>
      </c>
      <c r="D240" s="75">
        <v>541</v>
      </c>
      <c r="E240" s="75" t="s">
        <v>114</v>
      </c>
    </row>
    <row r="241" spans="1:5">
      <c r="A241" s="82">
        <v>1136</v>
      </c>
      <c r="B241" s="82">
        <v>63</v>
      </c>
      <c r="C241" s="75">
        <v>642</v>
      </c>
      <c r="D241" s="75">
        <v>541</v>
      </c>
      <c r="E241" s="75" t="s">
        <v>114</v>
      </c>
    </row>
    <row r="242" spans="1:5">
      <c r="A242" s="82">
        <v>1137</v>
      </c>
      <c r="B242" s="82">
        <v>63</v>
      </c>
      <c r="C242" s="75">
        <v>642</v>
      </c>
      <c r="D242" s="75">
        <v>541</v>
      </c>
      <c r="E242" s="75" t="s">
        <v>114</v>
      </c>
    </row>
    <row r="243" spans="1:5">
      <c r="A243" s="82">
        <v>1138</v>
      </c>
      <c r="B243" s="82">
        <v>63</v>
      </c>
      <c r="C243" s="75">
        <v>642</v>
      </c>
      <c r="D243" s="75">
        <v>541</v>
      </c>
      <c r="E243" s="75" t="s">
        <v>114</v>
      </c>
    </row>
    <row r="244" spans="1:5">
      <c r="A244" s="82">
        <v>1139</v>
      </c>
      <c r="B244" s="82">
        <v>63</v>
      </c>
      <c r="C244" s="75">
        <v>642</v>
      </c>
      <c r="D244" s="75">
        <v>541</v>
      </c>
      <c r="E244" s="75" t="s">
        <v>114</v>
      </c>
    </row>
    <row r="245" spans="1:5">
      <c r="A245" s="82">
        <v>1140</v>
      </c>
      <c r="B245" s="82">
        <v>63</v>
      </c>
      <c r="C245" s="75">
        <v>642</v>
      </c>
      <c r="D245" s="75">
        <v>541</v>
      </c>
      <c r="E245" s="75" t="s">
        <v>114</v>
      </c>
    </row>
    <row r="246" spans="1:5">
      <c r="A246" s="82">
        <v>1141</v>
      </c>
      <c r="B246" s="82">
        <v>63</v>
      </c>
      <c r="C246" s="75">
        <v>642</v>
      </c>
      <c r="D246" s="75">
        <v>541</v>
      </c>
      <c r="E246" s="75" t="s">
        <v>114</v>
      </c>
    </row>
    <row r="247" spans="1:5">
      <c r="A247" s="82">
        <v>1142</v>
      </c>
      <c r="B247" s="82">
        <v>63</v>
      </c>
      <c r="C247" s="75">
        <v>642</v>
      </c>
      <c r="D247" s="75">
        <v>541</v>
      </c>
      <c r="E247" s="75" t="s">
        <v>114</v>
      </c>
    </row>
    <row r="248" spans="1:5">
      <c r="A248" s="82">
        <v>1143</v>
      </c>
      <c r="B248" s="82">
        <v>63</v>
      </c>
      <c r="C248" s="75">
        <v>642</v>
      </c>
      <c r="D248" s="75">
        <v>541</v>
      </c>
      <c r="E248" s="75" t="s">
        <v>114</v>
      </c>
    </row>
    <row r="249" spans="1:5">
      <c r="A249" s="82">
        <v>1144</v>
      </c>
      <c r="B249" s="82">
        <v>63</v>
      </c>
      <c r="C249" s="75">
        <v>642</v>
      </c>
      <c r="D249" s="75">
        <v>541</v>
      </c>
      <c r="E249" s="75" t="s">
        <v>114</v>
      </c>
    </row>
    <row r="250" spans="1:5">
      <c r="A250" s="82">
        <v>1145</v>
      </c>
      <c r="B250" s="82">
        <v>63</v>
      </c>
      <c r="C250" s="75">
        <v>642</v>
      </c>
      <c r="D250" s="75">
        <v>541</v>
      </c>
      <c r="E250" s="75" t="s">
        <v>114</v>
      </c>
    </row>
    <row r="251" spans="1:5">
      <c r="A251" s="82">
        <v>1146</v>
      </c>
      <c r="B251" s="82">
        <v>63</v>
      </c>
      <c r="C251" s="75">
        <v>642</v>
      </c>
      <c r="D251" s="75">
        <v>541</v>
      </c>
      <c r="E251" s="75" t="s">
        <v>114</v>
      </c>
    </row>
    <row r="252" spans="1:5">
      <c r="A252" s="82">
        <v>1147</v>
      </c>
      <c r="B252" s="82">
        <v>63</v>
      </c>
      <c r="C252" s="75">
        <v>642</v>
      </c>
      <c r="D252" s="75">
        <v>541</v>
      </c>
      <c r="E252" s="75" t="s">
        <v>114</v>
      </c>
    </row>
    <row r="253" spans="1:5">
      <c r="A253" s="82">
        <v>1148</v>
      </c>
      <c r="B253" s="82">
        <v>63</v>
      </c>
      <c r="C253" s="75">
        <v>642</v>
      </c>
      <c r="D253" s="75">
        <v>541</v>
      </c>
      <c r="E253" s="75" t="s">
        <v>114</v>
      </c>
    </row>
    <row r="254" spans="1:5">
      <c r="A254" s="82">
        <v>1149</v>
      </c>
      <c r="B254" s="82">
        <v>63</v>
      </c>
      <c r="C254" s="75">
        <v>642</v>
      </c>
      <c r="D254" s="75">
        <v>541</v>
      </c>
      <c r="E254" s="75" t="s">
        <v>114</v>
      </c>
    </row>
    <row r="255" spans="1:5">
      <c r="A255" s="82">
        <v>1150</v>
      </c>
      <c r="B255" s="82">
        <v>63</v>
      </c>
      <c r="C255" s="75">
        <v>642</v>
      </c>
      <c r="D255" s="75">
        <v>541</v>
      </c>
      <c r="E255" s="75" t="s">
        <v>114</v>
      </c>
    </row>
    <row r="256" spans="1:5">
      <c r="A256" s="82">
        <v>1151</v>
      </c>
      <c r="B256" s="82">
        <v>63</v>
      </c>
      <c r="C256" s="75">
        <v>642</v>
      </c>
      <c r="D256" s="75">
        <v>541</v>
      </c>
      <c r="E256" s="75" t="s">
        <v>114</v>
      </c>
    </row>
    <row r="257" spans="1:5">
      <c r="A257" s="82">
        <v>1152</v>
      </c>
      <c r="B257" s="82">
        <v>63</v>
      </c>
      <c r="C257" s="75">
        <v>642</v>
      </c>
      <c r="D257" s="75">
        <v>541</v>
      </c>
      <c r="E257" s="75" t="s">
        <v>114</v>
      </c>
    </row>
    <row r="258" spans="1:5">
      <c r="A258" s="82">
        <v>1153</v>
      </c>
      <c r="B258" s="82">
        <v>63</v>
      </c>
      <c r="C258" s="75">
        <v>642</v>
      </c>
      <c r="D258" s="75">
        <v>541</v>
      </c>
      <c r="E258" s="75" t="s">
        <v>114</v>
      </c>
    </row>
    <row r="259" spans="1:5">
      <c r="A259" s="82">
        <v>1154</v>
      </c>
      <c r="B259" s="82">
        <v>63</v>
      </c>
      <c r="C259" s="75">
        <v>642</v>
      </c>
      <c r="D259" s="75">
        <v>541</v>
      </c>
      <c r="E259" s="75" t="s">
        <v>114</v>
      </c>
    </row>
    <row r="260" spans="1:5">
      <c r="A260" s="82">
        <v>1155</v>
      </c>
      <c r="B260" s="82">
        <v>63</v>
      </c>
      <c r="C260" s="75">
        <v>642</v>
      </c>
      <c r="D260" s="75">
        <v>541</v>
      </c>
      <c r="E260" s="75" t="s">
        <v>114</v>
      </c>
    </row>
    <row r="261" spans="1:5">
      <c r="A261" s="82">
        <v>1156</v>
      </c>
      <c r="B261" s="82">
        <v>63</v>
      </c>
      <c r="C261" s="75">
        <v>642</v>
      </c>
      <c r="D261" s="75">
        <v>541</v>
      </c>
      <c r="E261" s="75" t="s">
        <v>114</v>
      </c>
    </row>
    <row r="262" spans="1:5">
      <c r="A262" s="82">
        <v>1157</v>
      </c>
      <c r="B262" s="82">
        <v>63</v>
      </c>
      <c r="C262" s="75">
        <v>642</v>
      </c>
      <c r="D262" s="75">
        <v>541</v>
      </c>
      <c r="E262" s="75" t="s">
        <v>114</v>
      </c>
    </row>
    <row r="263" spans="1:5">
      <c r="A263" s="82">
        <v>1158</v>
      </c>
      <c r="B263" s="82">
        <v>63</v>
      </c>
      <c r="C263" s="75">
        <v>642</v>
      </c>
      <c r="D263" s="75">
        <v>541</v>
      </c>
      <c r="E263" s="75" t="s">
        <v>114</v>
      </c>
    </row>
    <row r="264" spans="1:5">
      <c r="A264" s="82">
        <v>1159</v>
      </c>
      <c r="B264" s="82">
        <v>63</v>
      </c>
      <c r="C264" s="75">
        <v>642</v>
      </c>
      <c r="D264" s="75">
        <v>541</v>
      </c>
      <c r="E264" s="75" t="s">
        <v>114</v>
      </c>
    </row>
    <row r="265" spans="1:5">
      <c r="A265" s="82">
        <v>1160</v>
      </c>
      <c r="B265" s="82">
        <v>63</v>
      </c>
      <c r="C265" s="75">
        <v>642</v>
      </c>
      <c r="D265" s="75">
        <v>541</v>
      </c>
      <c r="E265" s="75" t="s">
        <v>114</v>
      </c>
    </row>
    <row r="266" spans="1:5">
      <c r="A266" s="82">
        <v>1161</v>
      </c>
      <c r="B266" s="82">
        <v>63</v>
      </c>
      <c r="C266" s="75">
        <v>642</v>
      </c>
      <c r="D266" s="75">
        <v>541</v>
      </c>
      <c r="E266" s="75" t="s">
        <v>114</v>
      </c>
    </row>
    <row r="267" spans="1:5">
      <c r="A267" s="82">
        <v>1162</v>
      </c>
      <c r="B267" s="82">
        <v>63</v>
      </c>
      <c r="C267" s="75">
        <v>642</v>
      </c>
      <c r="D267" s="75">
        <v>541</v>
      </c>
      <c r="E267" s="75" t="s">
        <v>114</v>
      </c>
    </row>
    <row r="268" spans="1:5">
      <c r="A268" s="82">
        <v>1163</v>
      </c>
      <c r="B268" s="82">
        <v>63</v>
      </c>
      <c r="C268" s="75">
        <v>642</v>
      </c>
      <c r="D268" s="75">
        <v>541</v>
      </c>
      <c r="E268" s="75" t="s">
        <v>114</v>
      </c>
    </row>
    <row r="269" spans="1:5">
      <c r="A269" s="82">
        <v>1164</v>
      </c>
      <c r="B269" s="82">
        <v>63</v>
      </c>
      <c r="C269" s="75">
        <v>642</v>
      </c>
      <c r="D269" s="75">
        <v>541</v>
      </c>
      <c r="E269" s="75" t="s">
        <v>114</v>
      </c>
    </row>
    <row r="270" spans="1:5">
      <c r="A270" s="82">
        <v>1165</v>
      </c>
      <c r="B270" s="82">
        <v>63</v>
      </c>
      <c r="C270" s="75">
        <v>642</v>
      </c>
      <c r="D270" s="75">
        <v>541</v>
      </c>
      <c r="E270" s="75" t="s">
        <v>114</v>
      </c>
    </row>
    <row r="271" spans="1:5">
      <c r="A271" s="82">
        <v>1166</v>
      </c>
      <c r="B271" s="82">
        <v>63</v>
      </c>
      <c r="C271" s="75">
        <v>642</v>
      </c>
      <c r="D271" s="75">
        <v>541</v>
      </c>
      <c r="E271" s="75" t="s">
        <v>114</v>
      </c>
    </row>
    <row r="272" spans="1:5">
      <c r="A272" s="82">
        <v>1167</v>
      </c>
      <c r="B272" s="82">
        <v>63</v>
      </c>
      <c r="C272" s="75">
        <v>642</v>
      </c>
      <c r="D272" s="75">
        <v>541</v>
      </c>
      <c r="E272" s="75" t="s">
        <v>114</v>
      </c>
    </row>
    <row r="273" spans="1:5">
      <c r="A273" s="82">
        <v>1168</v>
      </c>
      <c r="B273" s="82">
        <v>63</v>
      </c>
      <c r="C273" s="75">
        <v>642</v>
      </c>
      <c r="D273" s="75">
        <v>541</v>
      </c>
      <c r="E273" s="75" t="s">
        <v>114</v>
      </c>
    </row>
    <row r="274" spans="1:5">
      <c r="A274" s="82">
        <v>1169</v>
      </c>
      <c r="B274" s="82">
        <v>63</v>
      </c>
      <c r="C274" s="75">
        <v>642</v>
      </c>
      <c r="D274" s="75">
        <v>541</v>
      </c>
      <c r="E274" s="75" t="s">
        <v>114</v>
      </c>
    </row>
    <row r="275" spans="1:5">
      <c r="A275" s="82">
        <v>1170</v>
      </c>
      <c r="B275" s="82">
        <v>63</v>
      </c>
      <c r="C275" s="75">
        <v>642</v>
      </c>
      <c r="D275" s="75">
        <v>541</v>
      </c>
      <c r="E275" s="75" t="s">
        <v>114</v>
      </c>
    </row>
    <row r="276" spans="1:5">
      <c r="A276" s="82">
        <v>1171</v>
      </c>
      <c r="B276" s="82">
        <v>63</v>
      </c>
      <c r="C276" s="75">
        <v>642</v>
      </c>
      <c r="D276" s="75">
        <v>541</v>
      </c>
      <c r="E276" s="75" t="s">
        <v>114</v>
      </c>
    </row>
    <row r="277" spans="1:5">
      <c r="A277" s="82">
        <v>1172</v>
      </c>
      <c r="B277" s="82">
        <v>63</v>
      </c>
      <c r="C277" s="75">
        <v>642</v>
      </c>
      <c r="D277" s="75">
        <v>541</v>
      </c>
      <c r="E277" s="75" t="s">
        <v>114</v>
      </c>
    </row>
    <row r="278" spans="1:5">
      <c r="A278" s="82">
        <v>1173</v>
      </c>
      <c r="B278" s="82">
        <v>63</v>
      </c>
      <c r="C278" s="75">
        <v>642</v>
      </c>
      <c r="D278" s="75">
        <v>541</v>
      </c>
      <c r="E278" s="75" t="s">
        <v>114</v>
      </c>
    </row>
    <row r="279" spans="1:5">
      <c r="A279" s="82">
        <v>1174</v>
      </c>
      <c r="B279" s="82">
        <v>63</v>
      </c>
      <c r="C279" s="75">
        <v>642</v>
      </c>
      <c r="D279" s="75">
        <v>541</v>
      </c>
      <c r="E279" s="75" t="s">
        <v>114</v>
      </c>
    </row>
    <row r="280" spans="1:5">
      <c r="A280" s="82">
        <v>1175</v>
      </c>
      <c r="B280" s="82">
        <v>63</v>
      </c>
      <c r="C280" s="75">
        <v>642</v>
      </c>
      <c r="D280" s="75">
        <v>541</v>
      </c>
      <c r="E280" s="75" t="s">
        <v>114</v>
      </c>
    </row>
    <row r="281" spans="1:5">
      <c r="A281" s="82">
        <v>1176</v>
      </c>
      <c r="B281" s="82">
        <v>63</v>
      </c>
      <c r="C281" s="75">
        <v>642</v>
      </c>
      <c r="D281" s="75">
        <v>541</v>
      </c>
      <c r="E281" s="75" t="s">
        <v>114</v>
      </c>
    </row>
    <row r="282" spans="1:5">
      <c r="A282" s="82">
        <v>1177</v>
      </c>
      <c r="B282" s="82">
        <v>63</v>
      </c>
      <c r="C282" s="75">
        <v>642</v>
      </c>
      <c r="D282" s="75">
        <v>541</v>
      </c>
      <c r="E282" s="75" t="s">
        <v>114</v>
      </c>
    </row>
    <row r="283" spans="1:5">
      <c r="A283" s="82">
        <v>1178</v>
      </c>
      <c r="B283" s="82">
        <v>63</v>
      </c>
      <c r="C283" s="75">
        <v>642</v>
      </c>
      <c r="D283" s="75">
        <v>541</v>
      </c>
      <c r="E283" s="75" t="s">
        <v>114</v>
      </c>
    </row>
    <row r="284" spans="1:5">
      <c r="A284" s="82">
        <v>1179</v>
      </c>
      <c r="B284" s="82">
        <v>63</v>
      </c>
      <c r="C284" s="75">
        <v>642</v>
      </c>
      <c r="D284" s="75">
        <v>541</v>
      </c>
      <c r="E284" s="75" t="s">
        <v>114</v>
      </c>
    </row>
    <row r="285" spans="1:5">
      <c r="A285" s="82">
        <v>1180</v>
      </c>
      <c r="B285" s="82">
        <v>63</v>
      </c>
      <c r="C285" s="75">
        <v>642</v>
      </c>
      <c r="D285" s="75">
        <v>541</v>
      </c>
      <c r="E285" s="75" t="s">
        <v>114</v>
      </c>
    </row>
    <row r="286" spans="1:5">
      <c r="A286" s="82">
        <v>1181</v>
      </c>
      <c r="B286" s="82">
        <v>63</v>
      </c>
      <c r="C286" s="75">
        <v>642</v>
      </c>
      <c r="D286" s="75">
        <v>541</v>
      </c>
      <c r="E286" s="75" t="s">
        <v>114</v>
      </c>
    </row>
    <row r="287" spans="1:5">
      <c r="A287" s="82">
        <v>1182</v>
      </c>
      <c r="B287" s="82">
        <v>63</v>
      </c>
      <c r="C287" s="75">
        <v>642</v>
      </c>
      <c r="D287" s="75">
        <v>541</v>
      </c>
      <c r="E287" s="75" t="s">
        <v>114</v>
      </c>
    </row>
    <row r="288" spans="1:5">
      <c r="A288" s="82">
        <v>1183</v>
      </c>
      <c r="B288" s="82">
        <v>63</v>
      </c>
      <c r="C288" s="75">
        <v>642</v>
      </c>
      <c r="D288" s="75">
        <v>541</v>
      </c>
      <c r="E288" s="75" t="s">
        <v>114</v>
      </c>
    </row>
    <row r="289" spans="1:5">
      <c r="A289" s="82">
        <v>1184</v>
      </c>
      <c r="B289" s="82">
        <v>63</v>
      </c>
      <c r="C289" s="75">
        <v>642</v>
      </c>
      <c r="D289" s="75">
        <v>541</v>
      </c>
      <c r="E289" s="75" t="s">
        <v>114</v>
      </c>
    </row>
    <row r="290" spans="1:5">
      <c r="A290" s="82">
        <v>1185</v>
      </c>
      <c r="B290" s="82">
        <v>63</v>
      </c>
      <c r="C290" s="75">
        <v>642</v>
      </c>
      <c r="D290" s="75">
        <v>541</v>
      </c>
      <c r="E290" s="75" t="s">
        <v>114</v>
      </c>
    </row>
    <row r="291" spans="1:5">
      <c r="A291" s="82">
        <v>1186</v>
      </c>
      <c r="B291" s="82">
        <v>63</v>
      </c>
      <c r="C291" s="75">
        <v>642</v>
      </c>
      <c r="D291" s="75">
        <v>541</v>
      </c>
      <c r="E291" s="75" t="s">
        <v>114</v>
      </c>
    </row>
    <row r="292" spans="1:5">
      <c r="A292" s="82">
        <v>1187</v>
      </c>
      <c r="B292" s="82">
        <v>63</v>
      </c>
      <c r="C292" s="75">
        <v>642</v>
      </c>
      <c r="D292" s="75">
        <v>541</v>
      </c>
      <c r="E292" s="75" t="s">
        <v>114</v>
      </c>
    </row>
    <row r="293" spans="1:5">
      <c r="A293" s="82">
        <v>1188</v>
      </c>
      <c r="B293" s="82">
        <v>63</v>
      </c>
      <c r="C293" s="75">
        <v>642</v>
      </c>
      <c r="D293" s="75">
        <v>541</v>
      </c>
      <c r="E293" s="75" t="s">
        <v>114</v>
      </c>
    </row>
    <row r="294" spans="1:5">
      <c r="A294" s="82">
        <v>1189</v>
      </c>
      <c r="B294" s="82">
        <v>63</v>
      </c>
      <c r="C294" s="75">
        <v>642</v>
      </c>
      <c r="D294" s="75">
        <v>541</v>
      </c>
      <c r="E294" s="75" t="s">
        <v>114</v>
      </c>
    </row>
    <row r="295" spans="1:5">
      <c r="A295" s="82">
        <v>1190</v>
      </c>
      <c r="B295" s="82">
        <v>63</v>
      </c>
      <c r="C295" s="75">
        <v>642</v>
      </c>
      <c r="D295" s="75">
        <v>541</v>
      </c>
      <c r="E295" s="75" t="s">
        <v>114</v>
      </c>
    </row>
    <row r="296" spans="1:5">
      <c r="A296" s="82">
        <v>1191</v>
      </c>
      <c r="B296" s="82">
        <v>63</v>
      </c>
      <c r="C296" s="75">
        <v>642</v>
      </c>
      <c r="D296" s="75">
        <v>541</v>
      </c>
      <c r="E296" s="75" t="s">
        <v>114</v>
      </c>
    </row>
    <row r="297" spans="1:5">
      <c r="A297" s="82">
        <v>1192</v>
      </c>
      <c r="B297" s="82">
        <v>63</v>
      </c>
      <c r="C297" s="75">
        <v>642</v>
      </c>
      <c r="D297" s="75">
        <v>541</v>
      </c>
      <c r="E297" s="75" t="s">
        <v>114</v>
      </c>
    </row>
    <row r="298" spans="1:5">
      <c r="A298" s="82">
        <v>1193</v>
      </c>
      <c r="B298" s="82">
        <v>63</v>
      </c>
      <c r="C298" s="75">
        <v>642</v>
      </c>
      <c r="D298" s="75">
        <v>541</v>
      </c>
      <c r="E298" s="75" t="s">
        <v>114</v>
      </c>
    </row>
    <row r="299" spans="1:5">
      <c r="A299" s="82">
        <v>1194</v>
      </c>
      <c r="B299" s="82">
        <v>63</v>
      </c>
      <c r="C299" s="75">
        <v>642</v>
      </c>
      <c r="D299" s="75">
        <v>541</v>
      </c>
      <c r="E299" s="75" t="s">
        <v>114</v>
      </c>
    </row>
    <row r="300" spans="1:5">
      <c r="A300" s="82">
        <v>1195</v>
      </c>
      <c r="B300" s="82">
        <v>63</v>
      </c>
      <c r="C300" s="75">
        <v>642</v>
      </c>
      <c r="D300" s="75">
        <v>541</v>
      </c>
      <c r="E300" s="75" t="s">
        <v>114</v>
      </c>
    </row>
    <row r="301" spans="1:5">
      <c r="A301" s="82">
        <v>1196</v>
      </c>
      <c r="B301" s="82">
        <v>63</v>
      </c>
      <c r="C301" s="75">
        <v>642</v>
      </c>
      <c r="D301" s="75">
        <v>541</v>
      </c>
      <c r="E301" s="75" t="s">
        <v>114</v>
      </c>
    </row>
    <row r="302" spans="1:5">
      <c r="A302" s="82">
        <v>1197</v>
      </c>
      <c r="B302" s="82">
        <v>63</v>
      </c>
      <c r="C302" s="75">
        <v>642</v>
      </c>
      <c r="D302" s="75">
        <v>541</v>
      </c>
      <c r="E302" s="75" t="s">
        <v>114</v>
      </c>
    </row>
    <row r="303" spans="1:5">
      <c r="A303" s="82">
        <v>1198</v>
      </c>
      <c r="B303" s="82">
        <v>63</v>
      </c>
      <c r="C303" s="75">
        <v>642</v>
      </c>
      <c r="D303" s="75">
        <v>541</v>
      </c>
      <c r="E303" s="75" t="s">
        <v>114</v>
      </c>
    </row>
    <row r="304" spans="1:5">
      <c r="A304" s="82">
        <v>1199</v>
      </c>
      <c r="B304" s="82">
        <v>63</v>
      </c>
      <c r="C304" s="75">
        <v>642</v>
      </c>
      <c r="D304" s="75">
        <v>541</v>
      </c>
      <c r="E304" s="75" t="s">
        <v>114</v>
      </c>
    </row>
    <row r="305" spans="1:5">
      <c r="A305" s="82">
        <v>1200</v>
      </c>
      <c r="B305" s="82">
        <v>63</v>
      </c>
      <c r="C305" s="75">
        <v>642</v>
      </c>
      <c r="D305" s="75">
        <v>541</v>
      </c>
      <c r="E305" s="75" t="s">
        <v>114</v>
      </c>
    </row>
    <row r="306" spans="1:5">
      <c r="A306" s="82">
        <v>1201</v>
      </c>
      <c r="B306" s="82">
        <v>63</v>
      </c>
      <c r="C306" s="75">
        <v>642</v>
      </c>
      <c r="D306" s="75">
        <v>541</v>
      </c>
      <c r="E306" s="75" t="s">
        <v>114</v>
      </c>
    </row>
    <row r="307" spans="1:5">
      <c r="A307" s="82">
        <v>1202</v>
      </c>
      <c r="B307" s="82">
        <v>63</v>
      </c>
      <c r="C307" s="75">
        <v>642</v>
      </c>
      <c r="D307" s="75">
        <v>541</v>
      </c>
      <c r="E307" s="75" t="s">
        <v>114</v>
      </c>
    </row>
    <row r="308" spans="1:5">
      <c r="A308" s="82">
        <v>1203</v>
      </c>
      <c r="B308" s="82">
        <v>63</v>
      </c>
      <c r="C308" s="75">
        <v>642</v>
      </c>
      <c r="D308" s="75">
        <v>541</v>
      </c>
      <c r="E308" s="75" t="s">
        <v>114</v>
      </c>
    </row>
    <row r="309" spans="1:5">
      <c r="A309" s="82">
        <v>1204</v>
      </c>
      <c r="B309" s="82">
        <v>63</v>
      </c>
      <c r="C309" s="75">
        <v>642</v>
      </c>
      <c r="D309" s="75">
        <v>541</v>
      </c>
      <c r="E309" s="75" t="s">
        <v>114</v>
      </c>
    </row>
    <row r="310" spans="1:5">
      <c r="A310" s="82">
        <v>1205</v>
      </c>
      <c r="B310" s="82">
        <v>63</v>
      </c>
      <c r="C310" s="75">
        <v>642</v>
      </c>
      <c r="D310" s="75">
        <v>541</v>
      </c>
      <c r="E310" s="75" t="s">
        <v>114</v>
      </c>
    </row>
    <row r="311" spans="1:5">
      <c r="A311" s="82">
        <v>1206</v>
      </c>
      <c r="B311" s="82">
        <v>63</v>
      </c>
      <c r="C311" s="75">
        <v>642</v>
      </c>
      <c r="D311" s="75">
        <v>541</v>
      </c>
      <c r="E311" s="75" t="s">
        <v>114</v>
      </c>
    </row>
    <row r="312" spans="1:5">
      <c r="A312" s="82">
        <v>1207</v>
      </c>
      <c r="B312" s="82">
        <v>63</v>
      </c>
      <c r="C312" s="75">
        <v>642</v>
      </c>
      <c r="D312" s="75">
        <v>541</v>
      </c>
      <c r="E312" s="75" t="s">
        <v>114</v>
      </c>
    </row>
    <row r="313" spans="1:5">
      <c r="A313" s="82">
        <v>1208</v>
      </c>
      <c r="B313" s="82">
        <v>63</v>
      </c>
      <c r="C313" s="75">
        <v>642</v>
      </c>
      <c r="D313" s="75">
        <v>541</v>
      </c>
      <c r="E313" s="75" t="s">
        <v>114</v>
      </c>
    </row>
    <row r="314" spans="1:5">
      <c r="A314" s="82">
        <v>1209</v>
      </c>
      <c r="B314" s="82">
        <v>63</v>
      </c>
      <c r="C314" s="75">
        <v>642</v>
      </c>
      <c r="D314" s="75">
        <v>541</v>
      </c>
      <c r="E314" s="75" t="s">
        <v>114</v>
      </c>
    </row>
    <row r="315" spans="1:5">
      <c r="A315" s="82">
        <v>1210</v>
      </c>
      <c r="B315" s="82">
        <v>63</v>
      </c>
      <c r="C315" s="75">
        <v>642</v>
      </c>
      <c r="D315" s="75">
        <v>541</v>
      </c>
      <c r="E315" s="75" t="s">
        <v>114</v>
      </c>
    </row>
    <row r="316" spans="1:5">
      <c r="A316" s="82">
        <v>1211</v>
      </c>
      <c r="B316" s="82">
        <v>63</v>
      </c>
      <c r="C316" s="75">
        <v>642</v>
      </c>
      <c r="D316" s="75">
        <v>541</v>
      </c>
      <c r="E316" s="75" t="s">
        <v>114</v>
      </c>
    </row>
    <row r="317" spans="1:5">
      <c r="A317" s="82">
        <v>1212</v>
      </c>
      <c r="B317" s="82">
        <v>63</v>
      </c>
      <c r="C317" s="75">
        <v>642</v>
      </c>
      <c r="D317" s="75">
        <v>541</v>
      </c>
      <c r="E317" s="75" t="s">
        <v>114</v>
      </c>
    </row>
    <row r="318" spans="1:5">
      <c r="A318" s="82">
        <v>1213</v>
      </c>
      <c r="B318" s="82">
        <v>63</v>
      </c>
      <c r="C318" s="75">
        <v>642</v>
      </c>
      <c r="D318" s="75">
        <v>541</v>
      </c>
      <c r="E318" s="75" t="s">
        <v>114</v>
      </c>
    </row>
    <row r="319" spans="1:5">
      <c r="A319" s="82">
        <v>1214</v>
      </c>
      <c r="B319" s="82">
        <v>63</v>
      </c>
      <c r="C319" s="75">
        <v>642</v>
      </c>
      <c r="D319" s="75">
        <v>541</v>
      </c>
      <c r="E319" s="75" t="s">
        <v>114</v>
      </c>
    </row>
    <row r="320" spans="1:5">
      <c r="A320" s="82">
        <v>1215</v>
      </c>
      <c r="B320" s="82">
        <v>63</v>
      </c>
      <c r="C320" s="75">
        <v>642</v>
      </c>
      <c r="D320" s="75">
        <v>541</v>
      </c>
      <c r="E320" s="75" t="s">
        <v>114</v>
      </c>
    </row>
    <row r="321" spans="1:5">
      <c r="A321" s="82">
        <v>1216</v>
      </c>
      <c r="B321" s="82">
        <v>63</v>
      </c>
      <c r="C321" s="75">
        <v>642</v>
      </c>
      <c r="D321" s="75">
        <v>541</v>
      </c>
      <c r="E321" s="75" t="s">
        <v>114</v>
      </c>
    </row>
    <row r="322" spans="1:5">
      <c r="A322" s="82">
        <v>1217</v>
      </c>
      <c r="B322" s="82">
        <v>63</v>
      </c>
      <c r="C322" s="75">
        <v>642</v>
      </c>
      <c r="D322" s="75">
        <v>541</v>
      </c>
      <c r="E322" s="75" t="s">
        <v>114</v>
      </c>
    </row>
    <row r="323" spans="1:5">
      <c r="A323" s="82">
        <v>1218</v>
      </c>
      <c r="B323" s="82">
        <v>63</v>
      </c>
      <c r="C323" s="75">
        <v>642</v>
      </c>
      <c r="D323" s="75">
        <v>541</v>
      </c>
      <c r="E323" s="75" t="s">
        <v>114</v>
      </c>
    </row>
    <row r="324" spans="1:5">
      <c r="A324" s="82">
        <v>1219</v>
      </c>
      <c r="B324" s="82">
        <v>63</v>
      </c>
      <c r="C324" s="75">
        <v>642</v>
      </c>
      <c r="D324" s="75">
        <v>541</v>
      </c>
      <c r="E324" s="75" t="s">
        <v>114</v>
      </c>
    </row>
    <row r="325" spans="1:5">
      <c r="A325" s="82">
        <v>1220</v>
      </c>
      <c r="B325" s="82">
        <v>63</v>
      </c>
      <c r="C325" s="75">
        <v>642</v>
      </c>
      <c r="D325" s="75">
        <v>541</v>
      </c>
      <c r="E325" s="75" t="s">
        <v>114</v>
      </c>
    </row>
    <row r="326" spans="1:5">
      <c r="A326" s="82">
        <v>1221</v>
      </c>
      <c r="B326" s="82">
        <v>63</v>
      </c>
      <c r="C326" s="75">
        <v>642</v>
      </c>
      <c r="D326" s="75">
        <v>541</v>
      </c>
      <c r="E326" s="75" t="s">
        <v>114</v>
      </c>
    </row>
    <row r="327" spans="1:5">
      <c r="A327" s="82">
        <v>1222</v>
      </c>
      <c r="B327" s="82">
        <v>63</v>
      </c>
      <c r="C327" s="75">
        <v>642</v>
      </c>
      <c r="D327" s="75">
        <v>541</v>
      </c>
      <c r="E327" s="75" t="s">
        <v>114</v>
      </c>
    </row>
    <row r="328" spans="1:5">
      <c r="A328" s="82">
        <v>1223</v>
      </c>
      <c r="B328" s="82">
        <v>63</v>
      </c>
      <c r="C328" s="75">
        <v>642</v>
      </c>
      <c r="D328" s="75">
        <v>541</v>
      </c>
      <c r="E328" s="75" t="s">
        <v>114</v>
      </c>
    </row>
    <row r="329" spans="1:5">
      <c r="A329" s="82">
        <v>1224</v>
      </c>
      <c r="B329" s="82">
        <v>63</v>
      </c>
      <c r="C329" s="75">
        <v>642</v>
      </c>
      <c r="D329" s="75">
        <v>541</v>
      </c>
      <c r="E329" s="75" t="s">
        <v>114</v>
      </c>
    </row>
    <row r="330" spans="1:5">
      <c r="A330" s="82">
        <v>1225</v>
      </c>
      <c r="B330" s="82">
        <v>63</v>
      </c>
      <c r="C330" s="75">
        <v>642</v>
      </c>
      <c r="D330" s="75">
        <v>541</v>
      </c>
      <c r="E330" s="75" t="s">
        <v>114</v>
      </c>
    </row>
    <row r="331" spans="1:5">
      <c r="A331" s="82">
        <v>1226</v>
      </c>
      <c r="B331" s="82">
        <v>63</v>
      </c>
      <c r="C331" s="75">
        <v>642</v>
      </c>
      <c r="D331" s="75">
        <v>541</v>
      </c>
      <c r="E331" s="75" t="s">
        <v>114</v>
      </c>
    </row>
    <row r="332" spans="1:5">
      <c r="A332" s="82">
        <v>1227</v>
      </c>
      <c r="B332" s="82">
        <v>63</v>
      </c>
      <c r="C332" s="75">
        <v>642</v>
      </c>
      <c r="D332" s="75">
        <v>541</v>
      </c>
      <c r="E332" s="75" t="s">
        <v>114</v>
      </c>
    </row>
    <row r="333" spans="1:5">
      <c r="A333" s="82">
        <v>1228</v>
      </c>
      <c r="B333" s="82">
        <v>63</v>
      </c>
      <c r="C333" s="75">
        <v>642</v>
      </c>
      <c r="D333" s="75">
        <v>541</v>
      </c>
      <c r="E333" s="75" t="s">
        <v>114</v>
      </c>
    </row>
    <row r="334" spans="1:5">
      <c r="A334" s="82">
        <v>1229</v>
      </c>
      <c r="B334" s="82">
        <v>63</v>
      </c>
      <c r="C334" s="75">
        <v>642</v>
      </c>
      <c r="D334" s="75">
        <v>541</v>
      </c>
      <c r="E334" s="75" t="s">
        <v>114</v>
      </c>
    </row>
    <row r="335" spans="1:5">
      <c r="A335" s="82">
        <v>1230</v>
      </c>
      <c r="B335" s="82">
        <v>63</v>
      </c>
      <c r="C335" s="75">
        <v>642</v>
      </c>
      <c r="D335" s="75">
        <v>541</v>
      </c>
      <c r="E335" s="75" t="s">
        <v>114</v>
      </c>
    </row>
    <row r="336" spans="1:5">
      <c r="A336" s="82">
        <v>1231</v>
      </c>
      <c r="B336" s="82">
        <v>63</v>
      </c>
      <c r="C336" s="75">
        <v>642</v>
      </c>
      <c r="D336" s="75">
        <v>541</v>
      </c>
      <c r="E336" s="75" t="s">
        <v>114</v>
      </c>
    </row>
    <row r="337" spans="1:5">
      <c r="A337" s="82">
        <v>1232</v>
      </c>
      <c r="B337" s="82">
        <v>63</v>
      </c>
      <c r="C337" s="75">
        <v>642</v>
      </c>
      <c r="D337" s="75">
        <v>541</v>
      </c>
      <c r="E337" s="75" t="s">
        <v>114</v>
      </c>
    </row>
    <row r="338" spans="1:5">
      <c r="A338" s="82">
        <v>1233</v>
      </c>
      <c r="B338" s="82">
        <v>63</v>
      </c>
      <c r="C338" s="75">
        <v>642</v>
      </c>
      <c r="D338" s="75">
        <v>541</v>
      </c>
      <c r="E338" s="75" t="s">
        <v>114</v>
      </c>
    </row>
    <row r="339" spans="1:5">
      <c r="A339" s="82">
        <v>1234</v>
      </c>
      <c r="B339" s="82">
        <v>63</v>
      </c>
      <c r="C339" s="75">
        <v>642</v>
      </c>
      <c r="D339" s="75">
        <v>541</v>
      </c>
      <c r="E339" s="75" t="s">
        <v>114</v>
      </c>
    </row>
    <row r="340" spans="1:5">
      <c r="A340" s="82">
        <v>1235</v>
      </c>
      <c r="B340" s="82">
        <v>63</v>
      </c>
      <c r="C340" s="75">
        <v>642</v>
      </c>
      <c r="D340" s="75">
        <v>541</v>
      </c>
      <c r="E340" s="75" t="s">
        <v>114</v>
      </c>
    </row>
    <row r="341" spans="1:5">
      <c r="A341" s="82">
        <v>1236</v>
      </c>
      <c r="B341" s="82">
        <v>63</v>
      </c>
      <c r="C341" s="75">
        <v>642</v>
      </c>
      <c r="D341" s="75">
        <v>541</v>
      </c>
      <c r="E341" s="75" t="s">
        <v>114</v>
      </c>
    </row>
    <row r="342" spans="1:5">
      <c r="A342" s="82">
        <v>1237</v>
      </c>
      <c r="B342" s="82">
        <v>63</v>
      </c>
      <c r="C342" s="75">
        <v>642</v>
      </c>
      <c r="D342" s="75">
        <v>541</v>
      </c>
      <c r="E342" s="75" t="s">
        <v>114</v>
      </c>
    </row>
    <row r="343" spans="1:5">
      <c r="A343" s="82">
        <v>1238</v>
      </c>
      <c r="B343" s="82">
        <v>63</v>
      </c>
      <c r="C343" s="75">
        <v>642</v>
      </c>
      <c r="D343" s="75">
        <v>541</v>
      </c>
      <c r="E343" s="75" t="s">
        <v>114</v>
      </c>
    </row>
    <row r="344" spans="1:5">
      <c r="A344" s="82">
        <v>1239</v>
      </c>
      <c r="B344" s="82">
        <v>63</v>
      </c>
      <c r="C344" s="75">
        <v>642</v>
      </c>
      <c r="D344" s="75">
        <v>541</v>
      </c>
      <c r="E344" s="75" t="s">
        <v>114</v>
      </c>
    </row>
    <row r="345" spans="1:5">
      <c r="A345" s="82">
        <v>1240</v>
      </c>
      <c r="B345" s="82">
        <v>63</v>
      </c>
      <c r="C345" s="75">
        <v>642</v>
      </c>
      <c r="D345" s="75">
        <v>541</v>
      </c>
      <c r="E345" s="75" t="s">
        <v>114</v>
      </c>
    </row>
    <row r="346" spans="1:5">
      <c r="A346" s="82">
        <v>1241</v>
      </c>
      <c r="B346" s="82">
        <v>63</v>
      </c>
      <c r="C346" s="75">
        <v>642</v>
      </c>
      <c r="D346" s="75">
        <v>541</v>
      </c>
      <c r="E346" s="75" t="s">
        <v>114</v>
      </c>
    </row>
    <row r="347" spans="1:5">
      <c r="A347" s="82">
        <v>1242</v>
      </c>
      <c r="B347" s="82">
        <v>63</v>
      </c>
      <c r="C347" s="75">
        <v>642</v>
      </c>
      <c r="D347" s="75">
        <v>541</v>
      </c>
      <c r="E347" s="75" t="s">
        <v>114</v>
      </c>
    </row>
    <row r="348" spans="1:5">
      <c r="A348" s="82">
        <v>1243</v>
      </c>
      <c r="B348" s="82">
        <v>63</v>
      </c>
      <c r="C348" s="75">
        <v>642</v>
      </c>
      <c r="D348" s="75">
        <v>541</v>
      </c>
      <c r="E348" s="75" t="s">
        <v>114</v>
      </c>
    </row>
    <row r="349" spans="1:5">
      <c r="A349" s="82">
        <v>1244</v>
      </c>
      <c r="B349" s="82">
        <v>63</v>
      </c>
      <c r="C349" s="75">
        <v>642</v>
      </c>
      <c r="D349" s="75">
        <v>541</v>
      </c>
      <c r="E349" s="75" t="s">
        <v>114</v>
      </c>
    </row>
    <row r="350" spans="1:5">
      <c r="A350" s="82">
        <v>1245</v>
      </c>
      <c r="B350" s="82">
        <v>63</v>
      </c>
      <c r="C350" s="75">
        <v>642</v>
      </c>
      <c r="D350" s="75">
        <v>541</v>
      </c>
      <c r="E350" s="75" t="s">
        <v>114</v>
      </c>
    </row>
    <row r="351" spans="1:5">
      <c r="A351" s="82">
        <v>1246</v>
      </c>
      <c r="B351" s="82">
        <v>63</v>
      </c>
      <c r="C351" s="75">
        <v>642</v>
      </c>
      <c r="D351" s="75">
        <v>541</v>
      </c>
      <c r="E351" s="75" t="s">
        <v>114</v>
      </c>
    </row>
    <row r="352" spans="1:5">
      <c r="A352" s="82">
        <v>1247</v>
      </c>
      <c r="B352" s="82">
        <v>63</v>
      </c>
      <c r="C352" s="75">
        <v>642</v>
      </c>
      <c r="D352" s="75">
        <v>541</v>
      </c>
      <c r="E352" s="75" t="s">
        <v>114</v>
      </c>
    </row>
    <row r="353" spans="1:5">
      <c r="A353" s="82">
        <v>1248</v>
      </c>
      <c r="B353" s="82">
        <v>63</v>
      </c>
      <c r="C353" s="75">
        <v>642</v>
      </c>
      <c r="D353" s="75">
        <v>541</v>
      </c>
      <c r="E353" s="75" t="s">
        <v>114</v>
      </c>
    </row>
    <row r="354" spans="1:5">
      <c r="A354" s="82">
        <v>1249</v>
      </c>
      <c r="B354" s="82">
        <v>63</v>
      </c>
      <c r="C354" s="75">
        <v>642</v>
      </c>
      <c r="D354" s="75">
        <v>541</v>
      </c>
      <c r="E354" s="75" t="s">
        <v>114</v>
      </c>
    </row>
    <row r="355" spans="1:5">
      <c r="A355" s="82">
        <v>1250</v>
      </c>
      <c r="B355" s="82">
        <v>63</v>
      </c>
      <c r="C355" s="75">
        <v>642</v>
      </c>
      <c r="D355" s="75">
        <v>541</v>
      </c>
      <c r="E355" s="75" t="s">
        <v>114</v>
      </c>
    </row>
    <row r="356" spans="1:5">
      <c r="A356" s="82">
        <v>1251</v>
      </c>
      <c r="B356" s="82">
        <v>63</v>
      </c>
      <c r="C356" s="75">
        <v>642</v>
      </c>
      <c r="D356" s="75">
        <v>541</v>
      </c>
      <c r="E356" s="75" t="s">
        <v>114</v>
      </c>
    </row>
    <row r="357" spans="1:5">
      <c r="A357" s="82">
        <v>1252</v>
      </c>
      <c r="B357" s="82">
        <v>63</v>
      </c>
      <c r="C357" s="75">
        <v>642</v>
      </c>
      <c r="D357" s="75">
        <v>541</v>
      </c>
      <c r="E357" s="75" t="s">
        <v>114</v>
      </c>
    </row>
    <row r="358" spans="1:5">
      <c r="A358" s="82">
        <v>1253</v>
      </c>
      <c r="B358" s="82">
        <v>63</v>
      </c>
      <c r="C358" s="75">
        <v>642</v>
      </c>
      <c r="D358" s="75">
        <v>541</v>
      </c>
      <c r="E358" s="75" t="s">
        <v>114</v>
      </c>
    </row>
    <row r="359" spans="1:5">
      <c r="A359" s="82">
        <v>1254</v>
      </c>
      <c r="B359" s="82">
        <v>63</v>
      </c>
      <c r="C359" s="75">
        <v>642</v>
      </c>
      <c r="D359" s="75">
        <v>541</v>
      </c>
      <c r="E359" s="75" t="s">
        <v>114</v>
      </c>
    </row>
    <row r="360" spans="1:5">
      <c r="A360" s="82">
        <v>1255</v>
      </c>
      <c r="B360" s="82">
        <v>63</v>
      </c>
      <c r="C360" s="75">
        <v>642</v>
      </c>
      <c r="D360" s="75">
        <v>541</v>
      </c>
      <c r="E360" s="75" t="s">
        <v>114</v>
      </c>
    </row>
    <row r="361" spans="1:5">
      <c r="A361" s="82">
        <v>1256</v>
      </c>
      <c r="B361" s="82">
        <v>63</v>
      </c>
      <c r="C361" s="75">
        <v>642</v>
      </c>
      <c r="D361" s="75">
        <v>541</v>
      </c>
      <c r="E361" s="75" t="s">
        <v>114</v>
      </c>
    </row>
    <row r="362" spans="1:5">
      <c r="A362" s="82">
        <v>1257</v>
      </c>
      <c r="B362" s="82">
        <v>63</v>
      </c>
      <c r="C362" s="75">
        <v>642</v>
      </c>
      <c r="D362" s="75">
        <v>541</v>
      </c>
      <c r="E362" s="75" t="s">
        <v>114</v>
      </c>
    </row>
    <row r="363" spans="1:5">
      <c r="A363" s="82">
        <v>1258</v>
      </c>
      <c r="B363" s="82">
        <v>63</v>
      </c>
      <c r="C363" s="75">
        <v>642</v>
      </c>
      <c r="D363" s="75">
        <v>541</v>
      </c>
      <c r="E363" s="75" t="s">
        <v>114</v>
      </c>
    </row>
    <row r="364" spans="1:5">
      <c r="A364" s="82">
        <v>1259</v>
      </c>
      <c r="B364" s="82">
        <v>63</v>
      </c>
      <c r="C364" s="75">
        <v>642</v>
      </c>
      <c r="D364" s="75">
        <v>541</v>
      </c>
      <c r="E364" s="75" t="s">
        <v>114</v>
      </c>
    </row>
    <row r="365" spans="1:5">
      <c r="A365" s="82">
        <v>1260</v>
      </c>
      <c r="B365" s="82">
        <v>63</v>
      </c>
      <c r="C365" s="75">
        <v>642</v>
      </c>
      <c r="D365" s="75">
        <v>541</v>
      </c>
      <c r="E365" s="75" t="s">
        <v>114</v>
      </c>
    </row>
    <row r="366" spans="1:5">
      <c r="A366" s="82">
        <v>1262</v>
      </c>
      <c r="B366" s="82">
        <v>63</v>
      </c>
      <c r="C366" s="75">
        <v>642</v>
      </c>
      <c r="D366" s="75">
        <v>541</v>
      </c>
      <c r="E366" s="75" t="s">
        <v>114</v>
      </c>
    </row>
    <row r="367" spans="1:5">
      <c r="A367" s="82">
        <v>1263</v>
      </c>
      <c r="B367" s="82">
        <v>63</v>
      </c>
      <c r="C367" s="75">
        <v>642</v>
      </c>
      <c r="D367" s="75">
        <v>541</v>
      </c>
      <c r="E367" s="75" t="s">
        <v>114</v>
      </c>
    </row>
    <row r="368" spans="1:5">
      <c r="A368" s="82">
        <v>1264</v>
      </c>
      <c r="B368" s="82">
        <v>63</v>
      </c>
      <c r="C368" s="75">
        <v>642</v>
      </c>
      <c r="D368" s="75">
        <v>541</v>
      </c>
      <c r="E368" s="75" t="s">
        <v>114</v>
      </c>
    </row>
    <row r="369" spans="1:5">
      <c r="A369" s="82">
        <v>1265</v>
      </c>
      <c r="B369" s="82">
        <v>63</v>
      </c>
      <c r="C369" s="75">
        <v>642</v>
      </c>
      <c r="D369" s="75">
        <v>541</v>
      </c>
      <c r="E369" s="75" t="s">
        <v>114</v>
      </c>
    </row>
    <row r="370" spans="1:5">
      <c r="A370" s="82">
        <v>1266</v>
      </c>
      <c r="B370" s="82">
        <v>63</v>
      </c>
      <c r="C370" s="75">
        <v>642</v>
      </c>
      <c r="D370" s="75">
        <v>541</v>
      </c>
      <c r="E370" s="75" t="s">
        <v>114</v>
      </c>
    </row>
    <row r="371" spans="1:5">
      <c r="A371" s="82">
        <v>1267</v>
      </c>
      <c r="B371" s="82">
        <v>63</v>
      </c>
      <c r="C371" s="75">
        <v>642</v>
      </c>
      <c r="D371" s="75">
        <v>541</v>
      </c>
      <c r="E371" s="75" t="s">
        <v>114</v>
      </c>
    </row>
    <row r="372" spans="1:5">
      <c r="A372" s="82">
        <v>1268</v>
      </c>
      <c r="B372" s="82">
        <v>63</v>
      </c>
      <c r="C372" s="75">
        <v>642</v>
      </c>
      <c r="D372" s="75">
        <v>541</v>
      </c>
      <c r="E372" s="75" t="s">
        <v>114</v>
      </c>
    </row>
    <row r="373" spans="1:5">
      <c r="A373" s="82">
        <v>1269</v>
      </c>
      <c r="B373" s="82">
        <v>63</v>
      </c>
      <c r="C373" s="75">
        <v>642</v>
      </c>
      <c r="D373" s="75">
        <v>541</v>
      </c>
      <c r="E373" s="75" t="s">
        <v>114</v>
      </c>
    </row>
    <row r="374" spans="1:5">
      <c r="A374" s="82">
        <v>1270</v>
      </c>
      <c r="B374" s="82">
        <v>63</v>
      </c>
      <c r="C374" s="75">
        <v>642</v>
      </c>
      <c r="D374" s="75">
        <v>541</v>
      </c>
      <c r="E374" s="75" t="s">
        <v>114</v>
      </c>
    </row>
    <row r="375" spans="1:5">
      <c r="A375" s="82">
        <v>1272</v>
      </c>
      <c r="B375" s="82">
        <v>63</v>
      </c>
      <c r="C375" s="75">
        <v>642</v>
      </c>
      <c r="D375" s="75">
        <v>541</v>
      </c>
      <c r="E375" s="75" t="s">
        <v>114</v>
      </c>
    </row>
    <row r="376" spans="1:5">
      <c r="A376" s="82">
        <v>1273</v>
      </c>
      <c r="B376" s="82">
        <v>63</v>
      </c>
      <c r="C376" s="75">
        <v>642</v>
      </c>
      <c r="D376" s="75">
        <v>541</v>
      </c>
      <c r="E376" s="75" t="s">
        <v>114</v>
      </c>
    </row>
    <row r="377" spans="1:5">
      <c r="A377" s="82">
        <v>1274</v>
      </c>
      <c r="B377" s="82">
        <v>63</v>
      </c>
      <c r="C377" s="75">
        <v>642</v>
      </c>
      <c r="D377" s="75">
        <v>541</v>
      </c>
      <c r="E377" s="75" t="s">
        <v>114</v>
      </c>
    </row>
    <row r="378" spans="1:5">
      <c r="A378" s="82">
        <v>1275</v>
      </c>
      <c r="B378" s="82">
        <v>63</v>
      </c>
      <c r="C378" s="75">
        <v>642</v>
      </c>
      <c r="D378" s="75">
        <v>541</v>
      </c>
      <c r="E378" s="75" t="s">
        <v>114</v>
      </c>
    </row>
    <row r="379" spans="1:5">
      <c r="A379" s="82">
        <v>1276</v>
      </c>
      <c r="B379" s="82">
        <v>63</v>
      </c>
      <c r="C379" s="75">
        <v>642</v>
      </c>
      <c r="D379" s="75">
        <v>541</v>
      </c>
      <c r="E379" s="75" t="s">
        <v>114</v>
      </c>
    </row>
    <row r="380" spans="1:5">
      <c r="A380" s="82">
        <v>1277</v>
      </c>
      <c r="B380" s="82">
        <v>63</v>
      </c>
      <c r="C380" s="75">
        <v>642</v>
      </c>
      <c r="D380" s="75">
        <v>541</v>
      </c>
      <c r="E380" s="75" t="s">
        <v>114</v>
      </c>
    </row>
    <row r="381" spans="1:5">
      <c r="A381" s="82">
        <v>1278</v>
      </c>
      <c r="B381" s="82">
        <v>63</v>
      </c>
      <c r="C381" s="75">
        <v>642</v>
      </c>
      <c r="D381" s="75">
        <v>541</v>
      </c>
      <c r="E381" s="75" t="s">
        <v>114</v>
      </c>
    </row>
    <row r="382" spans="1:5">
      <c r="A382" s="82">
        <v>1279</v>
      </c>
      <c r="B382" s="82">
        <v>63</v>
      </c>
      <c r="C382" s="75">
        <v>642</v>
      </c>
      <c r="D382" s="75">
        <v>541</v>
      </c>
      <c r="E382" s="75" t="s">
        <v>114</v>
      </c>
    </row>
    <row r="383" spans="1:5">
      <c r="A383" s="82">
        <v>1280</v>
      </c>
      <c r="B383" s="82">
        <v>63</v>
      </c>
      <c r="C383" s="75">
        <v>642</v>
      </c>
      <c r="D383" s="75">
        <v>541</v>
      </c>
      <c r="E383" s="75" t="s">
        <v>114</v>
      </c>
    </row>
    <row r="384" spans="1:5">
      <c r="A384" s="82">
        <v>1281</v>
      </c>
      <c r="B384" s="82">
        <v>63</v>
      </c>
      <c r="C384" s="75">
        <v>642</v>
      </c>
      <c r="D384" s="75">
        <v>541</v>
      </c>
      <c r="E384" s="75" t="s">
        <v>114</v>
      </c>
    </row>
    <row r="385" spans="1:5">
      <c r="A385" s="82">
        <v>1282</v>
      </c>
      <c r="B385" s="82">
        <v>63</v>
      </c>
      <c r="C385" s="75">
        <v>642</v>
      </c>
      <c r="D385" s="75">
        <v>541</v>
      </c>
      <c r="E385" s="75" t="s">
        <v>114</v>
      </c>
    </row>
    <row r="386" spans="1:5">
      <c r="A386" s="82">
        <v>1283</v>
      </c>
      <c r="B386" s="82">
        <v>63</v>
      </c>
      <c r="C386" s="75">
        <v>642</v>
      </c>
      <c r="D386" s="75">
        <v>541</v>
      </c>
      <c r="E386" s="75" t="s">
        <v>114</v>
      </c>
    </row>
    <row r="387" spans="1:5">
      <c r="A387" s="82">
        <v>1284</v>
      </c>
      <c r="B387" s="82">
        <v>63</v>
      </c>
      <c r="C387" s="75">
        <v>642</v>
      </c>
      <c r="D387" s="75">
        <v>541</v>
      </c>
      <c r="E387" s="75" t="s">
        <v>114</v>
      </c>
    </row>
    <row r="388" spans="1:5">
      <c r="A388" s="82">
        <v>1285</v>
      </c>
      <c r="B388" s="82">
        <v>63</v>
      </c>
      <c r="C388" s="75">
        <v>642</v>
      </c>
      <c r="D388" s="75">
        <v>541</v>
      </c>
      <c r="E388" s="75" t="s">
        <v>114</v>
      </c>
    </row>
    <row r="389" spans="1:5">
      <c r="A389" s="82">
        <v>1286</v>
      </c>
      <c r="B389" s="82">
        <v>63</v>
      </c>
      <c r="C389" s="75">
        <v>642</v>
      </c>
      <c r="D389" s="75">
        <v>541</v>
      </c>
      <c r="E389" s="75" t="s">
        <v>114</v>
      </c>
    </row>
    <row r="390" spans="1:5">
      <c r="A390" s="82">
        <v>1287</v>
      </c>
      <c r="B390" s="82">
        <v>63</v>
      </c>
      <c r="C390" s="75">
        <v>642</v>
      </c>
      <c r="D390" s="75">
        <v>541</v>
      </c>
      <c r="E390" s="75" t="s">
        <v>114</v>
      </c>
    </row>
    <row r="391" spans="1:5">
      <c r="A391" s="82">
        <v>1288</v>
      </c>
      <c r="B391" s="82">
        <v>63</v>
      </c>
      <c r="C391" s="75">
        <v>642</v>
      </c>
      <c r="D391" s="75">
        <v>541</v>
      </c>
      <c r="E391" s="75" t="s">
        <v>114</v>
      </c>
    </row>
    <row r="392" spans="1:5">
      <c r="A392" s="82">
        <v>1289</v>
      </c>
      <c r="B392" s="82">
        <v>63</v>
      </c>
      <c r="C392" s="75">
        <v>642</v>
      </c>
      <c r="D392" s="75">
        <v>541</v>
      </c>
      <c r="E392" s="75" t="s">
        <v>114</v>
      </c>
    </row>
    <row r="393" spans="1:5">
      <c r="A393" s="82">
        <v>1290</v>
      </c>
      <c r="B393" s="82">
        <v>63</v>
      </c>
      <c r="C393" s="75">
        <v>642</v>
      </c>
      <c r="D393" s="75">
        <v>541</v>
      </c>
      <c r="E393" s="75" t="s">
        <v>114</v>
      </c>
    </row>
    <row r="394" spans="1:5">
      <c r="A394" s="82">
        <v>1291</v>
      </c>
      <c r="B394" s="82">
        <v>63</v>
      </c>
      <c r="C394" s="75">
        <v>642</v>
      </c>
      <c r="D394" s="75">
        <v>541</v>
      </c>
      <c r="E394" s="75" t="s">
        <v>114</v>
      </c>
    </row>
    <row r="395" spans="1:5">
      <c r="A395" s="82">
        <v>1292</v>
      </c>
      <c r="B395" s="82">
        <v>63</v>
      </c>
      <c r="C395" s="75">
        <v>642</v>
      </c>
      <c r="D395" s="75">
        <v>541</v>
      </c>
      <c r="E395" s="75" t="s">
        <v>114</v>
      </c>
    </row>
    <row r="396" spans="1:5">
      <c r="A396" s="82">
        <v>1293</v>
      </c>
      <c r="B396" s="82">
        <v>63</v>
      </c>
      <c r="C396" s="75">
        <v>642</v>
      </c>
      <c r="D396" s="75">
        <v>541</v>
      </c>
      <c r="E396" s="75" t="s">
        <v>114</v>
      </c>
    </row>
    <row r="397" spans="1:5">
      <c r="A397" s="82">
        <v>1294</v>
      </c>
      <c r="B397" s="82">
        <v>63</v>
      </c>
      <c r="C397" s="75">
        <v>642</v>
      </c>
      <c r="D397" s="75">
        <v>541</v>
      </c>
      <c r="E397" s="75" t="s">
        <v>114</v>
      </c>
    </row>
    <row r="398" spans="1:5">
      <c r="A398" s="82">
        <v>1295</v>
      </c>
      <c r="B398" s="82">
        <v>63</v>
      </c>
      <c r="C398" s="75">
        <v>642</v>
      </c>
      <c r="D398" s="75">
        <v>541</v>
      </c>
      <c r="E398" s="75" t="s">
        <v>114</v>
      </c>
    </row>
    <row r="399" spans="1:5">
      <c r="A399" s="82">
        <v>1296</v>
      </c>
      <c r="B399" s="82">
        <v>63</v>
      </c>
      <c r="C399" s="75">
        <v>642</v>
      </c>
      <c r="D399" s="75">
        <v>541</v>
      </c>
      <c r="E399" s="75" t="s">
        <v>114</v>
      </c>
    </row>
    <row r="400" spans="1:5">
      <c r="A400" s="82">
        <v>1297</v>
      </c>
      <c r="B400" s="82">
        <v>63</v>
      </c>
      <c r="C400" s="75">
        <v>642</v>
      </c>
      <c r="D400" s="75">
        <v>541</v>
      </c>
      <c r="E400" s="75" t="s">
        <v>114</v>
      </c>
    </row>
    <row r="401" spans="1:5">
      <c r="A401" s="82">
        <v>1298</v>
      </c>
      <c r="B401" s="82">
        <v>63</v>
      </c>
      <c r="C401" s="75">
        <v>642</v>
      </c>
      <c r="D401" s="75">
        <v>541</v>
      </c>
      <c r="E401" s="75" t="s">
        <v>114</v>
      </c>
    </row>
    <row r="402" spans="1:5">
      <c r="A402" s="82">
        <v>1299</v>
      </c>
      <c r="B402" s="82">
        <v>63</v>
      </c>
      <c r="C402" s="75">
        <v>642</v>
      </c>
      <c r="D402" s="75">
        <v>541</v>
      </c>
      <c r="E402" s="75" t="s">
        <v>114</v>
      </c>
    </row>
    <row r="403" spans="1:5">
      <c r="A403" s="82">
        <v>1300</v>
      </c>
      <c r="B403" s="82">
        <v>63</v>
      </c>
      <c r="C403" s="75">
        <v>642</v>
      </c>
      <c r="D403" s="75">
        <v>541</v>
      </c>
      <c r="E403" s="75" t="s">
        <v>114</v>
      </c>
    </row>
    <row r="404" spans="1:5">
      <c r="A404" s="82">
        <v>1301</v>
      </c>
      <c r="B404" s="82">
        <v>63</v>
      </c>
      <c r="C404" s="75">
        <v>642</v>
      </c>
      <c r="D404" s="75">
        <v>541</v>
      </c>
      <c r="E404" s="75" t="s">
        <v>114</v>
      </c>
    </row>
    <row r="405" spans="1:5">
      <c r="A405" s="82">
        <v>1302</v>
      </c>
      <c r="B405" s="82">
        <v>63</v>
      </c>
      <c r="C405" s="75">
        <v>642</v>
      </c>
      <c r="D405" s="75">
        <v>541</v>
      </c>
      <c r="E405" s="75" t="s">
        <v>114</v>
      </c>
    </row>
    <row r="406" spans="1:5">
      <c r="A406" s="82">
        <v>1303</v>
      </c>
      <c r="B406" s="82">
        <v>63</v>
      </c>
      <c r="C406" s="75">
        <v>642</v>
      </c>
      <c r="D406" s="75">
        <v>541</v>
      </c>
      <c r="E406" s="75" t="s">
        <v>114</v>
      </c>
    </row>
    <row r="407" spans="1:5">
      <c r="A407" s="82">
        <v>1304</v>
      </c>
      <c r="B407" s="82">
        <v>63</v>
      </c>
      <c r="C407" s="75">
        <v>642</v>
      </c>
      <c r="D407" s="75">
        <v>541</v>
      </c>
      <c r="E407" s="75" t="s">
        <v>114</v>
      </c>
    </row>
    <row r="408" spans="1:5">
      <c r="A408" s="82">
        <v>1305</v>
      </c>
      <c r="B408" s="82">
        <v>63</v>
      </c>
      <c r="C408" s="75">
        <v>642</v>
      </c>
      <c r="D408" s="75">
        <v>541</v>
      </c>
      <c r="E408" s="75" t="s">
        <v>114</v>
      </c>
    </row>
    <row r="409" spans="1:5">
      <c r="A409" s="82">
        <v>1306</v>
      </c>
      <c r="B409" s="82">
        <v>63</v>
      </c>
      <c r="C409" s="75">
        <v>642</v>
      </c>
      <c r="D409" s="75">
        <v>541</v>
      </c>
      <c r="E409" s="75" t="s">
        <v>114</v>
      </c>
    </row>
    <row r="410" spans="1:5">
      <c r="A410" s="82">
        <v>1307</v>
      </c>
      <c r="B410" s="82">
        <v>63</v>
      </c>
      <c r="C410" s="75">
        <v>642</v>
      </c>
      <c r="D410" s="75">
        <v>541</v>
      </c>
      <c r="E410" s="75" t="s">
        <v>114</v>
      </c>
    </row>
    <row r="411" spans="1:5">
      <c r="A411" s="82">
        <v>1308</v>
      </c>
      <c r="B411" s="82">
        <v>63</v>
      </c>
      <c r="C411" s="75">
        <v>642</v>
      </c>
      <c r="D411" s="75">
        <v>541</v>
      </c>
      <c r="E411" s="75" t="s">
        <v>114</v>
      </c>
    </row>
    <row r="412" spans="1:5">
      <c r="A412" s="82">
        <v>1309</v>
      </c>
      <c r="B412" s="82">
        <v>63</v>
      </c>
      <c r="C412" s="75">
        <v>642</v>
      </c>
      <c r="D412" s="75">
        <v>541</v>
      </c>
      <c r="E412" s="75" t="s">
        <v>114</v>
      </c>
    </row>
    <row r="413" spans="1:5">
      <c r="A413" s="82">
        <v>1310</v>
      </c>
      <c r="B413" s="82">
        <v>63</v>
      </c>
      <c r="C413" s="75">
        <v>642</v>
      </c>
      <c r="D413" s="75">
        <v>541</v>
      </c>
      <c r="E413" s="75" t="s">
        <v>114</v>
      </c>
    </row>
    <row r="414" spans="1:5">
      <c r="A414" s="82">
        <v>1311</v>
      </c>
      <c r="B414" s="82">
        <v>63</v>
      </c>
      <c r="C414" s="75">
        <v>642</v>
      </c>
      <c r="D414" s="75">
        <v>541</v>
      </c>
      <c r="E414" s="75" t="s">
        <v>114</v>
      </c>
    </row>
    <row r="415" spans="1:5">
      <c r="A415" s="82">
        <v>1312</v>
      </c>
      <c r="B415" s="82">
        <v>63</v>
      </c>
      <c r="C415" s="75">
        <v>642</v>
      </c>
      <c r="D415" s="75">
        <v>541</v>
      </c>
      <c r="E415" s="75" t="s">
        <v>114</v>
      </c>
    </row>
    <row r="416" spans="1:5">
      <c r="A416" s="82">
        <v>1313</v>
      </c>
      <c r="B416" s="82">
        <v>63</v>
      </c>
      <c r="C416" s="75">
        <v>642</v>
      </c>
      <c r="D416" s="75">
        <v>541</v>
      </c>
      <c r="E416" s="75" t="s">
        <v>114</v>
      </c>
    </row>
    <row r="417" spans="1:5">
      <c r="A417" s="82">
        <v>1314</v>
      </c>
      <c r="B417" s="82">
        <v>63</v>
      </c>
      <c r="C417" s="75">
        <v>642</v>
      </c>
      <c r="D417" s="75">
        <v>541</v>
      </c>
      <c r="E417" s="75" t="s">
        <v>114</v>
      </c>
    </row>
    <row r="418" spans="1:5">
      <c r="A418" s="82">
        <v>1315</v>
      </c>
      <c r="B418" s="82">
        <v>63</v>
      </c>
      <c r="C418" s="75">
        <v>642</v>
      </c>
      <c r="D418" s="75">
        <v>541</v>
      </c>
      <c r="E418" s="75" t="s">
        <v>114</v>
      </c>
    </row>
    <row r="419" spans="1:5">
      <c r="A419" s="82">
        <v>1316</v>
      </c>
      <c r="B419" s="82">
        <v>63</v>
      </c>
      <c r="C419" s="75">
        <v>642</v>
      </c>
      <c r="D419" s="75">
        <v>541</v>
      </c>
      <c r="E419" s="75" t="s">
        <v>114</v>
      </c>
    </row>
    <row r="420" spans="1:5">
      <c r="A420" s="82">
        <v>1317</v>
      </c>
      <c r="B420" s="82">
        <v>63</v>
      </c>
      <c r="C420" s="75">
        <v>642</v>
      </c>
      <c r="D420" s="75">
        <v>541</v>
      </c>
      <c r="E420" s="75" t="s">
        <v>114</v>
      </c>
    </row>
    <row r="421" spans="1:5">
      <c r="A421" s="82">
        <v>1318</v>
      </c>
      <c r="B421" s="82">
        <v>63</v>
      </c>
      <c r="C421" s="75">
        <v>642</v>
      </c>
      <c r="D421" s="75">
        <v>541</v>
      </c>
      <c r="E421" s="75" t="s">
        <v>114</v>
      </c>
    </row>
    <row r="422" spans="1:5">
      <c r="A422" s="82">
        <v>1319</v>
      </c>
      <c r="B422" s="82">
        <v>63</v>
      </c>
      <c r="C422" s="75">
        <v>642</v>
      </c>
      <c r="D422" s="75">
        <v>541</v>
      </c>
      <c r="E422" s="75" t="s">
        <v>114</v>
      </c>
    </row>
    <row r="423" spans="1:5">
      <c r="A423" s="82">
        <v>1320</v>
      </c>
      <c r="B423" s="82">
        <v>63</v>
      </c>
      <c r="C423" s="75">
        <v>642</v>
      </c>
      <c r="D423" s="75">
        <v>541</v>
      </c>
      <c r="E423" s="75" t="s">
        <v>114</v>
      </c>
    </row>
    <row r="424" spans="1:5">
      <c r="A424" s="82">
        <v>1321</v>
      </c>
      <c r="B424" s="82">
        <v>63</v>
      </c>
      <c r="C424" s="75">
        <v>642</v>
      </c>
      <c r="D424" s="75">
        <v>541</v>
      </c>
      <c r="E424" s="75" t="s">
        <v>114</v>
      </c>
    </row>
    <row r="425" spans="1:5">
      <c r="A425" s="82">
        <v>1322</v>
      </c>
      <c r="B425" s="82">
        <v>63</v>
      </c>
      <c r="C425" s="75">
        <v>642</v>
      </c>
      <c r="D425" s="75">
        <v>541</v>
      </c>
      <c r="E425" s="75" t="s">
        <v>114</v>
      </c>
    </row>
    <row r="426" spans="1:5">
      <c r="A426" s="82">
        <v>1323</v>
      </c>
      <c r="B426" s="82">
        <v>63</v>
      </c>
      <c r="C426" s="75">
        <v>642</v>
      </c>
      <c r="D426" s="75">
        <v>541</v>
      </c>
      <c r="E426" s="75" t="s">
        <v>114</v>
      </c>
    </row>
    <row r="427" spans="1:5">
      <c r="A427" s="82">
        <v>1324</v>
      </c>
      <c r="B427" s="82">
        <v>63</v>
      </c>
      <c r="C427" s="75">
        <v>642</v>
      </c>
      <c r="D427" s="75">
        <v>541</v>
      </c>
      <c r="E427" s="75" t="s">
        <v>114</v>
      </c>
    </row>
    <row r="428" spans="1:5">
      <c r="A428" s="82">
        <v>1325</v>
      </c>
      <c r="B428" s="82">
        <v>63</v>
      </c>
      <c r="C428" s="75">
        <v>642</v>
      </c>
      <c r="D428" s="75">
        <v>541</v>
      </c>
      <c r="E428" s="75" t="s">
        <v>114</v>
      </c>
    </row>
    <row r="429" spans="1:5">
      <c r="A429" s="82">
        <v>1326</v>
      </c>
      <c r="B429" s="82">
        <v>63</v>
      </c>
      <c r="C429" s="75">
        <v>642</v>
      </c>
      <c r="D429" s="75">
        <v>541</v>
      </c>
      <c r="E429" s="75" t="s">
        <v>114</v>
      </c>
    </row>
    <row r="430" spans="1:5">
      <c r="A430" s="82">
        <v>1327</v>
      </c>
      <c r="B430" s="82">
        <v>63</v>
      </c>
      <c r="C430" s="75">
        <v>642</v>
      </c>
      <c r="D430" s="75">
        <v>541</v>
      </c>
      <c r="E430" s="75" t="s">
        <v>114</v>
      </c>
    </row>
    <row r="431" spans="1:5">
      <c r="A431" s="82">
        <v>1328</v>
      </c>
      <c r="B431" s="82">
        <v>63</v>
      </c>
      <c r="C431" s="75">
        <v>642</v>
      </c>
      <c r="D431" s="75">
        <v>541</v>
      </c>
      <c r="E431" s="75" t="s">
        <v>114</v>
      </c>
    </row>
    <row r="432" spans="1:5">
      <c r="A432" s="82">
        <v>1329</v>
      </c>
      <c r="B432" s="82">
        <v>63</v>
      </c>
      <c r="C432" s="75">
        <v>642</v>
      </c>
      <c r="D432" s="75">
        <v>541</v>
      </c>
      <c r="E432" s="75" t="s">
        <v>114</v>
      </c>
    </row>
    <row r="433" spans="1:5">
      <c r="A433" s="82">
        <v>1330</v>
      </c>
      <c r="B433" s="82">
        <v>63</v>
      </c>
      <c r="C433" s="75">
        <v>642</v>
      </c>
      <c r="D433" s="75">
        <v>541</v>
      </c>
      <c r="E433" s="75" t="s">
        <v>114</v>
      </c>
    </row>
    <row r="434" spans="1:5">
      <c r="A434" s="82">
        <v>1331</v>
      </c>
      <c r="B434" s="82">
        <v>63</v>
      </c>
      <c r="C434" s="75">
        <v>642</v>
      </c>
      <c r="D434" s="75">
        <v>541</v>
      </c>
      <c r="E434" s="75" t="s">
        <v>114</v>
      </c>
    </row>
    <row r="435" spans="1:5">
      <c r="A435" s="82">
        <v>1332</v>
      </c>
      <c r="B435" s="82">
        <v>63</v>
      </c>
      <c r="C435" s="75">
        <v>642</v>
      </c>
      <c r="D435" s="75">
        <v>541</v>
      </c>
      <c r="E435" s="75" t="s">
        <v>114</v>
      </c>
    </row>
    <row r="436" spans="1:5">
      <c r="A436" s="82">
        <v>1333</v>
      </c>
      <c r="B436" s="82">
        <v>63</v>
      </c>
      <c r="C436" s="75">
        <v>642</v>
      </c>
      <c r="D436" s="75">
        <v>541</v>
      </c>
      <c r="E436" s="75" t="s">
        <v>114</v>
      </c>
    </row>
    <row r="437" spans="1:5">
      <c r="A437" s="82">
        <v>1334</v>
      </c>
      <c r="B437" s="82">
        <v>63</v>
      </c>
      <c r="C437" s="75">
        <v>642</v>
      </c>
      <c r="D437" s="75">
        <v>541</v>
      </c>
      <c r="E437" s="75" t="s">
        <v>114</v>
      </c>
    </row>
    <row r="438" spans="1:5">
      <c r="A438" s="82">
        <v>1335</v>
      </c>
      <c r="B438" s="82">
        <v>63</v>
      </c>
      <c r="C438" s="75">
        <v>642</v>
      </c>
      <c r="D438" s="75">
        <v>541</v>
      </c>
      <c r="E438" s="75" t="s">
        <v>114</v>
      </c>
    </row>
    <row r="439" spans="1:5">
      <c r="A439" s="82">
        <v>1336</v>
      </c>
      <c r="B439" s="82">
        <v>63</v>
      </c>
      <c r="C439" s="75">
        <v>642</v>
      </c>
      <c r="D439" s="75">
        <v>541</v>
      </c>
      <c r="E439" s="75" t="s">
        <v>114</v>
      </c>
    </row>
    <row r="440" spans="1:5">
      <c r="A440" s="82">
        <v>1337</v>
      </c>
      <c r="B440" s="82">
        <v>63</v>
      </c>
      <c r="C440" s="75">
        <v>642</v>
      </c>
      <c r="D440" s="75">
        <v>541</v>
      </c>
      <c r="E440" s="75" t="s">
        <v>114</v>
      </c>
    </row>
    <row r="441" spans="1:5">
      <c r="A441" s="82">
        <v>1338</v>
      </c>
      <c r="B441" s="82">
        <v>63</v>
      </c>
      <c r="C441" s="75">
        <v>642</v>
      </c>
      <c r="D441" s="75">
        <v>541</v>
      </c>
      <c r="E441" s="75" t="s">
        <v>114</v>
      </c>
    </row>
    <row r="442" spans="1:5">
      <c r="A442" s="82">
        <v>1339</v>
      </c>
      <c r="B442" s="82">
        <v>63</v>
      </c>
      <c r="C442" s="75">
        <v>642</v>
      </c>
      <c r="D442" s="75">
        <v>541</v>
      </c>
      <c r="E442" s="75" t="s">
        <v>114</v>
      </c>
    </row>
    <row r="443" spans="1:5">
      <c r="A443" s="82">
        <v>1340</v>
      </c>
      <c r="B443" s="82">
        <v>63</v>
      </c>
      <c r="C443" s="75">
        <v>642</v>
      </c>
      <c r="D443" s="75">
        <v>541</v>
      </c>
      <c r="E443" s="75" t="s">
        <v>114</v>
      </c>
    </row>
    <row r="444" spans="1:5">
      <c r="A444" s="82">
        <v>1341</v>
      </c>
      <c r="B444" s="82">
        <v>63</v>
      </c>
      <c r="C444" s="75">
        <v>642</v>
      </c>
      <c r="D444" s="75">
        <v>541</v>
      </c>
      <c r="E444" s="75" t="s">
        <v>114</v>
      </c>
    </row>
    <row r="445" spans="1:5">
      <c r="A445" s="82">
        <v>1342</v>
      </c>
      <c r="B445" s="82">
        <v>63</v>
      </c>
      <c r="C445" s="75">
        <v>642</v>
      </c>
      <c r="D445" s="75">
        <v>541</v>
      </c>
      <c r="E445" s="75" t="s">
        <v>114</v>
      </c>
    </row>
    <row r="446" spans="1:5">
      <c r="A446" s="82">
        <v>1343</v>
      </c>
      <c r="B446" s="82">
        <v>63</v>
      </c>
      <c r="C446" s="75">
        <v>642</v>
      </c>
      <c r="D446" s="75">
        <v>541</v>
      </c>
      <c r="E446" s="75" t="s">
        <v>114</v>
      </c>
    </row>
    <row r="447" spans="1:5">
      <c r="A447" s="82">
        <v>1344</v>
      </c>
      <c r="B447" s="82">
        <v>63</v>
      </c>
      <c r="C447" s="75">
        <v>642</v>
      </c>
      <c r="D447" s="75">
        <v>541</v>
      </c>
      <c r="E447" s="75" t="s">
        <v>114</v>
      </c>
    </row>
    <row r="448" spans="1:5">
      <c r="A448" s="82">
        <v>1345</v>
      </c>
      <c r="B448" s="82">
        <v>63</v>
      </c>
      <c r="C448" s="75">
        <v>642</v>
      </c>
      <c r="D448" s="75">
        <v>541</v>
      </c>
      <c r="E448" s="75" t="s">
        <v>114</v>
      </c>
    </row>
    <row r="449" spans="1:5">
      <c r="A449" s="82">
        <v>1346</v>
      </c>
      <c r="B449" s="82">
        <v>63</v>
      </c>
      <c r="C449" s="75">
        <v>642</v>
      </c>
      <c r="D449" s="75">
        <v>541</v>
      </c>
      <c r="E449" s="75" t="s">
        <v>114</v>
      </c>
    </row>
    <row r="450" spans="1:5">
      <c r="A450" s="82">
        <v>1347</v>
      </c>
      <c r="B450" s="82">
        <v>63</v>
      </c>
      <c r="C450" s="75">
        <v>642</v>
      </c>
      <c r="D450" s="75">
        <v>541</v>
      </c>
      <c r="E450" s="75" t="s">
        <v>114</v>
      </c>
    </row>
    <row r="451" spans="1:5">
      <c r="A451" s="82">
        <v>1348</v>
      </c>
      <c r="B451" s="82">
        <v>63</v>
      </c>
      <c r="C451" s="75">
        <v>642</v>
      </c>
      <c r="D451" s="75">
        <v>541</v>
      </c>
      <c r="E451" s="75" t="s">
        <v>114</v>
      </c>
    </row>
    <row r="452" spans="1:5">
      <c r="A452" s="82">
        <v>1349</v>
      </c>
      <c r="B452" s="82">
        <v>63</v>
      </c>
      <c r="C452" s="75">
        <v>642</v>
      </c>
      <c r="D452" s="75">
        <v>541</v>
      </c>
      <c r="E452" s="75" t="s">
        <v>114</v>
      </c>
    </row>
    <row r="453" spans="1:5">
      <c r="A453" s="82">
        <v>1350</v>
      </c>
      <c r="B453" s="82">
        <v>63</v>
      </c>
      <c r="C453" s="75">
        <v>642</v>
      </c>
      <c r="D453" s="75">
        <v>541</v>
      </c>
      <c r="E453" s="75" t="s">
        <v>114</v>
      </c>
    </row>
    <row r="454" spans="1:5">
      <c r="A454" s="82">
        <v>1355</v>
      </c>
      <c r="B454" s="82">
        <v>63</v>
      </c>
      <c r="C454" s="75">
        <v>642</v>
      </c>
      <c r="D454" s="75">
        <v>541</v>
      </c>
      <c r="E454" s="75" t="s">
        <v>114</v>
      </c>
    </row>
    <row r="455" spans="1:5">
      <c r="A455" s="82">
        <v>1356</v>
      </c>
      <c r="B455" s="82">
        <v>63</v>
      </c>
      <c r="C455" s="75">
        <v>642</v>
      </c>
      <c r="D455" s="75">
        <v>541</v>
      </c>
      <c r="E455" s="75" t="s">
        <v>114</v>
      </c>
    </row>
    <row r="456" spans="1:5">
      <c r="A456" s="82">
        <v>1357</v>
      </c>
      <c r="B456" s="82">
        <v>63</v>
      </c>
      <c r="C456" s="75">
        <v>642</v>
      </c>
      <c r="D456" s="75">
        <v>541</v>
      </c>
      <c r="E456" s="75" t="s">
        <v>114</v>
      </c>
    </row>
    <row r="457" spans="1:5">
      <c r="A457" s="82">
        <v>1358</v>
      </c>
      <c r="B457" s="82">
        <v>63</v>
      </c>
      <c r="C457" s="75">
        <v>642</v>
      </c>
      <c r="D457" s="75">
        <v>541</v>
      </c>
      <c r="E457" s="75" t="s">
        <v>114</v>
      </c>
    </row>
    <row r="458" spans="1:5">
      <c r="A458" s="82">
        <v>1359</v>
      </c>
      <c r="B458" s="82">
        <v>63</v>
      </c>
      <c r="C458" s="75">
        <v>642</v>
      </c>
      <c r="D458" s="75">
        <v>541</v>
      </c>
      <c r="E458" s="75" t="s">
        <v>114</v>
      </c>
    </row>
    <row r="459" spans="1:5">
      <c r="A459" s="82">
        <v>1360</v>
      </c>
      <c r="B459" s="82">
        <v>63</v>
      </c>
      <c r="C459" s="75">
        <v>642</v>
      </c>
      <c r="D459" s="75">
        <v>541</v>
      </c>
      <c r="E459" s="75" t="s">
        <v>114</v>
      </c>
    </row>
    <row r="460" spans="1:5">
      <c r="A460" s="82">
        <v>1362</v>
      </c>
      <c r="B460" s="82">
        <v>63</v>
      </c>
      <c r="C460" s="75">
        <v>642</v>
      </c>
      <c r="D460" s="75">
        <v>541</v>
      </c>
      <c r="E460" s="75" t="s">
        <v>114</v>
      </c>
    </row>
    <row r="461" spans="1:5">
      <c r="A461" s="82">
        <v>1363</v>
      </c>
      <c r="B461" s="82">
        <v>63</v>
      </c>
      <c r="C461" s="75">
        <v>642</v>
      </c>
      <c r="D461" s="75">
        <v>541</v>
      </c>
      <c r="E461" s="75" t="s">
        <v>114</v>
      </c>
    </row>
    <row r="462" spans="1:5">
      <c r="A462" s="82">
        <v>1400</v>
      </c>
      <c r="B462" s="82">
        <v>63</v>
      </c>
      <c r="C462" s="75">
        <v>642</v>
      </c>
      <c r="D462" s="75">
        <v>541</v>
      </c>
      <c r="E462" s="75" t="s">
        <v>114</v>
      </c>
    </row>
    <row r="463" spans="1:5">
      <c r="A463" s="82">
        <v>1401</v>
      </c>
      <c r="B463" s="82">
        <v>63</v>
      </c>
      <c r="C463" s="75">
        <v>642</v>
      </c>
      <c r="D463" s="75">
        <v>541</v>
      </c>
      <c r="E463" s="75" t="s">
        <v>114</v>
      </c>
    </row>
    <row r="464" spans="1:5">
      <c r="A464" s="82">
        <v>1402</v>
      </c>
      <c r="B464" s="82">
        <v>63</v>
      </c>
      <c r="C464" s="75">
        <v>642</v>
      </c>
      <c r="D464" s="75">
        <v>541</v>
      </c>
      <c r="E464" s="75" t="s">
        <v>114</v>
      </c>
    </row>
    <row r="465" spans="1:5">
      <c r="A465" s="82">
        <v>1403</v>
      </c>
      <c r="B465" s="82">
        <v>63</v>
      </c>
      <c r="C465" s="75">
        <v>642</v>
      </c>
      <c r="D465" s="75">
        <v>541</v>
      </c>
      <c r="E465" s="75" t="s">
        <v>114</v>
      </c>
    </row>
    <row r="466" spans="1:5">
      <c r="A466" s="82">
        <v>1404</v>
      </c>
      <c r="B466" s="82">
        <v>63</v>
      </c>
      <c r="C466" s="75">
        <v>642</v>
      </c>
      <c r="D466" s="75">
        <v>541</v>
      </c>
      <c r="E466" s="75" t="s">
        <v>114</v>
      </c>
    </row>
    <row r="467" spans="1:5">
      <c r="A467" s="82">
        <v>1405</v>
      </c>
      <c r="B467" s="82">
        <v>63</v>
      </c>
      <c r="C467" s="75">
        <v>642</v>
      </c>
      <c r="D467" s="75">
        <v>541</v>
      </c>
      <c r="E467" s="75" t="s">
        <v>114</v>
      </c>
    </row>
    <row r="468" spans="1:5">
      <c r="A468" s="82">
        <v>1406</v>
      </c>
      <c r="B468" s="82">
        <v>63</v>
      </c>
      <c r="C468" s="75">
        <v>642</v>
      </c>
      <c r="D468" s="75">
        <v>541</v>
      </c>
      <c r="E468" s="75" t="s">
        <v>114</v>
      </c>
    </row>
    <row r="469" spans="1:5">
      <c r="A469" s="82">
        <v>1407</v>
      </c>
      <c r="B469" s="82">
        <v>63</v>
      </c>
      <c r="C469" s="75">
        <v>642</v>
      </c>
      <c r="D469" s="75">
        <v>541</v>
      </c>
      <c r="E469" s="75" t="s">
        <v>114</v>
      </c>
    </row>
    <row r="470" spans="1:5">
      <c r="A470" s="82">
        <v>1408</v>
      </c>
      <c r="B470" s="82">
        <v>63</v>
      </c>
      <c r="C470" s="75">
        <v>642</v>
      </c>
      <c r="D470" s="75">
        <v>541</v>
      </c>
      <c r="E470" s="75" t="s">
        <v>114</v>
      </c>
    </row>
    <row r="471" spans="1:5">
      <c r="A471" s="82">
        <v>1409</v>
      </c>
      <c r="B471" s="82">
        <v>63</v>
      </c>
      <c r="C471" s="75">
        <v>642</v>
      </c>
      <c r="D471" s="75">
        <v>541</v>
      </c>
      <c r="E471" s="75" t="s">
        <v>114</v>
      </c>
    </row>
    <row r="472" spans="1:5">
      <c r="A472" s="82">
        <v>1410</v>
      </c>
      <c r="B472" s="82">
        <v>63</v>
      </c>
      <c r="C472" s="75">
        <v>642</v>
      </c>
      <c r="D472" s="75">
        <v>541</v>
      </c>
      <c r="E472" s="75" t="s">
        <v>114</v>
      </c>
    </row>
    <row r="473" spans="1:5">
      <c r="A473" s="82">
        <v>1411</v>
      </c>
      <c r="B473" s="82">
        <v>63</v>
      </c>
      <c r="C473" s="75">
        <v>642</v>
      </c>
      <c r="D473" s="75">
        <v>541</v>
      </c>
      <c r="E473" s="75" t="s">
        <v>114</v>
      </c>
    </row>
    <row r="474" spans="1:5">
      <c r="A474" s="82">
        <v>1412</v>
      </c>
      <c r="B474" s="82">
        <v>63</v>
      </c>
      <c r="C474" s="75">
        <v>642</v>
      </c>
      <c r="D474" s="75">
        <v>541</v>
      </c>
      <c r="E474" s="75" t="s">
        <v>114</v>
      </c>
    </row>
    <row r="475" spans="1:5">
      <c r="A475" s="82">
        <v>1413</v>
      </c>
      <c r="B475" s="82">
        <v>63</v>
      </c>
      <c r="C475" s="75">
        <v>642</v>
      </c>
      <c r="D475" s="75">
        <v>541</v>
      </c>
      <c r="E475" s="75" t="s">
        <v>114</v>
      </c>
    </row>
    <row r="476" spans="1:5">
      <c r="A476" s="82">
        <v>1414</v>
      </c>
      <c r="B476" s="82">
        <v>63</v>
      </c>
      <c r="C476" s="75">
        <v>642</v>
      </c>
      <c r="D476" s="75">
        <v>541</v>
      </c>
      <c r="E476" s="75" t="s">
        <v>114</v>
      </c>
    </row>
    <row r="477" spans="1:5">
      <c r="A477" s="82">
        <v>1415</v>
      </c>
      <c r="B477" s="82">
        <v>63</v>
      </c>
      <c r="C477" s="75">
        <v>642</v>
      </c>
      <c r="D477" s="75">
        <v>541</v>
      </c>
      <c r="E477" s="75" t="s">
        <v>114</v>
      </c>
    </row>
    <row r="478" spans="1:5">
      <c r="A478" s="82">
        <v>1416</v>
      </c>
      <c r="B478" s="82">
        <v>63</v>
      </c>
      <c r="C478" s="75">
        <v>642</v>
      </c>
      <c r="D478" s="75">
        <v>541</v>
      </c>
      <c r="E478" s="75" t="s">
        <v>114</v>
      </c>
    </row>
    <row r="479" spans="1:5">
      <c r="A479" s="82">
        <v>1417</v>
      </c>
      <c r="B479" s="82">
        <v>63</v>
      </c>
      <c r="C479" s="75">
        <v>642</v>
      </c>
      <c r="D479" s="75">
        <v>541</v>
      </c>
      <c r="E479" s="75" t="s">
        <v>114</v>
      </c>
    </row>
    <row r="480" spans="1:5">
      <c r="A480" s="82">
        <v>1418</v>
      </c>
      <c r="B480" s="82">
        <v>63</v>
      </c>
      <c r="C480" s="75">
        <v>642</v>
      </c>
      <c r="D480" s="75">
        <v>541</v>
      </c>
      <c r="E480" s="75" t="s">
        <v>114</v>
      </c>
    </row>
    <row r="481" spans="1:5">
      <c r="A481" s="82">
        <v>1419</v>
      </c>
      <c r="B481" s="82">
        <v>63</v>
      </c>
      <c r="C481" s="75">
        <v>642</v>
      </c>
      <c r="D481" s="75">
        <v>541</v>
      </c>
      <c r="E481" s="75" t="s">
        <v>114</v>
      </c>
    </row>
    <row r="482" spans="1:5">
      <c r="A482" s="82">
        <v>1420</v>
      </c>
      <c r="B482" s="82">
        <v>63</v>
      </c>
      <c r="C482" s="75">
        <v>642</v>
      </c>
      <c r="D482" s="75">
        <v>541</v>
      </c>
      <c r="E482" s="75" t="s">
        <v>114</v>
      </c>
    </row>
    <row r="483" spans="1:5">
      <c r="A483" s="82">
        <v>1421</v>
      </c>
      <c r="B483" s="82">
        <v>63</v>
      </c>
      <c r="C483" s="75">
        <v>642</v>
      </c>
      <c r="D483" s="75">
        <v>541</v>
      </c>
      <c r="E483" s="75" t="s">
        <v>114</v>
      </c>
    </row>
    <row r="484" spans="1:5">
      <c r="A484" s="82">
        <v>1422</v>
      </c>
      <c r="B484" s="82">
        <v>63</v>
      </c>
      <c r="C484" s="75">
        <v>642</v>
      </c>
      <c r="D484" s="75">
        <v>541</v>
      </c>
      <c r="E484" s="75" t="s">
        <v>114</v>
      </c>
    </row>
    <row r="485" spans="1:5">
      <c r="A485" s="82">
        <v>1423</v>
      </c>
      <c r="B485" s="82">
        <v>63</v>
      </c>
      <c r="C485" s="75">
        <v>642</v>
      </c>
      <c r="D485" s="75">
        <v>541</v>
      </c>
      <c r="E485" s="75" t="s">
        <v>114</v>
      </c>
    </row>
    <row r="486" spans="1:5">
      <c r="A486" s="82">
        <v>1424</v>
      </c>
      <c r="B486" s="82">
        <v>63</v>
      </c>
      <c r="C486" s="75">
        <v>642</v>
      </c>
      <c r="D486" s="75">
        <v>541</v>
      </c>
      <c r="E486" s="75" t="s">
        <v>114</v>
      </c>
    </row>
    <row r="487" spans="1:5">
      <c r="A487" s="82">
        <v>1425</v>
      </c>
      <c r="B487" s="82">
        <v>63</v>
      </c>
      <c r="C487" s="75">
        <v>642</v>
      </c>
      <c r="D487" s="75">
        <v>541</v>
      </c>
      <c r="E487" s="75" t="s">
        <v>114</v>
      </c>
    </row>
    <row r="488" spans="1:5">
      <c r="A488" s="82">
        <v>1426</v>
      </c>
      <c r="B488" s="82">
        <v>63</v>
      </c>
      <c r="C488" s="75">
        <v>642</v>
      </c>
      <c r="D488" s="75">
        <v>541</v>
      </c>
      <c r="E488" s="75" t="s">
        <v>114</v>
      </c>
    </row>
    <row r="489" spans="1:5">
      <c r="A489" s="82">
        <v>1427</v>
      </c>
      <c r="B489" s="82">
        <v>63</v>
      </c>
      <c r="C489" s="75">
        <v>642</v>
      </c>
      <c r="D489" s="75">
        <v>541</v>
      </c>
      <c r="E489" s="75" t="s">
        <v>114</v>
      </c>
    </row>
    <row r="490" spans="1:5">
      <c r="A490" s="82">
        <v>1428</v>
      </c>
      <c r="B490" s="82">
        <v>63</v>
      </c>
      <c r="C490" s="75">
        <v>642</v>
      </c>
      <c r="D490" s="75">
        <v>541</v>
      </c>
      <c r="E490" s="75" t="s">
        <v>114</v>
      </c>
    </row>
    <row r="491" spans="1:5">
      <c r="A491" s="82">
        <v>1429</v>
      </c>
      <c r="B491" s="82">
        <v>63</v>
      </c>
      <c r="C491" s="75">
        <v>642</v>
      </c>
      <c r="D491" s="75">
        <v>541</v>
      </c>
      <c r="E491" s="75" t="s">
        <v>114</v>
      </c>
    </row>
    <row r="492" spans="1:5">
      <c r="A492" s="82">
        <v>1430</v>
      </c>
      <c r="B492" s="82">
        <v>63</v>
      </c>
      <c r="C492" s="75">
        <v>642</v>
      </c>
      <c r="D492" s="75">
        <v>541</v>
      </c>
      <c r="E492" s="75" t="s">
        <v>114</v>
      </c>
    </row>
    <row r="493" spans="1:5">
      <c r="A493" s="82">
        <v>1431</v>
      </c>
      <c r="B493" s="82">
        <v>63</v>
      </c>
      <c r="C493" s="75">
        <v>642</v>
      </c>
      <c r="D493" s="75">
        <v>541</v>
      </c>
      <c r="E493" s="75" t="s">
        <v>114</v>
      </c>
    </row>
    <row r="494" spans="1:5">
      <c r="A494" s="82">
        <v>1432</v>
      </c>
      <c r="B494" s="82">
        <v>63</v>
      </c>
      <c r="C494" s="75">
        <v>642</v>
      </c>
      <c r="D494" s="75">
        <v>541</v>
      </c>
      <c r="E494" s="75" t="s">
        <v>114</v>
      </c>
    </row>
    <row r="495" spans="1:5">
      <c r="A495" s="82">
        <v>1433</v>
      </c>
      <c r="B495" s="82">
        <v>63</v>
      </c>
      <c r="C495" s="75">
        <v>642</v>
      </c>
      <c r="D495" s="75">
        <v>541</v>
      </c>
      <c r="E495" s="75" t="s">
        <v>114</v>
      </c>
    </row>
    <row r="496" spans="1:5">
      <c r="A496" s="82">
        <v>1434</v>
      </c>
      <c r="B496" s="82">
        <v>63</v>
      </c>
      <c r="C496" s="75">
        <v>642</v>
      </c>
      <c r="D496" s="75">
        <v>541</v>
      </c>
      <c r="E496" s="75" t="s">
        <v>114</v>
      </c>
    </row>
    <row r="497" spans="1:5">
      <c r="A497" s="82">
        <v>1435</v>
      </c>
      <c r="B497" s="82">
        <v>63</v>
      </c>
      <c r="C497" s="75">
        <v>642</v>
      </c>
      <c r="D497" s="75">
        <v>541</v>
      </c>
      <c r="E497" s="75" t="s">
        <v>114</v>
      </c>
    </row>
    <row r="498" spans="1:5">
      <c r="A498" s="82">
        <v>1436</v>
      </c>
      <c r="B498" s="82">
        <v>63</v>
      </c>
      <c r="C498" s="75">
        <v>642</v>
      </c>
      <c r="D498" s="75">
        <v>541</v>
      </c>
      <c r="E498" s="75" t="s">
        <v>114</v>
      </c>
    </row>
    <row r="499" spans="1:5">
      <c r="A499" s="82">
        <v>1437</v>
      </c>
      <c r="B499" s="82">
        <v>63</v>
      </c>
      <c r="C499" s="75">
        <v>642</v>
      </c>
      <c r="D499" s="75">
        <v>541</v>
      </c>
      <c r="E499" s="75" t="s">
        <v>114</v>
      </c>
    </row>
    <row r="500" spans="1:5">
      <c r="A500" s="82">
        <v>1438</v>
      </c>
      <c r="B500" s="82">
        <v>63</v>
      </c>
      <c r="C500" s="75">
        <v>642</v>
      </c>
      <c r="D500" s="75">
        <v>541</v>
      </c>
      <c r="E500" s="75" t="s">
        <v>114</v>
      </c>
    </row>
    <row r="501" spans="1:5">
      <c r="A501" s="82">
        <v>1439</v>
      </c>
      <c r="B501" s="82">
        <v>63</v>
      </c>
      <c r="C501" s="75">
        <v>642</v>
      </c>
      <c r="D501" s="75">
        <v>541</v>
      </c>
      <c r="E501" s="75" t="s">
        <v>114</v>
      </c>
    </row>
    <row r="502" spans="1:5">
      <c r="A502" s="82">
        <v>1440</v>
      </c>
      <c r="B502" s="82">
        <v>63</v>
      </c>
      <c r="C502" s="75">
        <v>642</v>
      </c>
      <c r="D502" s="75">
        <v>541</v>
      </c>
      <c r="E502" s="75" t="s">
        <v>114</v>
      </c>
    </row>
    <row r="503" spans="1:5">
      <c r="A503" s="82">
        <v>1441</v>
      </c>
      <c r="B503" s="82">
        <v>63</v>
      </c>
      <c r="C503" s="75">
        <v>642</v>
      </c>
      <c r="D503" s="75">
        <v>541</v>
      </c>
      <c r="E503" s="75" t="s">
        <v>114</v>
      </c>
    </row>
    <row r="504" spans="1:5">
      <c r="A504" s="82">
        <v>1442</v>
      </c>
      <c r="B504" s="82">
        <v>63</v>
      </c>
      <c r="C504" s="75">
        <v>642</v>
      </c>
      <c r="D504" s="75">
        <v>541</v>
      </c>
      <c r="E504" s="75" t="s">
        <v>114</v>
      </c>
    </row>
    <row r="505" spans="1:5">
      <c r="A505" s="82">
        <v>1443</v>
      </c>
      <c r="B505" s="82">
        <v>63</v>
      </c>
      <c r="C505" s="75">
        <v>642</v>
      </c>
      <c r="D505" s="75">
        <v>541</v>
      </c>
      <c r="E505" s="75" t="s">
        <v>114</v>
      </c>
    </row>
    <row r="506" spans="1:5">
      <c r="A506" s="82">
        <v>1444</v>
      </c>
      <c r="B506" s="82">
        <v>63</v>
      </c>
      <c r="C506" s="75">
        <v>642</v>
      </c>
      <c r="D506" s="75">
        <v>541</v>
      </c>
      <c r="E506" s="75" t="s">
        <v>114</v>
      </c>
    </row>
    <row r="507" spans="1:5">
      <c r="A507" s="82">
        <v>1445</v>
      </c>
      <c r="B507" s="82">
        <v>63</v>
      </c>
      <c r="C507" s="75">
        <v>642</v>
      </c>
      <c r="D507" s="75">
        <v>541</v>
      </c>
      <c r="E507" s="75" t="s">
        <v>114</v>
      </c>
    </row>
    <row r="508" spans="1:5">
      <c r="A508" s="82">
        <v>1450</v>
      </c>
      <c r="B508" s="82">
        <v>63</v>
      </c>
      <c r="C508" s="75">
        <v>642</v>
      </c>
      <c r="D508" s="75">
        <v>541</v>
      </c>
      <c r="E508" s="75" t="s">
        <v>114</v>
      </c>
    </row>
    <row r="509" spans="1:5">
      <c r="A509" s="82">
        <v>1452</v>
      </c>
      <c r="B509" s="82">
        <v>63</v>
      </c>
      <c r="C509" s="75">
        <v>642</v>
      </c>
      <c r="D509" s="75">
        <v>541</v>
      </c>
      <c r="E509" s="75" t="s">
        <v>114</v>
      </c>
    </row>
    <row r="510" spans="1:5">
      <c r="A510" s="82">
        <v>1453</v>
      </c>
      <c r="B510" s="82">
        <v>63</v>
      </c>
      <c r="C510" s="75">
        <v>642</v>
      </c>
      <c r="D510" s="75">
        <v>541</v>
      </c>
      <c r="E510" s="75" t="s">
        <v>114</v>
      </c>
    </row>
    <row r="511" spans="1:5">
      <c r="A511" s="82">
        <v>1454</v>
      </c>
      <c r="B511" s="82">
        <v>63</v>
      </c>
      <c r="C511" s="75">
        <v>642</v>
      </c>
      <c r="D511" s="75">
        <v>541</v>
      </c>
      <c r="E511" s="75" t="s">
        <v>114</v>
      </c>
    </row>
    <row r="512" spans="1:5">
      <c r="A512" s="82">
        <v>1455</v>
      </c>
      <c r="B512" s="82">
        <v>63</v>
      </c>
      <c r="C512" s="75">
        <v>642</v>
      </c>
      <c r="D512" s="75">
        <v>541</v>
      </c>
      <c r="E512" s="75" t="s">
        <v>114</v>
      </c>
    </row>
    <row r="513" spans="1:5">
      <c r="A513" s="82">
        <v>1456</v>
      </c>
      <c r="B513" s="82">
        <v>63</v>
      </c>
      <c r="C513" s="75">
        <v>642</v>
      </c>
      <c r="D513" s="75">
        <v>541</v>
      </c>
      <c r="E513" s="75" t="s">
        <v>114</v>
      </c>
    </row>
    <row r="514" spans="1:5">
      <c r="A514" s="82">
        <v>1457</v>
      </c>
      <c r="B514" s="82">
        <v>63</v>
      </c>
      <c r="C514" s="75">
        <v>642</v>
      </c>
      <c r="D514" s="75">
        <v>541</v>
      </c>
      <c r="E514" s="75" t="s">
        <v>114</v>
      </c>
    </row>
    <row r="515" spans="1:5">
      <c r="A515" s="82">
        <v>1458</v>
      </c>
      <c r="B515" s="82">
        <v>63</v>
      </c>
      <c r="C515" s="75">
        <v>642</v>
      </c>
      <c r="D515" s="75">
        <v>541</v>
      </c>
      <c r="E515" s="75" t="s">
        <v>114</v>
      </c>
    </row>
    <row r="516" spans="1:5">
      <c r="A516" s="82">
        <v>1459</v>
      </c>
      <c r="B516" s="82">
        <v>63</v>
      </c>
      <c r="C516" s="75">
        <v>642</v>
      </c>
      <c r="D516" s="75">
        <v>541</v>
      </c>
      <c r="E516" s="75" t="s">
        <v>114</v>
      </c>
    </row>
    <row r="517" spans="1:5">
      <c r="A517" s="82">
        <v>1460</v>
      </c>
      <c r="B517" s="82">
        <v>63</v>
      </c>
      <c r="C517" s="75">
        <v>642</v>
      </c>
      <c r="D517" s="75">
        <v>541</v>
      </c>
      <c r="E517" s="75" t="s">
        <v>114</v>
      </c>
    </row>
    <row r="518" spans="1:5">
      <c r="A518" s="82">
        <v>1461</v>
      </c>
      <c r="B518" s="82">
        <v>63</v>
      </c>
      <c r="C518" s="75">
        <v>642</v>
      </c>
      <c r="D518" s="75">
        <v>541</v>
      </c>
      <c r="E518" s="75" t="s">
        <v>114</v>
      </c>
    </row>
    <row r="519" spans="1:5">
      <c r="A519" s="82">
        <v>1462</v>
      </c>
      <c r="B519" s="82">
        <v>63</v>
      </c>
      <c r="C519" s="75">
        <v>642</v>
      </c>
      <c r="D519" s="75">
        <v>541</v>
      </c>
      <c r="E519" s="75" t="s">
        <v>114</v>
      </c>
    </row>
    <row r="520" spans="1:5">
      <c r="A520" s="82">
        <v>1463</v>
      </c>
      <c r="B520" s="82">
        <v>63</v>
      </c>
      <c r="C520" s="75">
        <v>642</v>
      </c>
      <c r="D520" s="75">
        <v>541</v>
      </c>
      <c r="E520" s="75" t="s">
        <v>114</v>
      </c>
    </row>
    <row r="521" spans="1:5">
      <c r="A521" s="82">
        <v>1465</v>
      </c>
      <c r="B521" s="82">
        <v>63</v>
      </c>
      <c r="C521" s="75">
        <v>642</v>
      </c>
      <c r="D521" s="75">
        <v>541</v>
      </c>
      <c r="E521" s="75" t="s">
        <v>114</v>
      </c>
    </row>
    <row r="522" spans="1:5">
      <c r="A522" s="82">
        <v>1467</v>
      </c>
      <c r="B522" s="82">
        <v>63</v>
      </c>
      <c r="C522" s="75">
        <v>642</v>
      </c>
      <c r="D522" s="75">
        <v>541</v>
      </c>
      <c r="E522" s="75" t="s">
        <v>114</v>
      </c>
    </row>
    <row r="523" spans="1:5">
      <c r="A523" s="82">
        <v>1468</v>
      </c>
      <c r="B523" s="82">
        <v>63</v>
      </c>
      <c r="C523" s="75">
        <v>642</v>
      </c>
      <c r="D523" s="75">
        <v>541</v>
      </c>
      <c r="E523" s="75" t="s">
        <v>114</v>
      </c>
    </row>
    <row r="524" spans="1:5">
      <c r="A524" s="82">
        <v>1470</v>
      </c>
      <c r="B524" s="82">
        <v>63</v>
      </c>
      <c r="C524" s="75">
        <v>642</v>
      </c>
      <c r="D524" s="75">
        <v>541</v>
      </c>
      <c r="E524" s="75" t="s">
        <v>114</v>
      </c>
    </row>
    <row r="525" spans="1:5">
      <c r="A525" s="82">
        <v>1472</v>
      </c>
      <c r="B525" s="82">
        <v>63</v>
      </c>
      <c r="C525" s="75">
        <v>642</v>
      </c>
      <c r="D525" s="75">
        <v>541</v>
      </c>
      <c r="E525" s="75" t="s">
        <v>114</v>
      </c>
    </row>
    <row r="526" spans="1:5">
      <c r="A526" s="82">
        <v>1474</v>
      </c>
      <c r="B526" s="82">
        <v>63</v>
      </c>
      <c r="C526" s="75">
        <v>642</v>
      </c>
      <c r="D526" s="75">
        <v>541</v>
      </c>
      <c r="E526" s="75" t="s">
        <v>114</v>
      </c>
    </row>
    <row r="527" spans="1:5">
      <c r="A527" s="82">
        <v>1475</v>
      </c>
      <c r="B527" s="82">
        <v>63</v>
      </c>
      <c r="C527" s="75">
        <v>642</v>
      </c>
      <c r="D527" s="75">
        <v>541</v>
      </c>
      <c r="E527" s="75" t="s">
        <v>114</v>
      </c>
    </row>
    <row r="528" spans="1:5">
      <c r="A528" s="82">
        <v>1476</v>
      </c>
      <c r="B528" s="82">
        <v>63</v>
      </c>
      <c r="C528" s="75">
        <v>642</v>
      </c>
      <c r="D528" s="75">
        <v>541</v>
      </c>
      <c r="E528" s="75" t="s">
        <v>114</v>
      </c>
    </row>
    <row r="529" spans="1:5">
      <c r="A529" s="82">
        <v>1477</v>
      </c>
      <c r="B529" s="82">
        <v>63</v>
      </c>
      <c r="C529" s="75">
        <v>642</v>
      </c>
      <c r="D529" s="75">
        <v>541</v>
      </c>
      <c r="E529" s="75" t="s">
        <v>114</v>
      </c>
    </row>
    <row r="530" spans="1:5">
      <c r="A530" s="82">
        <v>1478</v>
      </c>
      <c r="B530" s="82">
        <v>63</v>
      </c>
      <c r="C530" s="75">
        <v>642</v>
      </c>
      <c r="D530" s="75">
        <v>541</v>
      </c>
      <c r="E530" s="75" t="s">
        <v>114</v>
      </c>
    </row>
    <row r="531" spans="1:5">
      <c r="A531" s="82">
        <v>1479</v>
      </c>
      <c r="B531" s="82">
        <v>63</v>
      </c>
      <c r="C531" s="75">
        <v>642</v>
      </c>
      <c r="D531" s="75">
        <v>541</v>
      </c>
      <c r="E531" s="75" t="s">
        <v>114</v>
      </c>
    </row>
    <row r="532" spans="1:5">
      <c r="A532" s="82">
        <v>1480</v>
      </c>
      <c r="B532" s="82">
        <v>63</v>
      </c>
      <c r="C532" s="75">
        <v>642</v>
      </c>
      <c r="D532" s="75">
        <v>541</v>
      </c>
      <c r="E532" s="75" t="s">
        <v>114</v>
      </c>
    </row>
    <row r="533" spans="1:5">
      <c r="A533" s="82">
        <v>1481</v>
      </c>
      <c r="B533" s="82">
        <v>63</v>
      </c>
      <c r="C533" s="75">
        <v>642</v>
      </c>
      <c r="D533" s="75">
        <v>541</v>
      </c>
      <c r="E533" s="75" t="s">
        <v>114</v>
      </c>
    </row>
    <row r="534" spans="1:5">
      <c r="A534" s="82">
        <v>1482</v>
      </c>
      <c r="B534" s="82">
        <v>63</v>
      </c>
      <c r="C534" s="75">
        <v>642</v>
      </c>
      <c r="D534" s="75">
        <v>541</v>
      </c>
      <c r="E534" s="75" t="s">
        <v>114</v>
      </c>
    </row>
    <row r="535" spans="1:5">
      <c r="A535" s="82">
        <v>1484</v>
      </c>
      <c r="B535" s="82">
        <v>63</v>
      </c>
      <c r="C535" s="75">
        <v>642</v>
      </c>
      <c r="D535" s="75">
        <v>541</v>
      </c>
      <c r="E535" s="75" t="s">
        <v>114</v>
      </c>
    </row>
    <row r="536" spans="1:5">
      <c r="A536" s="82">
        <v>1485</v>
      </c>
      <c r="B536" s="82">
        <v>63</v>
      </c>
      <c r="C536" s="75">
        <v>642</v>
      </c>
      <c r="D536" s="75">
        <v>541</v>
      </c>
      <c r="E536" s="75" t="s">
        <v>114</v>
      </c>
    </row>
    <row r="537" spans="1:5">
      <c r="A537" s="82">
        <v>1487</v>
      </c>
      <c r="B537" s="82">
        <v>63</v>
      </c>
      <c r="C537" s="75">
        <v>642</v>
      </c>
      <c r="D537" s="75">
        <v>541</v>
      </c>
      <c r="E537" s="75" t="s">
        <v>114</v>
      </c>
    </row>
    <row r="538" spans="1:5">
      <c r="A538" s="82">
        <v>1490</v>
      </c>
      <c r="B538" s="82">
        <v>63</v>
      </c>
      <c r="C538" s="75">
        <v>642</v>
      </c>
      <c r="D538" s="75">
        <v>541</v>
      </c>
      <c r="E538" s="75" t="s">
        <v>114</v>
      </c>
    </row>
    <row r="539" spans="1:5">
      <c r="A539" s="82">
        <v>1493</v>
      </c>
      <c r="B539" s="82">
        <v>63</v>
      </c>
      <c r="C539" s="75">
        <v>642</v>
      </c>
      <c r="D539" s="75">
        <v>541</v>
      </c>
      <c r="E539" s="75" t="s">
        <v>114</v>
      </c>
    </row>
    <row r="540" spans="1:5">
      <c r="A540" s="82">
        <v>1495</v>
      </c>
      <c r="B540" s="82">
        <v>63</v>
      </c>
      <c r="C540" s="75">
        <v>642</v>
      </c>
      <c r="D540" s="75">
        <v>541</v>
      </c>
      <c r="E540" s="75" t="s">
        <v>114</v>
      </c>
    </row>
    <row r="541" spans="1:5">
      <c r="A541" s="82">
        <v>1499</v>
      </c>
      <c r="B541" s="82">
        <v>63</v>
      </c>
      <c r="C541" s="75">
        <v>642</v>
      </c>
      <c r="D541" s="75">
        <v>541</v>
      </c>
      <c r="E541" s="75" t="s">
        <v>114</v>
      </c>
    </row>
    <row r="542" spans="1:5">
      <c r="A542" s="82">
        <v>1502</v>
      </c>
      <c r="B542" s="82">
        <v>63</v>
      </c>
      <c r="C542" s="75">
        <v>642</v>
      </c>
      <c r="D542" s="75">
        <v>541</v>
      </c>
      <c r="E542" s="75" t="s">
        <v>114</v>
      </c>
    </row>
    <row r="543" spans="1:5">
      <c r="A543" s="82">
        <v>1503</v>
      </c>
      <c r="B543" s="82">
        <v>63</v>
      </c>
      <c r="C543" s="75">
        <v>642</v>
      </c>
      <c r="D543" s="75">
        <v>541</v>
      </c>
      <c r="E543" s="75" t="s">
        <v>114</v>
      </c>
    </row>
    <row r="544" spans="1:5">
      <c r="A544" s="82">
        <v>1504</v>
      </c>
      <c r="B544" s="82">
        <v>63</v>
      </c>
      <c r="C544" s="75">
        <v>642</v>
      </c>
      <c r="D544" s="75">
        <v>541</v>
      </c>
      <c r="E544" s="75" t="s">
        <v>114</v>
      </c>
    </row>
    <row r="545" spans="1:5">
      <c r="A545" s="82">
        <v>1505</v>
      </c>
      <c r="B545" s="82">
        <v>63</v>
      </c>
      <c r="C545" s="75">
        <v>642</v>
      </c>
      <c r="D545" s="75">
        <v>541</v>
      </c>
      <c r="E545" s="75" t="s">
        <v>114</v>
      </c>
    </row>
    <row r="546" spans="1:5">
      <c r="A546" s="82">
        <v>1506</v>
      </c>
      <c r="B546" s="82">
        <v>63</v>
      </c>
      <c r="C546" s="75">
        <v>642</v>
      </c>
      <c r="D546" s="75">
        <v>541</v>
      </c>
      <c r="E546" s="75" t="s">
        <v>114</v>
      </c>
    </row>
    <row r="547" spans="1:5">
      <c r="A547" s="82">
        <v>1507</v>
      </c>
      <c r="B547" s="82">
        <v>63</v>
      </c>
      <c r="C547" s="75">
        <v>642</v>
      </c>
      <c r="D547" s="75">
        <v>541</v>
      </c>
      <c r="E547" s="75" t="s">
        <v>114</v>
      </c>
    </row>
    <row r="548" spans="1:5">
      <c r="A548" s="82">
        <v>1508</v>
      </c>
      <c r="B548" s="82">
        <v>63</v>
      </c>
      <c r="C548" s="75">
        <v>642</v>
      </c>
      <c r="D548" s="75">
        <v>541</v>
      </c>
      <c r="E548" s="75" t="s">
        <v>114</v>
      </c>
    </row>
    <row r="549" spans="1:5">
      <c r="A549" s="82">
        <v>1509</v>
      </c>
      <c r="B549" s="82">
        <v>63</v>
      </c>
      <c r="C549" s="75">
        <v>642</v>
      </c>
      <c r="D549" s="75">
        <v>541</v>
      </c>
      <c r="E549" s="75" t="s">
        <v>114</v>
      </c>
    </row>
    <row r="550" spans="1:5">
      <c r="A550" s="82">
        <v>1510</v>
      </c>
      <c r="B550" s="82">
        <v>63</v>
      </c>
      <c r="C550" s="75">
        <v>642</v>
      </c>
      <c r="D550" s="75">
        <v>541</v>
      </c>
      <c r="E550" s="75" t="s">
        <v>114</v>
      </c>
    </row>
    <row r="551" spans="1:5">
      <c r="A551" s="82">
        <v>1511</v>
      </c>
      <c r="B551" s="82">
        <v>63</v>
      </c>
      <c r="C551" s="75">
        <v>642</v>
      </c>
      <c r="D551" s="75">
        <v>541</v>
      </c>
      <c r="E551" s="75" t="s">
        <v>114</v>
      </c>
    </row>
    <row r="552" spans="1:5">
      <c r="A552" s="82">
        <v>1515</v>
      </c>
      <c r="B552" s="82">
        <v>63</v>
      </c>
      <c r="C552" s="75">
        <v>642</v>
      </c>
      <c r="D552" s="75">
        <v>541</v>
      </c>
      <c r="E552" s="75" t="s">
        <v>114</v>
      </c>
    </row>
    <row r="553" spans="1:5">
      <c r="A553" s="82">
        <v>1516</v>
      </c>
      <c r="B553" s="82">
        <v>63</v>
      </c>
      <c r="C553" s="75">
        <v>642</v>
      </c>
      <c r="D553" s="75">
        <v>541</v>
      </c>
      <c r="E553" s="75" t="s">
        <v>114</v>
      </c>
    </row>
    <row r="554" spans="1:5">
      <c r="A554" s="82">
        <v>1517</v>
      </c>
      <c r="B554" s="82">
        <v>63</v>
      </c>
      <c r="C554" s="75">
        <v>642</v>
      </c>
      <c r="D554" s="75">
        <v>541</v>
      </c>
      <c r="E554" s="75" t="s">
        <v>114</v>
      </c>
    </row>
    <row r="555" spans="1:5">
      <c r="A555" s="82">
        <v>1544</v>
      </c>
      <c r="B555" s="82">
        <v>63</v>
      </c>
      <c r="C555" s="75">
        <v>642</v>
      </c>
      <c r="D555" s="75">
        <v>541</v>
      </c>
      <c r="E555" s="75" t="s">
        <v>114</v>
      </c>
    </row>
    <row r="556" spans="1:5">
      <c r="A556" s="82">
        <v>1545</v>
      </c>
      <c r="B556" s="82">
        <v>63</v>
      </c>
      <c r="C556" s="75">
        <v>642</v>
      </c>
      <c r="D556" s="75">
        <v>541</v>
      </c>
      <c r="E556" s="75" t="s">
        <v>114</v>
      </c>
    </row>
    <row r="557" spans="1:5">
      <c r="A557" s="82">
        <v>1546</v>
      </c>
      <c r="B557" s="82">
        <v>63</v>
      </c>
      <c r="C557" s="75">
        <v>642</v>
      </c>
      <c r="D557" s="75">
        <v>541</v>
      </c>
      <c r="E557" s="75" t="s">
        <v>114</v>
      </c>
    </row>
    <row r="558" spans="1:5">
      <c r="A558" s="82">
        <v>1547</v>
      </c>
      <c r="B558" s="82">
        <v>63</v>
      </c>
      <c r="C558" s="75">
        <v>642</v>
      </c>
      <c r="D558" s="75">
        <v>541</v>
      </c>
      <c r="E558" s="75" t="s">
        <v>114</v>
      </c>
    </row>
    <row r="559" spans="1:5">
      <c r="A559" s="82">
        <v>1549</v>
      </c>
      <c r="B559" s="82">
        <v>63</v>
      </c>
      <c r="C559" s="75">
        <v>642</v>
      </c>
      <c r="D559" s="75">
        <v>541</v>
      </c>
      <c r="E559" s="75" t="s">
        <v>114</v>
      </c>
    </row>
    <row r="560" spans="1:5">
      <c r="A560" s="82">
        <v>1550</v>
      </c>
      <c r="B560" s="82">
        <v>63</v>
      </c>
      <c r="C560" s="75">
        <v>642</v>
      </c>
      <c r="D560" s="75">
        <v>541</v>
      </c>
      <c r="E560" s="75" t="s">
        <v>114</v>
      </c>
    </row>
    <row r="561" spans="1:5">
      <c r="A561" s="82">
        <v>1551</v>
      </c>
      <c r="B561" s="82">
        <v>63</v>
      </c>
      <c r="C561" s="75">
        <v>642</v>
      </c>
      <c r="D561" s="75">
        <v>541</v>
      </c>
      <c r="E561" s="75" t="s">
        <v>114</v>
      </c>
    </row>
    <row r="562" spans="1:5">
      <c r="A562" s="82">
        <v>1552</v>
      </c>
      <c r="B562" s="82">
        <v>63</v>
      </c>
      <c r="C562" s="75">
        <v>642</v>
      </c>
      <c r="D562" s="75">
        <v>541</v>
      </c>
      <c r="E562" s="75" t="s">
        <v>114</v>
      </c>
    </row>
    <row r="563" spans="1:5">
      <c r="A563" s="82">
        <v>1553</v>
      </c>
      <c r="B563" s="82">
        <v>63</v>
      </c>
      <c r="C563" s="75">
        <v>642</v>
      </c>
      <c r="D563" s="75">
        <v>541</v>
      </c>
      <c r="E563" s="75" t="s">
        <v>114</v>
      </c>
    </row>
    <row r="564" spans="1:5">
      <c r="A564" s="82">
        <v>1554</v>
      </c>
      <c r="B564" s="82">
        <v>63</v>
      </c>
      <c r="C564" s="75">
        <v>642</v>
      </c>
      <c r="D564" s="75">
        <v>541</v>
      </c>
      <c r="E564" s="75" t="s">
        <v>114</v>
      </c>
    </row>
    <row r="565" spans="1:5">
      <c r="A565" s="82">
        <v>1555</v>
      </c>
      <c r="B565" s="82">
        <v>63</v>
      </c>
      <c r="C565" s="75">
        <v>642</v>
      </c>
      <c r="D565" s="75">
        <v>541</v>
      </c>
      <c r="E565" s="75" t="s">
        <v>114</v>
      </c>
    </row>
    <row r="566" spans="1:5">
      <c r="A566" s="82">
        <v>1556</v>
      </c>
      <c r="B566" s="82">
        <v>63</v>
      </c>
      <c r="C566" s="75">
        <v>642</v>
      </c>
      <c r="D566" s="75">
        <v>541</v>
      </c>
      <c r="E566" s="75" t="s">
        <v>114</v>
      </c>
    </row>
    <row r="567" spans="1:5">
      <c r="A567" s="82">
        <v>1557</v>
      </c>
      <c r="B567" s="82">
        <v>63</v>
      </c>
      <c r="C567" s="75">
        <v>642</v>
      </c>
      <c r="D567" s="75">
        <v>541</v>
      </c>
      <c r="E567" s="75" t="s">
        <v>114</v>
      </c>
    </row>
    <row r="568" spans="1:5">
      <c r="A568" s="82">
        <v>1558</v>
      </c>
      <c r="B568" s="82">
        <v>63</v>
      </c>
      <c r="C568" s="75">
        <v>642</v>
      </c>
      <c r="D568" s="75">
        <v>541</v>
      </c>
      <c r="E568" s="75" t="s">
        <v>114</v>
      </c>
    </row>
    <row r="569" spans="1:5">
      <c r="A569" s="82">
        <v>1559</v>
      </c>
      <c r="B569" s="82">
        <v>63</v>
      </c>
      <c r="C569" s="75">
        <v>642</v>
      </c>
      <c r="D569" s="75">
        <v>541</v>
      </c>
      <c r="E569" s="75" t="s">
        <v>114</v>
      </c>
    </row>
    <row r="570" spans="1:5">
      <c r="A570" s="82">
        <v>1560</v>
      </c>
      <c r="B570" s="82">
        <v>63</v>
      </c>
      <c r="C570" s="75">
        <v>642</v>
      </c>
      <c r="D570" s="75">
        <v>541</v>
      </c>
      <c r="E570" s="75" t="s">
        <v>114</v>
      </c>
    </row>
    <row r="571" spans="1:5">
      <c r="A571" s="82">
        <v>1565</v>
      </c>
      <c r="B571" s="82">
        <v>63</v>
      </c>
      <c r="C571" s="75">
        <v>642</v>
      </c>
      <c r="D571" s="75">
        <v>541</v>
      </c>
      <c r="E571" s="75" t="s">
        <v>114</v>
      </c>
    </row>
    <row r="572" spans="1:5">
      <c r="A572" s="82">
        <v>1570</v>
      </c>
      <c r="B572" s="82">
        <v>63</v>
      </c>
      <c r="C572" s="75">
        <v>642</v>
      </c>
      <c r="D572" s="75">
        <v>541</v>
      </c>
      <c r="E572" s="75" t="s">
        <v>114</v>
      </c>
    </row>
    <row r="573" spans="1:5">
      <c r="A573" s="82">
        <v>1571</v>
      </c>
      <c r="B573" s="82">
        <v>63</v>
      </c>
      <c r="C573" s="75">
        <v>642</v>
      </c>
      <c r="D573" s="75">
        <v>541</v>
      </c>
      <c r="E573" s="75" t="s">
        <v>114</v>
      </c>
    </row>
    <row r="574" spans="1:5">
      <c r="A574" s="82">
        <v>1581</v>
      </c>
      <c r="B574" s="82">
        <v>63</v>
      </c>
      <c r="C574" s="75">
        <v>642</v>
      </c>
      <c r="D574" s="75">
        <v>541</v>
      </c>
      <c r="E574" s="75" t="s">
        <v>114</v>
      </c>
    </row>
    <row r="575" spans="1:5">
      <c r="A575" s="82">
        <v>1582</v>
      </c>
      <c r="B575" s="82">
        <v>63</v>
      </c>
      <c r="C575" s="75">
        <v>642</v>
      </c>
      <c r="D575" s="75">
        <v>541</v>
      </c>
      <c r="E575" s="75" t="s">
        <v>114</v>
      </c>
    </row>
    <row r="576" spans="1:5">
      <c r="A576" s="82">
        <v>1583</v>
      </c>
      <c r="B576" s="82">
        <v>63</v>
      </c>
      <c r="C576" s="75">
        <v>642</v>
      </c>
      <c r="D576" s="75">
        <v>541</v>
      </c>
      <c r="E576" s="75" t="s">
        <v>114</v>
      </c>
    </row>
    <row r="577" spans="1:5">
      <c r="A577" s="82">
        <v>1584</v>
      </c>
      <c r="B577" s="82">
        <v>63</v>
      </c>
      <c r="C577" s="75">
        <v>642</v>
      </c>
      <c r="D577" s="75">
        <v>541</v>
      </c>
      <c r="E577" s="75" t="s">
        <v>114</v>
      </c>
    </row>
    <row r="578" spans="1:5">
      <c r="A578" s="82">
        <v>1585</v>
      </c>
      <c r="B578" s="82">
        <v>63</v>
      </c>
      <c r="C578" s="75">
        <v>642</v>
      </c>
      <c r="D578" s="75">
        <v>541</v>
      </c>
      <c r="E578" s="75" t="s">
        <v>114</v>
      </c>
    </row>
    <row r="579" spans="1:5">
      <c r="A579" s="82">
        <v>1586</v>
      </c>
      <c r="B579" s="82">
        <v>63</v>
      </c>
      <c r="C579" s="75">
        <v>642</v>
      </c>
      <c r="D579" s="75">
        <v>541</v>
      </c>
      <c r="E579" s="75" t="s">
        <v>114</v>
      </c>
    </row>
    <row r="580" spans="1:5">
      <c r="A580" s="82">
        <v>1587</v>
      </c>
      <c r="B580" s="82">
        <v>63</v>
      </c>
      <c r="C580" s="75">
        <v>642</v>
      </c>
      <c r="D580" s="75">
        <v>541</v>
      </c>
      <c r="E580" s="75" t="s">
        <v>114</v>
      </c>
    </row>
    <row r="581" spans="1:5">
      <c r="A581" s="82">
        <v>1588</v>
      </c>
      <c r="B581" s="82">
        <v>63</v>
      </c>
      <c r="C581" s="75">
        <v>642</v>
      </c>
      <c r="D581" s="75">
        <v>541</v>
      </c>
      <c r="E581" s="75" t="s">
        <v>114</v>
      </c>
    </row>
    <row r="582" spans="1:5">
      <c r="A582" s="82">
        <v>1589</v>
      </c>
      <c r="B582" s="82">
        <v>63</v>
      </c>
      <c r="C582" s="75">
        <v>642</v>
      </c>
      <c r="D582" s="75">
        <v>541</v>
      </c>
      <c r="E582" s="75" t="s">
        <v>114</v>
      </c>
    </row>
    <row r="583" spans="1:5">
      <c r="A583" s="82">
        <v>1590</v>
      </c>
      <c r="B583" s="82">
        <v>63</v>
      </c>
      <c r="C583" s="75">
        <v>642</v>
      </c>
      <c r="D583" s="75">
        <v>541</v>
      </c>
      <c r="E583" s="75" t="s">
        <v>114</v>
      </c>
    </row>
    <row r="584" spans="1:5">
      <c r="A584" s="82">
        <v>1595</v>
      </c>
      <c r="B584" s="82">
        <v>63</v>
      </c>
      <c r="C584" s="75">
        <v>642</v>
      </c>
      <c r="D584" s="75">
        <v>541</v>
      </c>
      <c r="E584" s="75" t="s">
        <v>114</v>
      </c>
    </row>
    <row r="585" spans="1:5">
      <c r="A585" s="82">
        <v>1596</v>
      </c>
      <c r="B585" s="82">
        <v>63</v>
      </c>
      <c r="C585" s="75">
        <v>642</v>
      </c>
      <c r="D585" s="75">
        <v>541</v>
      </c>
      <c r="E585" s="75" t="s">
        <v>114</v>
      </c>
    </row>
    <row r="586" spans="1:5">
      <c r="A586" s="82">
        <v>1597</v>
      </c>
      <c r="B586" s="82">
        <v>63</v>
      </c>
      <c r="C586" s="75">
        <v>642</v>
      </c>
      <c r="D586" s="75">
        <v>541</v>
      </c>
      <c r="E586" s="75" t="s">
        <v>114</v>
      </c>
    </row>
    <row r="587" spans="1:5">
      <c r="A587" s="82">
        <v>1598</v>
      </c>
      <c r="B587" s="82">
        <v>63</v>
      </c>
      <c r="C587" s="75">
        <v>642</v>
      </c>
      <c r="D587" s="75">
        <v>541</v>
      </c>
      <c r="E587" s="75" t="s">
        <v>114</v>
      </c>
    </row>
    <row r="588" spans="1:5">
      <c r="A588" s="82">
        <v>1599</v>
      </c>
      <c r="B588" s="82">
        <v>63</v>
      </c>
      <c r="C588" s="75">
        <v>642</v>
      </c>
      <c r="D588" s="75">
        <v>541</v>
      </c>
      <c r="E588" s="75" t="s">
        <v>114</v>
      </c>
    </row>
    <row r="589" spans="1:5">
      <c r="A589" s="82">
        <v>1600</v>
      </c>
      <c r="B589" s="82">
        <v>63</v>
      </c>
      <c r="C589" s="75">
        <v>642</v>
      </c>
      <c r="D589" s="75">
        <v>541</v>
      </c>
      <c r="E589" s="75" t="s">
        <v>114</v>
      </c>
    </row>
    <row r="590" spans="1:5">
      <c r="A590" s="82">
        <v>1601</v>
      </c>
      <c r="B590" s="82">
        <v>63</v>
      </c>
      <c r="C590" s="75">
        <v>642</v>
      </c>
      <c r="D590" s="75">
        <v>541</v>
      </c>
      <c r="E590" s="75" t="s">
        <v>114</v>
      </c>
    </row>
    <row r="591" spans="1:5">
      <c r="A591" s="82">
        <v>1602</v>
      </c>
      <c r="B591" s="82">
        <v>63</v>
      </c>
      <c r="C591" s="75">
        <v>642</v>
      </c>
      <c r="D591" s="75">
        <v>541</v>
      </c>
      <c r="E591" s="75" t="s">
        <v>114</v>
      </c>
    </row>
    <row r="592" spans="1:5">
      <c r="A592" s="82">
        <v>1603</v>
      </c>
      <c r="B592" s="82">
        <v>63</v>
      </c>
      <c r="C592" s="75">
        <v>642</v>
      </c>
      <c r="D592" s="75">
        <v>541</v>
      </c>
      <c r="E592" s="75" t="s">
        <v>114</v>
      </c>
    </row>
    <row r="593" spans="1:5">
      <c r="A593" s="82">
        <v>1604</v>
      </c>
      <c r="B593" s="82">
        <v>63</v>
      </c>
      <c r="C593" s="75">
        <v>642</v>
      </c>
      <c r="D593" s="75">
        <v>541</v>
      </c>
      <c r="E593" s="75" t="s">
        <v>114</v>
      </c>
    </row>
    <row r="594" spans="1:5">
      <c r="A594" s="82">
        <v>1605</v>
      </c>
      <c r="B594" s="82">
        <v>63</v>
      </c>
      <c r="C594" s="75">
        <v>642</v>
      </c>
      <c r="D594" s="75">
        <v>541</v>
      </c>
      <c r="E594" s="75" t="s">
        <v>114</v>
      </c>
    </row>
    <row r="595" spans="1:5">
      <c r="A595" s="82">
        <v>1606</v>
      </c>
      <c r="B595" s="82">
        <v>63</v>
      </c>
      <c r="C595" s="75">
        <v>642</v>
      </c>
      <c r="D595" s="75">
        <v>541</v>
      </c>
      <c r="E595" s="75" t="s">
        <v>114</v>
      </c>
    </row>
    <row r="596" spans="1:5">
      <c r="A596" s="82">
        <v>1607</v>
      </c>
      <c r="B596" s="82">
        <v>63</v>
      </c>
      <c r="C596" s="75">
        <v>642</v>
      </c>
      <c r="D596" s="75">
        <v>541</v>
      </c>
      <c r="E596" s="75" t="s">
        <v>114</v>
      </c>
    </row>
    <row r="597" spans="1:5">
      <c r="A597" s="82">
        <v>1608</v>
      </c>
      <c r="B597" s="82">
        <v>63</v>
      </c>
      <c r="C597" s="75">
        <v>642</v>
      </c>
      <c r="D597" s="75">
        <v>541</v>
      </c>
      <c r="E597" s="75" t="s">
        <v>114</v>
      </c>
    </row>
    <row r="598" spans="1:5">
      <c r="A598" s="82">
        <v>1609</v>
      </c>
      <c r="B598" s="82">
        <v>63</v>
      </c>
      <c r="C598" s="75">
        <v>642</v>
      </c>
      <c r="D598" s="75">
        <v>541</v>
      </c>
      <c r="E598" s="75" t="s">
        <v>114</v>
      </c>
    </row>
    <row r="599" spans="1:5">
      <c r="A599" s="82">
        <v>1610</v>
      </c>
      <c r="B599" s="82">
        <v>63</v>
      </c>
      <c r="C599" s="75">
        <v>642</v>
      </c>
      <c r="D599" s="75">
        <v>541</v>
      </c>
      <c r="E599" s="75" t="s">
        <v>114</v>
      </c>
    </row>
    <row r="600" spans="1:5">
      <c r="A600" s="82">
        <v>1611</v>
      </c>
      <c r="B600" s="82">
        <v>63</v>
      </c>
      <c r="C600" s="75">
        <v>642</v>
      </c>
      <c r="D600" s="75">
        <v>541</v>
      </c>
      <c r="E600" s="75" t="s">
        <v>114</v>
      </c>
    </row>
    <row r="601" spans="1:5">
      <c r="A601" s="82">
        <v>1627</v>
      </c>
      <c r="B601" s="82">
        <v>63</v>
      </c>
      <c r="C601" s="75">
        <v>642</v>
      </c>
      <c r="D601" s="75">
        <v>541</v>
      </c>
      <c r="E601" s="75" t="s">
        <v>114</v>
      </c>
    </row>
    <row r="602" spans="1:5">
      <c r="A602" s="82">
        <v>1628</v>
      </c>
      <c r="B602" s="82">
        <v>63</v>
      </c>
      <c r="C602" s="75">
        <v>642</v>
      </c>
      <c r="D602" s="75">
        <v>541</v>
      </c>
      <c r="E602" s="75" t="s">
        <v>114</v>
      </c>
    </row>
    <row r="603" spans="1:5">
      <c r="A603" s="82">
        <v>1629</v>
      </c>
      <c r="B603" s="82">
        <v>63</v>
      </c>
      <c r="C603" s="75">
        <v>642</v>
      </c>
      <c r="D603" s="75">
        <v>541</v>
      </c>
      <c r="E603" s="75" t="s">
        <v>114</v>
      </c>
    </row>
    <row r="604" spans="1:5">
      <c r="A604" s="82">
        <v>1630</v>
      </c>
      <c r="B604" s="82">
        <v>63</v>
      </c>
      <c r="C604" s="75">
        <v>642</v>
      </c>
      <c r="D604" s="75">
        <v>541</v>
      </c>
      <c r="E604" s="75" t="s">
        <v>114</v>
      </c>
    </row>
    <row r="605" spans="1:5">
      <c r="A605" s="82">
        <v>1631</v>
      </c>
      <c r="B605" s="82">
        <v>63</v>
      </c>
      <c r="C605" s="75">
        <v>642</v>
      </c>
      <c r="D605" s="75">
        <v>541</v>
      </c>
      <c r="E605" s="75" t="s">
        <v>114</v>
      </c>
    </row>
    <row r="606" spans="1:5">
      <c r="A606" s="82">
        <v>1632</v>
      </c>
      <c r="B606" s="82">
        <v>63</v>
      </c>
      <c r="C606" s="75">
        <v>642</v>
      </c>
      <c r="D606" s="75">
        <v>541</v>
      </c>
      <c r="E606" s="75" t="s">
        <v>114</v>
      </c>
    </row>
    <row r="607" spans="1:5">
      <c r="A607" s="82">
        <v>1633</v>
      </c>
      <c r="B607" s="82">
        <v>63</v>
      </c>
      <c r="C607" s="75">
        <v>642</v>
      </c>
      <c r="D607" s="75">
        <v>541</v>
      </c>
      <c r="E607" s="75" t="s">
        <v>114</v>
      </c>
    </row>
    <row r="608" spans="1:5">
      <c r="A608" s="82">
        <v>1635</v>
      </c>
      <c r="B608" s="82">
        <v>63</v>
      </c>
      <c r="C608" s="75">
        <v>642</v>
      </c>
      <c r="D608" s="75">
        <v>541</v>
      </c>
      <c r="E608" s="75" t="s">
        <v>114</v>
      </c>
    </row>
    <row r="609" spans="1:5">
      <c r="A609" s="82">
        <v>1636</v>
      </c>
      <c r="B609" s="82">
        <v>63</v>
      </c>
      <c r="C609" s="75">
        <v>642</v>
      </c>
      <c r="D609" s="75">
        <v>541</v>
      </c>
      <c r="E609" s="75" t="s">
        <v>114</v>
      </c>
    </row>
    <row r="610" spans="1:5">
      <c r="A610" s="82">
        <v>1639</v>
      </c>
      <c r="B610" s="82">
        <v>63</v>
      </c>
      <c r="C610" s="75">
        <v>642</v>
      </c>
      <c r="D610" s="75">
        <v>541</v>
      </c>
      <c r="E610" s="75" t="s">
        <v>114</v>
      </c>
    </row>
    <row r="611" spans="1:5">
      <c r="A611" s="82">
        <v>1640</v>
      </c>
      <c r="B611" s="82">
        <v>63</v>
      </c>
      <c r="C611" s="75">
        <v>642</v>
      </c>
      <c r="D611" s="75">
        <v>541</v>
      </c>
      <c r="E611" s="75" t="s">
        <v>114</v>
      </c>
    </row>
    <row r="612" spans="1:5">
      <c r="A612" s="82">
        <v>1646</v>
      </c>
      <c r="B612" s="82">
        <v>63</v>
      </c>
      <c r="C612" s="75">
        <v>642</v>
      </c>
      <c r="D612" s="75">
        <v>541</v>
      </c>
      <c r="E612" s="75" t="s">
        <v>114</v>
      </c>
    </row>
    <row r="613" spans="1:5">
      <c r="A613" s="82">
        <v>1648</v>
      </c>
      <c r="B613" s="82">
        <v>63</v>
      </c>
      <c r="C613" s="75">
        <v>642</v>
      </c>
      <c r="D613" s="75">
        <v>541</v>
      </c>
      <c r="E613" s="75" t="s">
        <v>114</v>
      </c>
    </row>
    <row r="614" spans="1:5">
      <c r="A614" s="82">
        <v>1650</v>
      </c>
      <c r="B614" s="82">
        <v>63</v>
      </c>
      <c r="C614" s="75">
        <v>642</v>
      </c>
      <c r="D614" s="75">
        <v>541</v>
      </c>
      <c r="E614" s="75" t="s">
        <v>114</v>
      </c>
    </row>
    <row r="615" spans="1:5">
      <c r="A615" s="82">
        <v>1651</v>
      </c>
      <c r="B615" s="82">
        <v>63</v>
      </c>
      <c r="C615" s="75">
        <v>642</v>
      </c>
      <c r="D615" s="75">
        <v>541</v>
      </c>
      <c r="E615" s="75" t="s">
        <v>114</v>
      </c>
    </row>
    <row r="616" spans="1:5">
      <c r="A616" s="82">
        <v>1652</v>
      </c>
      <c r="B616" s="82">
        <v>63</v>
      </c>
      <c r="C616" s="75">
        <v>642</v>
      </c>
      <c r="D616" s="75">
        <v>541</v>
      </c>
      <c r="E616" s="75" t="s">
        <v>114</v>
      </c>
    </row>
    <row r="617" spans="1:5">
      <c r="A617" s="82">
        <v>1653</v>
      </c>
      <c r="B617" s="82">
        <v>63</v>
      </c>
      <c r="C617" s="75">
        <v>642</v>
      </c>
      <c r="D617" s="75">
        <v>541</v>
      </c>
      <c r="E617" s="75" t="s">
        <v>114</v>
      </c>
    </row>
    <row r="618" spans="1:5">
      <c r="A618" s="82">
        <v>1654</v>
      </c>
      <c r="B618" s="82">
        <v>63</v>
      </c>
      <c r="C618" s="75">
        <v>642</v>
      </c>
      <c r="D618" s="75">
        <v>541</v>
      </c>
      <c r="E618" s="75" t="s">
        <v>114</v>
      </c>
    </row>
    <row r="619" spans="1:5">
      <c r="A619" s="82">
        <v>1655</v>
      </c>
      <c r="B619" s="82">
        <v>63</v>
      </c>
      <c r="C619" s="75">
        <v>642</v>
      </c>
      <c r="D619" s="75">
        <v>541</v>
      </c>
      <c r="E619" s="75" t="s">
        <v>114</v>
      </c>
    </row>
    <row r="620" spans="1:5">
      <c r="A620" s="82">
        <v>1656</v>
      </c>
      <c r="B620" s="82">
        <v>63</v>
      </c>
      <c r="C620" s="75">
        <v>642</v>
      </c>
      <c r="D620" s="75">
        <v>541</v>
      </c>
      <c r="E620" s="75" t="s">
        <v>114</v>
      </c>
    </row>
    <row r="621" spans="1:5">
      <c r="A621" s="82">
        <v>1657</v>
      </c>
      <c r="B621" s="82">
        <v>63</v>
      </c>
      <c r="C621" s="75">
        <v>642</v>
      </c>
      <c r="D621" s="75">
        <v>541</v>
      </c>
      <c r="E621" s="75" t="s">
        <v>114</v>
      </c>
    </row>
    <row r="622" spans="1:5">
      <c r="A622" s="82">
        <v>1658</v>
      </c>
      <c r="B622" s="82">
        <v>63</v>
      </c>
      <c r="C622" s="75">
        <v>642</v>
      </c>
      <c r="D622" s="75">
        <v>541</v>
      </c>
      <c r="E622" s="75" t="s">
        <v>114</v>
      </c>
    </row>
    <row r="623" spans="1:5">
      <c r="A623" s="82">
        <v>1659</v>
      </c>
      <c r="B623" s="82">
        <v>63</v>
      </c>
      <c r="C623" s="75">
        <v>642</v>
      </c>
      <c r="D623" s="75">
        <v>541</v>
      </c>
      <c r="E623" s="75" t="s">
        <v>114</v>
      </c>
    </row>
    <row r="624" spans="1:5">
      <c r="A624" s="82">
        <v>1660</v>
      </c>
      <c r="B624" s="82">
        <v>63</v>
      </c>
      <c r="C624" s="75">
        <v>642</v>
      </c>
      <c r="D624" s="75">
        <v>541</v>
      </c>
      <c r="E624" s="75" t="s">
        <v>114</v>
      </c>
    </row>
    <row r="625" spans="1:5">
      <c r="A625" s="82">
        <v>1670</v>
      </c>
      <c r="B625" s="82">
        <v>63</v>
      </c>
      <c r="C625" s="75">
        <v>642</v>
      </c>
      <c r="D625" s="75">
        <v>541</v>
      </c>
      <c r="E625" s="75" t="s">
        <v>114</v>
      </c>
    </row>
    <row r="626" spans="1:5">
      <c r="A626" s="82">
        <v>1671</v>
      </c>
      <c r="B626" s="82">
        <v>63</v>
      </c>
      <c r="C626" s="75">
        <v>642</v>
      </c>
      <c r="D626" s="75">
        <v>541</v>
      </c>
      <c r="E626" s="75" t="s">
        <v>114</v>
      </c>
    </row>
    <row r="627" spans="1:5">
      <c r="A627" s="82">
        <v>1672</v>
      </c>
      <c r="B627" s="82">
        <v>63</v>
      </c>
      <c r="C627" s="75">
        <v>642</v>
      </c>
      <c r="D627" s="75">
        <v>541</v>
      </c>
      <c r="E627" s="75" t="s">
        <v>114</v>
      </c>
    </row>
    <row r="628" spans="1:5">
      <c r="A628" s="82">
        <v>1673</v>
      </c>
      <c r="B628" s="82">
        <v>63</v>
      </c>
      <c r="C628" s="75">
        <v>642</v>
      </c>
      <c r="D628" s="75">
        <v>541</v>
      </c>
      <c r="E628" s="75" t="s">
        <v>114</v>
      </c>
    </row>
    <row r="629" spans="1:5">
      <c r="A629" s="82">
        <v>1674</v>
      </c>
      <c r="B629" s="82">
        <v>63</v>
      </c>
      <c r="C629" s="75">
        <v>642</v>
      </c>
      <c r="D629" s="75">
        <v>541</v>
      </c>
      <c r="E629" s="75" t="s">
        <v>114</v>
      </c>
    </row>
    <row r="630" spans="1:5">
      <c r="A630" s="82">
        <v>1675</v>
      </c>
      <c r="B630" s="82">
        <v>63</v>
      </c>
      <c r="C630" s="75">
        <v>642</v>
      </c>
      <c r="D630" s="75">
        <v>541</v>
      </c>
      <c r="E630" s="75" t="s">
        <v>114</v>
      </c>
    </row>
    <row r="631" spans="1:5">
      <c r="A631" s="82">
        <v>1676</v>
      </c>
      <c r="B631" s="82">
        <v>63</v>
      </c>
      <c r="C631" s="75">
        <v>642</v>
      </c>
      <c r="D631" s="75">
        <v>541</v>
      </c>
      <c r="E631" s="75" t="s">
        <v>114</v>
      </c>
    </row>
    <row r="632" spans="1:5">
      <c r="A632" s="82">
        <v>1677</v>
      </c>
      <c r="B632" s="82">
        <v>63</v>
      </c>
      <c r="C632" s="75">
        <v>642</v>
      </c>
      <c r="D632" s="75">
        <v>541</v>
      </c>
      <c r="E632" s="75" t="s">
        <v>114</v>
      </c>
    </row>
    <row r="633" spans="1:5">
      <c r="A633" s="82">
        <v>1678</v>
      </c>
      <c r="B633" s="82">
        <v>63</v>
      </c>
      <c r="C633" s="75">
        <v>642</v>
      </c>
      <c r="D633" s="75">
        <v>541</v>
      </c>
      <c r="E633" s="75" t="s">
        <v>114</v>
      </c>
    </row>
    <row r="634" spans="1:5">
      <c r="A634" s="82">
        <v>1679</v>
      </c>
      <c r="B634" s="82">
        <v>63</v>
      </c>
      <c r="C634" s="75">
        <v>642</v>
      </c>
      <c r="D634" s="75">
        <v>541</v>
      </c>
      <c r="E634" s="75" t="s">
        <v>114</v>
      </c>
    </row>
    <row r="635" spans="1:5">
      <c r="A635" s="82">
        <v>1680</v>
      </c>
      <c r="B635" s="82">
        <v>63</v>
      </c>
      <c r="C635" s="75">
        <v>642</v>
      </c>
      <c r="D635" s="75">
        <v>541</v>
      </c>
      <c r="E635" s="75" t="s">
        <v>114</v>
      </c>
    </row>
    <row r="636" spans="1:5">
      <c r="A636" s="82">
        <v>1681</v>
      </c>
      <c r="B636" s="82">
        <v>63</v>
      </c>
      <c r="C636" s="75">
        <v>642</v>
      </c>
      <c r="D636" s="75">
        <v>541</v>
      </c>
      <c r="E636" s="75" t="s">
        <v>114</v>
      </c>
    </row>
    <row r="637" spans="1:5">
      <c r="A637" s="82">
        <v>1682</v>
      </c>
      <c r="B637" s="82">
        <v>63</v>
      </c>
      <c r="C637" s="75">
        <v>642</v>
      </c>
      <c r="D637" s="75">
        <v>541</v>
      </c>
      <c r="E637" s="75" t="s">
        <v>114</v>
      </c>
    </row>
    <row r="638" spans="1:5">
      <c r="A638" s="82">
        <v>1683</v>
      </c>
      <c r="B638" s="82">
        <v>63</v>
      </c>
      <c r="C638" s="75">
        <v>642</v>
      </c>
      <c r="D638" s="75">
        <v>541</v>
      </c>
      <c r="E638" s="75" t="s">
        <v>114</v>
      </c>
    </row>
    <row r="639" spans="1:5">
      <c r="A639" s="82">
        <v>1684</v>
      </c>
      <c r="B639" s="82">
        <v>63</v>
      </c>
      <c r="C639" s="75">
        <v>642</v>
      </c>
      <c r="D639" s="75">
        <v>541</v>
      </c>
      <c r="E639" s="75" t="s">
        <v>114</v>
      </c>
    </row>
    <row r="640" spans="1:5">
      <c r="A640" s="82">
        <v>1685</v>
      </c>
      <c r="B640" s="82">
        <v>63</v>
      </c>
      <c r="C640" s="75">
        <v>642</v>
      </c>
      <c r="D640" s="75">
        <v>541</v>
      </c>
      <c r="E640" s="75" t="s">
        <v>114</v>
      </c>
    </row>
    <row r="641" spans="1:5">
      <c r="A641" s="82">
        <v>1686</v>
      </c>
      <c r="B641" s="82">
        <v>63</v>
      </c>
      <c r="C641" s="75">
        <v>642</v>
      </c>
      <c r="D641" s="75">
        <v>541</v>
      </c>
      <c r="E641" s="75" t="s">
        <v>114</v>
      </c>
    </row>
    <row r="642" spans="1:5">
      <c r="A642" s="82">
        <v>1687</v>
      </c>
      <c r="B642" s="82">
        <v>63</v>
      </c>
      <c r="C642" s="75">
        <v>642</v>
      </c>
      <c r="D642" s="75">
        <v>541</v>
      </c>
      <c r="E642" s="75" t="s">
        <v>114</v>
      </c>
    </row>
    <row r="643" spans="1:5">
      <c r="A643" s="82">
        <v>1688</v>
      </c>
      <c r="B643" s="82">
        <v>63</v>
      </c>
      <c r="C643" s="75">
        <v>642</v>
      </c>
      <c r="D643" s="75">
        <v>541</v>
      </c>
      <c r="E643" s="75" t="s">
        <v>114</v>
      </c>
    </row>
    <row r="644" spans="1:5">
      <c r="A644" s="82">
        <v>1689</v>
      </c>
      <c r="B644" s="82">
        <v>63</v>
      </c>
      <c r="C644" s="75">
        <v>642</v>
      </c>
      <c r="D644" s="75">
        <v>541</v>
      </c>
      <c r="E644" s="75" t="s">
        <v>114</v>
      </c>
    </row>
    <row r="645" spans="1:5">
      <c r="A645" s="82">
        <v>1690</v>
      </c>
      <c r="B645" s="82">
        <v>63</v>
      </c>
      <c r="C645" s="75">
        <v>642</v>
      </c>
      <c r="D645" s="75">
        <v>541</v>
      </c>
      <c r="E645" s="75" t="s">
        <v>114</v>
      </c>
    </row>
    <row r="646" spans="1:5">
      <c r="A646" s="82">
        <v>1691</v>
      </c>
      <c r="B646" s="82">
        <v>63</v>
      </c>
      <c r="C646" s="75">
        <v>642</v>
      </c>
      <c r="D646" s="75">
        <v>541</v>
      </c>
      <c r="E646" s="75" t="s">
        <v>114</v>
      </c>
    </row>
    <row r="647" spans="1:5">
      <c r="A647" s="82">
        <v>1692</v>
      </c>
      <c r="B647" s="82">
        <v>63</v>
      </c>
      <c r="C647" s="75">
        <v>642</v>
      </c>
      <c r="D647" s="75">
        <v>541</v>
      </c>
      <c r="E647" s="75" t="s">
        <v>114</v>
      </c>
    </row>
    <row r="648" spans="1:5">
      <c r="A648" s="82">
        <v>1693</v>
      </c>
      <c r="B648" s="82">
        <v>63</v>
      </c>
      <c r="C648" s="75">
        <v>642</v>
      </c>
      <c r="D648" s="75">
        <v>541</v>
      </c>
      <c r="E648" s="75" t="s">
        <v>114</v>
      </c>
    </row>
    <row r="649" spans="1:5">
      <c r="A649" s="82">
        <v>1694</v>
      </c>
      <c r="B649" s="82">
        <v>63</v>
      </c>
      <c r="C649" s="75">
        <v>642</v>
      </c>
      <c r="D649" s="75">
        <v>541</v>
      </c>
      <c r="E649" s="75" t="s">
        <v>114</v>
      </c>
    </row>
    <row r="650" spans="1:5">
      <c r="A650" s="82">
        <v>1695</v>
      </c>
      <c r="B650" s="82">
        <v>63</v>
      </c>
      <c r="C650" s="75">
        <v>642</v>
      </c>
      <c r="D650" s="75">
        <v>541</v>
      </c>
      <c r="E650" s="75" t="s">
        <v>114</v>
      </c>
    </row>
    <row r="651" spans="1:5">
      <c r="A651" s="82">
        <v>1696</v>
      </c>
      <c r="B651" s="82">
        <v>63</v>
      </c>
      <c r="C651" s="75">
        <v>642</v>
      </c>
      <c r="D651" s="75">
        <v>541</v>
      </c>
      <c r="E651" s="75" t="s">
        <v>114</v>
      </c>
    </row>
    <row r="652" spans="1:5">
      <c r="A652" s="82">
        <v>1697</v>
      </c>
      <c r="B652" s="82">
        <v>63</v>
      </c>
      <c r="C652" s="75">
        <v>642</v>
      </c>
      <c r="D652" s="75">
        <v>541</v>
      </c>
      <c r="E652" s="75" t="s">
        <v>114</v>
      </c>
    </row>
    <row r="653" spans="1:5">
      <c r="A653" s="82">
        <v>1698</v>
      </c>
      <c r="B653" s="82">
        <v>63</v>
      </c>
      <c r="C653" s="75">
        <v>642</v>
      </c>
      <c r="D653" s="75">
        <v>541</v>
      </c>
      <c r="E653" s="75" t="s">
        <v>114</v>
      </c>
    </row>
    <row r="654" spans="1:5">
      <c r="A654" s="82">
        <v>1699</v>
      </c>
      <c r="B654" s="82">
        <v>63</v>
      </c>
      <c r="C654" s="75">
        <v>642</v>
      </c>
      <c r="D654" s="75">
        <v>541</v>
      </c>
      <c r="E654" s="75" t="s">
        <v>114</v>
      </c>
    </row>
    <row r="655" spans="1:5">
      <c r="A655" s="82">
        <v>1700</v>
      </c>
      <c r="B655" s="82">
        <v>63</v>
      </c>
      <c r="C655" s="75">
        <v>642</v>
      </c>
      <c r="D655" s="75">
        <v>541</v>
      </c>
      <c r="E655" s="75" t="s">
        <v>114</v>
      </c>
    </row>
    <row r="656" spans="1:5">
      <c r="A656" s="82">
        <v>1701</v>
      </c>
      <c r="B656" s="82">
        <v>63</v>
      </c>
      <c r="C656" s="75">
        <v>642</v>
      </c>
      <c r="D656" s="75">
        <v>541</v>
      </c>
      <c r="E656" s="75" t="s">
        <v>114</v>
      </c>
    </row>
    <row r="657" spans="1:5">
      <c r="A657" s="82">
        <v>1707</v>
      </c>
      <c r="B657" s="82">
        <v>63</v>
      </c>
      <c r="C657" s="75">
        <v>642</v>
      </c>
      <c r="D657" s="75">
        <v>541</v>
      </c>
      <c r="E657" s="75" t="s">
        <v>114</v>
      </c>
    </row>
    <row r="658" spans="1:5">
      <c r="A658" s="82">
        <v>1708</v>
      </c>
      <c r="B658" s="82">
        <v>63</v>
      </c>
      <c r="C658" s="75">
        <v>642</v>
      </c>
      <c r="D658" s="75">
        <v>541</v>
      </c>
      <c r="E658" s="75" t="s">
        <v>114</v>
      </c>
    </row>
    <row r="659" spans="1:5">
      <c r="A659" s="82">
        <v>1709</v>
      </c>
      <c r="B659" s="82">
        <v>63</v>
      </c>
      <c r="C659" s="75">
        <v>642</v>
      </c>
      <c r="D659" s="75">
        <v>541</v>
      </c>
      <c r="E659" s="75" t="s">
        <v>114</v>
      </c>
    </row>
    <row r="660" spans="1:5">
      <c r="A660" s="82">
        <v>1710</v>
      </c>
      <c r="B660" s="82">
        <v>63</v>
      </c>
      <c r="C660" s="75">
        <v>642</v>
      </c>
      <c r="D660" s="75">
        <v>541</v>
      </c>
      <c r="E660" s="75" t="s">
        <v>114</v>
      </c>
    </row>
    <row r="661" spans="1:5">
      <c r="A661" s="82">
        <v>1711</v>
      </c>
      <c r="B661" s="82">
        <v>63</v>
      </c>
      <c r="C661" s="75">
        <v>642</v>
      </c>
      <c r="D661" s="75">
        <v>541</v>
      </c>
      <c r="E661" s="75" t="s">
        <v>114</v>
      </c>
    </row>
    <row r="662" spans="1:5">
      <c r="A662" s="82">
        <v>1712</v>
      </c>
      <c r="B662" s="82">
        <v>63</v>
      </c>
      <c r="C662" s="75">
        <v>642</v>
      </c>
      <c r="D662" s="75">
        <v>541</v>
      </c>
      <c r="E662" s="75" t="s">
        <v>114</v>
      </c>
    </row>
    <row r="663" spans="1:5">
      <c r="A663" s="82">
        <v>1713</v>
      </c>
      <c r="B663" s="82">
        <v>63</v>
      </c>
      <c r="C663" s="75">
        <v>642</v>
      </c>
      <c r="D663" s="75">
        <v>541</v>
      </c>
      <c r="E663" s="75" t="s">
        <v>114</v>
      </c>
    </row>
    <row r="664" spans="1:5">
      <c r="A664" s="82">
        <v>1714</v>
      </c>
      <c r="B664" s="82">
        <v>63</v>
      </c>
      <c r="C664" s="75">
        <v>642</v>
      </c>
      <c r="D664" s="75">
        <v>541</v>
      </c>
      <c r="E664" s="75" t="s">
        <v>114</v>
      </c>
    </row>
    <row r="665" spans="1:5">
      <c r="A665" s="82">
        <v>1715</v>
      </c>
      <c r="B665" s="82">
        <v>63</v>
      </c>
      <c r="C665" s="75">
        <v>642</v>
      </c>
      <c r="D665" s="75">
        <v>541</v>
      </c>
      <c r="E665" s="75" t="s">
        <v>114</v>
      </c>
    </row>
    <row r="666" spans="1:5">
      <c r="A666" s="82">
        <v>1725</v>
      </c>
      <c r="B666" s="82">
        <v>63</v>
      </c>
      <c r="C666" s="75">
        <v>642</v>
      </c>
      <c r="D666" s="75">
        <v>541</v>
      </c>
      <c r="E666" s="75" t="s">
        <v>114</v>
      </c>
    </row>
    <row r="667" spans="1:5">
      <c r="A667" s="82">
        <v>1726</v>
      </c>
      <c r="B667" s="82">
        <v>63</v>
      </c>
      <c r="C667" s="75">
        <v>642</v>
      </c>
      <c r="D667" s="75">
        <v>541</v>
      </c>
      <c r="E667" s="75" t="s">
        <v>114</v>
      </c>
    </row>
    <row r="668" spans="1:5">
      <c r="A668" s="82">
        <v>1727</v>
      </c>
      <c r="B668" s="82">
        <v>63</v>
      </c>
      <c r="C668" s="75">
        <v>642</v>
      </c>
      <c r="D668" s="75">
        <v>541</v>
      </c>
      <c r="E668" s="75" t="s">
        <v>114</v>
      </c>
    </row>
    <row r="669" spans="1:5">
      <c r="A669" s="82">
        <v>1728</v>
      </c>
      <c r="B669" s="82">
        <v>63</v>
      </c>
      <c r="C669" s="75">
        <v>642</v>
      </c>
      <c r="D669" s="75">
        <v>541</v>
      </c>
      <c r="E669" s="75" t="s">
        <v>114</v>
      </c>
    </row>
    <row r="670" spans="1:5">
      <c r="A670" s="82">
        <v>1730</v>
      </c>
      <c r="B670" s="82">
        <v>63</v>
      </c>
      <c r="C670" s="75">
        <v>642</v>
      </c>
      <c r="D670" s="75">
        <v>541</v>
      </c>
      <c r="E670" s="75" t="s">
        <v>114</v>
      </c>
    </row>
    <row r="671" spans="1:5">
      <c r="A671" s="82">
        <v>1738</v>
      </c>
      <c r="B671" s="82">
        <v>63</v>
      </c>
      <c r="C671" s="75">
        <v>642</v>
      </c>
      <c r="D671" s="75">
        <v>541</v>
      </c>
      <c r="E671" s="75" t="s">
        <v>114</v>
      </c>
    </row>
    <row r="672" spans="1:5">
      <c r="A672" s="82">
        <v>1739</v>
      </c>
      <c r="B672" s="82">
        <v>63</v>
      </c>
      <c r="C672" s="75">
        <v>642</v>
      </c>
      <c r="D672" s="75">
        <v>541</v>
      </c>
      <c r="E672" s="75" t="s">
        <v>114</v>
      </c>
    </row>
    <row r="673" spans="1:5">
      <c r="A673" s="82">
        <v>1740</v>
      </c>
      <c r="B673" s="82">
        <v>63</v>
      </c>
      <c r="C673" s="75">
        <v>642</v>
      </c>
      <c r="D673" s="75">
        <v>541</v>
      </c>
      <c r="E673" s="75" t="s">
        <v>114</v>
      </c>
    </row>
    <row r="674" spans="1:5">
      <c r="A674" s="82">
        <v>1741</v>
      </c>
      <c r="B674" s="82">
        <v>63</v>
      </c>
      <c r="C674" s="75">
        <v>642</v>
      </c>
      <c r="D674" s="75">
        <v>541</v>
      </c>
      <c r="E674" s="75" t="s">
        <v>114</v>
      </c>
    </row>
    <row r="675" spans="1:5">
      <c r="A675" s="82">
        <v>1742</v>
      </c>
      <c r="B675" s="82">
        <v>63</v>
      </c>
      <c r="C675" s="75">
        <v>642</v>
      </c>
      <c r="D675" s="75">
        <v>541</v>
      </c>
      <c r="E675" s="75" t="s">
        <v>114</v>
      </c>
    </row>
    <row r="676" spans="1:5">
      <c r="A676" s="82">
        <v>1743</v>
      </c>
      <c r="B676" s="82">
        <v>63</v>
      </c>
      <c r="C676" s="75">
        <v>642</v>
      </c>
      <c r="D676" s="75">
        <v>541</v>
      </c>
      <c r="E676" s="75" t="s">
        <v>114</v>
      </c>
    </row>
    <row r="677" spans="1:5">
      <c r="A677" s="82">
        <v>1744</v>
      </c>
      <c r="B677" s="82">
        <v>63</v>
      </c>
      <c r="C677" s="75">
        <v>642</v>
      </c>
      <c r="D677" s="75">
        <v>541</v>
      </c>
      <c r="E677" s="75" t="s">
        <v>114</v>
      </c>
    </row>
    <row r="678" spans="1:5">
      <c r="A678" s="82">
        <v>1745</v>
      </c>
      <c r="B678" s="82">
        <v>63</v>
      </c>
      <c r="C678" s="75">
        <v>642</v>
      </c>
      <c r="D678" s="75">
        <v>541</v>
      </c>
      <c r="E678" s="75" t="s">
        <v>114</v>
      </c>
    </row>
    <row r="679" spans="1:5">
      <c r="A679" s="82">
        <v>1746</v>
      </c>
      <c r="B679" s="82">
        <v>63</v>
      </c>
      <c r="C679" s="75">
        <v>642</v>
      </c>
      <c r="D679" s="75">
        <v>541</v>
      </c>
      <c r="E679" s="75" t="s">
        <v>114</v>
      </c>
    </row>
    <row r="680" spans="1:5">
      <c r="A680" s="82">
        <v>1747</v>
      </c>
      <c r="B680" s="82">
        <v>63</v>
      </c>
      <c r="C680" s="75">
        <v>642</v>
      </c>
      <c r="D680" s="75">
        <v>541</v>
      </c>
      <c r="E680" s="75" t="s">
        <v>114</v>
      </c>
    </row>
    <row r="681" spans="1:5">
      <c r="A681" s="82">
        <v>1748</v>
      </c>
      <c r="B681" s="82">
        <v>63</v>
      </c>
      <c r="C681" s="75">
        <v>642</v>
      </c>
      <c r="D681" s="75">
        <v>541</v>
      </c>
      <c r="E681" s="75" t="s">
        <v>114</v>
      </c>
    </row>
    <row r="682" spans="1:5">
      <c r="A682" s="82">
        <v>1749</v>
      </c>
      <c r="B682" s="82">
        <v>63</v>
      </c>
      <c r="C682" s="75">
        <v>642</v>
      </c>
      <c r="D682" s="75">
        <v>541</v>
      </c>
      <c r="E682" s="75" t="s">
        <v>114</v>
      </c>
    </row>
    <row r="683" spans="1:5">
      <c r="A683" s="82">
        <v>1750</v>
      </c>
      <c r="B683" s="82">
        <v>63</v>
      </c>
      <c r="C683" s="75">
        <v>642</v>
      </c>
      <c r="D683" s="75">
        <v>541</v>
      </c>
      <c r="E683" s="75" t="s">
        <v>114</v>
      </c>
    </row>
    <row r="684" spans="1:5">
      <c r="A684" s="82">
        <v>1755</v>
      </c>
      <c r="B684" s="82">
        <v>63</v>
      </c>
      <c r="C684" s="75">
        <v>642</v>
      </c>
      <c r="D684" s="75">
        <v>541</v>
      </c>
      <c r="E684" s="75" t="s">
        <v>114</v>
      </c>
    </row>
    <row r="685" spans="1:5">
      <c r="A685" s="82">
        <v>1764</v>
      </c>
      <c r="B685" s="82">
        <v>63</v>
      </c>
      <c r="C685" s="75">
        <v>642</v>
      </c>
      <c r="D685" s="75">
        <v>541</v>
      </c>
      <c r="E685" s="75" t="s">
        <v>114</v>
      </c>
    </row>
    <row r="686" spans="1:5">
      <c r="A686" s="82">
        <v>1765</v>
      </c>
      <c r="B686" s="82">
        <v>63</v>
      </c>
      <c r="C686" s="75">
        <v>642</v>
      </c>
      <c r="D686" s="75">
        <v>541</v>
      </c>
      <c r="E686" s="75" t="s">
        <v>114</v>
      </c>
    </row>
    <row r="687" spans="1:5">
      <c r="A687" s="82">
        <v>1771</v>
      </c>
      <c r="B687" s="82">
        <v>63</v>
      </c>
      <c r="C687" s="75">
        <v>642</v>
      </c>
      <c r="D687" s="75">
        <v>541</v>
      </c>
      <c r="E687" s="75" t="s">
        <v>114</v>
      </c>
    </row>
    <row r="688" spans="1:5">
      <c r="A688" s="82">
        <v>1772</v>
      </c>
      <c r="B688" s="82">
        <v>63</v>
      </c>
      <c r="C688" s="75">
        <v>642</v>
      </c>
      <c r="D688" s="75">
        <v>541</v>
      </c>
      <c r="E688" s="75" t="s">
        <v>114</v>
      </c>
    </row>
    <row r="689" spans="1:5">
      <c r="A689" s="82">
        <v>1773</v>
      </c>
      <c r="B689" s="82">
        <v>63</v>
      </c>
      <c r="C689" s="75">
        <v>642</v>
      </c>
      <c r="D689" s="75">
        <v>541</v>
      </c>
      <c r="E689" s="75" t="s">
        <v>114</v>
      </c>
    </row>
    <row r="690" spans="1:5">
      <c r="A690" s="82">
        <v>1774</v>
      </c>
      <c r="B690" s="82">
        <v>63</v>
      </c>
      <c r="C690" s="75">
        <v>642</v>
      </c>
      <c r="D690" s="75">
        <v>541</v>
      </c>
      <c r="E690" s="75" t="s">
        <v>114</v>
      </c>
    </row>
    <row r="691" spans="1:5">
      <c r="A691" s="82">
        <v>1775</v>
      </c>
      <c r="B691" s="82">
        <v>63</v>
      </c>
      <c r="C691" s="75">
        <v>642</v>
      </c>
      <c r="D691" s="75">
        <v>541</v>
      </c>
      <c r="E691" s="75" t="s">
        <v>114</v>
      </c>
    </row>
    <row r="692" spans="1:5">
      <c r="A692" s="82">
        <v>1776</v>
      </c>
      <c r="B692" s="82">
        <v>63</v>
      </c>
      <c r="C692" s="75">
        <v>642</v>
      </c>
      <c r="D692" s="75">
        <v>541</v>
      </c>
      <c r="E692" s="75" t="s">
        <v>114</v>
      </c>
    </row>
    <row r="693" spans="1:5">
      <c r="A693" s="82">
        <v>1777</v>
      </c>
      <c r="B693" s="82">
        <v>63</v>
      </c>
      <c r="C693" s="75">
        <v>642</v>
      </c>
      <c r="D693" s="75">
        <v>541</v>
      </c>
      <c r="E693" s="75" t="s">
        <v>114</v>
      </c>
    </row>
    <row r="694" spans="1:5">
      <c r="A694" s="82">
        <v>1778</v>
      </c>
      <c r="B694" s="82">
        <v>63</v>
      </c>
      <c r="C694" s="75">
        <v>642</v>
      </c>
      <c r="D694" s="75">
        <v>541</v>
      </c>
      <c r="E694" s="75" t="s">
        <v>114</v>
      </c>
    </row>
    <row r="695" spans="1:5">
      <c r="A695" s="82">
        <v>1779</v>
      </c>
      <c r="B695" s="82">
        <v>63</v>
      </c>
      <c r="C695" s="75">
        <v>642</v>
      </c>
      <c r="D695" s="75">
        <v>541</v>
      </c>
      <c r="E695" s="75" t="s">
        <v>114</v>
      </c>
    </row>
    <row r="696" spans="1:5">
      <c r="A696" s="82">
        <v>1780</v>
      </c>
      <c r="B696" s="82">
        <v>63</v>
      </c>
      <c r="C696" s="75">
        <v>642</v>
      </c>
      <c r="D696" s="75">
        <v>541</v>
      </c>
      <c r="E696" s="75" t="s">
        <v>114</v>
      </c>
    </row>
    <row r="697" spans="1:5">
      <c r="A697" s="82">
        <v>1781</v>
      </c>
      <c r="B697" s="82">
        <v>63</v>
      </c>
      <c r="C697" s="75">
        <v>642</v>
      </c>
      <c r="D697" s="75">
        <v>541</v>
      </c>
      <c r="E697" s="75" t="s">
        <v>114</v>
      </c>
    </row>
    <row r="698" spans="1:5">
      <c r="A698" s="82">
        <v>1783</v>
      </c>
      <c r="B698" s="82">
        <v>63</v>
      </c>
      <c r="C698" s="75">
        <v>642</v>
      </c>
      <c r="D698" s="75">
        <v>541</v>
      </c>
      <c r="E698" s="75" t="s">
        <v>114</v>
      </c>
    </row>
    <row r="699" spans="1:5">
      <c r="A699" s="82">
        <v>1784</v>
      </c>
      <c r="B699" s="82">
        <v>63</v>
      </c>
      <c r="C699" s="75">
        <v>642</v>
      </c>
      <c r="D699" s="75">
        <v>541</v>
      </c>
      <c r="E699" s="75" t="s">
        <v>114</v>
      </c>
    </row>
    <row r="700" spans="1:5">
      <c r="A700" s="82">
        <v>1785</v>
      </c>
      <c r="B700" s="82">
        <v>63</v>
      </c>
      <c r="C700" s="75">
        <v>642</v>
      </c>
      <c r="D700" s="75">
        <v>541</v>
      </c>
      <c r="E700" s="75" t="s">
        <v>114</v>
      </c>
    </row>
    <row r="701" spans="1:5">
      <c r="A701" s="82">
        <v>1786</v>
      </c>
      <c r="B701" s="82">
        <v>63</v>
      </c>
      <c r="C701" s="75">
        <v>642</v>
      </c>
      <c r="D701" s="75">
        <v>541</v>
      </c>
      <c r="E701" s="75" t="s">
        <v>114</v>
      </c>
    </row>
    <row r="702" spans="1:5">
      <c r="A702" s="82">
        <v>1787</v>
      </c>
      <c r="B702" s="82">
        <v>63</v>
      </c>
      <c r="C702" s="75">
        <v>642</v>
      </c>
      <c r="D702" s="75">
        <v>541</v>
      </c>
      <c r="E702" s="75" t="s">
        <v>114</v>
      </c>
    </row>
    <row r="703" spans="1:5">
      <c r="A703" s="82">
        <v>1788</v>
      </c>
      <c r="B703" s="82">
        <v>63</v>
      </c>
      <c r="C703" s="75">
        <v>642</v>
      </c>
      <c r="D703" s="75">
        <v>541</v>
      </c>
      <c r="E703" s="75" t="s">
        <v>114</v>
      </c>
    </row>
    <row r="704" spans="1:5">
      <c r="A704" s="82">
        <v>1789</v>
      </c>
      <c r="B704" s="82">
        <v>63</v>
      </c>
      <c r="C704" s="75">
        <v>642</v>
      </c>
      <c r="D704" s="75">
        <v>541</v>
      </c>
      <c r="E704" s="75" t="s">
        <v>114</v>
      </c>
    </row>
    <row r="705" spans="1:5">
      <c r="A705" s="82">
        <v>1790</v>
      </c>
      <c r="B705" s="82">
        <v>63</v>
      </c>
      <c r="C705" s="75">
        <v>642</v>
      </c>
      <c r="D705" s="75">
        <v>541</v>
      </c>
      <c r="E705" s="75" t="s">
        <v>114</v>
      </c>
    </row>
    <row r="706" spans="1:5">
      <c r="A706" s="82">
        <v>1795</v>
      </c>
      <c r="B706" s="82">
        <v>63</v>
      </c>
      <c r="C706" s="75">
        <v>642</v>
      </c>
      <c r="D706" s="75">
        <v>541</v>
      </c>
      <c r="E706" s="75" t="s">
        <v>114</v>
      </c>
    </row>
    <row r="707" spans="1:5">
      <c r="A707" s="82">
        <v>1796</v>
      </c>
      <c r="B707" s="82">
        <v>63</v>
      </c>
      <c r="C707" s="75">
        <v>642</v>
      </c>
      <c r="D707" s="75">
        <v>541</v>
      </c>
      <c r="E707" s="75" t="s">
        <v>114</v>
      </c>
    </row>
    <row r="708" spans="1:5">
      <c r="A708" s="82">
        <v>1797</v>
      </c>
      <c r="B708" s="82">
        <v>63</v>
      </c>
      <c r="C708" s="75">
        <v>642</v>
      </c>
      <c r="D708" s="75">
        <v>541</v>
      </c>
      <c r="E708" s="75" t="s">
        <v>114</v>
      </c>
    </row>
    <row r="709" spans="1:5">
      <c r="A709" s="82">
        <v>1798</v>
      </c>
      <c r="B709" s="82">
        <v>63</v>
      </c>
      <c r="C709" s="75">
        <v>642</v>
      </c>
      <c r="D709" s="75">
        <v>541</v>
      </c>
      <c r="E709" s="75" t="s">
        <v>114</v>
      </c>
    </row>
    <row r="710" spans="1:5">
      <c r="A710" s="82">
        <v>1800</v>
      </c>
      <c r="B710" s="82">
        <v>63</v>
      </c>
      <c r="C710" s="75">
        <v>642</v>
      </c>
      <c r="D710" s="75">
        <v>541</v>
      </c>
      <c r="E710" s="75" t="s">
        <v>114</v>
      </c>
    </row>
    <row r="711" spans="1:5">
      <c r="A711" s="82">
        <v>1801</v>
      </c>
      <c r="B711" s="82">
        <v>63</v>
      </c>
      <c r="C711" s="75">
        <v>642</v>
      </c>
      <c r="D711" s="75">
        <v>541</v>
      </c>
      <c r="E711" s="75" t="s">
        <v>114</v>
      </c>
    </row>
    <row r="712" spans="1:5">
      <c r="A712" s="82">
        <v>1802</v>
      </c>
      <c r="B712" s="82">
        <v>63</v>
      </c>
      <c r="C712" s="75">
        <v>642</v>
      </c>
      <c r="D712" s="75">
        <v>541</v>
      </c>
      <c r="E712" s="75" t="s">
        <v>114</v>
      </c>
    </row>
    <row r="713" spans="1:5">
      <c r="A713" s="82">
        <v>1803</v>
      </c>
      <c r="B713" s="82">
        <v>63</v>
      </c>
      <c r="C713" s="75">
        <v>642</v>
      </c>
      <c r="D713" s="75">
        <v>541</v>
      </c>
      <c r="E713" s="75" t="s">
        <v>114</v>
      </c>
    </row>
    <row r="714" spans="1:5">
      <c r="A714" s="82">
        <v>1804</v>
      </c>
      <c r="B714" s="82">
        <v>63</v>
      </c>
      <c r="C714" s="75">
        <v>642</v>
      </c>
      <c r="D714" s="75">
        <v>541</v>
      </c>
      <c r="E714" s="75" t="s">
        <v>114</v>
      </c>
    </row>
    <row r="715" spans="1:5">
      <c r="A715" s="82">
        <v>1805</v>
      </c>
      <c r="B715" s="82">
        <v>63</v>
      </c>
      <c r="C715" s="75">
        <v>642</v>
      </c>
      <c r="D715" s="75">
        <v>541</v>
      </c>
      <c r="E715" s="75" t="s">
        <v>114</v>
      </c>
    </row>
    <row r="716" spans="1:5">
      <c r="A716" s="82">
        <v>1806</v>
      </c>
      <c r="B716" s="82">
        <v>63</v>
      </c>
      <c r="C716" s="75">
        <v>642</v>
      </c>
      <c r="D716" s="75">
        <v>541</v>
      </c>
      <c r="E716" s="75" t="s">
        <v>114</v>
      </c>
    </row>
    <row r="717" spans="1:5">
      <c r="A717" s="82">
        <v>1807</v>
      </c>
      <c r="B717" s="82">
        <v>63</v>
      </c>
      <c r="C717" s="75">
        <v>642</v>
      </c>
      <c r="D717" s="75">
        <v>541</v>
      </c>
      <c r="E717" s="75" t="s">
        <v>114</v>
      </c>
    </row>
    <row r="718" spans="1:5">
      <c r="A718" s="82">
        <v>1808</v>
      </c>
      <c r="B718" s="82">
        <v>63</v>
      </c>
      <c r="C718" s="75">
        <v>642</v>
      </c>
      <c r="D718" s="75">
        <v>541</v>
      </c>
      <c r="E718" s="75" t="s">
        <v>114</v>
      </c>
    </row>
    <row r="719" spans="1:5">
      <c r="A719" s="82">
        <v>1809</v>
      </c>
      <c r="B719" s="82">
        <v>63</v>
      </c>
      <c r="C719" s="75">
        <v>642</v>
      </c>
      <c r="D719" s="75">
        <v>541</v>
      </c>
      <c r="E719" s="75" t="s">
        <v>114</v>
      </c>
    </row>
    <row r="720" spans="1:5">
      <c r="A720" s="82">
        <v>1811</v>
      </c>
      <c r="B720" s="82">
        <v>63</v>
      </c>
      <c r="C720" s="75">
        <v>642</v>
      </c>
      <c r="D720" s="75">
        <v>541</v>
      </c>
      <c r="E720" s="75" t="s">
        <v>114</v>
      </c>
    </row>
    <row r="721" spans="1:5">
      <c r="A721" s="82">
        <v>1812</v>
      </c>
      <c r="B721" s="82">
        <v>63</v>
      </c>
      <c r="C721" s="75">
        <v>642</v>
      </c>
      <c r="D721" s="75">
        <v>541</v>
      </c>
      <c r="E721" s="75" t="s">
        <v>114</v>
      </c>
    </row>
    <row r="722" spans="1:5">
      <c r="A722" s="82">
        <v>1813</v>
      </c>
      <c r="B722" s="82">
        <v>63</v>
      </c>
      <c r="C722" s="75">
        <v>642</v>
      </c>
      <c r="D722" s="75">
        <v>541</v>
      </c>
      <c r="E722" s="75" t="s">
        <v>114</v>
      </c>
    </row>
    <row r="723" spans="1:5">
      <c r="A723" s="82">
        <v>1814</v>
      </c>
      <c r="B723" s="82">
        <v>63</v>
      </c>
      <c r="C723" s="75">
        <v>642</v>
      </c>
      <c r="D723" s="75">
        <v>541</v>
      </c>
      <c r="E723" s="75" t="s">
        <v>114</v>
      </c>
    </row>
    <row r="724" spans="1:5">
      <c r="A724" s="82">
        <v>1815</v>
      </c>
      <c r="B724" s="82">
        <v>63</v>
      </c>
      <c r="C724" s="75">
        <v>642</v>
      </c>
      <c r="D724" s="75">
        <v>541</v>
      </c>
      <c r="E724" s="75" t="s">
        <v>114</v>
      </c>
    </row>
    <row r="725" spans="1:5">
      <c r="A725" s="82">
        <v>1816</v>
      </c>
      <c r="B725" s="82">
        <v>63</v>
      </c>
      <c r="C725" s="75">
        <v>642</v>
      </c>
      <c r="D725" s="75">
        <v>541</v>
      </c>
      <c r="E725" s="75" t="s">
        <v>114</v>
      </c>
    </row>
    <row r="726" spans="1:5">
      <c r="A726" s="82">
        <v>1817</v>
      </c>
      <c r="B726" s="82">
        <v>63</v>
      </c>
      <c r="C726" s="75">
        <v>642</v>
      </c>
      <c r="D726" s="75">
        <v>541</v>
      </c>
      <c r="E726" s="75" t="s">
        <v>114</v>
      </c>
    </row>
    <row r="727" spans="1:5">
      <c r="A727" s="82">
        <v>1818</v>
      </c>
      <c r="B727" s="82">
        <v>63</v>
      </c>
      <c r="C727" s="75">
        <v>642</v>
      </c>
      <c r="D727" s="75">
        <v>541</v>
      </c>
      <c r="E727" s="75" t="s">
        <v>114</v>
      </c>
    </row>
    <row r="728" spans="1:5">
      <c r="A728" s="82">
        <v>1819</v>
      </c>
      <c r="B728" s="82">
        <v>63</v>
      </c>
      <c r="C728" s="75">
        <v>642</v>
      </c>
      <c r="D728" s="75">
        <v>541</v>
      </c>
      <c r="E728" s="75" t="s">
        <v>114</v>
      </c>
    </row>
    <row r="729" spans="1:5">
      <c r="A729" s="82">
        <v>1820</v>
      </c>
      <c r="B729" s="82">
        <v>63</v>
      </c>
      <c r="C729" s="75">
        <v>642</v>
      </c>
      <c r="D729" s="75">
        <v>541</v>
      </c>
      <c r="E729" s="75" t="s">
        <v>114</v>
      </c>
    </row>
    <row r="730" spans="1:5">
      <c r="A730" s="82">
        <v>1821</v>
      </c>
      <c r="B730" s="82">
        <v>63</v>
      </c>
      <c r="C730" s="75">
        <v>642</v>
      </c>
      <c r="D730" s="75">
        <v>541</v>
      </c>
      <c r="E730" s="75" t="s">
        <v>114</v>
      </c>
    </row>
    <row r="731" spans="1:5">
      <c r="A731" s="82">
        <v>1822</v>
      </c>
      <c r="B731" s="82">
        <v>63</v>
      </c>
      <c r="C731" s="75">
        <v>642</v>
      </c>
      <c r="D731" s="75">
        <v>541</v>
      </c>
      <c r="E731" s="75" t="s">
        <v>114</v>
      </c>
    </row>
    <row r="732" spans="1:5">
      <c r="A732" s="82">
        <v>1823</v>
      </c>
      <c r="B732" s="82">
        <v>63</v>
      </c>
      <c r="C732" s="75">
        <v>642</v>
      </c>
      <c r="D732" s="75">
        <v>541</v>
      </c>
      <c r="E732" s="75" t="s">
        <v>114</v>
      </c>
    </row>
    <row r="733" spans="1:5">
      <c r="A733" s="82">
        <v>1824</v>
      </c>
      <c r="B733" s="82">
        <v>63</v>
      </c>
      <c r="C733" s="75">
        <v>642</v>
      </c>
      <c r="D733" s="75">
        <v>541</v>
      </c>
      <c r="E733" s="75" t="s">
        <v>114</v>
      </c>
    </row>
    <row r="734" spans="1:5">
      <c r="A734" s="82">
        <v>1825</v>
      </c>
      <c r="B734" s="82">
        <v>63</v>
      </c>
      <c r="C734" s="75">
        <v>642</v>
      </c>
      <c r="D734" s="75">
        <v>541</v>
      </c>
      <c r="E734" s="75" t="s">
        <v>114</v>
      </c>
    </row>
    <row r="735" spans="1:5">
      <c r="A735" s="82">
        <v>1826</v>
      </c>
      <c r="B735" s="82">
        <v>63</v>
      </c>
      <c r="C735" s="75">
        <v>642</v>
      </c>
      <c r="D735" s="75">
        <v>541</v>
      </c>
      <c r="E735" s="75" t="s">
        <v>114</v>
      </c>
    </row>
    <row r="736" spans="1:5">
      <c r="A736" s="82">
        <v>1827</v>
      </c>
      <c r="B736" s="82">
        <v>63</v>
      </c>
      <c r="C736" s="75">
        <v>642</v>
      </c>
      <c r="D736" s="75">
        <v>541</v>
      </c>
      <c r="E736" s="75" t="s">
        <v>114</v>
      </c>
    </row>
    <row r="737" spans="1:5">
      <c r="A737" s="82">
        <v>1828</v>
      </c>
      <c r="B737" s="82">
        <v>63</v>
      </c>
      <c r="C737" s="75">
        <v>642</v>
      </c>
      <c r="D737" s="75">
        <v>541</v>
      </c>
      <c r="E737" s="75" t="s">
        <v>114</v>
      </c>
    </row>
    <row r="738" spans="1:5">
      <c r="A738" s="82">
        <v>1829</v>
      </c>
      <c r="B738" s="82">
        <v>63</v>
      </c>
      <c r="C738" s="75">
        <v>642</v>
      </c>
      <c r="D738" s="75">
        <v>541</v>
      </c>
      <c r="E738" s="75" t="s">
        <v>114</v>
      </c>
    </row>
    <row r="739" spans="1:5">
      <c r="A739" s="82">
        <v>1830</v>
      </c>
      <c r="B739" s="82">
        <v>63</v>
      </c>
      <c r="C739" s="75">
        <v>642</v>
      </c>
      <c r="D739" s="75">
        <v>541</v>
      </c>
      <c r="E739" s="75" t="s">
        <v>114</v>
      </c>
    </row>
    <row r="740" spans="1:5">
      <c r="A740" s="82">
        <v>1831</v>
      </c>
      <c r="B740" s="82">
        <v>63</v>
      </c>
      <c r="C740" s="75">
        <v>642</v>
      </c>
      <c r="D740" s="75">
        <v>541</v>
      </c>
      <c r="E740" s="75" t="s">
        <v>114</v>
      </c>
    </row>
    <row r="741" spans="1:5">
      <c r="A741" s="82">
        <v>1832</v>
      </c>
      <c r="B741" s="82">
        <v>63</v>
      </c>
      <c r="C741" s="75">
        <v>642</v>
      </c>
      <c r="D741" s="75">
        <v>541</v>
      </c>
      <c r="E741" s="75" t="s">
        <v>114</v>
      </c>
    </row>
    <row r="742" spans="1:5">
      <c r="A742" s="82">
        <v>1833</v>
      </c>
      <c r="B742" s="82">
        <v>63</v>
      </c>
      <c r="C742" s="75">
        <v>642</v>
      </c>
      <c r="D742" s="75">
        <v>541</v>
      </c>
      <c r="E742" s="75" t="s">
        <v>114</v>
      </c>
    </row>
    <row r="743" spans="1:5">
      <c r="A743" s="82">
        <v>1834</v>
      </c>
      <c r="B743" s="82">
        <v>63</v>
      </c>
      <c r="C743" s="75">
        <v>642</v>
      </c>
      <c r="D743" s="75">
        <v>541</v>
      </c>
      <c r="E743" s="75" t="s">
        <v>114</v>
      </c>
    </row>
    <row r="744" spans="1:5">
      <c r="A744" s="82">
        <v>1835</v>
      </c>
      <c r="B744" s="82">
        <v>63</v>
      </c>
      <c r="C744" s="75">
        <v>642</v>
      </c>
      <c r="D744" s="75">
        <v>541</v>
      </c>
      <c r="E744" s="75" t="s">
        <v>114</v>
      </c>
    </row>
    <row r="745" spans="1:5">
      <c r="A745" s="82">
        <v>1836</v>
      </c>
      <c r="B745" s="82">
        <v>63</v>
      </c>
      <c r="C745" s="75">
        <v>642</v>
      </c>
      <c r="D745" s="75">
        <v>541</v>
      </c>
      <c r="E745" s="75" t="s">
        <v>114</v>
      </c>
    </row>
    <row r="746" spans="1:5">
      <c r="A746" s="82">
        <v>1837</v>
      </c>
      <c r="B746" s="82">
        <v>63</v>
      </c>
      <c r="C746" s="75">
        <v>642</v>
      </c>
      <c r="D746" s="75">
        <v>541</v>
      </c>
      <c r="E746" s="75" t="s">
        <v>114</v>
      </c>
    </row>
    <row r="747" spans="1:5">
      <c r="A747" s="82">
        <v>1838</v>
      </c>
      <c r="B747" s="82">
        <v>63</v>
      </c>
      <c r="C747" s="75">
        <v>642</v>
      </c>
      <c r="D747" s="75">
        <v>541</v>
      </c>
      <c r="E747" s="75" t="s">
        <v>114</v>
      </c>
    </row>
    <row r="748" spans="1:5">
      <c r="A748" s="82">
        <v>1839</v>
      </c>
      <c r="B748" s="82">
        <v>63</v>
      </c>
      <c r="C748" s="75">
        <v>642</v>
      </c>
      <c r="D748" s="75">
        <v>541</v>
      </c>
      <c r="E748" s="75" t="s">
        <v>114</v>
      </c>
    </row>
    <row r="749" spans="1:5">
      <c r="A749" s="82">
        <v>1842</v>
      </c>
      <c r="B749" s="82">
        <v>63</v>
      </c>
      <c r="C749" s="75">
        <v>642</v>
      </c>
      <c r="D749" s="75">
        <v>541</v>
      </c>
      <c r="E749" s="75" t="s">
        <v>114</v>
      </c>
    </row>
    <row r="750" spans="1:5">
      <c r="A750" s="82">
        <v>1843</v>
      </c>
      <c r="B750" s="82">
        <v>63</v>
      </c>
      <c r="C750" s="75">
        <v>642</v>
      </c>
      <c r="D750" s="75">
        <v>541</v>
      </c>
      <c r="E750" s="75" t="s">
        <v>114</v>
      </c>
    </row>
    <row r="751" spans="1:5">
      <c r="A751" s="82">
        <v>1844</v>
      </c>
      <c r="B751" s="82">
        <v>63</v>
      </c>
      <c r="C751" s="75">
        <v>642</v>
      </c>
      <c r="D751" s="75">
        <v>541</v>
      </c>
      <c r="E751" s="75" t="s">
        <v>114</v>
      </c>
    </row>
    <row r="752" spans="1:5">
      <c r="A752" s="82">
        <v>1845</v>
      </c>
      <c r="B752" s="82">
        <v>63</v>
      </c>
      <c r="C752" s="75">
        <v>642</v>
      </c>
      <c r="D752" s="75">
        <v>541</v>
      </c>
      <c r="E752" s="75" t="s">
        <v>114</v>
      </c>
    </row>
    <row r="753" spans="1:5">
      <c r="A753" s="82">
        <v>1846</v>
      </c>
      <c r="B753" s="82">
        <v>63</v>
      </c>
      <c r="C753" s="75">
        <v>642</v>
      </c>
      <c r="D753" s="75">
        <v>541</v>
      </c>
      <c r="E753" s="75" t="s">
        <v>114</v>
      </c>
    </row>
    <row r="754" spans="1:5">
      <c r="A754" s="82">
        <v>1847</v>
      </c>
      <c r="B754" s="82">
        <v>63</v>
      </c>
      <c r="C754" s="75">
        <v>642</v>
      </c>
      <c r="D754" s="75">
        <v>541</v>
      </c>
      <c r="E754" s="75" t="s">
        <v>114</v>
      </c>
    </row>
    <row r="755" spans="1:5">
      <c r="A755" s="82">
        <v>1848</v>
      </c>
      <c r="B755" s="82">
        <v>63</v>
      </c>
      <c r="C755" s="75">
        <v>642</v>
      </c>
      <c r="D755" s="75">
        <v>541</v>
      </c>
      <c r="E755" s="75" t="s">
        <v>114</v>
      </c>
    </row>
    <row r="756" spans="1:5">
      <c r="A756" s="82">
        <v>1849</v>
      </c>
      <c r="B756" s="82">
        <v>63</v>
      </c>
      <c r="C756" s="75">
        <v>642</v>
      </c>
      <c r="D756" s="75">
        <v>541</v>
      </c>
      <c r="E756" s="75" t="s">
        <v>114</v>
      </c>
    </row>
    <row r="757" spans="1:5">
      <c r="A757" s="82">
        <v>1850</v>
      </c>
      <c r="B757" s="82">
        <v>63</v>
      </c>
      <c r="C757" s="75">
        <v>642</v>
      </c>
      <c r="D757" s="75">
        <v>541</v>
      </c>
      <c r="E757" s="75" t="s">
        <v>114</v>
      </c>
    </row>
    <row r="758" spans="1:5">
      <c r="A758" s="82">
        <v>1851</v>
      </c>
      <c r="B758" s="82">
        <v>63</v>
      </c>
      <c r="C758" s="75">
        <v>642</v>
      </c>
      <c r="D758" s="75">
        <v>541</v>
      </c>
      <c r="E758" s="75" t="s">
        <v>114</v>
      </c>
    </row>
    <row r="759" spans="1:5">
      <c r="A759" s="82">
        <v>1852</v>
      </c>
      <c r="B759" s="82">
        <v>63</v>
      </c>
      <c r="C759" s="75">
        <v>642</v>
      </c>
      <c r="D759" s="75">
        <v>541</v>
      </c>
      <c r="E759" s="75" t="s">
        <v>114</v>
      </c>
    </row>
    <row r="760" spans="1:5">
      <c r="A760" s="82">
        <v>1853</v>
      </c>
      <c r="B760" s="82">
        <v>63</v>
      </c>
      <c r="C760" s="75">
        <v>642</v>
      </c>
      <c r="D760" s="75">
        <v>541</v>
      </c>
      <c r="E760" s="75" t="s">
        <v>114</v>
      </c>
    </row>
    <row r="761" spans="1:5">
      <c r="A761" s="82">
        <v>1854</v>
      </c>
      <c r="B761" s="82">
        <v>63</v>
      </c>
      <c r="C761" s="75">
        <v>642</v>
      </c>
      <c r="D761" s="75">
        <v>541</v>
      </c>
      <c r="E761" s="75" t="s">
        <v>114</v>
      </c>
    </row>
    <row r="762" spans="1:5">
      <c r="A762" s="82">
        <v>1855</v>
      </c>
      <c r="B762" s="82">
        <v>63</v>
      </c>
      <c r="C762" s="75">
        <v>642</v>
      </c>
      <c r="D762" s="75">
        <v>541</v>
      </c>
      <c r="E762" s="75" t="s">
        <v>114</v>
      </c>
    </row>
    <row r="763" spans="1:5">
      <c r="A763" s="82">
        <v>1856</v>
      </c>
      <c r="B763" s="82">
        <v>63</v>
      </c>
      <c r="C763" s="75">
        <v>642</v>
      </c>
      <c r="D763" s="75">
        <v>541</v>
      </c>
      <c r="E763" s="75" t="s">
        <v>114</v>
      </c>
    </row>
    <row r="764" spans="1:5">
      <c r="A764" s="82">
        <v>1857</v>
      </c>
      <c r="B764" s="82">
        <v>63</v>
      </c>
      <c r="C764" s="75">
        <v>642</v>
      </c>
      <c r="D764" s="75">
        <v>541</v>
      </c>
      <c r="E764" s="75" t="s">
        <v>114</v>
      </c>
    </row>
    <row r="765" spans="1:5">
      <c r="A765" s="82">
        <v>1858</v>
      </c>
      <c r="B765" s="82">
        <v>63</v>
      </c>
      <c r="C765" s="75">
        <v>642</v>
      </c>
      <c r="D765" s="75">
        <v>541</v>
      </c>
      <c r="E765" s="75" t="s">
        <v>114</v>
      </c>
    </row>
    <row r="766" spans="1:5">
      <c r="A766" s="82">
        <v>1859</v>
      </c>
      <c r="B766" s="82">
        <v>63</v>
      </c>
      <c r="C766" s="75">
        <v>642</v>
      </c>
      <c r="D766" s="75">
        <v>541</v>
      </c>
      <c r="E766" s="75" t="s">
        <v>114</v>
      </c>
    </row>
    <row r="767" spans="1:5">
      <c r="A767" s="82">
        <v>1860</v>
      </c>
      <c r="B767" s="82">
        <v>63</v>
      </c>
      <c r="C767" s="75">
        <v>642</v>
      </c>
      <c r="D767" s="75">
        <v>541</v>
      </c>
      <c r="E767" s="75" t="s">
        <v>114</v>
      </c>
    </row>
    <row r="768" spans="1:5">
      <c r="A768" s="82">
        <v>1861</v>
      </c>
      <c r="B768" s="82">
        <v>63</v>
      </c>
      <c r="C768" s="75">
        <v>642</v>
      </c>
      <c r="D768" s="75">
        <v>541</v>
      </c>
      <c r="E768" s="75" t="s">
        <v>114</v>
      </c>
    </row>
    <row r="769" spans="1:5">
      <c r="A769" s="82">
        <v>1862</v>
      </c>
      <c r="B769" s="82">
        <v>63</v>
      </c>
      <c r="C769" s="75">
        <v>642</v>
      </c>
      <c r="D769" s="75">
        <v>541</v>
      </c>
      <c r="E769" s="75" t="s">
        <v>114</v>
      </c>
    </row>
    <row r="770" spans="1:5">
      <c r="A770" s="82">
        <v>1863</v>
      </c>
      <c r="B770" s="82">
        <v>63</v>
      </c>
      <c r="C770" s="75">
        <v>642</v>
      </c>
      <c r="D770" s="75">
        <v>541</v>
      </c>
      <c r="E770" s="75" t="s">
        <v>114</v>
      </c>
    </row>
    <row r="771" spans="1:5">
      <c r="A771" s="82">
        <v>1864</v>
      </c>
      <c r="B771" s="82">
        <v>63</v>
      </c>
      <c r="C771" s="75">
        <v>642</v>
      </c>
      <c r="D771" s="75">
        <v>541</v>
      </c>
      <c r="E771" s="75" t="s">
        <v>114</v>
      </c>
    </row>
    <row r="772" spans="1:5">
      <c r="A772" s="82">
        <v>1867</v>
      </c>
      <c r="B772" s="82">
        <v>63</v>
      </c>
      <c r="C772" s="75">
        <v>642</v>
      </c>
      <c r="D772" s="75">
        <v>541</v>
      </c>
      <c r="E772" s="75" t="s">
        <v>114</v>
      </c>
    </row>
    <row r="773" spans="1:5">
      <c r="A773" s="82">
        <v>1868</v>
      </c>
      <c r="B773" s="82">
        <v>63</v>
      </c>
      <c r="C773" s="75">
        <v>642</v>
      </c>
      <c r="D773" s="75">
        <v>541</v>
      </c>
      <c r="E773" s="75" t="s">
        <v>114</v>
      </c>
    </row>
    <row r="774" spans="1:5">
      <c r="A774" s="82">
        <v>1869</v>
      </c>
      <c r="B774" s="82">
        <v>63</v>
      </c>
      <c r="C774" s="75">
        <v>642</v>
      </c>
      <c r="D774" s="75">
        <v>541</v>
      </c>
      <c r="E774" s="75" t="s">
        <v>114</v>
      </c>
    </row>
    <row r="775" spans="1:5">
      <c r="A775" s="82">
        <v>1870</v>
      </c>
      <c r="B775" s="82">
        <v>63</v>
      </c>
      <c r="C775" s="75">
        <v>642</v>
      </c>
      <c r="D775" s="75">
        <v>541</v>
      </c>
      <c r="E775" s="75" t="s">
        <v>114</v>
      </c>
    </row>
    <row r="776" spans="1:5">
      <c r="A776" s="82">
        <v>1871</v>
      </c>
      <c r="B776" s="82">
        <v>63</v>
      </c>
      <c r="C776" s="75">
        <v>642</v>
      </c>
      <c r="D776" s="75">
        <v>541</v>
      </c>
      <c r="E776" s="75" t="s">
        <v>114</v>
      </c>
    </row>
    <row r="777" spans="1:5">
      <c r="A777" s="82">
        <v>1872</v>
      </c>
      <c r="B777" s="82">
        <v>63</v>
      </c>
      <c r="C777" s="75">
        <v>642</v>
      </c>
      <c r="D777" s="75">
        <v>541</v>
      </c>
      <c r="E777" s="75" t="s">
        <v>114</v>
      </c>
    </row>
    <row r="778" spans="1:5">
      <c r="A778" s="82">
        <v>1873</v>
      </c>
      <c r="B778" s="82">
        <v>63</v>
      </c>
      <c r="C778" s="75">
        <v>642</v>
      </c>
      <c r="D778" s="75">
        <v>541</v>
      </c>
      <c r="E778" s="75" t="s">
        <v>114</v>
      </c>
    </row>
    <row r="779" spans="1:5">
      <c r="A779" s="82">
        <v>1874</v>
      </c>
      <c r="B779" s="82">
        <v>63</v>
      </c>
      <c r="C779" s="75">
        <v>642</v>
      </c>
      <c r="D779" s="75">
        <v>541</v>
      </c>
      <c r="E779" s="75" t="s">
        <v>114</v>
      </c>
    </row>
    <row r="780" spans="1:5">
      <c r="A780" s="82">
        <v>1875</v>
      </c>
      <c r="B780" s="82">
        <v>63</v>
      </c>
      <c r="C780" s="75">
        <v>642</v>
      </c>
      <c r="D780" s="75">
        <v>541</v>
      </c>
      <c r="E780" s="75" t="s">
        <v>114</v>
      </c>
    </row>
    <row r="781" spans="1:5">
      <c r="A781" s="82">
        <v>1876</v>
      </c>
      <c r="B781" s="82">
        <v>63</v>
      </c>
      <c r="C781" s="75">
        <v>642</v>
      </c>
      <c r="D781" s="75">
        <v>541</v>
      </c>
      <c r="E781" s="75" t="s">
        <v>114</v>
      </c>
    </row>
    <row r="782" spans="1:5">
      <c r="A782" s="82">
        <v>1877</v>
      </c>
      <c r="B782" s="82">
        <v>63</v>
      </c>
      <c r="C782" s="75">
        <v>642</v>
      </c>
      <c r="D782" s="75">
        <v>541</v>
      </c>
      <c r="E782" s="75" t="s">
        <v>114</v>
      </c>
    </row>
    <row r="783" spans="1:5">
      <c r="A783" s="82">
        <v>1878</v>
      </c>
      <c r="B783" s="82">
        <v>63</v>
      </c>
      <c r="C783" s="75">
        <v>642</v>
      </c>
      <c r="D783" s="75">
        <v>541</v>
      </c>
      <c r="E783" s="75" t="s">
        <v>114</v>
      </c>
    </row>
    <row r="784" spans="1:5">
      <c r="A784" s="82">
        <v>1879</v>
      </c>
      <c r="B784" s="82">
        <v>63</v>
      </c>
      <c r="C784" s="75">
        <v>642</v>
      </c>
      <c r="D784" s="75">
        <v>541</v>
      </c>
      <c r="E784" s="75" t="s">
        <v>114</v>
      </c>
    </row>
    <row r="785" spans="1:5">
      <c r="A785" s="82">
        <v>1880</v>
      </c>
      <c r="B785" s="82">
        <v>63</v>
      </c>
      <c r="C785" s="75">
        <v>642</v>
      </c>
      <c r="D785" s="75">
        <v>541</v>
      </c>
      <c r="E785" s="75" t="s">
        <v>114</v>
      </c>
    </row>
    <row r="786" spans="1:5">
      <c r="A786" s="82">
        <v>1881</v>
      </c>
      <c r="B786" s="82">
        <v>63</v>
      </c>
      <c r="C786" s="75">
        <v>642</v>
      </c>
      <c r="D786" s="75">
        <v>541</v>
      </c>
      <c r="E786" s="75" t="s">
        <v>114</v>
      </c>
    </row>
    <row r="787" spans="1:5">
      <c r="A787" s="82">
        <v>1882</v>
      </c>
      <c r="B787" s="82">
        <v>63</v>
      </c>
      <c r="C787" s="75">
        <v>642</v>
      </c>
      <c r="D787" s="75">
        <v>541</v>
      </c>
      <c r="E787" s="75" t="s">
        <v>114</v>
      </c>
    </row>
    <row r="788" spans="1:5">
      <c r="A788" s="82">
        <v>1883</v>
      </c>
      <c r="B788" s="82">
        <v>63</v>
      </c>
      <c r="C788" s="75">
        <v>642</v>
      </c>
      <c r="D788" s="75">
        <v>541</v>
      </c>
      <c r="E788" s="75" t="s">
        <v>114</v>
      </c>
    </row>
    <row r="789" spans="1:5">
      <c r="A789" s="82">
        <v>1884</v>
      </c>
      <c r="B789" s="82">
        <v>63</v>
      </c>
      <c r="C789" s="75">
        <v>642</v>
      </c>
      <c r="D789" s="75">
        <v>541</v>
      </c>
      <c r="E789" s="75" t="s">
        <v>114</v>
      </c>
    </row>
    <row r="790" spans="1:5">
      <c r="A790" s="82">
        <v>1885</v>
      </c>
      <c r="B790" s="82">
        <v>63</v>
      </c>
      <c r="C790" s="75">
        <v>642</v>
      </c>
      <c r="D790" s="75">
        <v>541</v>
      </c>
      <c r="E790" s="75" t="s">
        <v>114</v>
      </c>
    </row>
    <row r="791" spans="1:5">
      <c r="A791" s="82">
        <v>1886</v>
      </c>
      <c r="B791" s="82">
        <v>63</v>
      </c>
      <c r="C791" s="75">
        <v>642</v>
      </c>
      <c r="D791" s="75">
        <v>541</v>
      </c>
      <c r="E791" s="75" t="s">
        <v>114</v>
      </c>
    </row>
    <row r="792" spans="1:5">
      <c r="A792" s="82">
        <v>1887</v>
      </c>
      <c r="B792" s="82">
        <v>63</v>
      </c>
      <c r="C792" s="75">
        <v>642</v>
      </c>
      <c r="D792" s="75">
        <v>541</v>
      </c>
      <c r="E792" s="75" t="s">
        <v>114</v>
      </c>
    </row>
    <row r="793" spans="1:5">
      <c r="A793" s="82">
        <v>1888</v>
      </c>
      <c r="B793" s="82">
        <v>63</v>
      </c>
      <c r="C793" s="75">
        <v>642</v>
      </c>
      <c r="D793" s="75">
        <v>541</v>
      </c>
      <c r="E793" s="75" t="s">
        <v>114</v>
      </c>
    </row>
    <row r="794" spans="1:5">
      <c r="A794" s="82">
        <v>1890</v>
      </c>
      <c r="B794" s="82">
        <v>63</v>
      </c>
      <c r="C794" s="75">
        <v>642</v>
      </c>
      <c r="D794" s="75">
        <v>541</v>
      </c>
      <c r="E794" s="75" t="s">
        <v>114</v>
      </c>
    </row>
    <row r="795" spans="1:5">
      <c r="A795" s="82">
        <v>1891</v>
      </c>
      <c r="B795" s="82">
        <v>63</v>
      </c>
      <c r="C795" s="75">
        <v>642</v>
      </c>
      <c r="D795" s="75">
        <v>541</v>
      </c>
      <c r="E795" s="75" t="s">
        <v>114</v>
      </c>
    </row>
    <row r="796" spans="1:5">
      <c r="A796" s="82">
        <v>1894</v>
      </c>
      <c r="B796" s="82">
        <v>63</v>
      </c>
      <c r="C796" s="75">
        <v>642</v>
      </c>
      <c r="D796" s="75">
        <v>541</v>
      </c>
      <c r="E796" s="75" t="s">
        <v>114</v>
      </c>
    </row>
    <row r="797" spans="1:5">
      <c r="A797" s="82">
        <v>1895</v>
      </c>
      <c r="B797" s="82">
        <v>63</v>
      </c>
      <c r="C797" s="75">
        <v>642</v>
      </c>
      <c r="D797" s="75">
        <v>541</v>
      </c>
      <c r="E797" s="75" t="s">
        <v>114</v>
      </c>
    </row>
    <row r="798" spans="1:5">
      <c r="A798" s="82">
        <v>1896</v>
      </c>
      <c r="B798" s="82">
        <v>63</v>
      </c>
      <c r="C798" s="75">
        <v>642</v>
      </c>
      <c r="D798" s="75">
        <v>541</v>
      </c>
      <c r="E798" s="75" t="s">
        <v>114</v>
      </c>
    </row>
    <row r="799" spans="1:5">
      <c r="A799" s="82">
        <v>1897</v>
      </c>
      <c r="B799" s="82">
        <v>63</v>
      </c>
      <c r="C799" s="75">
        <v>642</v>
      </c>
      <c r="D799" s="75">
        <v>541</v>
      </c>
      <c r="E799" s="75" t="s">
        <v>114</v>
      </c>
    </row>
    <row r="800" spans="1:5">
      <c r="A800" s="82">
        <v>1898</v>
      </c>
      <c r="B800" s="82">
        <v>63</v>
      </c>
      <c r="C800" s="75">
        <v>642</v>
      </c>
      <c r="D800" s="75">
        <v>541</v>
      </c>
      <c r="E800" s="75" t="s">
        <v>114</v>
      </c>
    </row>
    <row r="801" spans="1:5">
      <c r="A801" s="82">
        <v>1900</v>
      </c>
      <c r="B801" s="82">
        <v>63</v>
      </c>
      <c r="C801" s="75">
        <v>642</v>
      </c>
      <c r="D801" s="75">
        <v>541</v>
      </c>
      <c r="E801" s="75" t="s">
        <v>114</v>
      </c>
    </row>
    <row r="802" spans="1:5">
      <c r="A802" s="82">
        <v>1902</v>
      </c>
      <c r="B802" s="82">
        <v>63</v>
      </c>
      <c r="C802" s="75">
        <v>642</v>
      </c>
      <c r="D802" s="75">
        <v>541</v>
      </c>
      <c r="E802" s="75" t="s">
        <v>114</v>
      </c>
    </row>
    <row r="803" spans="1:5">
      <c r="A803" s="82">
        <v>1903</v>
      </c>
      <c r="B803" s="82">
        <v>63</v>
      </c>
      <c r="C803" s="75">
        <v>642</v>
      </c>
      <c r="D803" s="75">
        <v>541</v>
      </c>
      <c r="E803" s="75" t="s">
        <v>114</v>
      </c>
    </row>
    <row r="804" spans="1:5">
      <c r="A804" s="82">
        <v>1920</v>
      </c>
      <c r="B804" s="82">
        <v>63</v>
      </c>
      <c r="C804" s="75">
        <v>642</v>
      </c>
      <c r="D804" s="75">
        <v>541</v>
      </c>
      <c r="E804" s="75" t="s">
        <v>114</v>
      </c>
    </row>
    <row r="805" spans="1:5">
      <c r="A805" s="82">
        <v>2000</v>
      </c>
      <c r="B805" s="82">
        <v>63</v>
      </c>
      <c r="C805" s="75">
        <v>642</v>
      </c>
      <c r="D805" s="75">
        <v>541</v>
      </c>
      <c r="E805" s="75" t="s">
        <v>114</v>
      </c>
    </row>
    <row r="806" spans="1:5">
      <c r="A806" s="82">
        <v>2001</v>
      </c>
      <c r="B806" s="82">
        <v>63</v>
      </c>
      <c r="C806" s="75">
        <v>642</v>
      </c>
      <c r="D806" s="75">
        <v>541</v>
      </c>
      <c r="E806" s="75" t="s">
        <v>114</v>
      </c>
    </row>
    <row r="807" spans="1:5">
      <c r="A807" s="82">
        <v>2004</v>
      </c>
      <c r="B807" s="82">
        <v>63</v>
      </c>
      <c r="C807" s="75">
        <v>642</v>
      </c>
      <c r="D807" s="75">
        <v>541</v>
      </c>
      <c r="E807" s="75" t="s">
        <v>114</v>
      </c>
    </row>
    <row r="808" spans="1:5">
      <c r="A808" s="82">
        <v>2005</v>
      </c>
      <c r="B808" s="82">
        <v>63</v>
      </c>
      <c r="C808" s="75">
        <v>642</v>
      </c>
      <c r="D808" s="75">
        <v>541</v>
      </c>
      <c r="E808" s="75" t="s">
        <v>114</v>
      </c>
    </row>
    <row r="809" spans="1:5">
      <c r="A809" s="82">
        <v>2006</v>
      </c>
      <c r="B809" s="82">
        <v>63</v>
      </c>
      <c r="C809" s="75">
        <v>642</v>
      </c>
      <c r="D809" s="75">
        <v>541</v>
      </c>
      <c r="E809" s="75" t="s">
        <v>114</v>
      </c>
    </row>
    <row r="810" spans="1:5">
      <c r="A810" s="82">
        <v>2007</v>
      </c>
      <c r="B810" s="82">
        <v>63</v>
      </c>
      <c r="C810" s="75">
        <v>642</v>
      </c>
      <c r="D810" s="75">
        <v>541</v>
      </c>
      <c r="E810" s="75" t="s">
        <v>114</v>
      </c>
    </row>
    <row r="811" spans="1:5">
      <c r="A811" s="82">
        <v>2008</v>
      </c>
      <c r="B811" s="82">
        <v>63</v>
      </c>
      <c r="C811" s="75">
        <v>642</v>
      </c>
      <c r="D811" s="75">
        <v>541</v>
      </c>
      <c r="E811" s="75" t="s">
        <v>114</v>
      </c>
    </row>
    <row r="812" spans="1:5">
      <c r="A812" s="82">
        <v>2009</v>
      </c>
      <c r="B812" s="82">
        <v>63</v>
      </c>
      <c r="C812" s="75">
        <v>642</v>
      </c>
      <c r="D812" s="75">
        <v>541</v>
      </c>
      <c r="E812" s="75" t="s">
        <v>114</v>
      </c>
    </row>
    <row r="813" spans="1:5">
      <c r="A813" s="82">
        <v>2010</v>
      </c>
      <c r="B813" s="82">
        <v>63</v>
      </c>
      <c r="C813" s="75">
        <v>642</v>
      </c>
      <c r="D813" s="75">
        <v>541</v>
      </c>
      <c r="E813" s="75" t="s">
        <v>114</v>
      </c>
    </row>
    <row r="814" spans="1:5">
      <c r="A814" s="82">
        <v>2011</v>
      </c>
      <c r="B814" s="82">
        <v>63</v>
      </c>
      <c r="C814" s="75">
        <v>642</v>
      </c>
      <c r="D814" s="75">
        <v>541</v>
      </c>
      <c r="E814" s="75" t="s">
        <v>114</v>
      </c>
    </row>
    <row r="815" spans="1:5">
      <c r="A815" s="82">
        <v>2012</v>
      </c>
      <c r="B815" s="82">
        <v>63</v>
      </c>
      <c r="C815" s="75">
        <v>642</v>
      </c>
      <c r="D815" s="75">
        <v>541</v>
      </c>
      <c r="E815" s="75" t="s">
        <v>114</v>
      </c>
    </row>
    <row r="816" spans="1:5">
      <c r="A816" s="82">
        <v>2013</v>
      </c>
      <c r="B816" s="82">
        <v>63</v>
      </c>
      <c r="C816" s="75">
        <v>642</v>
      </c>
      <c r="D816" s="75">
        <v>541</v>
      </c>
      <c r="E816" s="75" t="s">
        <v>114</v>
      </c>
    </row>
    <row r="817" spans="1:5">
      <c r="A817" s="82">
        <v>2014</v>
      </c>
      <c r="B817" s="82">
        <v>63</v>
      </c>
      <c r="C817" s="75">
        <v>642</v>
      </c>
      <c r="D817" s="75">
        <v>541</v>
      </c>
      <c r="E817" s="75" t="s">
        <v>114</v>
      </c>
    </row>
    <row r="818" spans="1:5">
      <c r="A818" s="82">
        <v>2015</v>
      </c>
      <c r="B818" s="82">
        <v>63</v>
      </c>
      <c r="C818" s="75">
        <v>642</v>
      </c>
      <c r="D818" s="75">
        <v>541</v>
      </c>
      <c r="E818" s="75" t="s">
        <v>114</v>
      </c>
    </row>
    <row r="819" spans="1:5">
      <c r="A819" s="82">
        <v>2016</v>
      </c>
      <c r="B819" s="82">
        <v>63</v>
      </c>
      <c r="C819" s="75">
        <v>642</v>
      </c>
      <c r="D819" s="75">
        <v>541</v>
      </c>
      <c r="E819" s="75" t="s">
        <v>114</v>
      </c>
    </row>
    <row r="820" spans="1:5">
      <c r="A820" s="82">
        <v>2017</v>
      </c>
      <c r="B820" s="82">
        <v>63</v>
      </c>
      <c r="C820" s="75">
        <v>642</v>
      </c>
      <c r="D820" s="75">
        <v>541</v>
      </c>
      <c r="E820" s="75" t="s">
        <v>114</v>
      </c>
    </row>
    <row r="821" spans="1:5">
      <c r="A821" s="82">
        <v>2018</v>
      </c>
      <c r="B821" s="82">
        <v>63</v>
      </c>
      <c r="C821" s="75">
        <v>642</v>
      </c>
      <c r="D821" s="75">
        <v>541</v>
      </c>
      <c r="E821" s="75" t="s">
        <v>114</v>
      </c>
    </row>
    <row r="822" spans="1:5">
      <c r="A822" s="82">
        <v>2019</v>
      </c>
      <c r="B822" s="82">
        <v>63</v>
      </c>
      <c r="C822" s="75">
        <v>642</v>
      </c>
      <c r="D822" s="75">
        <v>541</v>
      </c>
      <c r="E822" s="75" t="s">
        <v>114</v>
      </c>
    </row>
    <row r="823" spans="1:5">
      <c r="A823" s="82">
        <v>2020</v>
      </c>
      <c r="B823" s="82">
        <v>63</v>
      </c>
      <c r="C823" s="75">
        <v>642</v>
      </c>
      <c r="D823" s="75">
        <v>541</v>
      </c>
      <c r="E823" s="75" t="s">
        <v>114</v>
      </c>
    </row>
    <row r="824" spans="1:5">
      <c r="A824" s="82">
        <v>2021</v>
      </c>
      <c r="B824" s="82">
        <v>63</v>
      </c>
      <c r="C824" s="75">
        <v>642</v>
      </c>
      <c r="D824" s="75">
        <v>541</v>
      </c>
      <c r="E824" s="75" t="s">
        <v>114</v>
      </c>
    </row>
    <row r="825" spans="1:5">
      <c r="A825" s="82">
        <v>2022</v>
      </c>
      <c r="B825" s="82">
        <v>63</v>
      </c>
      <c r="C825" s="75">
        <v>642</v>
      </c>
      <c r="D825" s="75">
        <v>541</v>
      </c>
      <c r="E825" s="75" t="s">
        <v>114</v>
      </c>
    </row>
    <row r="826" spans="1:5">
      <c r="A826" s="82">
        <v>2023</v>
      </c>
      <c r="B826" s="82">
        <v>63</v>
      </c>
      <c r="C826" s="75">
        <v>642</v>
      </c>
      <c r="D826" s="75">
        <v>541</v>
      </c>
      <c r="E826" s="75" t="s">
        <v>114</v>
      </c>
    </row>
    <row r="827" spans="1:5">
      <c r="A827" s="82">
        <v>2024</v>
      </c>
      <c r="B827" s="82">
        <v>63</v>
      </c>
      <c r="C827" s="75">
        <v>642</v>
      </c>
      <c r="D827" s="75">
        <v>541</v>
      </c>
      <c r="E827" s="75" t="s">
        <v>114</v>
      </c>
    </row>
    <row r="828" spans="1:5">
      <c r="A828" s="82">
        <v>2025</v>
      </c>
      <c r="B828" s="82">
        <v>63</v>
      </c>
      <c r="C828" s="75">
        <v>642</v>
      </c>
      <c r="D828" s="75">
        <v>541</v>
      </c>
      <c r="E828" s="75" t="s">
        <v>114</v>
      </c>
    </row>
    <row r="829" spans="1:5">
      <c r="A829" s="82">
        <v>2026</v>
      </c>
      <c r="B829" s="82">
        <v>63</v>
      </c>
      <c r="C829" s="75">
        <v>642</v>
      </c>
      <c r="D829" s="75">
        <v>541</v>
      </c>
      <c r="E829" s="75" t="s">
        <v>114</v>
      </c>
    </row>
    <row r="830" spans="1:5">
      <c r="A830" s="82">
        <v>2027</v>
      </c>
      <c r="B830" s="82">
        <v>63</v>
      </c>
      <c r="C830" s="75">
        <v>642</v>
      </c>
      <c r="D830" s="75">
        <v>541</v>
      </c>
      <c r="E830" s="75" t="s">
        <v>114</v>
      </c>
    </row>
    <row r="831" spans="1:5">
      <c r="A831" s="82">
        <v>2028</v>
      </c>
      <c r="B831" s="82">
        <v>63</v>
      </c>
      <c r="C831" s="75">
        <v>642</v>
      </c>
      <c r="D831" s="75">
        <v>541</v>
      </c>
      <c r="E831" s="75" t="s">
        <v>114</v>
      </c>
    </row>
    <row r="832" spans="1:5">
      <c r="A832" s="82">
        <v>2029</v>
      </c>
      <c r="B832" s="82">
        <v>63</v>
      </c>
      <c r="C832" s="75">
        <v>642</v>
      </c>
      <c r="D832" s="75">
        <v>541</v>
      </c>
      <c r="E832" s="75" t="s">
        <v>114</v>
      </c>
    </row>
    <row r="833" spans="1:5">
      <c r="A833" s="82">
        <v>2030</v>
      </c>
      <c r="B833" s="82">
        <v>63</v>
      </c>
      <c r="C833" s="75">
        <v>642</v>
      </c>
      <c r="D833" s="75">
        <v>541</v>
      </c>
      <c r="E833" s="75" t="s">
        <v>114</v>
      </c>
    </row>
    <row r="834" spans="1:5">
      <c r="A834" s="82">
        <v>2031</v>
      </c>
      <c r="B834" s="82">
        <v>63</v>
      </c>
      <c r="C834" s="75">
        <v>642</v>
      </c>
      <c r="D834" s="75">
        <v>541</v>
      </c>
      <c r="E834" s="75" t="s">
        <v>114</v>
      </c>
    </row>
    <row r="835" spans="1:5">
      <c r="A835" s="82">
        <v>2032</v>
      </c>
      <c r="B835" s="82">
        <v>63</v>
      </c>
      <c r="C835" s="75">
        <v>642</v>
      </c>
      <c r="D835" s="75">
        <v>541</v>
      </c>
      <c r="E835" s="75" t="s">
        <v>114</v>
      </c>
    </row>
    <row r="836" spans="1:5">
      <c r="A836" s="82">
        <v>2033</v>
      </c>
      <c r="B836" s="82">
        <v>63</v>
      </c>
      <c r="C836" s="75">
        <v>642</v>
      </c>
      <c r="D836" s="75">
        <v>541</v>
      </c>
      <c r="E836" s="75" t="s">
        <v>114</v>
      </c>
    </row>
    <row r="837" spans="1:5">
      <c r="A837" s="82">
        <v>2034</v>
      </c>
      <c r="B837" s="82">
        <v>63</v>
      </c>
      <c r="C837" s="75">
        <v>642</v>
      </c>
      <c r="D837" s="75">
        <v>541</v>
      </c>
      <c r="E837" s="75" t="s">
        <v>114</v>
      </c>
    </row>
    <row r="838" spans="1:5">
      <c r="A838" s="82">
        <v>2035</v>
      </c>
      <c r="B838" s="82">
        <v>63</v>
      </c>
      <c r="C838" s="75">
        <v>642</v>
      </c>
      <c r="D838" s="75">
        <v>541</v>
      </c>
      <c r="E838" s="75" t="s">
        <v>114</v>
      </c>
    </row>
    <row r="839" spans="1:5">
      <c r="A839" s="82">
        <v>2036</v>
      </c>
      <c r="B839" s="82">
        <v>63</v>
      </c>
      <c r="C839" s="75">
        <v>642</v>
      </c>
      <c r="D839" s="75">
        <v>541</v>
      </c>
      <c r="E839" s="75" t="s">
        <v>114</v>
      </c>
    </row>
    <row r="840" spans="1:5">
      <c r="A840" s="82">
        <v>2037</v>
      </c>
      <c r="B840" s="82">
        <v>63</v>
      </c>
      <c r="C840" s="75">
        <v>642</v>
      </c>
      <c r="D840" s="75">
        <v>541</v>
      </c>
      <c r="E840" s="75" t="s">
        <v>114</v>
      </c>
    </row>
    <row r="841" spans="1:5">
      <c r="A841" s="82">
        <v>2038</v>
      </c>
      <c r="B841" s="82">
        <v>63</v>
      </c>
      <c r="C841" s="75">
        <v>642</v>
      </c>
      <c r="D841" s="75">
        <v>541</v>
      </c>
      <c r="E841" s="75" t="s">
        <v>114</v>
      </c>
    </row>
    <row r="842" spans="1:5">
      <c r="A842" s="82">
        <v>2039</v>
      </c>
      <c r="B842" s="82">
        <v>63</v>
      </c>
      <c r="C842" s="75">
        <v>642</v>
      </c>
      <c r="D842" s="75">
        <v>541</v>
      </c>
      <c r="E842" s="75" t="s">
        <v>114</v>
      </c>
    </row>
    <row r="843" spans="1:5">
      <c r="A843" s="82">
        <v>2040</v>
      </c>
      <c r="B843" s="82">
        <v>63</v>
      </c>
      <c r="C843" s="75">
        <v>642</v>
      </c>
      <c r="D843" s="75">
        <v>541</v>
      </c>
      <c r="E843" s="75" t="s">
        <v>114</v>
      </c>
    </row>
    <row r="844" spans="1:5">
      <c r="A844" s="82">
        <v>2041</v>
      </c>
      <c r="B844" s="82">
        <v>63</v>
      </c>
      <c r="C844" s="75">
        <v>642</v>
      </c>
      <c r="D844" s="75">
        <v>541</v>
      </c>
      <c r="E844" s="75" t="s">
        <v>114</v>
      </c>
    </row>
    <row r="845" spans="1:5">
      <c r="A845" s="82">
        <v>2042</v>
      </c>
      <c r="B845" s="82">
        <v>63</v>
      </c>
      <c r="C845" s="75">
        <v>642</v>
      </c>
      <c r="D845" s="75">
        <v>541</v>
      </c>
      <c r="E845" s="75" t="s">
        <v>114</v>
      </c>
    </row>
    <row r="846" spans="1:5">
      <c r="A846" s="82">
        <v>2043</v>
      </c>
      <c r="B846" s="82">
        <v>63</v>
      </c>
      <c r="C846" s="75">
        <v>642</v>
      </c>
      <c r="D846" s="75">
        <v>541</v>
      </c>
      <c r="E846" s="75" t="s">
        <v>114</v>
      </c>
    </row>
    <row r="847" spans="1:5">
      <c r="A847" s="82">
        <v>2044</v>
      </c>
      <c r="B847" s="82">
        <v>63</v>
      </c>
      <c r="C847" s="75">
        <v>642</v>
      </c>
      <c r="D847" s="75">
        <v>541</v>
      </c>
      <c r="E847" s="75" t="s">
        <v>114</v>
      </c>
    </row>
    <row r="848" spans="1:5">
      <c r="A848" s="82">
        <v>2045</v>
      </c>
      <c r="B848" s="82">
        <v>63</v>
      </c>
      <c r="C848" s="75">
        <v>642</v>
      </c>
      <c r="D848" s="75">
        <v>541</v>
      </c>
      <c r="E848" s="75" t="s">
        <v>114</v>
      </c>
    </row>
    <row r="849" spans="1:5">
      <c r="A849" s="82">
        <v>2046</v>
      </c>
      <c r="B849" s="82">
        <v>63</v>
      </c>
      <c r="C849" s="75">
        <v>642</v>
      </c>
      <c r="D849" s="75">
        <v>541</v>
      </c>
      <c r="E849" s="75" t="s">
        <v>114</v>
      </c>
    </row>
    <row r="850" spans="1:5">
      <c r="A850" s="82">
        <v>2047</v>
      </c>
      <c r="B850" s="82">
        <v>63</v>
      </c>
      <c r="C850" s="75">
        <v>642</v>
      </c>
      <c r="D850" s="75">
        <v>541</v>
      </c>
      <c r="E850" s="75" t="s">
        <v>114</v>
      </c>
    </row>
    <row r="851" spans="1:5">
      <c r="A851" s="82">
        <v>2048</v>
      </c>
      <c r="B851" s="82">
        <v>63</v>
      </c>
      <c r="C851" s="75">
        <v>642</v>
      </c>
      <c r="D851" s="75">
        <v>541</v>
      </c>
      <c r="E851" s="75" t="s">
        <v>114</v>
      </c>
    </row>
    <row r="852" spans="1:5">
      <c r="A852" s="82">
        <v>2049</v>
      </c>
      <c r="B852" s="82">
        <v>63</v>
      </c>
      <c r="C852" s="75">
        <v>642</v>
      </c>
      <c r="D852" s="75">
        <v>541</v>
      </c>
      <c r="E852" s="75" t="s">
        <v>114</v>
      </c>
    </row>
    <row r="853" spans="1:5">
      <c r="A853" s="82">
        <v>2050</v>
      </c>
      <c r="B853" s="82">
        <v>63</v>
      </c>
      <c r="C853" s="75">
        <v>642</v>
      </c>
      <c r="D853" s="75">
        <v>541</v>
      </c>
      <c r="E853" s="75" t="s">
        <v>114</v>
      </c>
    </row>
    <row r="854" spans="1:5">
      <c r="A854" s="82">
        <v>2051</v>
      </c>
      <c r="B854" s="82">
        <v>63</v>
      </c>
      <c r="C854" s="75">
        <v>642</v>
      </c>
      <c r="D854" s="75">
        <v>541</v>
      </c>
      <c r="E854" s="75" t="s">
        <v>114</v>
      </c>
    </row>
    <row r="855" spans="1:5">
      <c r="A855" s="82">
        <v>2052</v>
      </c>
      <c r="B855" s="82">
        <v>63</v>
      </c>
      <c r="C855" s="75">
        <v>642</v>
      </c>
      <c r="D855" s="75">
        <v>541</v>
      </c>
      <c r="E855" s="75" t="s">
        <v>114</v>
      </c>
    </row>
    <row r="856" spans="1:5">
      <c r="A856" s="82">
        <v>2055</v>
      </c>
      <c r="B856" s="82">
        <v>63</v>
      </c>
      <c r="C856" s="75">
        <v>642</v>
      </c>
      <c r="D856" s="75">
        <v>541</v>
      </c>
      <c r="E856" s="75" t="s">
        <v>114</v>
      </c>
    </row>
    <row r="857" spans="1:5">
      <c r="A857" s="82">
        <v>2056</v>
      </c>
      <c r="B857" s="82">
        <v>63</v>
      </c>
      <c r="C857" s="75">
        <v>642</v>
      </c>
      <c r="D857" s="75">
        <v>541</v>
      </c>
      <c r="E857" s="75" t="s">
        <v>114</v>
      </c>
    </row>
    <row r="858" spans="1:5">
      <c r="A858" s="82">
        <v>2057</v>
      </c>
      <c r="B858" s="82">
        <v>63</v>
      </c>
      <c r="C858" s="75">
        <v>642</v>
      </c>
      <c r="D858" s="75">
        <v>541</v>
      </c>
      <c r="E858" s="75" t="s">
        <v>114</v>
      </c>
    </row>
    <row r="859" spans="1:5">
      <c r="A859" s="82">
        <v>2058</v>
      </c>
      <c r="B859" s="82">
        <v>63</v>
      </c>
      <c r="C859" s="75">
        <v>642</v>
      </c>
      <c r="D859" s="75">
        <v>541</v>
      </c>
      <c r="E859" s="75" t="s">
        <v>114</v>
      </c>
    </row>
    <row r="860" spans="1:5">
      <c r="A860" s="82">
        <v>2059</v>
      </c>
      <c r="B860" s="82">
        <v>63</v>
      </c>
      <c r="C860" s="75">
        <v>642</v>
      </c>
      <c r="D860" s="75">
        <v>541</v>
      </c>
      <c r="E860" s="75" t="s">
        <v>114</v>
      </c>
    </row>
    <row r="861" spans="1:5">
      <c r="A861" s="82">
        <v>2060</v>
      </c>
      <c r="B861" s="82">
        <v>63</v>
      </c>
      <c r="C861" s="75">
        <v>642</v>
      </c>
      <c r="D861" s="75">
        <v>541</v>
      </c>
      <c r="E861" s="75" t="s">
        <v>114</v>
      </c>
    </row>
    <row r="862" spans="1:5">
      <c r="A862" s="82">
        <v>2061</v>
      </c>
      <c r="B862" s="82">
        <v>63</v>
      </c>
      <c r="C862" s="75">
        <v>642</v>
      </c>
      <c r="D862" s="75">
        <v>541</v>
      </c>
      <c r="E862" s="75" t="s">
        <v>114</v>
      </c>
    </row>
    <row r="863" spans="1:5">
      <c r="A863" s="82">
        <v>2062</v>
      </c>
      <c r="B863" s="82">
        <v>63</v>
      </c>
      <c r="C863" s="75">
        <v>642</v>
      </c>
      <c r="D863" s="75">
        <v>541</v>
      </c>
      <c r="E863" s="75" t="s">
        <v>114</v>
      </c>
    </row>
    <row r="864" spans="1:5">
      <c r="A864" s="82">
        <v>2063</v>
      </c>
      <c r="B864" s="82">
        <v>63</v>
      </c>
      <c r="C864" s="75">
        <v>642</v>
      </c>
      <c r="D864" s="75">
        <v>541</v>
      </c>
      <c r="E864" s="75" t="s">
        <v>114</v>
      </c>
    </row>
    <row r="865" spans="1:5">
      <c r="A865" s="82">
        <v>2064</v>
      </c>
      <c r="B865" s="82">
        <v>63</v>
      </c>
      <c r="C865" s="75">
        <v>642</v>
      </c>
      <c r="D865" s="75">
        <v>541</v>
      </c>
      <c r="E865" s="75" t="s">
        <v>114</v>
      </c>
    </row>
    <row r="866" spans="1:5">
      <c r="A866" s="82">
        <v>2065</v>
      </c>
      <c r="B866" s="82">
        <v>63</v>
      </c>
      <c r="C866" s="75">
        <v>642</v>
      </c>
      <c r="D866" s="75">
        <v>541</v>
      </c>
      <c r="E866" s="75" t="s">
        <v>114</v>
      </c>
    </row>
    <row r="867" spans="1:5">
      <c r="A867" s="82">
        <v>2066</v>
      </c>
      <c r="B867" s="82">
        <v>63</v>
      </c>
      <c r="C867" s="75">
        <v>642</v>
      </c>
      <c r="D867" s="75">
        <v>541</v>
      </c>
      <c r="E867" s="75" t="s">
        <v>114</v>
      </c>
    </row>
    <row r="868" spans="1:5">
      <c r="A868" s="82">
        <v>2067</v>
      </c>
      <c r="B868" s="82">
        <v>63</v>
      </c>
      <c r="C868" s="75">
        <v>642</v>
      </c>
      <c r="D868" s="75">
        <v>541</v>
      </c>
      <c r="E868" s="75" t="s">
        <v>114</v>
      </c>
    </row>
    <row r="869" spans="1:5">
      <c r="A869" s="82">
        <v>2068</v>
      </c>
      <c r="B869" s="82">
        <v>63</v>
      </c>
      <c r="C869" s="75">
        <v>642</v>
      </c>
      <c r="D869" s="75">
        <v>541</v>
      </c>
      <c r="E869" s="75" t="s">
        <v>114</v>
      </c>
    </row>
    <row r="870" spans="1:5">
      <c r="A870" s="82">
        <v>2069</v>
      </c>
      <c r="B870" s="82">
        <v>63</v>
      </c>
      <c r="C870" s="75">
        <v>642</v>
      </c>
      <c r="D870" s="75">
        <v>541</v>
      </c>
      <c r="E870" s="75" t="s">
        <v>114</v>
      </c>
    </row>
    <row r="871" spans="1:5">
      <c r="A871" s="82">
        <v>2070</v>
      </c>
      <c r="B871" s="82">
        <v>63</v>
      </c>
      <c r="C871" s="75">
        <v>642</v>
      </c>
      <c r="D871" s="75">
        <v>541</v>
      </c>
      <c r="E871" s="75" t="s">
        <v>114</v>
      </c>
    </row>
    <row r="872" spans="1:5">
      <c r="A872" s="82">
        <v>2071</v>
      </c>
      <c r="B872" s="82">
        <v>63</v>
      </c>
      <c r="C872" s="75">
        <v>642</v>
      </c>
      <c r="D872" s="75">
        <v>541</v>
      </c>
      <c r="E872" s="75" t="s">
        <v>114</v>
      </c>
    </row>
    <row r="873" spans="1:5">
      <c r="A873" s="82">
        <v>2072</v>
      </c>
      <c r="B873" s="82">
        <v>63</v>
      </c>
      <c r="C873" s="75">
        <v>642</v>
      </c>
      <c r="D873" s="75">
        <v>541</v>
      </c>
      <c r="E873" s="75" t="s">
        <v>114</v>
      </c>
    </row>
    <row r="874" spans="1:5">
      <c r="A874" s="82">
        <v>2073</v>
      </c>
      <c r="B874" s="82">
        <v>63</v>
      </c>
      <c r="C874" s="75">
        <v>642</v>
      </c>
      <c r="D874" s="75">
        <v>541</v>
      </c>
      <c r="E874" s="75" t="s">
        <v>114</v>
      </c>
    </row>
    <row r="875" spans="1:5">
      <c r="A875" s="82">
        <v>2074</v>
      </c>
      <c r="B875" s="82">
        <v>63</v>
      </c>
      <c r="C875" s="75">
        <v>642</v>
      </c>
      <c r="D875" s="75">
        <v>541</v>
      </c>
      <c r="E875" s="75" t="s">
        <v>114</v>
      </c>
    </row>
    <row r="876" spans="1:5">
      <c r="A876" s="82">
        <v>2075</v>
      </c>
      <c r="B876" s="82">
        <v>63</v>
      </c>
      <c r="C876" s="75">
        <v>642</v>
      </c>
      <c r="D876" s="75">
        <v>541</v>
      </c>
      <c r="E876" s="75" t="s">
        <v>114</v>
      </c>
    </row>
    <row r="877" spans="1:5">
      <c r="A877" s="82">
        <v>2076</v>
      </c>
      <c r="B877" s="82">
        <v>63</v>
      </c>
      <c r="C877" s="75">
        <v>642</v>
      </c>
      <c r="D877" s="75">
        <v>541</v>
      </c>
      <c r="E877" s="75" t="s">
        <v>114</v>
      </c>
    </row>
    <row r="878" spans="1:5">
      <c r="A878" s="82">
        <v>2077</v>
      </c>
      <c r="B878" s="82">
        <v>63</v>
      </c>
      <c r="C878" s="75">
        <v>642</v>
      </c>
      <c r="D878" s="75">
        <v>541</v>
      </c>
      <c r="E878" s="75" t="s">
        <v>114</v>
      </c>
    </row>
    <row r="879" spans="1:5">
      <c r="A879" s="82">
        <v>2079</v>
      </c>
      <c r="B879" s="82">
        <v>63</v>
      </c>
      <c r="C879" s="75">
        <v>642</v>
      </c>
      <c r="D879" s="75">
        <v>541</v>
      </c>
      <c r="E879" s="75" t="s">
        <v>114</v>
      </c>
    </row>
    <row r="880" spans="1:5">
      <c r="A880" s="82">
        <v>2080</v>
      </c>
      <c r="B880" s="82">
        <v>63</v>
      </c>
      <c r="C880" s="75">
        <v>642</v>
      </c>
      <c r="D880" s="75">
        <v>541</v>
      </c>
      <c r="E880" s="75" t="s">
        <v>114</v>
      </c>
    </row>
    <row r="881" spans="1:5">
      <c r="A881" s="82">
        <v>2081</v>
      </c>
      <c r="B881" s="82">
        <v>63</v>
      </c>
      <c r="C881" s="75">
        <v>642</v>
      </c>
      <c r="D881" s="75">
        <v>541</v>
      </c>
      <c r="E881" s="75" t="s">
        <v>114</v>
      </c>
    </row>
    <row r="882" spans="1:5">
      <c r="A882" s="82">
        <v>2082</v>
      </c>
      <c r="B882" s="82">
        <v>63</v>
      </c>
      <c r="C882" s="75">
        <v>642</v>
      </c>
      <c r="D882" s="75">
        <v>541</v>
      </c>
      <c r="E882" s="75" t="s">
        <v>114</v>
      </c>
    </row>
    <row r="883" spans="1:5">
      <c r="A883" s="82">
        <v>2083</v>
      </c>
      <c r="B883" s="82">
        <v>63</v>
      </c>
      <c r="C883" s="75">
        <v>642</v>
      </c>
      <c r="D883" s="75">
        <v>541</v>
      </c>
      <c r="E883" s="75" t="s">
        <v>114</v>
      </c>
    </row>
    <row r="884" spans="1:5">
      <c r="A884" s="82">
        <v>2084</v>
      </c>
      <c r="B884" s="82">
        <v>63</v>
      </c>
      <c r="C884" s="75">
        <v>642</v>
      </c>
      <c r="D884" s="75">
        <v>541</v>
      </c>
      <c r="E884" s="75" t="s">
        <v>114</v>
      </c>
    </row>
    <row r="885" spans="1:5">
      <c r="A885" s="82">
        <v>2085</v>
      </c>
      <c r="B885" s="82">
        <v>63</v>
      </c>
      <c r="C885" s="75">
        <v>642</v>
      </c>
      <c r="D885" s="75">
        <v>541</v>
      </c>
      <c r="E885" s="75" t="s">
        <v>114</v>
      </c>
    </row>
    <row r="886" spans="1:5">
      <c r="A886" s="82">
        <v>2086</v>
      </c>
      <c r="B886" s="82">
        <v>63</v>
      </c>
      <c r="C886" s="75">
        <v>642</v>
      </c>
      <c r="D886" s="75">
        <v>541</v>
      </c>
      <c r="E886" s="75" t="s">
        <v>114</v>
      </c>
    </row>
    <row r="887" spans="1:5">
      <c r="A887" s="82">
        <v>2087</v>
      </c>
      <c r="B887" s="82">
        <v>63</v>
      </c>
      <c r="C887" s="75">
        <v>642</v>
      </c>
      <c r="D887" s="75">
        <v>541</v>
      </c>
      <c r="E887" s="75" t="s">
        <v>114</v>
      </c>
    </row>
    <row r="888" spans="1:5">
      <c r="A888" s="82">
        <v>2088</v>
      </c>
      <c r="B888" s="82">
        <v>63</v>
      </c>
      <c r="C888" s="75">
        <v>642</v>
      </c>
      <c r="D888" s="75">
        <v>541</v>
      </c>
      <c r="E888" s="75" t="s">
        <v>114</v>
      </c>
    </row>
    <row r="889" spans="1:5">
      <c r="A889" s="82">
        <v>2089</v>
      </c>
      <c r="B889" s="82">
        <v>63</v>
      </c>
      <c r="C889" s="75">
        <v>642</v>
      </c>
      <c r="D889" s="75">
        <v>541</v>
      </c>
      <c r="E889" s="75" t="s">
        <v>114</v>
      </c>
    </row>
    <row r="890" spans="1:5">
      <c r="A890" s="82">
        <v>2090</v>
      </c>
      <c r="B890" s="82">
        <v>63</v>
      </c>
      <c r="C890" s="75">
        <v>642</v>
      </c>
      <c r="D890" s="75">
        <v>541</v>
      </c>
      <c r="E890" s="75" t="s">
        <v>114</v>
      </c>
    </row>
    <row r="891" spans="1:5">
      <c r="A891" s="82">
        <v>2091</v>
      </c>
      <c r="B891" s="82">
        <v>63</v>
      </c>
      <c r="C891" s="75">
        <v>642</v>
      </c>
      <c r="D891" s="75">
        <v>541</v>
      </c>
      <c r="E891" s="75" t="s">
        <v>114</v>
      </c>
    </row>
    <row r="892" spans="1:5">
      <c r="A892" s="82">
        <v>2092</v>
      </c>
      <c r="B892" s="82">
        <v>63</v>
      </c>
      <c r="C892" s="75">
        <v>642</v>
      </c>
      <c r="D892" s="75">
        <v>541</v>
      </c>
      <c r="E892" s="75" t="s">
        <v>114</v>
      </c>
    </row>
    <row r="893" spans="1:5">
      <c r="A893" s="82">
        <v>2093</v>
      </c>
      <c r="B893" s="82">
        <v>63</v>
      </c>
      <c r="C893" s="75">
        <v>642</v>
      </c>
      <c r="D893" s="75">
        <v>541</v>
      </c>
      <c r="E893" s="75" t="s">
        <v>114</v>
      </c>
    </row>
    <row r="894" spans="1:5">
      <c r="A894" s="82">
        <v>2094</v>
      </c>
      <c r="B894" s="82">
        <v>63</v>
      </c>
      <c r="C894" s="75">
        <v>642</v>
      </c>
      <c r="D894" s="75">
        <v>541</v>
      </c>
      <c r="E894" s="75" t="s">
        <v>114</v>
      </c>
    </row>
    <row r="895" spans="1:5">
      <c r="A895" s="82">
        <v>2095</v>
      </c>
      <c r="B895" s="82">
        <v>63</v>
      </c>
      <c r="C895" s="75">
        <v>642</v>
      </c>
      <c r="D895" s="75">
        <v>541</v>
      </c>
      <c r="E895" s="75" t="s">
        <v>114</v>
      </c>
    </row>
    <row r="896" spans="1:5">
      <c r="A896" s="82">
        <v>2096</v>
      </c>
      <c r="B896" s="82">
        <v>63</v>
      </c>
      <c r="C896" s="75">
        <v>642</v>
      </c>
      <c r="D896" s="75">
        <v>541</v>
      </c>
      <c r="E896" s="75" t="s">
        <v>114</v>
      </c>
    </row>
    <row r="897" spans="1:5">
      <c r="A897" s="82">
        <v>2097</v>
      </c>
      <c r="B897" s="82">
        <v>63</v>
      </c>
      <c r="C897" s="75">
        <v>642</v>
      </c>
      <c r="D897" s="75">
        <v>541</v>
      </c>
      <c r="E897" s="75" t="s">
        <v>114</v>
      </c>
    </row>
    <row r="898" spans="1:5">
      <c r="A898" s="82">
        <v>2099</v>
      </c>
      <c r="B898" s="82">
        <v>63</v>
      </c>
      <c r="C898" s="75">
        <v>642</v>
      </c>
      <c r="D898" s="75">
        <v>541</v>
      </c>
      <c r="E898" s="75" t="s">
        <v>114</v>
      </c>
    </row>
    <row r="899" spans="1:5">
      <c r="A899" s="82">
        <v>2100</v>
      </c>
      <c r="B899" s="82">
        <v>63</v>
      </c>
      <c r="C899" s="75">
        <v>642</v>
      </c>
      <c r="D899" s="75">
        <v>541</v>
      </c>
      <c r="E899" s="75" t="s">
        <v>114</v>
      </c>
    </row>
    <row r="900" spans="1:5">
      <c r="A900" s="82">
        <v>2101</v>
      </c>
      <c r="B900" s="82">
        <v>63</v>
      </c>
      <c r="C900" s="75">
        <v>642</v>
      </c>
      <c r="D900" s="75">
        <v>541</v>
      </c>
      <c r="E900" s="75" t="s">
        <v>114</v>
      </c>
    </row>
    <row r="901" spans="1:5">
      <c r="A901" s="82">
        <v>2102</v>
      </c>
      <c r="B901" s="82">
        <v>63</v>
      </c>
      <c r="C901" s="75">
        <v>642</v>
      </c>
      <c r="D901" s="75">
        <v>541</v>
      </c>
      <c r="E901" s="75" t="s">
        <v>114</v>
      </c>
    </row>
    <row r="902" spans="1:5">
      <c r="A902" s="82">
        <v>2103</v>
      </c>
      <c r="B902" s="82">
        <v>63</v>
      </c>
      <c r="C902" s="75">
        <v>642</v>
      </c>
      <c r="D902" s="75">
        <v>541</v>
      </c>
      <c r="E902" s="75" t="s">
        <v>114</v>
      </c>
    </row>
    <row r="903" spans="1:5">
      <c r="A903" s="82">
        <v>2104</v>
      </c>
      <c r="B903" s="82">
        <v>63</v>
      </c>
      <c r="C903" s="75">
        <v>642</v>
      </c>
      <c r="D903" s="75">
        <v>541</v>
      </c>
      <c r="E903" s="75" t="s">
        <v>114</v>
      </c>
    </row>
    <row r="904" spans="1:5">
      <c r="A904" s="82">
        <v>2105</v>
      </c>
      <c r="B904" s="82">
        <v>63</v>
      </c>
      <c r="C904" s="75">
        <v>642</v>
      </c>
      <c r="D904" s="75">
        <v>541</v>
      </c>
      <c r="E904" s="75" t="s">
        <v>114</v>
      </c>
    </row>
    <row r="905" spans="1:5">
      <c r="A905" s="82">
        <v>2106</v>
      </c>
      <c r="B905" s="82">
        <v>63</v>
      </c>
      <c r="C905" s="75">
        <v>642</v>
      </c>
      <c r="D905" s="75">
        <v>541</v>
      </c>
      <c r="E905" s="75" t="s">
        <v>114</v>
      </c>
    </row>
    <row r="906" spans="1:5">
      <c r="A906" s="82">
        <v>2107</v>
      </c>
      <c r="B906" s="82">
        <v>63</v>
      </c>
      <c r="C906" s="75">
        <v>642</v>
      </c>
      <c r="D906" s="75">
        <v>541</v>
      </c>
      <c r="E906" s="75" t="s">
        <v>114</v>
      </c>
    </row>
    <row r="907" spans="1:5">
      <c r="A907" s="82">
        <v>2108</v>
      </c>
      <c r="B907" s="82">
        <v>63</v>
      </c>
      <c r="C907" s="75">
        <v>642</v>
      </c>
      <c r="D907" s="75">
        <v>541</v>
      </c>
      <c r="E907" s="75" t="s">
        <v>114</v>
      </c>
    </row>
    <row r="908" spans="1:5">
      <c r="A908" s="82">
        <v>2109</v>
      </c>
      <c r="B908" s="82">
        <v>63</v>
      </c>
      <c r="C908" s="75">
        <v>642</v>
      </c>
      <c r="D908" s="75">
        <v>541</v>
      </c>
      <c r="E908" s="75" t="s">
        <v>114</v>
      </c>
    </row>
    <row r="909" spans="1:5">
      <c r="A909" s="82">
        <v>2110</v>
      </c>
      <c r="B909" s="82">
        <v>63</v>
      </c>
      <c r="C909" s="75">
        <v>642</v>
      </c>
      <c r="D909" s="75">
        <v>541</v>
      </c>
      <c r="E909" s="75" t="s">
        <v>114</v>
      </c>
    </row>
    <row r="910" spans="1:5">
      <c r="A910" s="82">
        <v>2111</v>
      </c>
      <c r="B910" s="82">
        <v>63</v>
      </c>
      <c r="C910" s="75">
        <v>642</v>
      </c>
      <c r="D910" s="75">
        <v>541</v>
      </c>
      <c r="E910" s="75" t="s">
        <v>114</v>
      </c>
    </row>
    <row r="911" spans="1:5">
      <c r="A911" s="82">
        <v>2112</v>
      </c>
      <c r="B911" s="82">
        <v>63</v>
      </c>
      <c r="C911" s="75">
        <v>642</v>
      </c>
      <c r="D911" s="75">
        <v>541</v>
      </c>
      <c r="E911" s="75" t="s">
        <v>114</v>
      </c>
    </row>
    <row r="912" spans="1:5">
      <c r="A912" s="82">
        <v>2113</v>
      </c>
      <c r="B912" s="82">
        <v>63</v>
      </c>
      <c r="C912" s="75">
        <v>642</v>
      </c>
      <c r="D912" s="75">
        <v>541</v>
      </c>
      <c r="E912" s="75" t="s">
        <v>114</v>
      </c>
    </row>
    <row r="913" spans="1:5">
      <c r="A913" s="82">
        <v>2114</v>
      </c>
      <c r="B913" s="82">
        <v>63</v>
      </c>
      <c r="C913" s="75">
        <v>642</v>
      </c>
      <c r="D913" s="75">
        <v>541</v>
      </c>
      <c r="E913" s="75" t="s">
        <v>114</v>
      </c>
    </row>
    <row r="914" spans="1:5">
      <c r="A914" s="82">
        <v>2115</v>
      </c>
      <c r="B914" s="82">
        <v>63</v>
      </c>
      <c r="C914" s="75">
        <v>642</v>
      </c>
      <c r="D914" s="75">
        <v>541</v>
      </c>
      <c r="E914" s="75" t="s">
        <v>114</v>
      </c>
    </row>
    <row r="915" spans="1:5">
      <c r="A915" s="82">
        <v>2116</v>
      </c>
      <c r="B915" s="82">
        <v>63</v>
      </c>
      <c r="C915" s="75">
        <v>642</v>
      </c>
      <c r="D915" s="75">
        <v>541</v>
      </c>
      <c r="E915" s="75" t="s">
        <v>114</v>
      </c>
    </row>
    <row r="916" spans="1:5">
      <c r="A916" s="82">
        <v>2117</v>
      </c>
      <c r="B916" s="82">
        <v>63</v>
      </c>
      <c r="C916" s="75">
        <v>642</v>
      </c>
      <c r="D916" s="75">
        <v>541</v>
      </c>
      <c r="E916" s="75" t="s">
        <v>114</v>
      </c>
    </row>
    <row r="917" spans="1:5">
      <c r="A917" s="82">
        <v>2118</v>
      </c>
      <c r="B917" s="82">
        <v>63</v>
      </c>
      <c r="C917" s="75">
        <v>642</v>
      </c>
      <c r="D917" s="75">
        <v>541</v>
      </c>
      <c r="E917" s="75" t="s">
        <v>114</v>
      </c>
    </row>
    <row r="918" spans="1:5">
      <c r="A918" s="82">
        <v>2119</v>
      </c>
      <c r="B918" s="82">
        <v>63</v>
      </c>
      <c r="C918" s="75">
        <v>642</v>
      </c>
      <c r="D918" s="75">
        <v>541</v>
      </c>
      <c r="E918" s="75" t="s">
        <v>114</v>
      </c>
    </row>
    <row r="919" spans="1:5">
      <c r="A919" s="82">
        <v>2120</v>
      </c>
      <c r="B919" s="82">
        <v>63</v>
      </c>
      <c r="C919" s="75">
        <v>642</v>
      </c>
      <c r="D919" s="75">
        <v>541</v>
      </c>
      <c r="E919" s="75" t="s">
        <v>114</v>
      </c>
    </row>
    <row r="920" spans="1:5">
      <c r="A920" s="82">
        <v>2121</v>
      </c>
      <c r="B920" s="82">
        <v>63</v>
      </c>
      <c r="C920" s="75">
        <v>642</v>
      </c>
      <c r="D920" s="75">
        <v>541</v>
      </c>
      <c r="E920" s="75" t="s">
        <v>114</v>
      </c>
    </row>
    <row r="921" spans="1:5">
      <c r="A921" s="82">
        <v>2122</v>
      </c>
      <c r="B921" s="82">
        <v>63</v>
      </c>
      <c r="C921" s="75">
        <v>642</v>
      </c>
      <c r="D921" s="75">
        <v>541</v>
      </c>
      <c r="E921" s="75" t="s">
        <v>114</v>
      </c>
    </row>
    <row r="922" spans="1:5">
      <c r="A922" s="82">
        <v>2123</v>
      </c>
      <c r="B922" s="82">
        <v>63</v>
      </c>
      <c r="C922" s="75">
        <v>642</v>
      </c>
      <c r="D922" s="75">
        <v>541</v>
      </c>
      <c r="E922" s="75" t="s">
        <v>114</v>
      </c>
    </row>
    <row r="923" spans="1:5">
      <c r="A923" s="82">
        <v>2124</v>
      </c>
      <c r="B923" s="82">
        <v>63</v>
      </c>
      <c r="C923" s="75">
        <v>642</v>
      </c>
      <c r="D923" s="75">
        <v>541</v>
      </c>
      <c r="E923" s="75" t="s">
        <v>114</v>
      </c>
    </row>
    <row r="924" spans="1:5">
      <c r="A924" s="82">
        <v>2125</v>
      </c>
      <c r="B924" s="82">
        <v>63</v>
      </c>
      <c r="C924" s="75">
        <v>642</v>
      </c>
      <c r="D924" s="75">
        <v>541</v>
      </c>
      <c r="E924" s="75" t="s">
        <v>114</v>
      </c>
    </row>
    <row r="925" spans="1:5">
      <c r="A925" s="82">
        <v>2126</v>
      </c>
      <c r="B925" s="82">
        <v>63</v>
      </c>
      <c r="C925" s="75">
        <v>642</v>
      </c>
      <c r="D925" s="75">
        <v>541</v>
      </c>
      <c r="E925" s="75" t="s">
        <v>114</v>
      </c>
    </row>
    <row r="926" spans="1:5">
      <c r="A926" s="82">
        <v>2127</v>
      </c>
      <c r="B926" s="82">
        <v>63</v>
      </c>
      <c r="C926" s="75">
        <v>642</v>
      </c>
      <c r="D926" s="75">
        <v>541</v>
      </c>
      <c r="E926" s="75" t="s">
        <v>114</v>
      </c>
    </row>
    <row r="927" spans="1:5">
      <c r="A927" s="82">
        <v>2128</v>
      </c>
      <c r="B927" s="82">
        <v>63</v>
      </c>
      <c r="C927" s="75">
        <v>642</v>
      </c>
      <c r="D927" s="75">
        <v>541</v>
      </c>
      <c r="E927" s="75" t="s">
        <v>114</v>
      </c>
    </row>
    <row r="928" spans="1:5">
      <c r="A928" s="82">
        <v>2129</v>
      </c>
      <c r="B928" s="82">
        <v>63</v>
      </c>
      <c r="C928" s="75">
        <v>642</v>
      </c>
      <c r="D928" s="75">
        <v>541</v>
      </c>
      <c r="E928" s="75" t="s">
        <v>114</v>
      </c>
    </row>
    <row r="929" spans="1:5">
      <c r="A929" s="82">
        <v>2130</v>
      </c>
      <c r="B929" s="82">
        <v>63</v>
      </c>
      <c r="C929" s="75">
        <v>642</v>
      </c>
      <c r="D929" s="75">
        <v>541</v>
      </c>
      <c r="E929" s="75" t="s">
        <v>114</v>
      </c>
    </row>
    <row r="930" spans="1:5">
      <c r="A930" s="82">
        <v>2131</v>
      </c>
      <c r="B930" s="82">
        <v>63</v>
      </c>
      <c r="C930" s="75">
        <v>642</v>
      </c>
      <c r="D930" s="75">
        <v>541</v>
      </c>
      <c r="E930" s="75" t="s">
        <v>114</v>
      </c>
    </row>
    <row r="931" spans="1:5">
      <c r="A931" s="82">
        <v>2132</v>
      </c>
      <c r="B931" s="82">
        <v>63</v>
      </c>
      <c r="C931" s="75">
        <v>642</v>
      </c>
      <c r="D931" s="75">
        <v>541</v>
      </c>
      <c r="E931" s="75" t="s">
        <v>114</v>
      </c>
    </row>
    <row r="932" spans="1:5">
      <c r="A932" s="82">
        <v>2133</v>
      </c>
      <c r="B932" s="82">
        <v>63</v>
      </c>
      <c r="C932" s="75">
        <v>642</v>
      </c>
      <c r="D932" s="75">
        <v>541</v>
      </c>
      <c r="E932" s="75" t="s">
        <v>114</v>
      </c>
    </row>
    <row r="933" spans="1:5">
      <c r="A933" s="82">
        <v>2134</v>
      </c>
      <c r="B933" s="82">
        <v>63</v>
      </c>
      <c r="C933" s="75">
        <v>642</v>
      </c>
      <c r="D933" s="75">
        <v>541</v>
      </c>
      <c r="E933" s="75" t="s">
        <v>114</v>
      </c>
    </row>
    <row r="934" spans="1:5">
      <c r="A934" s="82">
        <v>2135</v>
      </c>
      <c r="B934" s="82">
        <v>63</v>
      </c>
      <c r="C934" s="75">
        <v>642</v>
      </c>
      <c r="D934" s="75">
        <v>541</v>
      </c>
      <c r="E934" s="75" t="s">
        <v>114</v>
      </c>
    </row>
    <row r="935" spans="1:5">
      <c r="A935" s="82">
        <v>2136</v>
      </c>
      <c r="B935" s="82">
        <v>63</v>
      </c>
      <c r="C935" s="75">
        <v>642</v>
      </c>
      <c r="D935" s="75">
        <v>541</v>
      </c>
      <c r="E935" s="75" t="s">
        <v>114</v>
      </c>
    </row>
    <row r="936" spans="1:5">
      <c r="A936" s="82">
        <v>2137</v>
      </c>
      <c r="B936" s="82">
        <v>63</v>
      </c>
      <c r="C936" s="75">
        <v>642</v>
      </c>
      <c r="D936" s="75">
        <v>541</v>
      </c>
      <c r="E936" s="75" t="s">
        <v>114</v>
      </c>
    </row>
    <row r="937" spans="1:5">
      <c r="A937" s="82">
        <v>2138</v>
      </c>
      <c r="B937" s="82">
        <v>63</v>
      </c>
      <c r="C937" s="75">
        <v>642</v>
      </c>
      <c r="D937" s="75">
        <v>541</v>
      </c>
      <c r="E937" s="75" t="s">
        <v>114</v>
      </c>
    </row>
    <row r="938" spans="1:5">
      <c r="A938" s="82">
        <v>2139</v>
      </c>
      <c r="B938" s="82">
        <v>63</v>
      </c>
      <c r="C938" s="75">
        <v>642</v>
      </c>
      <c r="D938" s="75">
        <v>541</v>
      </c>
      <c r="E938" s="75" t="s">
        <v>114</v>
      </c>
    </row>
    <row r="939" spans="1:5">
      <c r="A939" s="82">
        <v>2140</v>
      </c>
      <c r="B939" s="82">
        <v>63</v>
      </c>
      <c r="C939" s="75">
        <v>642</v>
      </c>
      <c r="D939" s="75">
        <v>541</v>
      </c>
      <c r="E939" s="75" t="s">
        <v>114</v>
      </c>
    </row>
    <row r="940" spans="1:5">
      <c r="A940" s="82">
        <v>2141</v>
      </c>
      <c r="B940" s="82">
        <v>63</v>
      </c>
      <c r="C940" s="75">
        <v>642</v>
      </c>
      <c r="D940" s="75">
        <v>541</v>
      </c>
      <c r="E940" s="75" t="s">
        <v>114</v>
      </c>
    </row>
    <row r="941" spans="1:5">
      <c r="A941" s="82">
        <v>2142</v>
      </c>
      <c r="B941" s="82">
        <v>63</v>
      </c>
      <c r="C941" s="75">
        <v>642</v>
      </c>
      <c r="D941" s="75">
        <v>541</v>
      </c>
      <c r="E941" s="75" t="s">
        <v>114</v>
      </c>
    </row>
    <row r="942" spans="1:5">
      <c r="A942" s="82">
        <v>2143</v>
      </c>
      <c r="B942" s="82">
        <v>63</v>
      </c>
      <c r="C942" s="75">
        <v>642</v>
      </c>
      <c r="D942" s="75">
        <v>541</v>
      </c>
      <c r="E942" s="75" t="s">
        <v>114</v>
      </c>
    </row>
    <row r="943" spans="1:5">
      <c r="A943" s="82">
        <v>2144</v>
      </c>
      <c r="B943" s="82">
        <v>63</v>
      </c>
      <c r="C943" s="75">
        <v>642</v>
      </c>
      <c r="D943" s="75">
        <v>541</v>
      </c>
      <c r="E943" s="75" t="s">
        <v>114</v>
      </c>
    </row>
    <row r="944" spans="1:5">
      <c r="A944" s="82">
        <v>2145</v>
      </c>
      <c r="B944" s="82">
        <v>63</v>
      </c>
      <c r="C944" s="75">
        <v>642</v>
      </c>
      <c r="D944" s="75">
        <v>541</v>
      </c>
      <c r="E944" s="75" t="s">
        <v>114</v>
      </c>
    </row>
    <row r="945" spans="1:5">
      <c r="A945" s="82">
        <v>2146</v>
      </c>
      <c r="B945" s="82">
        <v>63</v>
      </c>
      <c r="C945" s="75">
        <v>642</v>
      </c>
      <c r="D945" s="75">
        <v>541</v>
      </c>
      <c r="E945" s="75" t="s">
        <v>114</v>
      </c>
    </row>
    <row r="946" spans="1:5">
      <c r="A946" s="82">
        <v>2147</v>
      </c>
      <c r="B946" s="82">
        <v>63</v>
      </c>
      <c r="C946" s="75">
        <v>642</v>
      </c>
      <c r="D946" s="75">
        <v>541</v>
      </c>
      <c r="E946" s="75" t="s">
        <v>114</v>
      </c>
    </row>
    <row r="947" spans="1:5">
      <c r="A947" s="82">
        <v>2148</v>
      </c>
      <c r="B947" s="82">
        <v>63</v>
      </c>
      <c r="C947" s="75">
        <v>642</v>
      </c>
      <c r="D947" s="75">
        <v>541</v>
      </c>
      <c r="E947" s="75" t="s">
        <v>114</v>
      </c>
    </row>
    <row r="948" spans="1:5">
      <c r="A948" s="82">
        <v>2150</v>
      </c>
      <c r="B948" s="82">
        <v>63</v>
      </c>
      <c r="C948" s="75">
        <v>642</v>
      </c>
      <c r="D948" s="75">
        <v>541</v>
      </c>
      <c r="E948" s="75" t="s">
        <v>114</v>
      </c>
    </row>
    <row r="949" spans="1:5">
      <c r="A949" s="82">
        <v>2151</v>
      </c>
      <c r="B949" s="82">
        <v>63</v>
      </c>
      <c r="C949" s="75">
        <v>642</v>
      </c>
      <c r="D949" s="75">
        <v>541</v>
      </c>
      <c r="E949" s="75" t="s">
        <v>114</v>
      </c>
    </row>
    <row r="950" spans="1:5">
      <c r="A950" s="82">
        <v>2152</v>
      </c>
      <c r="B950" s="82">
        <v>63</v>
      </c>
      <c r="C950" s="75">
        <v>642</v>
      </c>
      <c r="D950" s="75">
        <v>541</v>
      </c>
      <c r="E950" s="75" t="s">
        <v>114</v>
      </c>
    </row>
    <row r="951" spans="1:5">
      <c r="A951" s="82">
        <v>2153</v>
      </c>
      <c r="B951" s="82">
        <v>63</v>
      </c>
      <c r="C951" s="75">
        <v>642</v>
      </c>
      <c r="D951" s="75">
        <v>541</v>
      </c>
      <c r="E951" s="75" t="s">
        <v>114</v>
      </c>
    </row>
    <row r="952" spans="1:5">
      <c r="A952" s="82">
        <v>2154</v>
      </c>
      <c r="B952" s="82">
        <v>63</v>
      </c>
      <c r="C952" s="75">
        <v>642</v>
      </c>
      <c r="D952" s="75">
        <v>541</v>
      </c>
      <c r="E952" s="75" t="s">
        <v>114</v>
      </c>
    </row>
    <row r="953" spans="1:5">
      <c r="A953" s="82">
        <v>2155</v>
      </c>
      <c r="B953" s="82">
        <v>63</v>
      </c>
      <c r="C953" s="75">
        <v>642</v>
      </c>
      <c r="D953" s="75">
        <v>541</v>
      </c>
      <c r="E953" s="75" t="s">
        <v>114</v>
      </c>
    </row>
    <row r="954" spans="1:5">
      <c r="A954" s="82">
        <v>2156</v>
      </c>
      <c r="B954" s="82">
        <v>63</v>
      </c>
      <c r="C954" s="75">
        <v>642</v>
      </c>
      <c r="D954" s="75">
        <v>541</v>
      </c>
      <c r="E954" s="75" t="s">
        <v>114</v>
      </c>
    </row>
    <row r="955" spans="1:5">
      <c r="A955" s="82">
        <v>2157</v>
      </c>
      <c r="B955" s="82">
        <v>63</v>
      </c>
      <c r="C955" s="75">
        <v>642</v>
      </c>
      <c r="D955" s="75">
        <v>541</v>
      </c>
      <c r="E955" s="75" t="s">
        <v>114</v>
      </c>
    </row>
    <row r="956" spans="1:5">
      <c r="A956" s="82">
        <v>2158</v>
      </c>
      <c r="B956" s="82">
        <v>63</v>
      </c>
      <c r="C956" s="75">
        <v>642</v>
      </c>
      <c r="D956" s="75">
        <v>541</v>
      </c>
      <c r="E956" s="75" t="s">
        <v>114</v>
      </c>
    </row>
    <row r="957" spans="1:5">
      <c r="A957" s="82">
        <v>2159</v>
      </c>
      <c r="B957" s="82">
        <v>63</v>
      </c>
      <c r="C957" s="75">
        <v>642</v>
      </c>
      <c r="D957" s="75">
        <v>541</v>
      </c>
      <c r="E957" s="75" t="s">
        <v>114</v>
      </c>
    </row>
    <row r="958" spans="1:5">
      <c r="A958" s="82">
        <v>2160</v>
      </c>
      <c r="B958" s="82">
        <v>63</v>
      </c>
      <c r="C958" s="75">
        <v>642</v>
      </c>
      <c r="D958" s="75">
        <v>541</v>
      </c>
      <c r="E958" s="75" t="s">
        <v>114</v>
      </c>
    </row>
    <row r="959" spans="1:5">
      <c r="A959" s="82">
        <v>2161</v>
      </c>
      <c r="B959" s="82">
        <v>63</v>
      </c>
      <c r="C959" s="75">
        <v>642</v>
      </c>
      <c r="D959" s="75">
        <v>541</v>
      </c>
      <c r="E959" s="75" t="s">
        <v>114</v>
      </c>
    </row>
    <row r="960" spans="1:5">
      <c r="A960" s="82">
        <v>2162</v>
      </c>
      <c r="B960" s="82">
        <v>63</v>
      </c>
      <c r="C960" s="75">
        <v>642</v>
      </c>
      <c r="D960" s="75">
        <v>541</v>
      </c>
      <c r="E960" s="75" t="s">
        <v>114</v>
      </c>
    </row>
    <row r="961" spans="1:5">
      <c r="A961" s="82">
        <v>2163</v>
      </c>
      <c r="B961" s="82">
        <v>63</v>
      </c>
      <c r="C961" s="75">
        <v>642</v>
      </c>
      <c r="D961" s="75">
        <v>541</v>
      </c>
      <c r="E961" s="75" t="s">
        <v>114</v>
      </c>
    </row>
    <row r="962" spans="1:5">
      <c r="A962" s="82">
        <v>2164</v>
      </c>
      <c r="B962" s="82">
        <v>63</v>
      </c>
      <c r="C962" s="75">
        <v>642</v>
      </c>
      <c r="D962" s="75">
        <v>541</v>
      </c>
      <c r="E962" s="75" t="s">
        <v>114</v>
      </c>
    </row>
    <row r="963" spans="1:5">
      <c r="A963" s="82">
        <v>2165</v>
      </c>
      <c r="B963" s="82">
        <v>63</v>
      </c>
      <c r="C963" s="75">
        <v>642</v>
      </c>
      <c r="D963" s="75">
        <v>541</v>
      </c>
      <c r="E963" s="75" t="s">
        <v>114</v>
      </c>
    </row>
    <row r="964" spans="1:5">
      <c r="A964" s="82">
        <v>2166</v>
      </c>
      <c r="B964" s="82">
        <v>63</v>
      </c>
      <c r="C964" s="75">
        <v>642</v>
      </c>
      <c r="D964" s="75">
        <v>541</v>
      </c>
      <c r="E964" s="75" t="s">
        <v>114</v>
      </c>
    </row>
    <row r="965" spans="1:5">
      <c r="A965" s="82">
        <v>2167</v>
      </c>
      <c r="B965" s="82">
        <v>63</v>
      </c>
      <c r="C965" s="75">
        <v>642</v>
      </c>
      <c r="D965" s="75">
        <v>541</v>
      </c>
      <c r="E965" s="75" t="s">
        <v>114</v>
      </c>
    </row>
    <row r="966" spans="1:5">
      <c r="A966" s="82">
        <v>2168</v>
      </c>
      <c r="B966" s="82">
        <v>63</v>
      </c>
      <c r="C966" s="75">
        <v>642</v>
      </c>
      <c r="D966" s="75">
        <v>541</v>
      </c>
      <c r="E966" s="75" t="s">
        <v>114</v>
      </c>
    </row>
    <row r="967" spans="1:5">
      <c r="A967" s="82">
        <v>2169</v>
      </c>
      <c r="B967" s="82">
        <v>63</v>
      </c>
      <c r="C967" s="75">
        <v>642</v>
      </c>
      <c r="D967" s="75">
        <v>541</v>
      </c>
      <c r="E967" s="75" t="s">
        <v>114</v>
      </c>
    </row>
    <row r="968" spans="1:5">
      <c r="A968" s="82">
        <v>2170</v>
      </c>
      <c r="B968" s="82">
        <v>63</v>
      </c>
      <c r="C968" s="75">
        <v>642</v>
      </c>
      <c r="D968" s="75">
        <v>541</v>
      </c>
      <c r="E968" s="75" t="s">
        <v>114</v>
      </c>
    </row>
    <row r="969" spans="1:5">
      <c r="A969" s="82">
        <v>2171</v>
      </c>
      <c r="B969" s="82">
        <v>63</v>
      </c>
      <c r="C969" s="75">
        <v>642</v>
      </c>
      <c r="D969" s="75">
        <v>541</v>
      </c>
      <c r="E969" s="75" t="s">
        <v>114</v>
      </c>
    </row>
    <row r="970" spans="1:5">
      <c r="A970" s="82">
        <v>2173</v>
      </c>
      <c r="B970" s="82">
        <v>63</v>
      </c>
      <c r="C970" s="75">
        <v>642</v>
      </c>
      <c r="D970" s="75">
        <v>541</v>
      </c>
      <c r="E970" s="75" t="s">
        <v>114</v>
      </c>
    </row>
    <row r="971" spans="1:5">
      <c r="A971" s="82">
        <v>2174</v>
      </c>
      <c r="B971" s="82">
        <v>63</v>
      </c>
      <c r="C971" s="75">
        <v>642</v>
      </c>
      <c r="D971" s="75">
        <v>541</v>
      </c>
      <c r="E971" s="75" t="s">
        <v>114</v>
      </c>
    </row>
    <row r="972" spans="1:5">
      <c r="A972" s="82">
        <v>2176</v>
      </c>
      <c r="B972" s="82">
        <v>63</v>
      </c>
      <c r="C972" s="75">
        <v>642</v>
      </c>
      <c r="D972" s="75">
        <v>541</v>
      </c>
      <c r="E972" s="75" t="s">
        <v>114</v>
      </c>
    </row>
    <row r="973" spans="1:5">
      <c r="A973" s="82">
        <v>2177</v>
      </c>
      <c r="B973" s="82">
        <v>63</v>
      </c>
      <c r="C973" s="75">
        <v>642</v>
      </c>
      <c r="D973" s="75">
        <v>541</v>
      </c>
      <c r="E973" s="75" t="s">
        <v>114</v>
      </c>
    </row>
    <row r="974" spans="1:5">
      <c r="A974" s="82">
        <v>2190</v>
      </c>
      <c r="B974" s="82">
        <v>63</v>
      </c>
      <c r="C974" s="75">
        <v>642</v>
      </c>
      <c r="D974" s="75">
        <v>541</v>
      </c>
      <c r="E974" s="75" t="s">
        <v>114</v>
      </c>
    </row>
    <row r="975" spans="1:5">
      <c r="A975" s="82">
        <v>2191</v>
      </c>
      <c r="B975" s="82">
        <v>63</v>
      </c>
      <c r="C975" s="75">
        <v>642</v>
      </c>
      <c r="D975" s="75">
        <v>541</v>
      </c>
      <c r="E975" s="75" t="s">
        <v>114</v>
      </c>
    </row>
    <row r="976" spans="1:5">
      <c r="A976" s="82">
        <v>2192</v>
      </c>
      <c r="B976" s="82">
        <v>63</v>
      </c>
      <c r="C976" s="75">
        <v>642</v>
      </c>
      <c r="D976" s="75">
        <v>541</v>
      </c>
      <c r="E976" s="75" t="s">
        <v>114</v>
      </c>
    </row>
    <row r="977" spans="1:5">
      <c r="A977" s="82">
        <v>2193</v>
      </c>
      <c r="B977" s="82">
        <v>63</v>
      </c>
      <c r="C977" s="75">
        <v>642</v>
      </c>
      <c r="D977" s="75">
        <v>541</v>
      </c>
      <c r="E977" s="75" t="s">
        <v>114</v>
      </c>
    </row>
    <row r="978" spans="1:5">
      <c r="A978" s="82">
        <v>2194</v>
      </c>
      <c r="B978" s="82">
        <v>63</v>
      </c>
      <c r="C978" s="75">
        <v>642</v>
      </c>
      <c r="D978" s="75">
        <v>541</v>
      </c>
      <c r="E978" s="75" t="s">
        <v>114</v>
      </c>
    </row>
    <row r="979" spans="1:5">
      <c r="A979" s="82">
        <v>2195</v>
      </c>
      <c r="B979" s="82">
        <v>63</v>
      </c>
      <c r="C979" s="75">
        <v>642</v>
      </c>
      <c r="D979" s="75">
        <v>541</v>
      </c>
      <c r="E979" s="75" t="s">
        <v>114</v>
      </c>
    </row>
    <row r="980" spans="1:5">
      <c r="A980" s="82">
        <v>2196</v>
      </c>
      <c r="B980" s="82">
        <v>63</v>
      </c>
      <c r="C980" s="75">
        <v>642</v>
      </c>
      <c r="D980" s="75">
        <v>541</v>
      </c>
      <c r="E980" s="75" t="s">
        <v>114</v>
      </c>
    </row>
    <row r="981" spans="1:5">
      <c r="A981" s="82">
        <v>2197</v>
      </c>
      <c r="B981" s="82">
        <v>63</v>
      </c>
      <c r="C981" s="75">
        <v>642</v>
      </c>
      <c r="D981" s="75">
        <v>541</v>
      </c>
      <c r="E981" s="75" t="s">
        <v>114</v>
      </c>
    </row>
    <row r="982" spans="1:5">
      <c r="A982" s="82">
        <v>2198</v>
      </c>
      <c r="B982" s="82">
        <v>63</v>
      </c>
      <c r="C982" s="75">
        <v>642</v>
      </c>
      <c r="D982" s="75">
        <v>541</v>
      </c>
      <c r="E982" s="75" t="s">
        <v>114</v>
      </c>
    </row>
    <row r="983" spans="1:5">
      <c r="A983" s="82">
        <v>2199</v>
      </c>
      <c r="B983" s="82">
        <v>63</v>
      </c>
      <c r="C983" s="75">
        <v>642</v>
      </c>
      <c r="D983" s="75">
        <v>541</v>
      </c>
      <c r="E983" s="75" t="s">
        <v>114</v>
      </c>
    </row>
    <row r="984" spans="1:5">
      <c r="A984" s="82">
        <v>2200</v>
      </c>
      <c r="B984" s="82">
        <v>63</v>
      </c>
      <c r="C984" s="75">
        <v>642</v>
      </c>
      <c r="D984" s="75">
        <v>541</v>
      </c>
      <c r="E984" s="75" t="s">
        <v>114</v>
      </c>
    </row>
    <row r="985" spans="1:5">
      <c r="A985" s="82">
        <v>2201</v>
      </c>
      <c r="B985" s="82">
        <v>63</v>
      </c>
      <c r="C985" s="75">
        <v>642</v>
      </c>
      <c r="D985" s="75">
        <v>541</v>
      </c>
      <c r="E985" s="75" t="s">
        <v>114</v>
      </c>
    </row>
    <row r="986" spans="1:5">
      <c r="A986" s="82">
        <v>2202</v>
      </c>
      <c r="B986" s="82">
        <v>63</v>
      </c>
      <c r="C986" s="75">
        <v>642</v>
      </c>
      <c r="D986" s="75">
        <v>541</v>
      </c>
      <c r="E986" s="75" t="s">
        <v>114</v>
      </c>
    </row>
    <row r="987" spans="1:5">
      <c r="A987" s="82">
        <v>2203</v>
      </c>
      <c r="B987" s="82">
        <v>63</v>
      </c>
      <c r="C987" s="75">
        <v>642</v>
      </c>
      <c r="D987" s="75">
        <v>541</v>
      </c>
      <c r="E987" s="75" t="s">
        <v>114</v>
      </c>
    </row>
    <row r="988" spans="1:5">
      <c r="A988" s="82">
        <v>2204</v>
      </c>
      <c r="B988" s="82">
        <v>63</v>
      </c>
      <c r="C988" s="75">
        <v>642</v>
      </c>
      <c r="D988" s="75">
        <v>541</v>
      </c>
      <c r="E988" s="75" t="s">
        <v>114</v>
      </c>
    </row>
    <row r="989" spans="1:5">
      <c r="A989" s="82">
        <v>2205</v>
      </c>
      <c r="B989" s="82">
        <v>63</v>
      </c>
      <c r="C989" s="75">
        <v>642</v>
      </c>
      <c r="D989" s="75">
        <v>541</v>
      </c>
      <c r="E989" s="75" t="s">
        <v>114</v>
      </c>
    </row>
    <row r="990" spans="1:5">
      <c r="A990" s="82">
        <v>2206</v>
      </c>
      <c r="B990" s="82">
        <v>63</v>
      </c>
      <c r="C990" s="75">
        <v>642</v>
      </c>
      <c r="D990" s="75">
        <v>541</v>
      </c>
      <c r="E990" s="75" t="s">
        <v>114</v>
      </c>
    </row>
    <row r="991" spans="1:5">
      <c r="A991" s="82">
        <v>2207</v>
      </c>
      <c r="B991" s="82">
        <v>63</v>
      </c>
      <c r="C991" s="75">
        <v>642</v>
      </c>
      <c r="D991" s="75">
        <v>541</v>
      </c>
      <c r="E991" s="75" t="s">
        <v>114</v>
      </c>
    </row>
    <row r="992" spans="1:5">
      <c r="A992" s="82">
        <v>2208</v>
      </c>
      <c r="B992" s="82">
        <v>63</v>
      </c>
      <c r="C992" s="75">
        <v>642</v>
      </c>
      <c r="D992" s="75">
        <v>541</v>
      </c>
      <c r="E992" s="75" t="s">
        <v>114</v>
      </c>
    </row>
    <row r="993" spans="1:5">
      <c r="A993" s="82">
        <v>2209</v>
      </c>
      <c r="B993" s="82">
        <v>63</v>
      </c>
      <c r="C993" s="75">
        <v>642</v>
      </c>
      <c r="D993" s="75">
        <v>541</v>
      </c>
      <c r="E993" s="75" t="s">
        <v>114</v>
      </c>
    </row>
    <row r="994" spans="1:5">
      <c r="A994" s="82">
        <v>2210</v>
      </c>
      <c r="B994" s="82">
        <v>63</v>
      </c>
      <c r="C994" s="75">
        <v>642</v>
      </c>
      <c r="D994" s="75">
        <v>541</v>
      </c>
      <c r="E994" s="75" t="s">
        <v>114</v>
      </c>
    </row>
    <row r="995" spans="1:5">
      <c r="A995" s="82">
        <v>2211</v>
      </c>
      <c r="B995" s="82">
        <v>63</v>
      </c>
      <c r="C995" s="75">
        <v>642</v>
      </c>
      <c r="D995" s="75">
        <v>541</v>
      </c>
      <c r="E995" s="75" t="s">
        <v>114</v>
      </c>
    </row>
    <row r="996" spans="1:5">
      <c r="A996" s="82">
        <v>2212</v>
      </c>
      <c r="B996" s="82">
        <v>63</v>
      </c>
      <c r="C996" s="75">
        <v>642</v>
      </c>
      <c r="D996" s="75">
        <v>541</v>
      </c>
      <c r="E996" s="75" t="s">
        <v>114</v>
      </c>
    </row>
    <row r="997" spans="1:5">
      <c r="A997" s="82">
        <v>2213</v>
      </c>
      <c r="B997" s="82">
        <v>63</v>
      </c>
      <c r="C997" s="75">
        <v>642</v>
      </c>
      <c r="D997" s="75">
        <v>541</v>
      </c>
      <c r="E997" s="75" t="s">
        <v>114</v>
      </c>
    </row>
    <row r="998" spans="1:5">
      <c r="A998" s="82">
        <v>2214</v>
      </c>
      <c r="B998" s="82">
        <v>63</v>
      </c>
      <c r="C998" s="75">
        <v>642</v>
      </c>
      <c r="D998" s="75">
        <v>541</v>
      </c>
      <c r="E998" s="75" t="s">
        <v>114</v>
      </c>
    </row>
    <row r="999" spans="1:5">
      <c r="A999" s="82">
        <v>2215</v>
      </c>
      <c r="B999" s="82">
        <v>63</v>
      </c>
      <c r="C999" s="75">
        <v>642</v>
      </c>
      <c r="D999" s="75">
        <v>541</v>
      </c>
      <c r="E999" s="75" t="s">
        <v>114</v>
      </c>
    </row>
    <row r="1000" spans="1:5">
      <c r="A1000" s="82">
        <v>2216</v>
      </c>
      <c r="B1000" s="82">
        <v>63</v>
      </c>
      <c r="C1000" s="75">
        <v>642</v>
      </c>
      <c r="D1000" s="75">
        <v>541</v>
      </c>
      <c r="E1000" s="75" t="s">
        <v>114</v>
      </c>
    </row>
    <row r="1001" spans="1:5">
      <c r="A1001" s="82">
        <v>2217</v>
      </c>
      <c r="B1001" s="82">
        <v>63</v>
      </c>
      <c r="C1001" s="75">
        <v>642</v>
      </c>
      <c r="D1001" s="75">
        <v>541</v>
      </c>
      <c r="E1001" s="75" t="s">
        <v>114</v>
      </c>
    </row>
    <row r="1002" spans="1:5">
      <c r="A1002" s="82">
        <v>2218</v>
      </c>
      <c r="B1002" s="82">
        <v>63</v>
      </c>
      <c r="C1002" s="75">
        <v>642</v>
      </c>
      <c r="D1002" s="75">
        <v>541</v>
      </c>
      <c r="E1002" s="75" t="s">
        <v>114</v>
      </c>
    </row>
    <row r="1003" spans="1:5">
      <c r="A1003" s="82">
        <v>2219</v>
      </c>
      <c r="B1003" s="82">
        <v>63</v>
      </c>
      <c r="C1003" s="75">
        <v>642</v>
      </c>
      <c r="D1003" s="75">
        <v>541</v>
      </c>
      <c r="E1003" s="75" t="s">
        <v>114</v>
      </c>
    </row>
    <row r="1004" spans="1:5">
      <c r="A1004" s="82">
        <v>2220</v>
      </c>
      <c r="B1004" s="82">
        <v>63</v>
      </c>
      <c r="C1004" s="75">
        <v>642</v>
      </c>
      <c r="D1004" s="75">
        <v>541</v>
      </c>
      <c r="E1004" s="75" t="s">
        <v>114</v>
      </c>
    </row>
    <row r="1005" spans="1:5">
      <c r="A1005" s="82">
        <v>2221</v>
      </c>
      <c r="B1005" s="82">
        <v>63</v>
      </c>
      <c r="C1005" s="75">
        <v>642</v>
      </c>
      <c r="D1005" s="75">
        <v>541</v>
      </c>
      <c r="E1005" s="75" t="s">
        <v>114</v>
      </c>
    </row>
    <row r="1006" spans="1:5">
      <c r="A1006" s="82">
        <v>2222</v>
      </c>
      <c r="B1006" s="82">
        <v>63</v>
      </c>
      <c r="C1006" s="75">
        <v>642</v>
      </c>
      <c r="D1006" s="75">
        <v>541</v>
      </c>
      <c r="E1006" s="75" t="s">
        <v>114</v>
      </c>
    </row>
    <row r="1007" spans="1:5">
      <c r="A1007" s="82">
        <v>2223</v>
      </c>
      <c r="B1007" s="82">
        <v>63</v>
      </c>
      <c r="C1007" s="75">
        <v>642</v>
      </c>
      <c r="D1007" s="75">
        <v>541</v>
      </c>
      <c r="E1007" s="75" t="s">
        <v>114</v>
      </c>
    </row>
    <row r="1008" spans="1:5">
      <c r="A1008" s="82">
        <v>2224</v>
      </c>
      <c r="B1008" s="82">
        <v>63</v>
      </c>
      <c r="C1008" s="75">
        <v>642</v>
      </c>
      <c r="D1008" s="75">
        <v>541</v>
      </c>
      <c r="E1008" s="75" t="s">
        <v>114</v>
      </c>
    </row>
    <row r="1009" spans="1:5">
      <c r="A1009" s="82">
        <v>2225</v>
      </c>
      <c r="B1009" s="82">
        <v>63</v>
      </c>
      <c r="C1009" s="75">
        <v>642</v>
      </c>
      <c r="D1009" s="75">
        <v>541</v>
      </c>
      <c r="E1009" s="75" t="s">
        <v>114</v>
      </c>
    </row>
    <row r="1010" spans="1:5">
      <c r="A1010" s="82">
        <v>2226</v>
      </c>
      <c r="B1010" s="82">
        <v>63</v>
      </c>
      <c r="C1010" s="75">
        <v>642</v>
      </c>
      <c r="D1010" s="75">
        <v>541</v>
      </c>
      <c r="E1010" s="75" t="s">
        <v>114</v>
      </c>
    </row>
    <row r="1011" spans="1:5">
      <c r="A1011" s="82">
        <v>2227</v>
      </c>
      <c r="B1011" s="82">
        <v>63</v>
      </c>
      <c r="C1011" s="75">
        <v>642</v>
      </c>
      <c r="D1011" s="75">
        <v>541</v>
      </c>
      <c r="E1011" s="75" t="s">
        <v>114</v>
      </c>
    </row>
    <row r="1012" spans="1:5">
      <c r="A1012" s="82">
        <v>2228</v>
      </c>
      <c r="B1012" s="82">
        <v>63</v>
      </c>
      <c r="C1012" s="75">
        <v>642</v>
      </c>
      <c r="D1012" s="75">
        <v>541</v>
      </c>
      <c r="E1012" s="75" t="s">
        <v>114</v>
      </c>
    </row>
    <row r="1013" spans="1:5">
      <c r="A1013" s="82">
        <v>2229</v>
      </c>
      <c r="B1013" s="82">
        <v>63</v>
      </c>
      <c r="C1013" s="75">
        <v>642</v>
      </c>
      <c r="D1013" s="75">
        <v>541</v>
      </c>
      <c r="E1013" s="75" t="s">
        <v>114</v>
      </c>
    </row>
    <row r="1014" spans="1:5">
      <c r="A1014" s="82">
        <v>2230</v>
      </c>
      <c r="B1014" s="82">
        <v>63</v>
      </c>
      <c r="C1014" s="75">
        <v>642</v>
      </c>
      <c r="D1014" s="75">
        <v>541</v>
      </c>
      <c r="E1014" s="75" t="s">
        <v>114</v>
      </c>
    </row>
    <row r="1015" spans="1:5">
      <c r="A1015" s="82">
        <v>2231</v>
      </c>
      <c r="B1015" s="82">
        <v>63</v>
      </c>
      <c r="C1015" s="75">
        <v>642</v>
      </c>
      <c r="D1015" s="75">
        <v>541</v>
      </c>
      <c r="E1015" s="75" t="s">
        <v>114</v>
      </c>
    </row>
    <row r="1016" spans="1:5">
      <c r="A1016" s="82">
        <v>2232</v>
      </c>
      <c r="B1016" s="82">
        <v>63</v>
      </c>
      <c r="C1016" s="75">
        <v>642</v>
      </c>
      <c r="D1016" s="75">
        <v>541</v>
      </c>
      <c r="E1016" s="75" t="s">
        <v>114</v>
      </c>
    </row>
    <row r="1017" spans="1:5">
      <c r="A1017" s="82">
        <v>2233</v>
      </c>
      <c r="B1017" s="82">
        <v>63</v>
      </c>
      <c r="C1017" s="75">
        <v>642</v>
      </c>
      <c r="D1017" s="75">
        <v>541</v>
      </c>
      <c r="E1017" s="75" t="s">
        <v>114</v>
      </c>
    </row>
    <row r="1018" spans="1:5">
      <c r="A1018" s="82">
        <v>2234</v>
      </c>
      <c r="B1018" s="82">
        <v>63</v>
      </c>
      <c r="C1018" s="75">
        <v>642</v>
      </c>
      <c r="D1018" s="75">
        <v>541</v>
      </c>
      <c r="E1018" s="75" t="s">
        <v>114</v>
      </c>
    </row>
    <row r="1019" spans="1:5">
      <c r="A1019" s="82">
        <v>2250</v>
      </c>
      <c r="B1019" s="82">
        <v>61</v>
      </c>
      <c r="C1019" s="75">
        <v>616</v>
      </c>
      <c r="D1019" s="75">
        <v>653</v>
      </c>
      <c r="E1019" s="75" t="s">
        <v>114</v>
      </c>
    </row>
    <row r="1020" spans="1:5">
      <c r="A1020" s="82">
        <v>2251</v>
      </c>
      <c r="B1020" s="82">
        <v>61</v>
      </c>
      <c r="C1020" s="75">
        <v>616</v>
      </c>
      <c r="D1020" s="75">
        <v>653</v>
      </c>
      <c r="E1020" s="75" t="s">
        <v>114</v>
      </c>
    </row>
    <row r="1021" spans="1:5">
      <c r="A1021" s="82">
        <v>2252</v>
      </c>
      <c r="B1021" s="82">
        <v>61</v>
      </c>
      <c r="C1021" s="75">
        <v>616</v>
      </c>
      <c r="D1021" s="75">
        <v>653</v>
      </c>
      <c r="E1021" s="75" t="s">
        <v>114</v>
      </c>
    </row>
    <row r="1022" spans="1:5">
      <c r="A1022" s="82">
        <v>2256</v>
      </c>
      <c r="B1022" s="82">
        <v>61</v>
      </c>
      <c r="C1022" s="75">
        <v>616</v>
      </c>
      <c r="D1022" s="75">
        <v>653</v>
      </c>
      <c r="E1022" s="75" t="s">
        <v>114</v>
      </c>
    </row>
    <row r="1023" spans="1:5">
      <c r="A1023" s="82">
        <v>2257</v>
      </c>
      <c r="B1023" s="82">
        <v>61</v>
      </c>
      <c r="C1023" s="75">
        <v>616</v>
      </c>
      <c r="D1023" s="75">
        <v>653</v>
      </c>
      <c r="E1023" s="75" t="s">
        <v>114</v>
      </c>
    </row>
    <row r="1024" spans="1:5">
      <c r="A1024" s="82">
        <v>2258</v>
      </c>
      <c r="B1024" s="82">
        <v>61</v>
      </c>
      <c r="C1024" s="75">
        <v>616</v>
      </c>
      <c r="D1024" s="75">
        <v>653</v>
      </c>
      <c r="E1024" s="75" t="s">
        <v>114</v>
      </c>
    </row>
    <row r="1025" spans="1:5">
      <c r="A1025" s="82">
        <v>2259</v>
      </c>
      <c r="B1025" s="82">
        <v>61</v>
      </c>
      <c r="C1025" s="75">
        <v>616</v>
      </c>
      <c r="D1025" s="75">
        <v>653</v>
      </c>
      <c r="E1025" s="75" t="s">
        <v>114</v>
      </c>
    </row>
    <row r="1026" spans="1:5">
      <c r="A1026" s="82">
        <v>2260</v>
      </c>
      <c r="B1026" s="82">
        <v>61</v>
      </c>
      <c r="C1026" s="75">
        <v>616</v>
      </c>
      <c r="D1026" s="75">
        <v>653</v>
      </c>
      <c r="E1026" s="75" t="s">
        <v>114</v>
      </c>
    </row>
    <row r="1027" spans="1:5">
      <c r="A1027" s="82">
        <v>2261</v>
      </c>
      <c r="B1027" s="82">
        <v>61</v>
      </c>
      <c r="C1027" s="75">
        <v>616</v>
      </c>
      <c r="D1027" s="75">
        <v>653</v>
      </c>
      <c r="E1027" s="75" t="s">
        <v>114</v>
      </c>
    </row>
    <row r="1028" spans="1:5">
      <c r="A1028" s="82">
        <v>2262</v>
      </c>
      <c r="B1028" s="82">
        <v>61</v>
      </c>
      <c r="C1028" s="75">
        <v>616</v>
      </c>
      <c r="D1028" s="75">
        <v>653</v>
      </c>
      <c r="E1028" s="75" t="s">
        <v>114</v>
      </c>
    </row>
    <row r="1029" spans="1:5">
      <c r="A1029" s="82">
        <v>2263</v>
      </c>
      <c r="B1029" s="82">
        <v>61</v>
      </c>
      <c r="C1029" s="75">
        <v>616</v>
      </c>
      <c r="D1029" s="75">
        <v>653</v>
      </c>
      <c r="E1029" s="75" t="s">
        <v>114</v>
      </c>
    </row>
    <row r="1030" spans="1:5">
      <c r="A1030" s="82">
        <v>2264</v>
      </c>
      <c r="B1030" s="82">
        <v>61</v>
      </c>
      <c r="C1030" s="75">
        <v>616</v>
      </c>
      <c r="D1030" s="75">
        <v>653</v>
      </c>
      <c r="E1030" s="75" t="s">
        <v>114</v>
      </c>
    </row>
    <row r="1031" spans="1:5">
      <c r="A1031" s="82">
        <v>2265</v>
      </c>
      <c r="B1031" s="82">
        <v>61</v>
      </c>
      <c r="C1031" s="75">
        <v>616</v>
      </c>
      <c r="D1031" s="75">
        <v>653</v>
      </c>
      <c r="E1031" s="75" t="s">
        <v>114</v>
      </c>
    </row>
    <row r="1032" spans="1:5">
      <c r="A1032" s="82">
        <v>2267</v>
      </c>
      <c r="B1032" s="82">
        <v>61</v>
      </c>
      <c r="C1032" s="75">
        <v>616</v>
      </c>
      <c r="D1032" s="75">
        <v>653</v>
      </c>
      <c r="E1032" s="75" t="s">
        <v>114</v>
      </c>
    </row>
    <row r="1033" spans="1:5">
      <c r="A1033" s="82">
        <v>2278</v>
      </c>
      <c r="B1033" s="82">
        <v>61</v>
      </c>
      <c r="C1033" s="75">
        <v>616</v>
      </c>
      <c r="D1033" s="75">
        <v>653</v>
      </c>
      <c r="E1033" s="75" t="s">
        <v>114</v>
      </c>
    </row>
    <row r="1034" spans="1:5">
      <c r="A1034" s="82">
        <v>2280</v>
      </c>
      <c r="B1034" s="82">
        <v>61</v>
      </c>
      <c r="C1034" s="75">
        <v>616</v>
      </c>
      <c r="D1034" s="75">
        <v>653</v>
      </c>
      <c r="E1034" s="75" t="s">
        <v>114</v>
      </c>
    </row>
    <row r="1035" spans="1:5">
      <c r="A1035" s="82">
        <v>2281</v>
      </c>
      <c r="B1035" s="82">
        <v>61</v>
      </c>
      <c r="C1035" s="75">
        <v>616</v>
      </c>
      <c r="D1035" s="75">
        <v>653</v>
      </c>
      <c r="E1035" s="75" t="s">
        <v>114</v>
      </c>
    </row>
    <row r="1036" spans="1:5">
      <c r="A1036" s="82">
        <v>2282</v>
      </c>
      <c r="B1036" s="82">
        <v>61</v>
      </c>
      <c r="C1036" s="75">
        <v>616</v>
      </c>
      <c r="D1036" s="75">
        <v>653</v>
      </c>
      <c r="E1036" s="75" t="s">
        <v>114</v>
      </c>
    </row>
    <row r="1037" spans="1:5">
      <c r="A1037" s="82">
        <v>2283</v>
      </c>
      <c r="B1037" s="82">
        <v>61</v>
      </c>
      <c r="C1037" s="75">
        <v>616</v>
      </c>
      <c r="D1037" s="75">
        <v>653</v>
      </c>
      <c r="E1037" s="75" t="s">
        <v>114</v>
      </c>
    </row>
    <row r="1038" spans="1:5">
      <c r="A1038" s="82">
        <v>2284</v>
      </c>
      <c r="B1038" s="82">
        <v>61</v>
      </c>
      <c r="C1038" s="75">
        <v>616</v>
      </c>
      <c r="D1038" s="75">
        <v>653</v>
      </c>
      <c r="E1038" s="75" t="s">
        <v>114</v>
      </c>
    </row>
    <row r="1039" spans="1:5">
      <c r="A1039" s="82">
        <v>2285</v>
      </c>
      <c r="B1039" s="82">
        <v>61</v>
      </c>
      <c r="C1039" s="75">
        <v>616</v>
      </c>
      <c r="D1039" s="75">
        <v>653</v>
      </c>
      <c r="E1039" s="75" t="s">
        <v>114</v>
      </c>
    </row>
    <row r="1040" spans="1:5">
      <c r="A1040" s="82">
        <v>2286</v>
      </c>
      <c r="B1040" s="82">
        <v>61</v>
      </c>
      <c r="C1040" s="75">
        <v>616</v>
      </c>
      <c r="D1040" s="75">
        <v>653</v>
      </c>
      <c r="E1040" s="75" t="s">
        <v>114</v>
      </c>
    </row>
    <row r="1041" spans="1:5">
      <c r="A1041" s="82">
        <v>2287</v>
      </c>
      <c r="B1041" s="82">
        <v>61</v>
      </c>
      <c r="C1041" s="75">
        <v>616</v>
      </c>
      <c r="D1041" s="75">
        <v>653</v>
      </c>
      <c r="E1041" s="75" t="s">
        <v>114</v>
      </c>
    </row>
    <row r="1042" spans="1:5">
      <c r="A1042" s="82">
        <v>2289</v>
      </c>
      <c r="B1042" s="82">
        <v>61</v>
      </c>
      <c r="C1042" s="75">
        <v>616</v>
      </c>
      <c r="D1042" s="75">
        <v>653</v>
      </c>
      <c r="E1042" s="75" t="s">
        <v>114</v>
      </c>
    </row>
    <row r="1043" spans="1:5">
      <c r="A1043" s="82">
        <v>2290</v>
      </c>
      <c r="B1043" s="82">
        <v>61</v>
      </c>
      <c r="C1043" s="75">
        <v>616</v>
      </c>
      <c r="D1043" s="75">
        <v>653</v>
      </c>
      <c r="E1043" s="75" t="s">
        <v>114</v>
      </c>
    </row>
    <row r="1044" spans="1:5">
      <c r="A1044" s="82">
        <v>2291</v>
      </c>
      <c r="B1044" s="82">
        <v>61</v>
      </c>
      <c r="C1044" s="75">
        <v>616</v>
      </c>
      <c r="D1044" s="75">
        <v>653</v>
      </c>
      <c r="E1044" s="75" t="s">
        <v>114</v>
      </c>
    </row>
    <row r="1045" spans="1:5">
      <c r="A1045" s="82">
        <v>2292</v>
      </c>
      <c r="B1045" s="82">
        <v>61</v>
      </c>
      <c r="C1045" s="75">
        <v>616</v>
      </c>
      <c r="D1045" s="75">
        <v>653</v>
      </c>
      <c r="E1045" s="75" t="s">
        <v>114</v>
      </c>
    </row>
    <row r="1046" spans="1:5">
      <c r="A1046" s="82">
        <v>2293</v>
      </c>
      <c r="B1046" s="82">
        <v>61</v>
      </c>
      <c r="C1046" s="75">
        <v>616</v>
      </c>
      <c r="D1046" s="75">
        <v>653</v>
      </c>
      <c r="E1046" s="75" t="s">
        <v>114</v>
      </c>
    </row>
    <row r="1047" spans="1:5">
      <c r="A1047" s="82">
        <v>2294</v>
      </c>
      <c r="B1047" s="82">
        <v>61</v>
      </c>
      <c r="C1047" s="75">
        <v>616</v>
      </c>
      <c r="D1047" s="75">
        <v>653</v>
      </c>
      <c r="E1047" s="75" t="s">
        <v>114</v>
      </c>
    </row>
    <row r="1048" spans="1:5">
      <c r="A1048" s="82">
        <v>2295</v>
      </c>
      <c r="B1048" s="82">
        <v>61</v>
      </c>
      <c r="C1048" s="75">
        <v>616</v>
      </c>
      <c r="D1048" s="75">
        <v>653</v>
      </c>
      <c r="E1048" s="75" t="s">
        <v>114</v>
      </c>
    </row>
    <row r="1049" spans="1:5">
      <c r="A1049" s="82">
        <v>2296</v>
      </c>
      <c r="B1049" s="82">
        <v>61</v>
      </c>
      <c r="C1049" s="75">
        <v>616</v>
      </c>
      <c r="D1049" s="75">
        <v>653</v>
      </c>
      <c r="E1049" s="75" t="s">
        <v>114</v>
      </c>
    </row>
    <row r="1050" spans="1:5">
      <c r="A1050" s="82">
        <v>2297</v>
      </c>
      <c r="B1050" s="82">
        <v>61</v>
      </c>
      <c r="C1050" s="75">
        <v>616</v>
      </c>
      <c r="D1050" s="75">
        <v>653</v>
      </c>
      <c r="E1050" s="75" t="s">
        <v>114</v>
      </c>
    </row>
    <row r="1051" spans="1:5">
      <c r="A1051" s="82">
        <v>2298</v>
      </c>
      <c r="B1051" s="82">
        <v>61</v>
      </c>
      <c r="C1051" s="75">
        <v>616</v>
      </c>
      <c r="D1051" s="75">
        <v>653</v>
      </c>
      <c r="E1051" s="75" t="s">
        <v>114</v>
      </c>
    </row>
    <row r="1052" spans="1:5">
      <c r="A1052" s="82">
        <v>2299</v>
      </c>
      <c r="B1052" s="82">
        <v>61</v>
      </c>
      <c r="C1052" s="75">
        <v>616</v>
      </c>
      <c r="D1052" s="75">
        <v>653</v>
      </c>
      <c r="E1052" s="75" t="s">
        <v>114</v>
      </c>
    </row>
    <row r="1053" spans="1:5">
      <c r="A1053" s="82">
        <v>2300</v>
      </c>
      <c r="B1053" s="82">
        <v>61</v>
      </c>
      <c r="C1053" s="75">
        <v>616</v>
      </c>
      <c r="D1053" s="75">
        <v>653</v>
      </c>
      <c r="E1053" s="75" t="s">
        <v>114</v>
      </c>
    </row>
    <row r="1054" spans="1:5">
      <c r="A1054" s="82">
        <v>2302</v>
      </c>
      <c r="B1054" s="82">
        <v>61</v>
      </c>
      <c r="C1054" s="75">
        <v>616</v>
      </c>
      <c r="D1054" s="75">
        <v>653</v>
      </c>
      <c r="E1054" s="75" t="s">
        <v>114</v>
      </c>
    </row>
    <row r="1055" spans="1:5">
      <c r="A1055" s="82">
        <v>2303</v>
      </c>
      <c r="B1055" s="82">
        <v>61</v>
      </c>
      <c r="C1055" s="75">
        <v>616</v>
      </c>
      <c r="D1055" s="75">
        <v>653</v>
      </c>
      <c r="E1055" s="75" t="s">
        <v>114</v>
      </c>
    </row>
    <row r="1056" spans="1:5">
      <c r="A1056" s="82">
        <v>2304</v>
      </c>
      <c r="B1056" s="82">
        <v>61</v>
      </c>
      <c r="C1056" s="75">
        <v>616</v>
      </c>
      <c r="D1056" s="75">
        <v>653</v>
      </c>
      <c r="E1056" s="75" t="s">
        <v>114</v>
      </c>
    </row>
    <row r="1057" spans="1:5">
      <c r="A1057" s="82">
        <v>2305</v>
      </c>
      <c r="B1057" s="82">
        <v>61</v>
      </c>
      <c r="C1057" s="75">
        <v>616</v>
      </c>
      <c r="D1057" s="75">
        <v>653</v>
      </c>
      <c r="E1057" s="75" t="s">
        <v>114</v>
      </c>
    </row>
    <row r="1058" spans="1:5">
      <c r="A1058" s="82">
        <v>2306</v>
      </c>
      <c r="B1058" s="82">
        <v>61</v>
      </c>
      <c r="C1058" s="75">
        <v>616</v>
      </c>
      <c r="D1058" s="75">
        <v>653</v>
      </c>
      <c r="E1058" s="75" t="s">
        <v>114</v>
      </c>
    </row>
    <row r="1059" spans="1:5">
      <c r="A1059" s="82">
        <v>2307</v>
      </c>
      <c r="B1059" s="82">
        <v>61</v>
      </c>
      <c r="C1059" s="75">
        <v>616</v>
      </c>
      <c r="D1059" s="75">
        <v>653</v>
      </c>
      <c r="E1059" s="75" t="s">
        <v>114</v>
      </c>
    </row>
    <row r="1060" spans="1:5">
      <c r="A1060" s="82">
        <v>2308</v>
      </c>
      <c r="B1060" s="82">
        <v>61</v>
      </c>
      <c r="C1060" s="75">
        <v>616</v>
      </c>
      <c r="D1060" s="75">
        <v>653</v>
      </c>
      <c r="E1060" s="75" t="s">
        <v>114</v>
      </c>
    </row>
    <row r="1061" spans="1:5">
      <c r="A1061" s="82">
        <v>2309</v>
      </c>
      <c r="B1061" s="82">
        <v>61</v>
      </c>
      <c r="C1061" s="75">
        <v>616</v>
      </c>
      <c r="D1061" s="75">
        <v>653</v>
      </c>
      <c r="E1061" s="75" t="s">
        <v>114</v>
      </c>
    </row>
    <row r="1062" spans="1:5">
      <c r="A1062" s="82">
        <v>2310</v>
      </c>
      <c r="B1062" s="82">
        <v>61</v>
      </c>
      <c r="C1062" s="75">
        <v>616</v>
      </c>
      <c r="D1062" s="75">
        <v>653</v>
      </c>
      <c r="E1062" s="75" t="s">
        <v>114</v>
      </c>
    </row>
    <row r="1063" spans="1:5">
      <c r="A1063" s="82">
        <v>2311</v>
      </c>
      <c r="B1063" s="82">
        <v>61</v>
      </c>
      <c r="C1063" s="75">
        <v>616</v>
      </c>
      <c r="D1063" s="75">
        <v>653</v>
      </c>
      <c r="E1063" s="75" t="s">
        <v>114</v>
      </c>
    </row>
    <row r="1064" spans="1:5">
      <c r="A1064" s="82">
        <v>2312</v>
      </c>
      <c r="B1064" s="82">
        <v>61</v>
      </c>
      <c r="C1064" s="75">
        <v>616</v>
      </c>
      <c r="D1064" s="75">
        <v>653</v>
      </c>
      <c r="E1064" s="75" t="s">
        <v>114</v>
      </c>
    </row>
    <row r="1065" spans="1:5">
      <c r="A1065" s="82">
        <v>2314</v>
      </c>
      <c r="B1065" s="82">
        <v>61</v>
      </c>
      <c r="C1065" s="75">
        <v>616</v>
      </c>
      <c r="D1065" s="75">
        <v>653</v>
      </c>
      <c r="E1065" s="75" t="s">
        <v>114</v>
      </c>
    </row>
    <row r="1066" spans="1:5">
      <c r="A1066" s="82">
        <v>2315</v>
      </c>
      <c r="B1066" s="82">
        <v>61</v>
      </c>
      <c r="C1066" s="75">
        <v>616</v>
      </c>
      <c r="D1066" s="75">
        <v>653</v>
      </c>
      <c r="E1066" s="75" t="s">
        <v>114</v>
      </c>
    </row>
    <row r="1067" spans="1:5">
      <c r="A1067" s="82">
        <v>2316</v>
      </c>
      <c r="B1067" s="82">
        <v>61</v>
      </c>
      <c r="C1067" s="75">
        <v>616</v>
      </c>
      <c r="D1067" s="75">
        <v>653</v>
      </c>
      <c r="E1067" s="75" t="s">
        <v>114</v>
      </c>
    </row>
    <row r="1068" spans="1:5">
      <c r="A1068" s="82">
        <v>2317</v>
      </c>
      <c r="B1068" s="82">
        <v>61</v>
      </c>
      <c r="C1068" s="75">
        <v>616</v>
      </c>
      <c r="D1068" s="75">
        <v>653</v>
      </c>
      <c r="E1068" s="75" t="s">
        <v>114</v>
      </c>
    </row>
    <row r="1069" spans="1:5">
      <c r="A1069" s="82">
        <v>2318</v>
      </c>
      <c r="B1069" s="82">
        <v>61</v>
      </c>
      <c r="C1069" s="75">
        <v>616</v>
      </c>
      <c r="D1069" s="75">
        <v>653</v>
      </c>
      <c r="E1069" s="75" t="s">
        <v>114</v>
      </c>
    </row>
    <row r="1070" spans="1:5">
      <c r="A1070" s="82">
        <v>2319</v>
      </c>
      <c r="B1070" s="82">
        <v>61</v>
      </c>
      <c r="C1070" s="75">
        <v>616</v>
      </c>
      <c r="D1070" s="75">
        <v>653</v>
      </c>
      <c r="E1070" s="75" t="s">
        <v>114</v>
      </c>
    </row>
    <row r="1071" spans="1:5">
      <c r="A1071" s="82">
        <v>2320</v>
      </c>
      <c r="B1071" s="82">
        <v>61</v>
      </c>
      <c r="C1071" s="75">
        <v>616</v>
      </c>
      <c r="D1071" s="75">
        <v>653</v>
      </c>
      <c r="E1071" s="75" t="s">
        <v>114</v>
      </c>
    </row>
    <row r="1072" spans="1:5">
      <c r="A1072" s="82">
        <v>2321</v>
      </c>
      <c r="B1072" s="82">
        <v>61</v>
      </c>
      <c r="C1072" s="75">
        <v>616</v>
      </c>
      <c r="D1072" s="75">
        <v>653</v>
      </c>
      <c r="E1072" s="75" t="s">
        <v>114</v>
      </c>
    </row>
    <row r="1073" spans="1:5">
      <c r="A1073" s="82">
        <v>2322</v>
      </c>
      <c r="B1073" s="82">
        <v>61</v>
      </c>
      <c r="C1073" s="75">
        <v>616</v>
      </c>
      <c r="D1073" s="75">
        <v>653</v>
      </c>
      <c r="E1073" s="75" t="s">
        <v>114</v>
      </c>
    </row>
    <row r="1074" spans="1:5">
      <c r="A1074" s="82">
        <v>2323</v>
      </c>
      <c r="B1074" s="82">
        <v>61</v>
      </c>
      <c r="C1074" s="75">
        <v>616</v>
      </c>
      <c r="D1074" s="75">
        <v>653</v>
      </c>
      <c r="E1074" s="75" t="s">
        <v>114</v>
      </c>
    </row>
    <row r="1075" spans="1:5">
      <c r="A1075" s="82">
        <v>2324</v>
      </c>
      <c r="B1075" s="82">
        <v>61</v>
      </c>
      <c r="C1075" s="75">
        <v>616</v>
      </c>
      <c r="D1075" s="75">
        <v>653</v>
      </c>
      <c r="E1075" s="75" t="s">
        <v>114</v>
      </c>
    </row>
    <row r="1076" spans="1:5">
      <c r="A1076" s="82">
        <v>2325</v>
      </c>
      <c r="B1076" s="82">
        <v>61</v>
      </c>
      <c r="C1076" s="75">
        <v>616</v>
      </c>
      <c r="D1076" s="75">
        <v>653</v>
      </c>
      <c r="E1076" s="75" t="s">
        <v>114</v>
      </c>
    </row>
    <row r="1077" spans="1:5">
      <c r="A1077" s="82">
        <v>2326</v>
      </c>
      <c r="B1077" s="82">
        <v>61</v>
      </c>
      <c r="C1077" s="75">
        <v>616</v>
      </c>
      <c r="D1077" s="75">
        <v>653</v>
      </c>
      <c r="E1077" s="75" t="s">
        <v>114</v>
      </c>
    </row>
    <row r="1078" spans="1:5">
      <c r="A1078" s="82">
        <v>2327</v>
      </c>
      <c r="B1078" s="82">
        <v>61</v>
      </c>
      <c r="C1078" s="75">
        <v>616</v>
      </c>
      <c r="D1078" s="75">
        <v>653</v>
      </c>
      <c r="E1078" s="75" t="s">
        <v>114</v>
      </c>
    </row>
    <row r="1079" spans="1:5">
      <c r="A1079" s="82">
        <v>2328</v>
      </c>
      <c r="B1079" s="82">
        <v>61</v>
      </c>
      <c r="C1079" s="75">
        <v>616</v>
      </c>
      <c r="D1079" s="75">
        <v>653</v>
      </c>
      <c r="E1079" s="75" t="s">
        <v>114</v>
      </c>
    </row>
    <row r="1080" spans="1:5">
      <c r="A1080" s="82">
        <v>2329</v>
      </c>
      <c r="B1080" s="82">
        <v>61</v>
      </c>
      <c r="C1080" s="75">
        <v>616</v>
      </c>
      <c r="D1080" s="75">
        <v>653</v>
      </c>
      <c r="E1080" s="75" t="s">
        <v>114</v>
      </c>
    </row>
    <row r="1081" spans="1:5">
      <c r="A1081" s="82">
        <v>2330</v>
      </c>
      <c r="B1081" s="82">
        <v>61</v>
      </c>
      <c r="C1081" s="75">
        <v>616</v>
      </c>
      <c r="D1081" s="75">
        <v>653</v>
      </c>
      <c r="E1081" s="75" t="s">
        <v>114</v>
      </c>
    </row>
    <row r="1082" spans="1:5">
      <c r="A1082" s="82">
        <v>2331</v>
      </c>
      <c r="B1082" s="82">
        <v>61</v>
      </c>
      <c r="C1082" s="75">
        <v>616</v>
      </c>
      <c r="D1082" s="75">
        <v>653</v>
      </c>
      <c r="E1082" s="75" t="s">
        <v>114</v>
      </c>
    </row>
    <row r="1083" spans="1:5">
      <c r="A1083" s="82">
        <v>2333</v>
      </c>
      <c r="B1083" s="82">
        <v>61</v>
      </c>
      <c r="C1083" s="75">
        <v>616</v>
      </c>
      <c r="D1083" s="75">
        <v>653</v>
      </c>
      <c r="E1083" s="75" t="s">
        <v>114</v>
      </c>
    </row>
    <row r="1084" spans="1:5">
      <c r="A1084" s="82">
        <v>2334</v>
      </c>
      <c r="B1084" s="82">
        <v>61</v>
      </c>
      <c r="C1084" s="75">
        <v>616</v>
      </c>
      <c r="D1084" s="75">
        <v>653</v>
      </c>
      <c r="E1084" s="75" t="s">
        <v>114</v>
      </c>
    </row>
    <row r="1085" spans="1:5">
      <c r="A1085" s="82">
        <v>2335</v>
      </c>
      <c r="B1085" s="82">
        <v>61</v>
      </c>
      <c r="C1085" s="75">
        <v>616</v>
      </c>
      <c r="D1085" s="75">
        <v>653</v>
      </c>
      <c r="E1085" s="75" t="s">
        <v>114</v>
      </c>
    </row>
    <row r="1086" spans="1:5">
      <c r="A1086" s="82">
        <v>2336</v>
      </c>
      <c r="B1086" s="82">
        <v>61</v>
      </c>
      <c r="C1086" s="75">
        <v>616</v>
      </c>
      <c r="D1086" s="75">
        <v>653</v>
      </c>
      <c r="E1086" s="75" t="s">
        <v>114</v>
      </c>
    </row>
    <row r="1087" spans="1:5">
      <c r="A1087" s="82">
        <v>2337</v>
      </c>
      <c r="B1087" s="82">
        <v>61</v>
      </c>
      <c r="C1087" s="75">
        <v>616</v>
      </c>
      <c r="D1087" s="75">
        <v>653</v>
      </c>
      <c r="E1087" s="75" t="s">
        <v>114</v>
      </c>
    </row>
    <row r="1088" spans="1:5">
      <c r="A1088" s="82">
        <v>2338</v>
      </c>
      <c r="B1088" s="82">
        <v>61</v>
      </c>
      <c r="C1088" s="75">
        <v>616</v>
      </c>
      <c r="D1088" s="75">
        <v>653</v>
      </c>
      <c r="E1088" s="75" t="s">
        <v>114</v>
      </c>
    </row>
    <row r="1089" spans="1:5">
      <c r="A1089" s="82">
        <v>2339</v>
      </c>
      <c r="B1089" s="82">
        <v>61</v>
      </c>
      <c r="C1089" s="75">
        <v>616</v>
      </c>
      <c r="D1089" s="75">
        <v>653</v>
      </c>
      <c r="E1089" s="75" t="s">
        <v>114</v>
      </c>
    </row>
    <row r="1090" spans="1:5">
      <c r="A1090" s="82">
        <v>2340</v>
      </c>
      <c r="B1090" s="82">
        <v>55</v>
      </c>
      <c r="C1090" s="75">
        <v>944</v>
      </c>
      <c r="D1090" s="75">
        <v>470</v>
      </c>
      <c r="E1090" s="75" t="s">
        <v>114</v>
      </c>
    </row>
    <row r="1091" spans="1:5">
      <c r="A1091" s="82">
        <v>2341</v>
      </c>
      <c r="B1091" s="82">
        <v>55</v>
      </c>
      <c r="C1091" s="75">
        <v>944</v>
      </c>
      <c r="D1091" s="75">
        <v>470</v>
      </c>
      <c r="E1091" s="75" t="s">
        <v>114</v>
      </c>
    </row>
    <row r="1092" spans="1:5">
      <c r="A1092" s="82">
        <v>2342</v>
      </c>
      <c r="B1092" s="82">
        <v>55</v>
      </c>
      <c r="C1092" s="75">
        <v>944</v>
      </c>
      <c r="D1092" s="75">
        <v>470</v>
      </c>
      <c r="E1092" s="75" t="s">
        <v>114</v>
      </c>
    </row>
    <row r="1093" spans="1:5">
      <c r="A1093" s="82">
        <v>2343</v>
      </c>
      <c r="B1093" s="82">
        <v>55</v>
      </c>
      <c r="C1093" s="75">
        <v>944</v>
      </c>
      <c r="D1093" s="75">
        <v>470</v>
      </c>
      <c r="E1093" s="75" t="s">
        <v>114</v>
      </c>
    </row>
    <row r="1094" spans="1:5">
      <c r="A1094" s="82">
        <v>2344</v>
      </c>
      <c r="B1094" s="82">
        <v>55</v>
      </c>
      <c r="C1094" s="75">
        <v>944</v>
      </c>
      <c r="D1094" s="75">
        <v>470</v>
      </c>
      <c r="E1094" s="75" t="s">
        <v>114</v>
      </c>
    </row>
    <row r="1095" spans="1:5">
      <c r="A1095" s="82">
        <v>2345</v>
      </c>
      <c r="B1095" s="82">
        <v>55</v>
      </c>
      <c r="C1095" s="75">
        <v>944</v>
      </c>
      <c r="D1095" s="75">
        <v>470</v>
      </c>
      <c r="E1095" s="75" t="s">
        <v>114</v>
      </c>
    </row>
    <row r="1096" spans="1:5">
      <c r="A1096" s="82">
        <v>2346</v>
      </c>
      <c r="B1096" s="82">
        <v>55</v>
      </c>
      <c r="C1096" s="75">
        <v>944</v>
      </c>
      <c r="D1096" s="75">
        <v>470</v>
      </c>
      <c r="E1096" s="75" t="s">
        <v>114</v>
      </c>
    </row>
    <row r="1097" spans="1:5">
      <c r="A1097" s="82">
        <v>2347</v>
      </c>
      <c r="B1097" s="82">
        <v>55</v>
      </c>
      <c r="C1097" s="75">
        <v>944</v>
      </c>
      <c r="D1097" s="75">
        <v>470</v>
      </c>
      <c r="E1097" s="75" t="s">
        <v>114</v>
      </c>
    </row>
    <row r="1098" spans="1:5">
      <c r="A1098" s="82">
        <v>2348</v>
      </c>
      <c r="B1098" s="82">
        <v>55</v>
      </c>
      <c r="C1098" s="75">
        <v>944</v>
      </c>
      <c r="D1098" s="75">
        <v>470</v>
      </c>
      <c r="E1098" s="75" t="s">
        <v>114</v>
      </c>
    </row>
    <row r="1099" spans="1:5">
      <c r="A1099" s="82">
        <v>2350</v>
      </c>
      <c r="B1099" s="82">
        <v>59</v>
      </c>
      <c r="C1099" s="75">
        <v>1769</v>
      </c>
      <c r="D1099" s="75">
        <v>206</v>
      </c>
      <c r="E1099" s="75" t="s">
        <v>114</v>
      </c>
    </row>
    <row r="1100" spans="1:5">
      <c r="A1100" s="82">
        <v>2351</v>
      </c>
      <c r="B1100" s="82">
        <v>59</v>
      </c>
      <c r="C1100" s="75">
        <v>1769</v>
      </c>
      <c r="D1100" s="75">
        <v>206</v>
      </c>
      <c r="E1100" s="75" t="s">
        <v>114</v>
      </c>
    </row>
    <row r="1101" spans="1:5">
      <c r="A1101" s="82">
        <v>2352</v>
      </c>
      <c r="B1101" s="82">
        <v>55</v>
      </c>
      <c r="C1101" s="75">
        <v>944</v>
      </c>
      <c r="D1101" s="75">
        <v>470</v>
      </c>
      <c r="E1101" s="75" t="s">
        <v>114</v>
      </c>
    </row>
    <row r="1102" spans="1:5">
      <c r="A1102" s="82">
        <v>2353</v>
      </c>
      <c r="B1102" s="82">
        <v>55</v>
      </c>
      <c r="C1102" s="75">
        <v>944</v>
      </c>
      <c r="D1102" s="75">
        <v>470</v>
      </c>
      <c r="E1102" s="75" t="s">
        <v>114</v>
      </c>
    </row>
    <row r="1103" spans="1:5">
      <c r="A1103" s="82">
        <v>2354</v>
      </c>
      <c r="B1103" s="82">
        <v>59</v>
      </c>
      <c r="C1103" s="75">
        <v>1769</v>
      </c>
      <c r="D1103" s="75">
        <v>206</v>
      </c>
      <c r="E1103" s="75" t="s">
        <v>114</v>
      </c>
    </row>
    <row r="1104" spans="1:5">
      <c r="A1104" s="82">
        <v>2355</v>
      </c>
      <c r="B1104" s="82">
        <v>55</v>
      </c>
      <c r="C1104" s="75">
        <v>944</v>
      </c>
      <c r="D1104" s="75">
        <v>470</v>
      </c>
      <c r="E1104" s="75" t="s">
        <v>114</v>
      </c>
    </row>
    <row r="1105" spans="1:5">
      <c r="A1105" s="82">
        <v>2356</v>
      </c>
      <c r="B1105" s="82">
        <v>56</v>
      </c>
      <c r="C1105" s="75">
        <v>1164</v>
      </c>
      <c r="D1105" s="75">
        <v>283</v>
      </c>
      <c r="E1105" s="75" t="s">
        <v>114</v>
      </c>
    </row>
    <row r="1106" spans="1:5">
      <c r="A1106" s="82">
        <v>2357</v>
      </c>
      <c r="B1106" s="82">
        <v>56</v>
      </c>
      <c r="C1106" s="75">
        <v>1164</v>
      </c>
      <c r="D1106" s="75">
        <v>283</v>
      </c>
      <c r="E1106" s="75" t="s">
        <v>114</v>
      </c>
    </row>
    <row r="1107" spans="1:5">
      <c r="A1107" s="82">
        <v>2358</v>
      </c>
      <c r="B1107" s="82">
        <v>59</v>
      </c>
      <c r="C1107" s="75">
        <v>1769</v>
      </c>
      <c r="D1107" s="75">
        <v>206</v>
      </c>
      <c r="E1107" s="75" t="s">
        <v>114</v>
      </c>
    </row>
    <row r="1108" spans="1:5">
      <c r="A1108" s="82">
        <v>2359</v>
      </c>
      <c r="B1108" s="82">
        <v>59</v>
      </c>
      <c r="C1108" s="75">
        <v>1769</v>
      </c>
      <c r="D1108" s="75">
        <v>206</v>
      </c>
      <c r="E1108" s="75" t="s">
        <v>114</v>
      </c>
    </row>
    <row r="1109" spans="1:5">
      <c r="A1109" s="82">
        <v>2360</v>
      </c>
      <c r="B1109" s="82">
        <v>59</v>
      </c>
      <c r="C1109" s="75">
        <v>1769</v>
      </c>
      <c r="D1109" s="75">
        <v>206</v>
      </c>
      <c r="E1109" s="75" t="s">
        <v>114</v>
      </c>
    </row>
    <row r="1110" spans="1:5">
      <c r="A1110" s="82">
        <v>2361</v>
      </c>
      <c r="B1110" s="82">
        <v>55</v>
      </c>
      <c r="C1110" s="75">
        <v>944</v>
      </c>
      <c r="D1110" s="75">
        <v>470</v>
      </c>
      <c r="E1110" s="75" t="s">
        <v>114</v>
      </c>
    </row>
    <row r="1111" spans="1:5">
      <c r="A1111" s="82">
        <v>2365</v>
      </c>
      <c r="B1111" s="82">
        <v>59</v>
      </c>
      <c r="C1111" s="75">
        <v>1769</v>
      </c>
      <c r="D1111" s="75">
        <v>206</v>
      </c>
      <c r="E1111" s="75" t="s">
        <v>114</v>
      </c>
    </row>
    <row r="1112" spans="1:5">
      <c r="A1112" s="82">
        <v>2369</v>
      </c>
      <c r="B1112" s="82">
        <v>59</v>
      </c>
      <c r="C1112" s="75">
        <v>1769</v>
      </c>
      <c r="D1112" s="75">
        <v>206</v>
      </c>
      <c r="E1112" s="75" t="s">
        <v>114</v>
      </c>
    </row>
    <row r="1113" spans="1:5">
      <c r="A1113" s="82">
        <v>2370</v>
      </c>
      <c r="B1113" s="82">
        <v>59</v>
      </c>
      <c r="C1113" s="75">
        <v>1769</v>
      </c>
      <c r="D1113" s="75">
        <v>206</v>
      </c>
      <c r="E1113" s="75" t="s">
        <v>114</v>
      </c>
    </row>
    <row r="1114" spans="1:5">
      <c r="A1114" s="82">
        <v>2371</v>
      </c>
      <c r="B1114" s="82">
        <v>59</v>
      </c>
      <c r="C1114" s="75">
        <v>1769</v>
      </c>
      <c r="D1114" s="75">
        <v>206</v>
      </c>
      <c r="E1114" s="75" t="s">
        <v>114</v>
      </c>
    </row>
    <row r="1115" spans="1:5">
      <c r="A1115" s="82">
        <v>2372</v>
      </c>
      <c r="B1115" s="82">
        <v>59</v>
      </c>
      <c r="C1115" s="75">
        <v>1769</v>
      </c>
      <c r="D1115" s="75">
        <v>206</v>
      </c>
      <c r="E1115" s="75" t="s">
        <v>114</v>
      </c>
    </row>
    <row r="1116" spans="1:5">
      <c r="A1116" s="82">
        <v>2379</v>
      </c>
      <c r="B1116" s="82">
        <v>55</v>
      </c>
      <c r="C1116" s="75">
        <v>944</v>
      </c>
      <c r="D1116" s="75">
        <v>470</v>
      </c>
      <c r="E1116" s="75" t="s">
        <v>114</v>
      </c>
    </row>
    <row r="1117" spans="1:5">
      <c r="A1117" s="82">
        <v>2380</v>
      </c>
      <c r="B1117" s="82">
        <v>55</v>
      </c>
      <c r="C1117" s="75">
        <v>944</v>
      </c>
      <c r="D1117" s="75">
        <v>470</v>
      </c>
      <c r="E1117" s="75" t="s">
        <v>114</v>
      </c>
    </row>
    <row r="1118" spans="1:5">
      <c r="A1118" s="82">
        <v>2381</v>
      </c>
      <c r="B1118" s="82">
        <v>55</v>
      </c>
      <c r="C1118" s="75">
        <v>944</v>
      </c>
      <c r="D1118" s="75">
        <v>470</v>
      </c>
      <c r="E1118" s="75" t="s">
        <v>114</v>
      </c>
    </row>
    <row r="1119" spans="1:5">
      <c r="A1119" s="82">
        <v>2382</v>
      </c>
      <c r="B1119" s="82">
        <v>55</v>
      </c>
      <c r="C1119" s="75">
        <v>944</v>
      </c>
      <c r="D1119" s="75">
        <v>470</v>
      </c>
      <c r="E1119" s="75" t="s">
        <v>114</v>
      </c>
    </row>
    <row r="1120" spans="1:5">
      <c r="A1120" s="82">
        <v>2386</v>
      </c>
      <c r="B1120" s="82">
        <v>55</v>
      </c>
      <c r="C1120" s="75">
        <v>944</v>
      </c>
      <c r="D1120" s="75">
        <v>470</v>
      </c>
      <c r="E1120" s="75" t="s">
        <v>114</v>
      </c>
    </row>
    <row r="1121" spans="1:5">
      <c r="A1121" s="82">
        <v>2387</v>
      </c>
      <c r="B1121" s="82">
        <v>55</v>
      </c>
      <c r="C1121" s="75">
        <v>944</v>
      </c>
      <c r="D1121" s="75">
        <v>470</v>
      </c>
      <c r="E1121" s="75" t="s">
        <v>114</v>
      </c>
    </row>
    <row r="1122" spans="1:5">
      <c r="A1122" s="82">
        <v>2388</v>
      </c>
      <c r="B1122" s="82">
        <v>55</v>
      </c>
      <c r="C1122" s="75">
        <v>944</v>
      </c>
      <c r="D1122" s="75">
        <v>470</v>
      </c>
      <c r="E1122" s="75" t="s">
        <v>114</v>
      </c>
    </row>
    <row r="1123" spans="1:5">
      <c r="A1123" s="82">
        <v>2390</v>
      </c>
      <c r="B1123" s="82">
        <v>55</v>
      </c>
      <c r="C1123" s="75">
        <v>944</v>
      </c>
      <c r="D1123" s="75">
        <v>470</v>
      </c>
      <c r="E1123" s="75" t="s">
        <v>114</v>
      </c>
    </row>
    <row r="1124" spans="1:5">
      <c r="A1124" s="82">
        <v>2395</v>
      </c>
      <c r="B1124" s="82">
        <v>56</v>
      </c>
      <c r="C1124" s="75">
        <v>1164</v>
      </c>
      <c r="D1124" s="75">
        <v>283</v>
      </c>
      <c r="E1124" s="75" t="s">
        <v>114</v>
      </c>
    </row>
    <row r="1125" spans="1:5">
      <c r="A1125" s="82">
        <v>2396</v>
      </c>
      <c r="B1125" s="82">
        <v>55</v>
      </c>
      <c r="C1125" s="75">
        <v>944</v>
      </c>
      <c r="D1125" s="75">
        <v>470</v>
      </c>
      <c r="E1125" s="75" t="s">
        <v>114</v>
      </c>
    </row>
    <row r="1126" spans="1:5">
      <c r="A1126" s="82">
        <v>2397</v>
      </c>
      <c r="B1126" s="82">
        <v>55</v>
      </c>
      <c r="C1126" s="75">
        <v>944</v>
      </c>
      <c r="D1126" s="75">
        <v>470</v>
      </c>
      <c r="E1126" s="75" t="s">
        <v>114</v>
      </c>
    </row>
    <row r="1127" spans="1:5">
      <c r="A1127" s="82">
        <v>2398</v>
      </c>
      <c r="B1127" s="82">
        <v>55</v>
      </c>
      <c r="C1127" s="75">
        <v>944</v>
      </c>
      <c r="D1127" s="75">
        <v>470</v>
      </c>
      <c r="E1127" s="75" t="s">
        <v>114</v>
      </c>
    </row>
    <row r="1128" spans="1:5">
      <c r="A1128" s="82">
        <v>2399</v>
      </c>
      <c r="B1128" s="82">
        <v>55</v>
      </c>
      <c r="C1128" s="75">
        <v>944</v>
      </c>
      <c r="D1128" s="75">
        <v>470</v>
      </c>
      <c r="E1128" s="75" t="s">
        <v>114</v>
      </c>
    </row>
    <row r="1129" spans="1:5">
      <c r="A1129" s="82">
        <v>2400</v>
      </c>
      <c r="B1129" s="82">
        <v>55</v>
      </c>
      <c r="C1129" s="75">
        <v>944</v>
      </c>
      <c r="D1129" s="75">
        <v>470</v>
      </c>
      <c r="E1129" s="75" t="s">
        <v>114</v>
      </c>
    </row>
    <row r="1130" spans="1:5">
      <c r="A1130" s="82">
        <v>2401</v>
      </c>
      <c r="B1130" s="82">
        <v>55</v>
      </c>
      <c r="C1130" s="75">
        <v>944</v>
      </c>
      <c r="D1130" s="75">
        <v>470</v>
      </c>
      <c r="E1130" s="75" t="s">
        <v>114</v>
      </c>
    </row>
    <row r="1131" spans="1:5">
      <c r="A1131" s="82">
        <v>2402</v>
      </c>
      <c r="B1131" s="82">
        <v>55</v>
      </c>
      <c r="C1131" s="75">
        <v>944</v>
      </c>
      <c r="D1131" s="75">
        <v>470</v>
      </c>
      <c r="E1131" s="75" t="s">
        <v>114</v>
      </c>
    </row>
    <row r="1132" spans="1:5">
      <c r="A1132" s="82">
        <v>2403</v>
      </c>
      <c r="B1132" s="82">
        <v>55</v>
      </c>
      <c r="C1132" s="75">
        <v>944</v>
      </c>
      <c r="D1132" s="75">
        <v>470</v>
      </c>
      <c r="E1132" s="75" t="s">
        <v>114</v>
      </c>
    </row>
    <row r="1133" spans="1:5">
      <c r="A1133" s="82">
        <v>2404</v>
      </c>
      <c r="B1133" s="82">
        <v>55</v>
      </c>
      <c r="C1133" s="75">
        <v>944</v>
      </c>
      <c r="D1133" s="75">
        <v>470</v>
      </c>
      <c r="E1133" s="75" t="s">
        <v>114</v>
      </c>
    </row>
    <row r="1134" spans="1:5">
      <c r="A1134" s="82">
        <v>2405</v>
      </c>
      <c r="B1134" s="82">
        <v>55</v>
      </c>
      <c r="C1134" s="75">
        <v>944</v>
      </c>
      <c r="D1134" s="75">
        <v>470</v>
      </c>
      <c r="E1134" s="75" t="s">
        <v>114</v>
      </c>
    </row>
    <row r="1135" spans="1:5">
      <c r="A1135" s="82">
        <v>2406</v>
      </c>
      <c r="B1135" s="82">
        <v>55</v>
      </c>
      <c r="C1135" s="75">
        <v>944</v>
      </c>
      <c r="D1135" s="75">
        <v>470</v>
      </c>
      <c r="E1135" s="75" t="s">
        <v>114</v>
      </c>
    </row>
    <row r="1136" spans="1:5">
      <c r="A1136" s="82">
        <v>2408</v>
      </c>
      <c r="B1136" s="82">
        <v>55</v>
      </c>
      <c r="C1136" s="75">
        <v>944</v>
      </c>
      <c r="D1136" s="75">
        <v>470</v>
      </c>
      <c r="E1136" s="75" t="s">
        <v>114</v>
      </c>
    </row>
    <row r="1137" spans="1:5">
      <c r="A1137" s="82">
        <v>2409</v>
      </c>
      <c r="B1137" s="82">
        <v>55</v>
      </c>
      <c r="C1137" s="75">
        <v>944</v>
      </c>
      <c r="D1137" s="75">
        <v>470</v>
      </c>
      <c r="E1137" s="75" t="s">
        <v>114</v>
      </c>
    </row>
    <row r="1138" spans="1:5">
      <c r="A1138" s="82">
        <v>2410</v>
      </c>
      <c r="B1138" s="82">
        <v>55</v>
      </c>
      <c r="C1138" s="75">
        <v>944</v>
      </c>
      <c r="D1138" s="75">
        <v>470</v>
      </c>
      <c r="E1138" s="75" t="s">
        <v>114</v>
      </c>
    </row>
    <row r="1139" spans="1:5">
      <c r="A1139" s="82">
        <v>2411</v>
      </c>
      <c r="B1139" s="82">
        <v>55</v>
      </c>
      <c r="C1139" s="75">
        <v>944</v>
      </c>
      <c r="D1139" s="75">
        <v>470</v>
      </c>
      <c r="E1139" s="75" t="s">
        <v>114</v>
      </c>
    </row>
    <row r="1140" spans="1:5">
      <c r="A1140" s="82">
        <v>2415</v>
      </c>
      <c r="B1140" s="82">
        <v>61</v>
      </c>
      <c r="C1140" s="75">
        <v>616</v>
      </c>
      <c r="D1140" s="75">
        <v>653</v>
      </c>
      <c r="E1140" s="75" t="s">
        <v>114</v>
      </c>
    </row>
    <row r="1141" spans="1:5">
      <c r="A1141" s="82">
        <v>2420</v>
      </c>
      <c r="B1141" s="82">
        <v>61</v>
      </c>
      <c r="C1141" s="75">
        <v>616</v>
      </c>
      <c r="D1141" s="75">
        <v>653</v>
      </c>
      <c r="E1141" s="75" t="s">
        <v>114</v>
      </c>
    </row>
    <row r="1142" spans="1:5">
      <c r="A1142" s="82">
        <v>2421</v>
      </c>
      <c r="B1142" s="82">
        <v>61</v>
      </c>
      <c r="C1142" s="75">
        <v>616</v>
      </c>
      <c r="D1142" s="75">
        <v>653</v>
      </c>
      <c r="E1142" s="75" t="s">
        <v>114</v>
      </c>
    </row>
    <row r="1143" spans="1:5">
      <c r="A1143" s="82">
        <v>2422</v>
      </c>
      <c r="B1143" s="82">
        <v>60</v>
      </c>
      <c r="C1143" s="75">
        <v>596</v>
      </c>
      <c r="D1143" s="75">
        <v>853</v>
      </c>
      <c r="E1143" s="75" t="s">
        <v>114</v>
      </c>
    </row>
    <row r="1144" spans="1:5">
      <c r="A1144" s="82">
        <v>2423</v>
      </c>
      <c r="B1144" s="82">
        <v>60</v>
      </c>
      <c r="C1144" s="75">
        <v>596</v>
      </c>
      <c r="D1144" s="75">
        <v>853</v>
      </c>
      <c r="E1144" s="75" t="s">
        <v>114</v>
      </c>
    </row>
    <row r="1145" spans="1:5">
      <c r="A1145" s="82">
        <v>2424</v>
      </c>
      <c r="B1145" s="82">
        <v>60</v>
      </c>
      <c r="C1145" s="75">
        <v>596</v>
      </c>
      <c r="D1145" s="75">
        <v>853</v>
      </c>
      <c r="E1145" s="75" t="s">
        <v>114</v>
      </c>
    </row>
    <row r="1146" spans="1:5">
      <c r="A1146" s="82">
        <v>2425</v>
      </c>
      <c r="B1146" s="82">
        <v>61</v>
      </c>
      <c r="C1146" s="75">
        <v>616</v>
      </c>
      <c r="D1146" s="75">
        <v>653</v>
      </c>
      <c r="E1146" s="75" t="s">
        <v>114</v>
      </c>
    </row>
    <row r="1147" spans="1:5">
      <c r="A1147" s="82">
        <v>2426</v>
      </c>
      <c r="B1147" s="82">
        <v>60</v>
      </c>
      <c r="C1147" s="75">
        <v>596</v>
      </c>
      <c r="D1147" s="75">
        <v>853</v>
      </c>
      <c r="E1147" s="75" t="s">
        <v>114</v>
      </c>
    </row>
    <row r="1148" spans="1:5">
      <c r="A1148" s="82">
        <v>2427</v>
      </c>
      <c r="B1148" s="82">
        <v>60</v>
      </c>
      <c r="C1148" s="75">
        <v>596</v>
      </c>
      <c r="D1148" s="75">
        <v>853</v>
      </c>
      <c r="E1148" s="75" t="s">
        <v>114</v>
      </c>
    </row>
    <row r="1149" spans="1:5">
      <c r="A1149" s="82">
        <v>2428</v>
      </c>
      <c r="B1149" s="82">
        <v>60</v>
      </c>
      <c r="C1149" s="75">
        <v>596</v>
      </c>
      <c r="D1149" s="75">
        <v>853</v>
      </c>
      <c r="E1149" s="75" t="s">
        <v>114</v>
      </c>
    </row>
    <row r="1150" spans="1:5">
      <c r="A1150" s="82">
        <v>2429</v>
      </c>
      <c r="B1150" s="82">
        <v>60</v>
      </c>
      <c r="C1150" s="75">
        <v>596</v>
      </c>
      <c r="D1150" s="75">
        <v>853</v>
      </c>
      <c r="E1150" s="75" t="s">
        <v>114</v>
      </c>
    </row>
    <row r="1151" spans="1:5">
      <c r="A1151" s="82">
        <v>2430</v>
      </c>
      <c r="B1151" s="82">
        <v>60</v>
      </c>
      <c r="C1151" s="75">
        <v>596</v>
      </c>
      <c r="D1151" s="75">
        <v>853</v>
      </c>
      <c r="E1151" s="75" t="s">
        <v>114</v>
      </c>
    </row>
    <row r="1152" spans="1:5">
      <c r="A1152" s="82">
        <v>2431</v>
      </c>
      <c r="B1152" s="82">
        <v>60</v>
      </c>
      <c r="C1152" s="75">
        <v>596</v>
      </c>
      <c r="D1152" s="75">
        <v>853</v>
      </c>
      <c r="E1152" s="75" t="s">
        <v>114</v>
      </c>
    </row>
    <row r="1153" spans="1:5">
      <c r="A1153" s="82">
        <v>2439</v>
      </c>
      <c r="B1153" s="82">
        <v>60</v>
      </c>
      <c r="C1153" s="75">
        <v>596</v>
      </c>
      <c r="D1153" s="75">
        <v>853</v>
      </c>
      <c r="E1153" s="75" t="s">
        <v>114</v>
      </c>
    </row>
    <row r="1154" spans="1:5">
      <c r="A1154" s="82">
        <v>2440</v>
      </c>
      <c r="B1154" s="82">
        <v>60</v>
      </c>
      <c r="C1154" s="75">
        <v>596</v>
      </c>
      <c r="D1154" s="75">
        <v>853</v>
      </c>
      <c r="E1154" s="75" t="s">
        <v>114</v>
      </c>
    </row>
    <row r="1155" spans="1:5">
      <c r="A1155" s="82">
        <v>2441</v>
      </c>
      <c r="B1155" s="82">
        <v>60</v>
      </c>
      <c r="C1155" s="75">
        <v>596</v>
      </c>
      <c r="D1155" s="75">
        <v>853</v>
      </c>
      <c r="E1155" s="75" t="s">
        <v>114</v>
      </c>
    </row>
    <row r="1156" spans="1:5">
      <c r="A1156" s="82">
        <v>2442</v>
      </c>
      <c r="B1156" s="82">
        <v>60</v>
      </c>
      <c r="C1156" s="75">
        <v>596</v>
      </c>
      <c r="D1156" s="75">
        <v>853</v>
      </c>
      <c r="E1156" s="75" t="s">
        <v>114</v>
      </c>
    </row>
    <row r="1157" spans="1:5">
      <c r="A1157" s="82">
        <v>2443</v>
      </c>
      <c r="B1157" s="82">
        <v>60</v>
      </c>
      <c r="C1157" s="75">
        <v>596</v>
      </c>
      <c r="D1157" s="75">
        <v>853</v>
      </c>
      <c r="E1157" s="75" t="s">
        <v>114</v>
      </c>
    </row>
    <row r="1158" spans="1:5">
      <c r="A1158" s="82">
        <v>2444</v>
      </c>
      <c r="B1158" s="82">
        <v>60</v>
      </c>
      <c r="C1158" s="75">
        <v>596</v>
      </c>
      <c r="D1158" s="75">
        <v>853</v>
      </c>
      <c r="E1158" s="75" t="s">
        <v>114</v>
      </c>
    </row>
    <row r="1159" spans="1:5">
      <c r="A1159" s="82">
        <v>2445</v>
      </c>
      <c r="B1159" s="82">
        <v>60</v>
      </c>
      <c r="C1159" s="75">
        <v>596</v>
      </c>
      <c r="D1159" s="75">
        <v>853</v>
      </c>
      <c r="E1159" s="75" t="s">
        <v>114</v>
      </c>
    </row>
    <row r="1160" spans="1:5">
      <c r="A1160" s="82">
        <v>2446</v>
      </c>
      <c r="B1160" s="82">
        <v>60</v>
      </c>
      <c r="C1160" s="75">
        <v>596</v>
      </c>
      <c r="D1160" s="75">
        <v>853</v>
      </c>
      <c r="E1160" s="75" t="s">
        <v>114</v>
      </c>
    </row>
    <row r="1161" spans="1:5">
      <c r="A1161" s="82">
        <v>2447</v>
      </c>
      <c r="B1161" s="82">
        <v>60</v>
      </c>
      <c r="C1161" s="75">
        <v>596</v>
      </c>
      <c r="D1161" s="75">
        <v>853</v>
      </c>
      <c r="E1161" s="75" t="s">
        <v>114</v>
      </c>
    </row>
    <row r="1162" spans="1:5">
      <c r="A1162" s="82">
        <v>2448</v>
      </c>
      <c r="B1162" s="82">
        <v>60</v>
      </c>
      <c r="C1162" s="75">
        <v>596</v>
      </c>
      <c r="D1162" s="75">
        <v>853</v>
      </c>
      <c r="E1162" s="75" t="s">
        <v>114</v>
      </c>
    </row>
    <row r="1163" spans="1:5">
      <c r="A1163" s="82">
        <v>2449</v>
      </c>
      <c r="B1163" s="82">
        <v>60</v>
      </c>
      <c r="C1163" s="75">
        <v>596</v>
      </c>
      <c r="D1163" s="75">
        <v>853</v>
      </c>
      <c r="E1163" s="75" t="s">
        <v>114</v>
      </c>
    </row>
    <row r="1164" spans="1:5">
      <c r="A1164" s="82">
        <v>2450</v>
      </c>
      <c r="B1164" s="82">
        <v>60</v>
      </c>
      <c r="C1164" s="75">
        <v>596</v>
      </c>
      <c r="D1164" s="75">
        <v>853</v>
      </c>
      <c r="E1164" s="75" t="s">
        <v>114</v>
      </c>
    </row>
    <row r="1165" spans="1:5">
      <c r="A1165" s="82">
        <v>2452</v>
      </c>
      <c r="B1165" s="82">
        <v>60</v>
      </c>
      <c r="C1165" s="75">
        <v>596</v>
      </c>
      <c r="D1165" s="75">
        <v>853</v>
      </c>
      <c r="E1165" s="75" t="s">
        <v>114</v>
      </c>
    </row>
    <row r="1166" spans="1:5">
      <c r="A1166" s="82">
        <v>2453</v>
      </c>
      <c r="B1166" s="82">
        <v>60</v>
      </c>
      <c r="C1166" s="75">
        <v>596</v>
      </c>
      <c r="D1166" s="75">
        <v>853</v>
      </c>
      <c r="E1166" s="75" t="s">
        <v>114</v>
      </c>
    </row>
    <row r="1167" spans="1:5">
      <c r="A1167" s="82">
        <v>2454</v>
      </c>
      <c r="B1167" s="82">
        <v>60</v>
      </c>
      <c r="C1167" s="75">
        <v>596</v>
      </c>
      <c r="D1167" s="75">
        <v>853</v>
      </c>
      <c r="E1167" s="75" t="s">
        <v>114</v>
      </c>
    </row>
    <row r="1168" spans="1:5">
      <c r="A1168" s="82">
        <v>2455</v>
      </c>
      <c r="B1168" s="82">
        <v>60</v>
      </c>
      <c r="C1168" s="75">
        <v>596</v>
      </c>
      <c r="D1168" s="75">
        <v>853</v>
      </c>
      <c r="E1168" s="75" t="s">
        <v>114</v>
      </c>
    </row>
    <row r="1169" spans="1:5">
      <c r="A1169" s="82">
        <v>2456</v>
      </c>
      <c r="B1169" s="82">
        <v>60</v>
      </c>
      <c r="C1169" s="75">
        <v>596</v>
      </c>
      <c r="D1169" s="75">
        <v>853</v>
      </c>
      <c r="E1169" s="75" t="s">
        <v>114</v>
      </c>
    </row>
    <row r="1170" spans="1:5">
      <c r="A1170" s="82">
        <v>2460</v>
      </c>
      <c r="B1170" s="82">
        <v>58</v>
      </c>
      <c r="C1170" s="75">
        <v>401</v>
      </c>
      <c r="D1170" s="75">
        <v>1122</v>
      </c>
      <c r="E1170" s="75" t="s">
        <v>114</v>
      </c>
    </row>
    <row r="1171" spans="1:5">
      <c r="A1171" s="82">
        <v>2462</v>
      </c>
      <c r="B1171" s="82">
        <v>58</v>
      </c>
      <c r="C1171" s="75">
        <v>401</v>
      </c>
      <c r="D1171" s="75">
        <v>1122</v>
      </c>
      <c r="E1171" s="75" t="s">
        <v>114</v>
      </c>
    </row>
    <row r="1172" spans="1:5">
      <c r="A1172" s="82">
        <v>2463</v>
      </c>
      <c r="B1172" s="82">
        <v>58</v>
      </c>
      <c r="C1172" s="75">
        <v>401</v>
      </c>
      <c r="D1172" s="75">
        <v>1122</v>
      </c>
      <c r="E1172" s="75" t="s">
        <v>114</v>
      </c>
    </row>
    <row r="1173" spans="1:5">
      <c r="A1173" s="82">
        <v>2464</v>
      </c>
      <c r="B1173" s="82">
        <v>58</v>
      </c>
      <c r="C1173" s="75">
        <v>401</v>
      </c>
      <c r="D1173" s="75">
        <v>1122</v>
      </c>
      <c r="E1173" s="75" t="s">
        <v>114</v>
      </c>
    </row>
    <row r="1174" spans="1:5">
      <c r="A1174" s="82">
        <v>2465</v>
      </c>
      <c r="B1174" s="82">
        <v>58</v>
      </c>
      <c r="C1174" s="75">
        <v>401</v>
      </c>
      <c r="D1174" s="75">
        <v>1122</v>
      </c>
      <c r="E1174" s="75" t="s">
        <v>114</v>
      </c>
    </row>
    <row r="1175" spans="1:5">
      <c r="A1175" s="82">
        <v>2466</v>
      </c>
      <c r="B1175" s="82">
        <v>58</v>
      </c>
      <c r="C1175" s="75">
        <v>401</v>
      </c>
      <c r="D1175" s="75">
        <v>1122</v>
      </c>
      <c r="E1175" s="75" t="s">
        <v>114</v>
      </c>
    </row>
    <row r="1176" spans="1:5">
      <c r="A1176" s="82">
        <v>2468</v>
      </c>
      <c r="B1176" s="82">
        <v>58</v>
      </c>
      <c r="C1176" s="75">
        <v>401</v>
      </c>
      <c r="D1176" s="75">
        <v>1122</v>
      </c>
      <c r="E1176" s="75" t="s">
        <v>114</v>
      </c>
    </row>
    <row r="1177" spans="1:5">
      <c r="A1177" s="82">
        <v>2469</v>
      </c>
      <c r="B1177" s="82">
        <v>58</v>
      </c>
      <c r="C1177" s="75">
        <v>401</v>
      </c>
      <c r="D1177" s="75">
        <v>1122</v>
      </c>
      <c r="E1177" s="75" t="s">
        <v>114</v>
      </c>
    </row>
    <row r="1178" spans="1:5">
      <c r="A1178" s="82">
        <v>2470</v>
      </c>
      <c r="B1178" s="82">
        <v>58</v>
      </c>
      <c r="C1178" s="75">
        <v>401</v>
      </c>
      <c r="D1178" s="75">
        <v>1122</v>
      </c>
      <c r="E1178" s="75" t="s">
        <v>114</v>
      </c>
    </row>
    <row r="1179" spans="1:5">
      <c r="A1179" s="82">
        <v>2471</v>
      </c>
      <c r="B1179" s="82">
        <v>58</v>
      </c>
      <c r="C1179" s="75">
        <v>401</v>
      </c>
      <c r="D1179" s="75">
        <v>1122</v>
      </c>
      <c r="E1179" s="75" t="s">
        <v>114</v>
      </c>
    </row>
    <row r="1180" spans="1:5">
      <c r="A1180" s="82">
        <v>2472</v>
      </c>
      <c r="B1180" s="82">
        <v>58</v>
      </c>
      <c r="C1180" s="75">
        <v>401</v>
      </c>
      <c r="D1180" s="75">
        <v>1122</v>
      </c>
      <c r="E1180" s="75" t="s">
        <v>114</v>
      </c>
    </row>
    <row r="1181" spans="1:5">
      <c r="A1181" s="82">
        <v>2473</v>
      </c>
      <c r="B1181" s="82">
        <v>58</v>
      </c>
      <c r="C1181" s="75">
        <v>401</v>
      </c>
      <c r="D1181" s="75">
        <v>1122</v>
      </c>
      <c r="E1181" s="75" t="s">
        <v>114</v>
      </c>
    </row>
    <row r="1182" spans="1:5">
      <c r="A1182" s="82">
        <v>2474</v>
      </c>
      <c r="B1182" s="82">
        <v>58</v>
      </c>
      <c r="C1182" s="75">
        <v>401</v>
      </c>
      <c r="D1182" s="75">
        <v>1122</v>
      </c>
      <c r="E1182" s="75" t="s">
        <v>114</v>
      </c>
    </row>
    <row r="1183" spans="1:5">
      <c r="A1183" s="82">
        <v>2475</v>
      </c>
      <c r="B1183" s="82">
        <v>59</v>
      </c>
      <c r="C1183" s="75">
        <v>1769</v>
      </c>
      <c r="D1183" s="75">
        <v>206</v>
      </c>
      <c r="E1183" s="75" t="s">
        <v>114</v>
      </c>
    </row>
    <row r="1184" spans="1:5">
      <c r="A1184" s="82">
        <v>2476</v>
      </c>
      <c r="B1184" s="82">
        <v>59</v>
      </c>
      <c r="C1184" s="75">
        <v>1769</v>
      </c>
      <c r="D1184" s="75">
        <v>206</v>
      </c>
      <c r="E1184" s="75" t="s">
        <v>114</v>
      </c>
    </row>
    <row r="1185" spans="1:5">
      <c r="A1185" s="82">
        <v>2477</v>
      </c>
      <c r="B1185" s="82">
        <v>58</v>
      </c>
      <c r="C1185" s="75">
        <v>401</v>
      </c>
      <c r="D1185" s="75">
        <v>1122</v>
      </c>
      <c r="E1185" s="75" t="s">
        <v>114</v>
      </c>
    </row>
    <row r="1186" spans="1:5">
      <c r="A1186" s="82">
        <v>2478</v>
      </c>
      <c r="B1186" s="82">
        <v>58</v>
      </c>
      <c r="C1186" s="75">
        <v>401</v>
      </c>
      <c r="D1186" s="75">
        <v>1122</v>
      </c>
      <c r="E1186" s="75" t="s">
        <v>114</v>
      </c>
    </row>
    <row r="1187" spans="1:5">
      <c r="A1187" s="82">
        <v>2479</v>
      </c>
      <c r="B1187" s="82">
        <v>58</v>
      </c>
      <c r="C1187" s="75">
        <v>401</v>
      </c>
      <c r="D1187" s="75">
        <v>1122</v>
      </c>
      <c r="E1187" s="75" t="s">
        <v>114</v>
      </c>
    </row>
    <row r="1188" spans="1:5">
      <c r="A1188" s="82">
        <v>2480</v>
      </c>
      <c r="B1188" s="82">
        <v>58</v>
      </c>
      <c r="C1188" s="75">
        <v>401</v>
      </c>
      <c r="D1188" s="75">
        <v>1122</v>
      </c>
      <c r="E1188" s="75" t="s">
        <v>114</v>
      </c>
    </row>
    <row r="1189" spans="1:5">
      <c r="A1189" s="82">
        <v>2481</v>
      </c>
      <c r="B1189" s="82">
        <v>58</v>
      </c>
      <c r="C1189" s="75">
        <v>401</v>
      </c>
      <c r="D1189" s="75">
        <v>1122</v>
      </c>
      <c r="E1189" s="75" t="s">
        <v>114</v>
      </c>
    </row>
    <row r="1190" spans="1:5">
      <c r="A1190" s="82">
        <v>2482</v>
      </c>
      <c r="B1190" s="82">
        <v>58</v>
      </c>
      <c r="C1190" s="75">
        <v>401</v>
      </c>
      <c r="D1190" s="75">
        <v>1122</v>
      </c>
      <c r="E1190" s="75" t="s">
        <v>114</v>
      </c>
    </row>
    <row r="1191" spans="1:5">
      <c r="A1191" s="82">
        <v>2483</v>
      </c>
      <c r="B1191" s="82">
        <v>58</v>
      </c>
      <c r="C1191" s="75">
        <v>401</v>
      </c>
      <c r="D1191" s="75">
        <v>1122</v>
      </c>
      <c r="E1191" s="75" t="s">
        <v>114</v>
      </c>
    </row>
    <row r="1192" spans="1:5">
      <c r="A1192" s="82">
        <v>2484</v>
      </c>
      <c r="B1192" s="82">
        <v>58</v>
      </c>
      <c r="C1192" s="75">
        <v>401</v>
      </c>
      <c r="D1192" s="75">
        <v>1122</v>
      </c>
      <c r="E1192" s="75" t="s">
        <v>114</v>
      </c>
    </row>
    <row r="1193" spans="1:5">
      <c r="A1193" s="82">
        <v>2485</v>
      </c>
      <c r="B1193" s="82">
        <v>58</v>
      </c>
      <c r="C1193" s="75">
        <v>401</v>
      </c>
      <c r="D1193" s="75">
        <v>1122</v>
      </c>
      <c r="E1193" s="75" t="s">
        <v>114</v>
      </c>
    </row>
    <row r="1194" spans="1:5">
      <c r="A1194" s="82">
        <v>2486</v>
      </c>
      <c r="B1194" s="82">
        <v>58</v>
      </c>
      <c r="C1194" s="75">
        <v>401</v>
      </c>
      <c r="D1194" s="75">
        <v>1122</v>
      </c>
      <c r="E1194" s="75" t="s">
        <v>114</v>
      </c>
    </row>
    <row r="1195" spans="1:5">
      <c r="A1195" s="82">
        <v>2487</v>
      </c>
      <c r="B1195" s="82">
        <v>58</v>
      </c>
      <c r="C1195" s="75">
        <v>401</v>
      </c>
      <c r="D1195" s="75">
        <v>1122</v>
      </c>
      <c r="E1195" s="75" t="s">
        <v>114</v>
      </c>
    </row>
    <row r="1196" spans="1:5">
      <c r="A1196" s="82">
        <v>2488</v>
      </c>
      <c r="B1196" s="82">
        <v>58</v>
      </c>
      <c r="C1196" s="75">
        <v>401</v>
      </c>
      <c r="D1196" s="75">
        <v>1122</v>
      </c>
      <c r="E1196" s="75" t="s">
        <v>114</v>
      </c>
    </row>
    <row r="1197" spans="1:5">
      <c r="A1197" s="82">
        <v>2489</v>
      </c>
      <c r="B1197" s="82">
        <v>58</v>
      </c>
      <c r="C1197" s="75">
        <v>401</v>
      </c>
      <c r="D1197" s="75">
        <v>1122</v>
      </c>
      <c r="E1197" s="75" t="s">
        <v>114</v>
      </c>
    </row>
    <row r="1198" spans="1:5">
      <c r="A1198" s="82">
        <v>2490</v>
      </c>
      <c r="B1198" s="82">
        <v>58</v>
      </c>
      <c r="C1198" s="75">
        <v>401</v>
      </c>
      <c r="D1198" s="75">
        <v>1122</v>
      </c>
      <c r="E1198" s="75" t="s">
        <v>114</v>
      </c>
    </row>
    <row r="1199" spans="1:5">
      <c r="A1199" s="82">
        <v>2500</v>
      </c>
      <c r="B1199" s="82">
        <v>65</v>
      </c>
      <c r="C1199" s="75">
        <v>690</v>
      </c>
      <c r="D1199" s="75">
        <v>577</v>
      </c>
      <c r="E1199" s="75" t="s">
        <v>114</v>
      </c>
    </row>
    <row r="1200" spans="1:5">
      <c r="A1200" s="82">
        <v>2502</v>
      </c>
      <c r="B1200" s="82">
        <v>65</v>
      </c>
      <c r="C1200" s="75">
        <v>690</v>
      </c>
      <c r="D1200" s="75">
        <v>577</v>
      </c>
      <c r="E1200" s="75" t="s">
        <v>114</v>
      </c>
    </row>
    <row r="1201" spans="1:5">
      <c r="A1201" s="82">
        <v>2505</v>
      </c>
      <c r="B1201" s="82">
        <v>65</v>
      </c>
      <c r="C1201" s="75">
        <v>690</v>
      </c>
      <c r="D1201" s="75">
        <v>577</v>
      </c>
      <c r="E1201" s="75" t="s">
        <v>114</v>
      </c>
    </row>
    <row r="1202" spans="1:5">
      <c r="A1202" s="82">
        <v>2506</v>
      </c>
      <c r="B1202" s="82">
        <v>65</v>
      </c>
      <c r="C1202" s="75">
        <v>690</v>
      </c>
      <c r="D1202" s="75">
        <v>577</v>
      </c>
      <c r="E1202" s="75" t="s">
        <v>114</v>
      </c>
    </row>
    <row r="1203" spans="1:5">
      <c r="A1203" s="82">
        <v>2508</v>
      </c>
      <c r="B1203" s="82">
        <v>65</v>
      </c>
      <c r="C1203" s="75">
        <v>690</v>
      </c>
      <c r="D1203" s="75">
        <v>577</v>
      </c>
      <c r="E1203" s="75" t="s">
        <v>114</v>
      </c>
    </row>
    <row r="1204" spans="1:5">
      <c r="A1204" s="82">
        <v>2515</v>
      </c>
      <c r="B1204" s="82">
        <v>65</v>
      </c>
      <c r="C1204" s="75">
        <v>690</v>
      </c>
      <c r="D1204" s="75">
        <v>577</v>
      </c>
      <c r="E1204" s="75" t="s">
        <v>114</v>
      </c>
    </row>
    <row r="1205" spans="1:5">
      <c r="A1205" s="82">
        <v>2516</v>
      </c>
      <c r="B1205" s="82">
        <v>65</v>
      </c>
      <c r="C1205" s="75">
        <v>690</v>
      </c>
      <c r="D1205" s="75">
        <v>577</v>
      </c>
      <c r="E1205" s="75" t="s">
        <v>114</v>
      </c>
    </row>
    <row r="1206" spans="1:5">
      <c r="A1206" s="82">
        <v>2517</v>
      </c>
      <c r="B1206" s="82">
        <v>65</v>
      </c>
      <c r="C1206" s="75">
        <v>690</v>
      </c>
      <c r="D1206" s="75">
        <v>577</v>
      </c>
      <c r="E1206" s="75" t="s">
        <v>114</v>
      </c>
    </row>
    <row r="1207" spans="1:5">
      <c r="A1207" s="82">
        <v>2518</v>
      </c>
      <c r="B1207" s="82">
        <v>65</v>
      </c>
      <c r="C1207" s="75">
        <v>690</v>
      </c>
      <c r="D1207" s="75">
        <v>577</v>
      </c>
      <c r="E1207" s="75" t="s">
        <v>114</v>
      </c>
    </row>
    <row r="1208" spans="1:5">
      <c r="A1208" s="82">
        <v>2519</v>
      </c>
      <c r="B1208" s="82">
        <v>65</v>
      </c>
      <c r="C1208" s="75">
        <v>690</v>
      </c>
      <c r="D1208" s="75">
        <v>577</v>
      </c>
      <c r="E1208" s="75" t="s">
        <v>114</v>
      </c>
    </row>
    <row r="1209" spans="1:5">
      <c r="A1209" s="82">
        <v>2520</v>
      </c>
      <c r="B1209" s="82">
        <v>65</v>
      </c>
      <c r="C1209" s="75">
        <v>690</v>
      </c>
      <c r="D1209" s="75">
        <v>577</v>
      </c>
      <c r="E1209" s="75" t="s">
        <v>114</v>
      </c>
    </row>
    <row r="1210" spans="1:5">
      <c r="A1210" s="82">
        <v>2521</v>
      </c>
      <c r="B1210" s="82">
        <v>65</v>
      </c>
      <c r="C1210" s="75">
        <v>690</v>
      </c>
      <c r="D1210" s="75">
        <v>577</v>
      </c>
      <c r="E1210" s="75" t="s">
        <v>114</v>
      </c>
    </row>
    <row r="1211" spans="1:5">
      <c r="A1211" s="82">
        <v>2522</v>
      </c>
      <c r="B1211" s="82">
        <v>65</v>
      </c>
      <c r="C1211" s="75">
        <v>690</v>
      </c>
      <c r="D1211" s="75">
        <v>577</v>
      </c>
      <c r="E1211" s="75" t="s">
        <v>114</v>
      </c>
    </row>
    <row r="1212" spans="1:5">
      <c r="A1212" s="82">
        <v>2525</v>
      </c>
      <c r="B1212" s="82">
        <v>65</v>
      </c>
      <c r="C1212" s="75">
        <v>690</v>
      </c>
      <c r="D1212" s="75">
        <v>577</v>
      </c>
      <c r="E1212" s="75" t="s">
        <v>114</v>
      </c>
    </row>
    <row r="1213" spans="1:5">
      <c r="A1213" s="82">
        <v>2526</v>
      </c>
      <c r="B1213" s="82">
        <v>65</v>
      </c>
      <c r="C1213" s="75">
        <v>690</v>
      </c>
      <c r="D1213" s="75">
        <v>577</v>
      </c>
      <c r="E1213" s="75" t="s">
        <v>114</v>
      </c>
    </row>
    <row r="1214" spans="1:5">
      <c r="A1214" s="82">
        <v>2527</v>
      </c>
      <c r="B1214" s="82">
        <v>65</v>
      </c>
      <c r="C1214" s="75">
        <v>690</v>
      </c>
      <c r="D1214" s="75">
        <v>577</v>
      </c>
      <c r="E1214" s="75" t="s">
        <v>114</v>
      </c>
    </row>
    <row r="1215" spans="1:5">
      <c r="A1215" s="82">
        <v>2528</v>
      </c>
      <c r="B1215" s="82">
        <v>65</v>
      </c>
      <c r="C1215" s="75">
        <v>690</v>
      </c>
      <c r="D1215" s="75">
        <v>577</v>
      </c>
      <c r="E1215" s="75" t="s">
        <v>114</v>
      </c>
    </row>
    <row r="1216" spans="1:5">
      <c r="A1216" s="82">
        <v>2529</v>
      </c>
      <c r="B1216" s="82">
        <v>65</v>
      </c>
      <c r="C1216" s="75">
        <v>690</v>
      </c>
      <c r="D1216" s="75">
        <v>577</v>
      </c>
      <c r="E1216" s="75" t="s">
        <v>114</v>
      </c>
    </row>
    <row r="1217" spans="1:5">
      <c r="A1217" s="82">
        <v>2530</v>
      </c>
      <c r="B1217" s="82">
        <v>65</v>
      </c>
      <c r="C1217" s="75">
        <v>690</v>
      </c>
      <c r="D1217" s="75">
        <v>577</v>
      </c>
      <c r="E1217" s="75" t="s">
        <v>114</v>
      </c>
    </row>
    <row r="1218" spans="1:5">
      <c r="A1218" s="82">
        <v>2533</v>
      </c>
      <c r="B1218" s="82">
        <v>65</v>
      </c>
      <c r="C1218" s="75">
        <v>690</v>
      </c>
      <c r="D1218" s="75">
        <v>577</v>
      </c>
      <c r="E1218" s="75" t="s">
        <v>114</v>
      </c>
    </row>
    <row r="1219" spans="1:5">
      <c r="A1219" s="82">
        <v>2534</v>
      </c>
      <c r="B1219" s="82">
        <v>65</v>
      </c>
      <c r="C1219" s="75">
        <v>690</v>
      </c>
      <c r="D1219" s="75">
        <v>577</v>
      </c>
      <c r="E1219" s="75" t="s">
        <v>114</v>
      </c>
    </row>
    <row r="1220" spans="1:5">
      <c r="A1220" s="82">
        <v>2535</v>
      </c>
      <c r="B1220" s="82">
        <v>65</v>
      </c>
      <c r="C1220" s="75">
        <v>690</v>
      </c>
      <c r="D1220" s="75">
        <v>577</v>
      </c>
      <c r="E1220" s="75" t="s">
        <v>114</v>
      </c>
    </row>
    <row r="1221" spans="1:5">
      <c r="A1221" s="82">
        <v>2536</v>
      </c>
      <c r="B1221" s="82">
        <v>65</v>
      </c>
      <c r="C1221" s="75">
        <v>690</v>
      </c>
      <c r="D1221" s="75">
        <v>577</v>
      </c>
      <c r="E1221" s="75" t="s">
        <v>114</v>
      </c>
    </row>
    <row r="1222" spans="1:5">
      <c r="A1222" s="82">
        <v>2537</v>
      </c>
      <c r="B1222" s="82">
        <v>65</v>
      </c>
      <c r="C1222" s="75">
        <v>690</v>
      </c>
      <c r="D1222" s="75">
        <v>577</v>
      </c>
      <c r="E1222" s="75" t="s">
        <v>114</v>
      </c>
    </row>
    <row r="1223" spans="1:5">
      <c r="A1223" s="82">
        <v>2538</v>
      </c>
      <c r="B1223" s="82">
        <v>65</v>
      </c>
      <c r="C1223" s="75">
        <v>690</v>
      </c>
      <c r="D1223" s="75">
        <v>577</v>
      </c>
      <c r="E1223" s="75" t="s">
        <v>114</v>
      </c>
    </row>
    <row r="1224" spans="1:5">
      <c r="A1224" s="82">
        <v>2539</v>
      </c>
      <c r="B1224" s="82">
        <v>65</v>
      </c>
      <c r="C1224" s="75">
        <v>690</v>
      </c>
      <c r="D1224" s="75">
        <v>577</v>
      </c>
      <c r="E1224" s="75" t="s">
        <v>114</v>
      </c>
    </row>
    <row r="1225" spans="1:5">
      <c r="A1225" s="82">
        <v>2540</v>
      </c>
      <c r="B1225" s="82">
        <v>65</v>
      </c>
      <c r="C1225" s="75">
        <v>690</v>
      </c>
      <c r="D1225" s="75">
        <v>577</v>
      </c>
      <c r="E1225" s="75" t="s">
        <v>114</v>
      </c>
    </row>
    <row r="1226" spans="1:5">
      <c r="A1226" s="82">
        <v>2541</v>
      </c>
      <c r="B1226" s="82">
        <v>65</v>
      </c>
      <c r="C1226" s="75">
        <v>690</v>
      </c>
      <c r="D1226" s="75">
        <v>577</v>
      </c>
      <c r="E1226" s="75" t="s">
        <v>114</v>
      </c>
    </row>
    <row r="1227" spans="1:5">
      <c r="A1227" s="82">
        <v>2545</v>
      </c>
      <c r="B1227" s="82">
        <v>65</v>
      </c>
      <c r="C1227" s="75">
        <v>690</v>
      </c>
      <c r="D1227" s="75">
        <v>577</v>
      </c>
      <c r="E1227" s="75" t="s">
        <v>114</v>
      </c>
    </row>
    <row r="1228" spans="1:5">
      <c r="A1228" s="82">
        <v>2546</v>
      </c>
      <c r="B1228" s="82">
        <v>65</v>
      </c>
      <c r="C1228" s="75">
        <v>690</v>
      </c>
      <c r="D1228" s="75">
        <v>577</v>
      </c>
      <c r="E1228" s="75" t="s">
        <v>114</v>
      </c>
    </row>
    <row r="1229" spans="1:5">
      <c r="A1229" s="82">
        <v>2548</v>
      </c>
      <c r="B1229" s="82">
        <v>65</v>
      </c>
      <c r="C1229" s="75">
        <v>690</v>
      </c>
      <c r="D1229" s="75">
        <v>577</v>
      </c>
      <c r="E1229" s="75" t="s">
        <v>114</v>
      </c>
    </row>
    <row r="1230" spans="1:5">
      <c r="A1230" s="82">
        <v>2549</v>
      </c>
      <c r="B1230" s="82">
        <v>65</v>
      </c>
      <c r="C1230" s="75">
        <v>690</v>
      </c>
      <c r="D1230" s="75">
        <v>577</v>
      </c>
      <c r="E1230" s="75" t="s">
        <v>114</v>
      </c>
    </row>
    <row r="1231" spans="1:5">
      <c r="A1231" s="82">
        <v>2550</v>
      </c>
      <c r="B1231" s="82">
        <v>65</v>
      </c>
      <c r="C1231" s="75">
        <v>690</v>
      </c>
      <c r="D1231" s="75">
        <v>577</v>
      </c>
      <c r="E1231" s="75" t="s">
        <v>114</v>
      </c>
    </row>
    <row r="1232" spans="1:5">
      <c r="A1232" s="82">
        <v>2551</v>
      </c>
      <c r="B1232" s="82">
        <v>65</v>
      </c>
      <c r="C1232" s="75">
        <v>690</v>
      </c>
      <c r="D1232" s="75">
        <v>577</v>
      </c>
      <c r="E1232" s="75" t="s">
        <v>114</v>
      </c>
    </row>
    <row r="1233" spans="1:5">
      <c r="A1233" s="82">
        <v>2558</v>
      </c>
      <c r="B1233" s="82">
        <v>63</v>
      </c>
      <c r="C1233" s="75">
        <v>642</v>
      </c>
      <c r="D1233" s="75">
        <v>541</v>
      </c>
      <c r="E1233" s="75" t="s">
        <v>114</v>
      </c>
    </row>
    <row r="1234" spans="1:5">
      <c r="A1234" s="82">
        <v>2559</v>
      </c>
      <c r="B1234" s="82">
        <v>63</v>
      </c>
      <c r="C1234" s="75">
        <v>642</v>
      </c>
      <c r="D1234" s="75">
        <v>541</v>
      </c>
      <c r="E1234" s="75" t="s">
        <v>114</v>
      </c>
    </row>
    <row r="1235" spans="1:5">
      <c r="A1235" s="82">
        <v>2560</v>
      </c>
      <c r="B1235" s="82">
        <v>63</v>
      </c>
      <c r="C1235" s="75">
        <v>642</v>
      </c>
      <c r="D1235" s="75">
        <v>541</v>
      </c>
      <c r="E1235" s="75" t="s">
        <v>114</v>
      </c>
    </row>
    <row r="1236" spans="1:5">
      <c r="A1236" s="82">
        <v>2563</v>
      </c>
      <c r="B1236" s="82">
        <v>63</v>
      </c>
      <c r="C1236" s="75">
        <v>642</v>
      </c>
      <c r="D1236" s="75">
        <v>541</v>
      </c>
      <c r="E1236" s="75" t="s">
        <v>114</v>
      </c>
    </row>
    <row r="1237" spans="1:5">
      <c r="A1237" s="82">
        <v>2564</v>
      </c>
      <c r="B1237" s="82">
        <v>63</v>
      </c>
      <c r="C1237" s="75">
        <v>642</v>
      </c>
      <c r="D1237" s="75">
        <v>541</v>
      </c>
      <c r="E1237" s="75" t="s">
        <v>114</v>
      </c>
    </row>
    <row r="1238" spans="1:5">
      <c r="A1238" s="82">
        <v>2565</v>
      </c>
      <c r="B1238" s="82">
        <v>63</v>
      </c>
      <c r="C1238" s="75">
        <v>642</v>
      </c>
      <c r="D1238" s="75">
        <v>541</v>
      </c>
      <c r="E1238" s="75" t="s">
        <v>114</v>
      </c>
    </row>
    <row r="1239" spans="1:5">
      <c r="A1239" s="82">
        <v>2566</v>
      </c>
      <c r="B1239" s="82">
        <v>63</v>
      </c>
      <c r="C1239" s="75">
        <v>642</v>
      </c>
      <c r="D1239" s="75">
        <v>541</v>
      </c>
      <c r="E1239" s="75" t="s">
        <v>114</v>
      </c>
    </row>
    <row r="1240" spans="1:5">
      <c r="A1240" s="82">
        <v>2567</v>
      </c>
      <c r="B1240" s="82">
        <v>63</v>
      </c>
      <c r="C1240" s="75">
        <v>642</v>
      </c>
      <c r="D1240" s="75">
        <v>541</v>
      </c>
      <c r="E1240" s="75" t="s">
        <v>114</v>
      </c>
    </row>
    <row r="1241" spans="1:5">
      <c r="A1241" s="82">
        <v>2568</v>
      </c>
      <c r="B1241" s="82">
        <v>63</v>
      </c>
      <c r="C1241" s="75">
        <v>642</v>
      </c>
      <c r="D1241" s="75">
        <v>541</v>
      </c>
      <c r="E1241" s="75" t="s">
        <v>114</v>
      </c>
    </row>
    <row r="1242" spans="1:5">
      <c r="A1242" s="82">
        <v>2569</v>
      </c>
      <c r="B1242" s="82">
        <v>63</v>
      </c>
      <c r="C1242" s="75">
        <v>642</v>
      </c>
      <c r="D1242" s="75">
        <v>541</v>
      </c>
      <c r="E1242" s="75" t="s">
        <v>114</v>
      </c>
    </row>
    <row r="1243" spans="1:5">
      <c r="A1243" s="82">
        <v>2570</v>
      </c>
      <c r="B1243" s="82">
        <v>63</v>
      </c>
      <c r="C1243" s="75">
        <v>642</v>
      </c>
      <c r="D1243" s="75">
        <v>541</v>
      </c>
      <c r="E1243" s="75" t="s">
        <v>114</v>
      </c>
    </row>
    <row r="1244" spans="1:5">
      <c r="A1244" s="82">
        <v>2571</v>
      </c>
      <c r="B1244" s="82">
        <v>63</v>
      </c>
      <c r="C1244" s="75">
        <v>642</v>
      </c>
      <c r="D1244" s="75">
        <v>541</v>
      </c>
      <c r="E1244" s="75" t="s">
        <v>114</v>
      </c>
    </row>
    <row r="1245" spans="1:5">
      <c r="A1245" s="82">
        <v>2572</v>
      </c>
      <c r="B1245" s="82">
        <v>63</v>
      </c>
      <c r="C1245" s="75">
        <v>642</v>
      </c>
      <c r="D1245" s="75">
        <v>541</v>
      </c>
      <c r="E1245" s="75" t="s">
        <v>114</v>
      </c>
    </row>
    <row r="1246" spans="1:5">
      <c r="A1246" s="82">
        <v>2573</v>
      </c>
      <c r="B1246" s="82">
        <v>63</v>
      </c>
      <c r="C1246" s="75">
        <v>642</v>
      </c>
      <c r="D1246" s="75">
        <v>541</v>
      </c>
      <c r="E1246" s="75" t="s">
        <v>114</v>
      </c>
    </row>
    <row r="1247" spans="1:5">
      <c r="A1247" s="82">
        <v>2574</v>
      </c>
      <c r="B1247" s="82">
        <v>63</v>
      </c>
      <c r="C1247" s="75">
        <v>642</v>
      </c>
      <c r="D1247" s="75">
        <v>541</v>
      </c>
      <c r="E1247" s="75" t="s">
        <v>114</v>
      </c>
    </row>
    <row r="1248" spans="1:5">
      <c r="A1248" s="82">
        <v>2575</v>
      </c>
      <c r="B1248" s="82">
        <v>65</v>
      </c>
      <c r="C1248" s="75">
        <v>690</v>
      </c>
      <c r="D1248" s="75">
        <v>577</v>
      </c>
      <c r="E1248" s="75" t="s">
        <v>114</v>
      </c>
    </row>
    <row r="1249" spans="1:5">
      <c r="A1249" s="82">
        <v>2576</v>
      </c>
      <c r="B1249" s="82">
        <v>65</v>
      </c>
      <c r="C1249" s="75">
        <v>690</v>
      </c>
      <c r="D1249" s="75">
        <v>577</v>
      </c>
      <c r="E1249" s="75" t="s">
        <v>114</v>
      </c>
    </row>
    <row r="1250" spans="1:5">
      <c r="A1250" s="82">
        <v>2577</v>
      </c>
      <c r="B1250" s="82">
        <v>65</v>
      </c>
      <c r="C1250" s="75">
        <v>690</v>
      </c>
      <c r="D1250" s="75">
        <v>577</v>
      </c>
      <c r="E1250" s="75" t="s">
        <v>114</v>
      </c>
    </row>
    <row r="1251" spans="1:5">
      <c r="A1251" s="82">
        <v>2578</v>
      </c>
      <c r="B1251" s="82">
        <v>65</v>
      </c>
      <c r="C1251" s="75">
        <v>690</v>
      </c>
      <c r="D1251" s="75">
        <v>577</v>
      </c>
      <c r="E1251" s="75" t="s">
        <v>114</v>
      </c>
    </row>
    <row r="1252" spans="1:5">
      <c r="A1252" s="82">
        <v>2579</v>
      </c>
      <c r="B1252" s="82">
        <v>65</v>
      </c>
      <c r="C1252" s="75">
        <v>690</v>
      </c>
      <c r="D1252" s="75">
        <v>577</v>
      </c>
      <c r="E1252" s="75" t="s">
        <v>114</v>
      </c>
    </row>
    <row r="1253" spans="1:5">
      <c r="A1253" s="82">
        <v>2580</v>
      </c>
      <c r="B1253" s="82">
        <v>64</v>
      </c>
      <c r="C1253" s="75">
        <v>2186</v>
      </c>
      <c r="D1253" s="75">
        <v>80</v>
      </c>
      <c r="E1253" s="75" t="s">
        <v>114</v>
      </c>
    </row>
    <row r="1254" spans="1:5">
      <c r="A1254" s="82">
        <v>2581</v>
      </c>
      <c r="B1254" s="82">
        <v>64</v>
      </c>
      <c r="C1254" s="75">
        <v>2186</v>
      </c>
      <c r="D1254" s="75">
        <v>80</v>
      </c>
      <c r="E1254" s="75" t="s">
        <v>114</v>
      </c>
    </row>
    <row r="1255" spans="1:5">
      <c r="A1255" s="82">
        <v>2582</v>
      </c>
      <c r="B1255" s="82">
        <v>64</v>
      </c>
      <c r="C1255" s="75">
        <v>2186</v>
      </c>
      <c r="D1255" s="75">
        <v>80</v>
      </c>
      <c r="E1255" s="75" t="s">
        <v>114</v>
      </c>
    </row>
    <row r="1256" spans="1:5">
      <c r="A1256" s="82">
        <v>2583</v>
      </c>
      <c r="B1256" s="82">
        <v>64</v>
      </c>
      <c r="C1256" s="75">
        <v>2186</v>
      </c>
      <c r="D1256" s="75">
        <v>80</v>
      </c>
      <c r="E1256" s="75" t="s">
        <v>114</v>
      </c>
    </row>
    <row r="1257" spans="1:5">
      <c r="A1257" s="82">
        <v>2584</v>
      </c>
      <c r="B1257" s="82">
        <v>57</v>
      </c>
      <c r="C1257" s="75">
        <v>1608</v>
      </c>
      <c r="D1257" s="75">
        <v>219</v>
      </c>
      <c r="E1257" s="75" t="s">
        <v>114</v>
      </c>
    </row>
    <row r="1258" spans="1:5">
      <c r="A1258" s="82">
        <v>2585</v>
      </c>
      <c r="B1258" s="82">
        <v>57</v>
      </c>
      <c r="C1258" s="75">
        <v>1608</v>
      </c>
      <c r="D1258" s="75">
        <v>219</v>
      </c>
      <c r="E1258" s="75" t="s">
        <v>114</v>
      </c>
    </row>
    <row r="1259" spans="1:5">
      <c r="A1259" s="82">
        <v>2586</v>
      </c>
      <c r="B1259" s="82">
        <v>57</v>
      </c>
      <c r="C1259" s="75">
        <v>1608</v>
      </c>
      <c r="D1259" s="75">
        <v>219</v>
      </c>
      <c r="E1259" s="75" t="s">
        <v>114</v>
      </c>
    </row>
    <row r="1260" spans="1:5">
      <c r="A1260" s="82">
        <v>2587</v>
      </c>
      <c r="B1260" s="82">
        <v>57</v>
      </c>
      <c r="C1260" s="75">
        <v>1608</v>
      </c>
      <c r="D1260" s="75">
        <v>219</v>
      </c>
      <c r="E1260" s="75" t="s">
        <v>114</v>
      </c>
    </row>
    <row r="1261" spans="1:5">
      <c r="A1261" s="82">
        <v>2588</v>
      </c>
      <c r="B1261" s="82">
        <v>57</v>
      </c>
      <c r="C1261" s="75">
        <v>1608</v>
      </c>
      <c r="D1261" s="75">
        <v>219</v>
      </c>
      <c r="E1261" s="75" t="s">
        <v>114</v>
      </c>
    </row>
    <row r="1262" spans="1:5">
      <c r="A1262" s="82">
        <v>2589</v>
      </c>
      <c r="B1262" s="82">
        <v>64</v>
      </c>
      <c r="C1262" s="75">
        <v>2186</v>
      </c>
      <c r="D1262" s="75">
        <v>80</v>
      </c>
      <c r="E1262" s="75" t="s">
        <v>114</v>
      </c>
    </row>
    <row r="1263" spans="1:5">
      <c r="A1263" s="82">
        <v>2590</v>
      </c>
      <c r="B1263" s="82">
        <v>57</v>
      </c>
      <c r="C1263" s="75">
        <v>1608</v>
      </c>
      <c r="D1263" s="75">
        <v>219</v>
      </c>
      <c r="E1263" s="75" t="s">
        <v>114</v>
      </c>
    </row>
    <row r="1264" spans="1:5">
      <c r="A1264" s="82">
        <v>2594</v>
      </c>
      <c r="B1264" s="82">
        <v>57</v>
      </c>
      <c r="C1264" s="75">
        <v>1608</v>
      </c>
      <c r="D1264" s="75">
        <v>219</v>
      </c>
      <c r="E1264" s="75" t="s">
        <v>114</v>
      </c>
    </row>
    <row r="1265" spans="1:5">
      <c r="A1265" s="82">
        <v>2600</v>
      </c>
      <c r="B1265" s="82">
        <v>64</v>
      </c>
      <c r="C1265" s="75">
        <v>2186</v>
      </c>
      <c r="D1265" s="75">
        <v>80</v>
      </c>
      <c r="E1265" s="75" t="s">
        <v>115</v>
      </c>
    </row>
    <row r="1266" spans="1:5">
      <c r="A1266" s="82">
        <v>2601</v>
      </c>
      <c r="B1266" s="82">
        <v>64</v>
      </c>
      <c r="C1266" s="75">
        <v>2186</v>
      </c>
      <c r="D1266" s="75">
        <v>80</v>
      </c>
      <c r="E1266" s="75" t="s">
        <v>115</v>
      </c>
    </row>
    <row r="1267" spans="1:5">
      <c r="A1267" s="82">
        <v>2602</v>
      </c>
      <c r="B1267" s="82">
        <v>64</v>
      </c>
      <c r="C1267" s="75">
        <v>2186</v>
      </c>
      <c r="D1267" s="75">
        <v>80</v>
      </c>
      <c r="E1267" s="75" t="s">
        <v>115</v>
      </c>
    </row>
    <row r="1268" spans="1:5">
      <c r="A1268" s="82">
        <v>2603</v>
      </c>
      <c r="B1268" s="82">
        <v>64</v>
      </c>
      <c r="C1268" s="75">
        <v>2186</v>
      </c>
      <c r="D1268" s="75">
        <v>80</v>
      </c>
      <c r="E1268" s="75" t="s">
        <v>115</v>
      </c>
    </row>
    <row r="1269" spans="1:5">
      <c r="A1269" s="82">
        <v>2604</v>
      </c>
      <c r="B1269" s="82">
        <v>64</v>
      </c>
      <c r="C1269" s="75">
        <v>2186</v>
      </c>
      <c r="D1269" s="75">
        <v>80</v>
      </c>
      <c r="E1269" s="75" t="s">
        <v>115</v>
      </c>
    </row>
    <row r="1270" spans="1:5">
      <c r="A1270" s="82">
        <v>2605</v>
      </c>
      <c r="B1270" s="82">
        <v>64</v>
      </c>
      <c r="C1270" s="75">
        <v>2186</v>
      </c>
      <c r="D1270" s="75">
        <v>80</v>
      </c>
      <c r="E1270" s="75" t="s">
        <v>115</v>
      </c>
    </row>
    <row r="1271" spans="1:5">
      <c r="A1271" s="82">
        <v>2606</v>
      </c>
      <c r="B1271" s="82">
        <v>64</v>
      </c>
      <c r="C1271" s="75">
        <v>2186</v>
      </c>
      <c r="D1271" s="75">
        <v>80</v>
      </c>
      <c r="E1271" s="75" t="s">
        <v>115</v>
      </c>
    </row>
    <row r="1272" spans="1:5">
      <c r="A1272" s="82">
        <v>2607</v>
      </c>
      <c r="B1272" s="82">
        <v>64</v>
      </c>
      <c r="C1272" s="75">
        <v>2186</v>
      </c>
      <c r="D1272" s="75">
        <v>80</v>
      </c>
      <c r="E1272" s="75" t="s">
        <v>115</v>
      </c>
    </row>
    <row r="1273" spans="1:5">
      <c r="A1273" s="82">
        <v>2608</v>
      </c>
      <c r="B1273" s="82">
        <v>64</v>
      </c>
      <c r="C1273" s="75">
        <v>2186</v>
      </c>
      <c r="D1273" s="75">
        <v>80</v>
      </c>
      <c r="E1273" s="75" t="s">
        <v>115</v>
      </c>
    </row>
    <row r="1274" spans="1:5">
      <c r="A1274" s="82">
        <v>2609</v>
      </c>
      <c r="B1274" s="82">
        <v>64</v>
      </c>
      <c r="C1274" s="75">
        <v>2186</v>
      </c>
      <c r="D1274" s="75">
        <v>80</v>
      </c>
      <c r="E1274" s="75" t="s">
        <v>115</v>
      </c>
    </row>
    <row r="1275" spans="1:5">
      <c r="A1275" s="82">
        <v>2610</v>
      </c>
      <c r="B1275" s="82">
        <v>64</v>
      </c>
      <c r="C1275" s="75">
        <v>2186</v>
      </c>
      <c r="D1275" s="75">
        <v>80</v>
      </c>
      <c r="E1275" s="75" t="s">
        <v>115</v>
      </c>
    </row>
    <row r="1276" spans="1:5">
      <c r="A1276" s="82">
        <v>2611</v>
      </c>
      <c r="B1276" s="82">
        <v>64</v>
      </c>
      <c r="C1276" s="75">
        <v>2186</v>
      </c>
      <c r="D1276" s="75">
        <v>80</v>
      </c>
      <c r="E1276" s="75" t="s">
        <v>115</v>
      </c>
    </row>
    <row r="1277" spans="1:5">
      <c r="A1277" s="82">
        <v>2612</v>
      </c>
      <c r="B1277" s="82">
        <v>64</v>
      </c>
      <c r="C1277" s="75">
        <v>2186</v>
      </c>
      <c r="D1277" s="75">
        <v>80</v>
      </c>
      <c r="E1277" s="75" t="s">
        <v>115</v>
      </c>
    </row>
    <row r="1278" spans="1:5">
      <c r="A1278" s="82">
        <v>2614</v>
      </c>
      <c r="B1278" s="82">
        <v>64</v>
      </c>
      <c r="C1278" s="75">
        <v>2186</v>
      </c>
      <c r="D1278" s="75">
        <v>80</v>
      </c>
      <c r="E1278" s="75" t="s">
        <v>115</v>
      </c>
    </row>
    <row r="1279" spans="1:5">
      <c r="A1279" s="82">
        <v>2615</v>
      </c>
      <c r="B1279" s="82">
        <v>64</v>
      </c>
      <c r="C1279" s="75">
        <v>2186</v>
      </c>
      <c r="D1279" s="75">
        <v>80</v>
      </c>
      <c r="E1279" s="75" t="s">
        <v>115</v>
      </c>
    </row>
    <row r="1280" spans="1:5">
      <c r="A1280" s="82">
        <v>2616</v>
      </c>
      <c r="B1280" s="82">
        <v>64</v>
      </c>
      <c r="C1280" s="75">
        <v>2186</v>
      </c>
      <c r="D1280" s="75">
        <v>80</v>
      </c>
      <c r="E1280" s="75" t="s">
        <v>115</v>
      </c>
    </row>
    <row r="1281" spans="1:5">
      <c r="A1281" s="82">
        <v>2617</v>
      </c>
      <c r="B1281" s="82">
        <v>64</v>
      </c>
      <c r="C1281" s="75">
        <v>2186</v>
      </c>
      <c r="D1281" s="75">
        <v>80</v>
      </c>
      <c r="E1281" s="75" t="s">
        <v>115</v>
      </c>
    </row>
    <row r="1282" spans="1:5">
      <c r="A1282" s="82">
        <v>2618</v>
      </c>
      <c r="B1282" s="82">
        <v>64</v>
      </c>
      <c r="C1282" s="75">
        <v>2186</v>
      </c>
      <c r="D1282" s="75">
        <v>80</v>
      </c>
      <c r="E1282" s="75" t="s">
        <v>115</v>
      </c>
    </row>
    <row r="1283" spans="1:5">
      <c r="A1283" s="82">
        <v>2619</v>
      </c>
      <c r="B1283" s="82">
        <v>64</v>
      </c>
      <c r="C1283" s="75">
        <v>2186</v>
      </c>
      <c r="D1283" s="75">
        <v>80</v>
      </c>
      <c r="E1283" s="75" t="s">
        <v>114</v>
      </c>
    </row>
    <row r="1284" spans="1:5">
      <c r="A1284" s="82">
        <v>2620</v>
      </c>
      <c r="B1284" s="82">
        <v>64</v>
      </c>
      <c r="C1284" s="75">
        <v>2186</v>
      </c>
      <c r="D1284" s="75">
        <v>80</v>
      </c>
      <c r="E1284" s="75" t="s">
        <v>114</v>
      </c>
    </row>
    <row r="1285" spans="1:5">
      <c r="A1285" s="82">
        <v>2621</v>
      </c>
      <c r="B1285" s="82">
        <v>64</v>
      </c>
      <c r="C1285" s="75">
        <v>2186</v>
      </c>
      <c r="D1285" s="75">
        <v>80</v>
      </c>
      <c r="E1285" s="75" t="s">
        <v>114</v>
      </c>
    </row>
    <row r="1286" spans="1:5">
      <c r="A1286" s="82">
        <v>2622</v>
      </c>
      <c r="B1286" s="82">
        <v>64</v>
      </c>
      <c r="C1286" s="75">
        <v>2186</v>
      </c>
      <c r="D1286" s="75">
        <v>80</v>
      </c>
      <c r="E1286" s="75" t="s">
        <v>114</v>
      </c>
    </row>
    <row r="1287" spans="1:5">
      <c r="A1287" s="82">
        <v>2623</v>
      </c>
      <c r="B1287" s="82">
        <v>64</v>
      </c>
      <c r="C1287" s="75">
        <v>2186</v>
      </c>
      <c r="D1287" s="75">
        <v>80</v>
      </c>
      <c r="E1287" s="75" t="s">
        <v>114</v>
      </c>
    </row>
    <row r="1288" spans="1:5">
      <c r="A1288" s="82">
        <v>2624</v>
      </c>
      <c r="B1288" s="82">
        <v>57</v>
      </c>
      <c r="C1288" s="75">
        <v>1608</v>
      </c>
      <c r="D1288" s="75">
        <v>219</v>
      </c>
      <c r="E1288" s="75" t="s">
        <v>114</v>
      </c>
    </row>
    <row r="1289" spans="1:5">
      <c r="A1289" s="82">
        <v>2625</v>
      </c>
      <c r="B1289" s="82">
        <v>57</v>
      </c>
      <c r="C1289" s="75">
        <v>1608</v>
      </c>
      <c r="D1289" s="75">
        <v>219</v>
      </c>
      <c r="E1289" s="75" t="s">
        <v>114</v>
      </c>
    </row>
    <row r="1290" spans="1:5">
      <c r="A1290" s="82">
        <v>2626</v>
      </c>
      <c r="B1290" s="82">
        <v>64</v>
      </c>
      <c r="C1290" s="75">
        <v>2186</v>
      </c>
      <c r="D1290" s="75">
        <v>80</v>
      </c>
      <c r="E1290" s="75" t="s">
        <v>114</v>
      </c>
    </row>
    <row r="1291" spans="1:5">
      <c r="A1291" s="82">
        <v>2627</v>
      </c>
      <c r="B1291" s="82">
        <v>64</v>
      </c>
      <c r="C1291" s="75">
        <v>2186</v>
      </c>
      <c r="D1291" s="75">
        <v>80</v>
      </c>
      <c r="E1291" s="75" t="s">
        <v>114</v>
      </c>
    </row>
    <row r="1292" spans="1:5">
      <c r="A1292" s="82">
        <v>2628</v>
      </c>
      <c r="B1292" s="82">
        <v>64</v>
      </c>
      <c r="C1292" s="75">
        <v>2186</v>
      </c>
      <c r="D1292" s="75">
        <v>80</v>
      </c>
      <c r="E1292" s="75" t="s">
        <v>114</v>
      </c>
    </row>
    <row r="1293" spans="1:5">
      <c r="A1293" s="82">
        <v>2630</v>
      </c>
      <c r="B1293" s="82">
        <v>64</v>
      </c>
      <c r="C1293" s="75">
        <v>2186</v>
      </c>
      <c r="D1293" s="75">
        <v>80</v>
      </c>
      <c r="E1293" s="75" t="s">
        <v>114</v>
      </c>
    </row>
    <row r="1294" spans="1:5">
      <c r="A1294" s="82">
        <v>2631</v>
      </c>
      <c r="B1294" s="82">
        <v>64</v>
      </c>
      <c r="C1294" s="75">
        <v>2186</v>
      </c>
      <c r="D1294" s="75">
        <v>80</v>
      </c>
      <c r="E1294" s="75" t="s">
        <v>114</v>
      </c>
    </row>
    <row r="1295" spans="1:5">
      <c r="A1295" s="82">
        <v>2632</v>
      </c>
      <c r="B1295" s="82">
        <v>64</v>
      </c>
      <c r="C1295" s="75">
        <v>2186</v>
      </c>
      <c r="D1295" s="75">
        <v>80</v>
      </c>
      <c r="E1295" s="75" t="s">
        <v>114</v>
      </c>
    </row>
    <row r="1296" spans="1:5">
      <c r="A1296" s="82">
        <v>2633</v>
      </c>
      <c r="B1296" s="82">
        <v>64</v>
      </c>
      <c r="C1296" s="75">
        <v>2186</v>
      </c>
      <c r="D1296" s="75">
        <v>80</v>
      </c>
      <c r="E1296" s="75" t="s">
        <v>114</v>
      </c>
    </row>
    <row r="1297" spans="1:5">
      <c r="A1297" s="82">
        <v>2640</v>
      </c>
      <c r="B1297" s="82">
        <v>57</v>
      </c>
      <c r="C1297" s="75">
        <v>1608</v>
      </c>
      <c r="D1297" s="75">
        <v>219</v>
      </c>
      <c r="E1297" s="75" t="s">
        <v>114</v>
      </c>
    </row>
    <row r="1298" spans="1:5">
      <c r="A1298" s="82">
        <v>2641</v>
      </c>
      <c r="B1298" s="82">
        <v>57</v>
      </c>
      <c r="C1298" s="75">
        <v>1608</v>
      </c>
      <c r="D1298" s="75">
        <v>219</v>
      </c>
      <c r="E1298" s="75" t="s">
        <v>114</v>
      </c>
    </row>
    <row r="1299" spans="1:5">
      <c r="A1299" s="82">
        <v>2642</v>
      </c>
      <c r="B1299" s="82">
        <v>57</v>
      </c>
      <c r="C1299" s="75">
        <v>1608</v>
      </c>
      <c r="D1299" s="75">
        <v>219</v>
      </c>
      <c r="E1299" s="75" t="s">
        <v>114</v>
      </c>
    </row>
    <row r="1300" spans="1:5">
      <c r="A1300" s="82">
        <v>2643</v>
      </c>
      <c r="B1300" s="82">
        <v>57</v>
      </c>
      <c r="C1300" s="75">
        <v>1608</v>
      </c>
      <c r="D1300" s="75">
        <v>219</v>
      </c>
      <c r="E1300" s="75" t="s">
        <v>114</v>
      </c>
    </row>
    <row r="1301" spans="1:5">
      <c r="A1301" s="82">
        <v>2644</v>
      </c>
      <c r="B1301" s="82">
        <v>57</v>
      </c>
      <c r="C1301" s="75">
        <v>1608</v>
      </c>
      <c r="D1301" s="75">
        <v>219</v>
      </c>
      <c r="E1301" s="75" t="s">
        <v>114</v>
      </c>
    </row>
    <row r="1302" spans="1:5">
      <c r="A1302" s="82">
        <v>2645</v>
      </c>
      <c r="B1302" s="82">
        <v>54</v>
      </c>
      <c r="C1302" s="75">
        <v>1330</v>
      </c>
      <c r="D1302" s="75">
        <v>358</v>
      </c>
      <c r="E1302" s="75" t="s">
        <v>114</v>
      </c>
    </row>
    <row r="1303" spans="1:5">
      <c r="A1303" s="82">
        <v>2646</v>
      </c>
      <c r="B1303" s="82">
        <v>54</v>
      </c>
      <c r="C1303" s="75">
        <v>1330</v>
      </c>
      <c r="D1303" s="75">
        <v>358</v>
      </c>
      <c r="E1303" s="75" t="s">
        <v>114</v>
      </c>
    </row>
    <row r="1304" spans="1:5">
      <c r="A1304" s="82">
        <v>2647</v>
      </c>
      <c r="B1304" s="82">
        <v>54</v>
      </c>
      <c r="C1304" s="75">
        <v>1330</v>
      </c>
      <c r="D1304" s="75">
        <v>358</v>
      </c>
      <c r="E1304" s="75" t="s">
        <v>114</v>
      </c>
    </row>
    <row r="1305" spans="1:5">
      <c r="A1305" s="82">
        <v>2648</v>
      </c>
      <c r="B1305" s="82">
        <v>53</v>
      </c>
      <c r="C1305" s="75">
        <v>1112</v>
      </c>
      <c r="D1305" s="75">
        <v>230</v>
      </c>
      <c r="E1305" s="75" t="s">
        <v>114</v>
      </c>
    </row>
    <row r="1306" spans="1:5">
      <c r="A1306" s="82">
        <v>2649</v>
      </c>
      <c r="B1306" s="82">
        <v>57</v>
      </c>
      <c r="C1306" s="75">
        <v>1608</v>
      </c>
      <c r="D1306" s="75">
        <v>219</v>
      </c>
      <c r="E1306" s="75" t="s">
        <v>114</v>
      </c>
    </row>
    <row r="1307" spans="1:5">
      <c r="A1307" s="82">
        <v>2650</v>
      </c>
      <c r="B1307" s="82">
        <v>57</v>
      </c>
      <c r="C1307" s="75">
        <v>1608</v>
      </c>
      <c r="D1307" s="75">
        <v>219</v>
      </c>
      <c r="E1307" s="75" t="s">
        <v>114</v>
      </c>
    </row>
    <row r="1308" spans="1:5">
      <c r="A1308" s="82">
        <v>2651</v>
      </c>
      <c r="B1308" s="82">
        <v>57</v>
      </c>
      <c r="C1308" s="75">
        <v>1608</v>
      </c>
      <c r="D1308" s="75">
        <v>219</v>
      </c>
      <c r="E1308" s="75" t="s">
        <v>114</v>
      </c>
    </row>
    <row r="1309" spans="1:5">
      <c r="A1309" s="82">
        <v>2652</v>
      </c>
      <c r="B1309" s="82">
        <v>54</v>
      </c>
      <c r="C1309" s="75">
        <v>1330</v>
      </c>
      <c r="D1309" s="75">
        <v>358</v>
      </c>
      <c r="E1309" s="75" t="s">
        <v>114</v>
      </c>
    </row>
    <row r="1310" spans="1:5">
      <c r="A1310" s="82">
        <v>2653</v>
      </c>
      <c r="B1310" s="82">
        <v>57</v>
      </c>
      <c r="C1310" s="75">
        <v>1608</v>
      </c>
      <c r="D1310" s="75">
        <v>219</v>
      </c>
      <c r="E1310" s="75" t="s">
        <v>114</v>
      </c>
    </row>
    <row r="1311" spans="1:5">
      <c r="A1311" s="82">
        <v>2655</v>
      </c>
      <c r="B1311" s="82">
        <v>54</v>
      </c>
      <c r="C1311" s="75">
        <v>1330</v>
      </c>
      <c r="D1311" s="75">
        <v>358</v>
      </c>
      <c r="E1311" s="75" t="s">
        <v>114</v>
      </c>
    </row>
    <row r="1312" spans="1:5">
      <c r="A1312" s="82">
        <v>2656</v>
      </c>
      <c r="B1312" s="82">
        <v>54</v>
      </c>
      <c r="C1312" s="75">
        <v>1330</v>
      </c>
      <c r="D1312" s="75">
        <v>358</v>
      </c>
      <c r="E1312" s="75" t="s">
        <v>114</v>
      </c>
    </row>
    <row r="1313" spans="1:5">
      <c r="A1313" s="82">
        <v>2658</v>
      </c>
      <c r="B1313" s="82">
        <v>54</v>
      </c>
      <c r="C1313" s="75">
        <v>1330</v>
      </c>
      <c r="D1313" s="75">
        <v>358</v>
      </c>
      <c r="E1313" s="75" t="s">
        <v>114</v>
      </c>
    </row>
    <row r="1314" spans="1:5">
      <c r="A1314" s="82">
        <v>2659</v>
      </c>
      <c r="B1314" s="82">
        <v>54</v>
      </c>
      <c r="C1314" s="75">
        <v>1330</v>
      </c>
      <c r="D1314" s="75">
        <v>358</v>
      </c>
      <c r="E1314" s="75" t="s">
        <v>114</v>
      </c>
    </row>
    <row r="1315" spans="1:5">
      <c r="A1315" s="82">
        <v>2660</v>
      </c>
      <c r="B1315" s="82">
        <v>54</v>
      </c>
      <c r="C1315" s="75">
        <v>1330</v>
      </c>
      <c r="D1315" s="75">
        <v>358</v>
      </c>
      <c r="E1315" s="75" t="s">
        <v>114</v>
      </c>
    </row>
    <row r="1316" spans="1:5">
      <c r="A1316" s="82">
        <v>2661</v>
      </c>
      <c r="B1316" s="82">
        <v>54</v>
      </c>
      <c r="C1316" s="75">
        <v>1330</v>
      </c>
      <c r="D1316" s="75">
        <v>358</v>
      </c>
      <c r="E1316" s="75" t="s">
        <v>114</v>
      </c>
    </row>
    <row r="1317" spans="1:5">
      <c r="A1317" s="82">
        <v>2663</v>
      </c>
      <c r="B1317" s="82">
        <v>54</v>
      </c>
      <c r="C1317" s="75">
        <v>1330</v>
      </c>
      <c r="D1317" s="75">
        <v>358</v>
      </c>
      <c r="E1317" s="75" t="s">
        <v>114</v>
      </c>
    </row>
    <row r="1318" spans="1:5">
      <c r="A1318" s="82">
        <v>2665</v>
      </c>
      <c r="B1318" s="82">
        <v>54</v>
      </c>
      <c r="C1318" s="75">
        <v>1330</v>
      </c>
      <c r="D1318" s="75">
        <v>358</v>
      </c>
      <c r="E1318" s="75" t="s">
        <v>114</v>
      </c>
    </row>
    <row r="1319" spans="1:5">
      <c r="A1319" s="82">
        <v>2666</v>
      </c>
      <c r="B1319" s="82">
        <v>57</v>
      </c>
      <c r="C1319" s="75">
        <v>1608</v>
      </c>
      <c r="D1319" s="75">
        <v>219</v>
      </c>
      <c r="E1319" s="75" t="s">
        <v>114</v>
      </c>
    </row>
    <row r="1320" spans="1:5">
      <c r="A1320" s="82">
        <v>2668</v>
      </c>
      <c r="B1320" s="82">
        <v>57</v>
      </c>
      <c r="C1320" s="75">
        <v>1608</v>
      </c>
      <c r="D1320" s="75">
        <v>219</v>
      </c>
      <c r="E1320" s="75" t="s">
        <v>114</v>
      </c>
    </row>
    <row r="1321" spans="1:5">
      <c r="A1321" s="82">
        <v>2669</v>
      </c>
      <c r="B1321" s="82">
        <v>56</v>
      </c>
      <c r="C1321" s="75">
        <v>1164</v>
      </c>
      <c r="D1321" s="75">
        <v>283</v>
      </c>
      <c r="E1321" s="75" t="s">
        <v>114</v>
      </c>
    </row>
    <row r="1322" spans="1:5">
      <c r="A1322" s="82">
        <v>2671</v>
      </c>
      <c r="B1322" s="82">
        <v>56</v>
      </c>
      <c r="C1322" s="75">
        <v>1164</v>
      </c>
      <c r="D1322" s="75">
        <v>283</v>
      </c>
      <c r="E1322" s="75" t="s">
        <v>114</v>
      </c>
    </row>
    <row r="1323" spans="1:5">
      <c r="A1323" s="82">
        <v>2672</v>
      </c>
      <c r="B1323" s="82">
        <v>54</v>
      </c>
      <c r="C1323" s="75">
        <v>1330</v>
      </c>
      <c r="D1323" s="75">
        <v>358</v>
      </c>
      <c r="E1323" s="75" t="s">
        <v>114</v>
      </c>
    </row>
    <row r="1324" spans="1:5">
      <c r="A1324" s="82">
        <v>2675</v>
      </c>
      <c r="B1324" s="82">
        <v>54</v>
      </c>
      <c r="C1324" s="75">
        <v>1330</v>
      </c>
      <c r="D1324" s="75">
        <v>358</v>
      </c>
      <c r="E1324" s="75" t="s">
        <v>114</v>
      </c>
    </row>
    <row r="1325" spans="1:5">
      <c r="A1325" s="82">
        <v>2678</v>
      </c>
      <c r="B1325" s="82">
        <v>54</v>
      </c>
      <c r="C1325" s="75">
        <v>1330</v>
      </c>
      <c r="D1325" s="75">
        <v>358</v>
      </c>
      <c r="E1325" s="75" t="s">
        <v>114</v>
      </c>
    </row>
    <row r="1326" spans="1:5">
      <c r="A1326" s="82">
        <v>2680</v>
      </c>
      <c r="B1326" s="82">
        <v>54</v>
      </c>
      <c r="C1326" s="75">
        <v>1330</v>
      </c>
      <c r="D1326" s="75">
        <v>358</v>
      </c>
      <c r="E1326" s="75" t="s">
        <v>114</v>
      </c>
    </row>
    <row r="1327" spans="1:5">
      <c r="A1327" s="82">
        <v>2681</v>
      </c>
      <c r="B1327" s="82">
        <v>54</v>
      </c>
      <c r="C1327" s="75">
        <v>1330</v>
      </c>
      <c r="D1327" s="75">
        <v>358</v>
      </c>
      <c r="E1327" s="75" t="s">
        <v>114</v>
      </c>
    </row>
    <row r="1328" spans="1:5">
      <c r="A1328" s="82">
        <v>2700</v>
      </c>
      <c r="B1328" s="82">
        <v>54</v>
      </c>
      <c r="C1328" s="75">
        <v>1330</v>
      </c>
      <c r="D1328" s="75">
        <v>358</v>
      </c>
      <c r="E1328" s="75" t="s">
        <v>114</v>
      </c>
    </row>
    <row r="1329" spans="1:5">
      <c r="A1329" s="82">
        <v>2701</v>
      </c>
      <c r="B1329" s="82">
        <v>54</v>
      </c>
      <c r="C1329" s="75">
        <v>1330</v>
      </c>
      <c r="D1329" s="75">
        <v>358</v>
      </c>
      <c r="E1329" s="75" t="s">
        <v>114</v>
      </c>
    </row>
    <row r="1330" spans="1:5">
      <c r="A1330" s="82">
        <v>2702</v>
      </c>
      <c r="B1330" s="82">
        <v>54</v>
      </c>
      <c r="C1330" s="75">
        <v>1330</v>
      </c>
      <c r="D1330" s="75">
        <v>358</v>
      </c>
      <c r="E1330" s="75" t="s">
        <v>114</v>
      </c>
    </row>
    <row r="1331" spans="1:5">
      <c r="A1331" s="82">
        <v>2703</v>
      </c>
      <c r="B1331" s="82">
        <v>54</v>
      </c>
      <c r="C1331" s="75">
        <v>1330</v>
      </c>
      <c r="D1331" s="75">
        <v>358</v>
      </c>
      <c r="E1331" s="75" t="s">
        <v>114</v>
      </c>
    </row>
    <row r="1332" spans="1:5">
      <c r="A1332" s="82">
        <v>2705</v>
      </c>
      <c r="B1332" s="82">
        <v>54</v>
      </c>
      <c r="C1332" s="75">
        <v>1330</v>
      </c>
      <c r="D1332" s="75">
        <v>358</v>
      </c>
      <c r="E1332" s="75" t="s">
        <v>114</v>
      </c>
    </row>
    <row r="1333" spans="1:5">
      <c r="A1333" s="82">
        <v>2706</v>
      </c>
      <c r="B1333" s="82">
        <v>54</v>
      </c>
      <c r="C1333" s="75">
        <v>1330</v>
      </c>
      <c r="D1333" s="75">
        <v>358</v>
      </c>
      <c r="E1333" s="75" t="s">
        <v>114</v>
      </c>
    </row>
    <row r="1334" spans="1:5">
      <c r="A1334" s="82">
        <v>2707</v>
      </c>
      <c r="B1334" s="82">
        <v>54</v>
      </c>
      <c r="C1334" s="75">
        <v>1330</v>
      </c>
      <c r="D1334" s="75">
        <v>358</v>
      </c>
      <c r="E1334" s="75" t="s">
        <v>114</v>
      </c>
    </row>
    <row r="1335" spans="1:5">
      <c r="A1335" s="82">
        <v>2708</v>
      </c>
      <c r="B1335" s="82">
        <v>54</v>
      </c>
      <c r="C1335" s="75">
        <v>1330</v>
      </c>
      <c r="D1335" s="75">
        <v>358</v>
      </c>
      <c r="E1335" s="75" t="s">
        <v>114</v>
      </c>
    </row>
    <row r="1336" spans="1:5">
      <c r="A1336" s="82">
        <v>2710</v>
      </c>
      <c r="B1336" s="82">
        <v>54</v>
      </c>
      <c r="C1336" s="75">
        <v>1330</v>
      </c>
      <c r="D1336" s="75">
        <v>358</v>
      </c>
      <c r="E1336" s="75" t="s">
        <v>114</v>
      </c>
    </row>
    <row r="1337" spans="1:5">
      <c r="A1337" s="82">
        <v>2711</v>
      </c>
      <c r="B1337" s="82">
        <v>54</v>
      </c>
      <c r="C1337" s="75">
        <v>1330</v>
      </c>
      <c r="D1337" s="75">
        <v>358</v>
      </c>
      <c r="E1337" s="75" t="s">
        <v>114</v>
      </c>
    </row>
    <row r="1338" spans="1:5">
      <c r="A1338" s="82">
        <v>2712</v>
      </c>
      <c r="B1338" s="82">
        <v>54</v>
      </c>
      <c r="C1338" s="75">
        <v>1330</v>
      </c>
      <c r="D1338" s="75">
        <v>358</v>
      </c>
      <c r="E1338" s="75" t="s">
        <v>114</v>
      </c>
    </row>
    <row r="1339" spans="1:5">
      <c r="A1339" s="82">
        <v>2713</v>
      </c>
      <c r="B1339" s="82">
        <v>54</v>
      </c>
      <c r="C1339" s="75">
        <v>1330</v>
      </c>
      <c r="D1339" s="75">
        <v>358</v>
      </c>
      <c r="E1339" s="75" t="s">
        <v>114</v>
      </c>
    </row>
    <row r="1340" spans="1:5">
      <c r="A1340" s="82">
        <v>2714</v>
      </c>
      <c r="B1340" s="82">
        <v>54</v>
      </c>
      <c r="C1340" s="75">
        <v>1330</v>
      </c>
      <c r="D1340" s="75">
        <v>358</v>
      </c>
      <c r="E1340" s="75" t="s">
        <v>114</v>
      </c>
    </row>
    <row r="1341" spans="1:5">
      <c r="A1341" s="82">
        <v>2715</v>
      </c>
      <c r="B1341" s="82">
        <v>54</v>
      </c>
      <c r="C1341" s="75">
        <v>1330</v>
      </c>
      <c r="D1341" s="75">
        <v>358</v>
      </c>
      <c r="E1341" s="75" t="s">
        <v>114</v>
      </c>
    </row>
    <row r="1342" spans="1:5">
      <c r="A1342" s="82">
        <v>2716</v>
      </c>
      <c r="B1342" s="82">
        <v>54</v>
      </c>
      <c r="C1342" s="75">
        <v>1330</v>
      </c>
      <c r="D1342" s="75">
        <v>358</v>
      </c>
      <c r="E1342" s="75" t="s">
        <v>114</v>
      </c>
    </row>
    <row r="1343" spans="1:5">
      <c r="A1343" s="82">
        <v>2717</v>
      </c>
      <c r="B1343" s="82">
        <v>53</v>
      </c>
      <c r="C1343" s="75">
        <v>1112</v>
      </c>
      <c r="D1343" s="75">
        <v>230</v>
      </c>
      <c r="E1343" s="75" t="s">
        <v>114</v>
      </c>
    </row>
    <row r="1344" spans="1:5">
      <c r="A1344" s="82">
        <v>2720</v>
      </c>
      <c r="B1344" s="82">
        <v>57</v>
      </c>
      <c r="C1344" s="75">
        <v>1608</v>
      </c>
      <c r="D1344" s="75">
        <v>219</v>
      </c>
      <c r="E1344" s="75" t="s">
        <v>114</v>
      </c>
    </row>
    <row r="1345" spans="1:5">
      <c r="A1345" s="82">
        <v>2721</v>
      </c>
      <c r="B1345" s="82">
        <v>57</v>
      </c>
      <c r="C1345" s="75">
        <v>1608</v>
      </c>
      <c r="D1345" s="75">
        <v>219</v>
      </c>
      <c r="E1345" s="75" t="s">
        <v>114</v>
      </c>
    </row>
    <row r="1346" spans="1:5">
      <c r="A1346" s="82">
        <v>2722</v>
      </c>
      <c r="B1346" s="82">
        <v>57</v>
      </c>
      <c r="C1346" s="75">
        <v>1608</v>
      </c>
      <c r="D1346" s="75">
        <v>219</v>
      </c>
      <c r="E1346" s="75" t="s">
        <v>114</v>
      </c>
    </row>
    <row r="1347" spans="1:5">
      <c r="A1347" s="82">
        <v>2725</v>
      </c>
      <c r="B1347" s="82">
        <v>57</v>
      </c>
      <c r="C1347" s="75">
        <v>1608</v>
      </c>
      <c r="D1347" s="75">
        <v>219</v>
      </c>
      <c r="E1347" s="75" t="s">
        <v>114</v>
      </c>
    </row>
    <row r="1348" spans="1:5">
      <c r="A1348" s="82">
        <v>2726</v>
      </c>
      <c r="B1348" s="82">
        <v>57</v>
      </c>
      <c r="C1348" s="75">
        <v>1608</v>
      </c>
      <c r="D1348" s="75">
        <v>219</v>
      </c>
      <c r="E1348" s="75" t="s">
        <v>114</v>
      </c>
    </row>
    <row r="1349" spans="1:5">
      <c r="A1349" s="82">
        <v>2727</v>
      </c>
      <c r="B1349" s="82">
        <v>57</v>
      </c>
      <c r="C1349" s="75">
        <v>1608</v>
      </c>
      <c r="D1349" s="75">
        <v>219</v>
      </c>
      <c r="E1349" s="75" t="s">
        <v>114</v>
      </c>
    </row>
    <row r="1350" spans="1:5">
      <c r="A1350" s="82">
        <v>2729</v>
      </c>
      <c r="B1350" s="82">
        <v>57</v>
      </c>
      <c r="C1350" s="75">
        <v>1608</v>
      </c>
      <c r="D1350" s="75">
        <v>219</v>
      </c>
      <c r="E1350" s="75" t="s">
        <v>114</v>
      </c>
    </row>
    <row r="1351" spans="1:5">
      <c r="A1351" s="82">
        <v>2730</v>
      </c>
      <c r="B1351" s="82">
        <v>57</v>
      </c>
      <c r="C1351" s="75">
        <v>1608</v>
      </c>
      <c r="D1351" s="75">
        <v>219</v>
      </c>
      <c r="E1351" s="75" t="s">
        <v>114</v>
      </c>
    </row>
    <row r="1352" spans="1:5">
      <c r="A1352" s="82">
        <v>2731</v>
      </c>
      <c r="B1352" s="82">
        <v>54</v>
      </c>
      <c r="C1352" s="75">
        <v>1330</v>
      </c>
      <c r="D1352" s="75">
        <v>358</v>
      </c>
      <c r="E1352" s="75" t="s">
        <v>114</v>
      </c>
    </row>
    <row r="1353" spans="1:5">
      <c r="A1353" s="82">
        <v>2732</v>
      </c>
      <c r="B1353" s="82">
        <v>54</v>
      </c>
      <c r="C1353" s="75">
        <v>1330</v>
      </c>
      <c r="D1353" s="75">
        <v>358</v>
      </c>
      <c r="E1353" s="75" t="s">
        <v>114</v>
      </c>
    </row>
    <row r="1354" spans="1:5">
      <c r="A1354" s="82">
        <v>2733</v>
      </c>
      <c r="B1354" s="82">
        <v>54</v>
      </c>
      <c r="C1354" s="75">
        <v>1330</v>
      </c>
      <c r="D1354" s="75">
        <v>358</v>
      </c>
      <c r="E1354" s="75" t="s">
        <v>114</v>
      </c>
    </row>
    <row r="1355" spans="1:5">
      <c r="A1355" s="82">
        <v>2734</v>
      </c>
      <c r="B1355" s="82">
        <v>54</v>
      </c>
      <c r="C1355" s="75">
        <v>1330</v>
      </c>
      <c r="D1355" s="75">
        <v>358</v>
      </c>
      <c r="E1355" s="75" t="s">
        <v>114</v>
      </c>
    </row>
    <row r="1356" spans="1:5">
      <c r="A1356" s="82">
        <v>2735</v>
      </c>
      <c r="B1356" s="82">
        <v>54</v>
      </c>
      <c r="C1356" s="75">
        <v>1330</v>
      </c>
      <c r="D1356" s="75">
        <v>358</v>
      </c>
      <c r="E1356" s="75" t="s">
        <v>114</v>
      </c>
    </row>
    <row r="1357" spans="1:5">
      <c r="A1357" s="82">
        <v>2736</v>
      </c>
      <c r="B1357" s="82">
        <v>54</v>
      </c>
      <c r="C1357" s="75">
        <v>1330</v>
      </c>
      <c r="D1357" s="75">
        <v>358</v>
      </c>
      <c r="E1357" s="75" t="s">
        <v>114</v>
      </c>
    </row>
    <row r="1358" spans="1:5">
      <c r="A1358" s="82">
        <v>2737</v>
      </c>
      <c r="B1358" s="82">
        <v>53</v>
      </c>
      <c r="C1358" s="75">
        <v>1112</v>
      </c>
      <c r="D1358" s="75">
        <v>230</v>
      </c>
      <c r="E1358" s="75" t="s">
        <v>114</v>
      </c>
    </row>
    <row r="1359" spans="1:5">
      <c r="A1359" s="82">
        <v>2738</v>
      </c>
      <c r="B1359" s="82">
        <v>53</v>
      </c>
      <c r="C1359" s="75">
        <v>1112</v>
      </c>
      <c r="D1359" s="75">
        <v>230</v>
      </c>
      <c r="E1359" s="75" t="s">
        <v>114</v>
      </c>
    </row>
    <row r="1360" spans="1:5">
      <c r="A1360" s="82">
        <v>2739</v>
      </c>
      <c r="B1360" s="82">
        <v>53</v>
      </c>
      <c r="C1360" s="75">
        <v>1112</v>
      </c>
      <c r="D1360" s="75">
        <v>230</v>
      </c>
      <c r="E1360" s="75" t="s">
        <v>114</v>
      </c>
    </row>
    <row r="1361" spans="1:5">
      <c r="A1361" s="82">
        <v>2740</v>
      </c>
      <c r="B1361" s="82">
        <v>63</v>
      </c>
      <c r="C1361" s="75">
        <v>642</v>
      </c>
      <c r="D1361" s="75">
        <v>541</v>
      </c>
      <c r="E1361" s="75" t="s">
        <v>114</v>
      </c>
    </row>
    <row r="1362" spans="1:5">
      <c r="A1362" s="82">
        <v>2745</v>
      </c>
      <c r="B1362" s="82">
        <v>63</v>
      </c>
      <c r="C1362" s="75">
        <v>642</v>
      </c>
      <c r="D1362" s="75">
        <v>541</v>
      </c>
      <c r="E1362" s="75" t="s">
        <v>114</v>
      </c>
    </row>
    <row r="1363" spans="1:5">
      <c r="A1363" s="82">
        <v>2746</v>
      </c>
      <c r="B1363" s="82">
        <v>63</v>
      </c>
      <c r="C1363" s="75">
        <v>642</v>
      </c>
      <c r="D1363" s="75">
        <v>541</v>
      </c>
      <c r="E1363" s="75" t="s">
        <v>114</v>
      </c>
    </row>
    <row r="1364" spans="1:5">
      <c r="A1364" s="82">
        <v>2747</v>
      </c>
      <c r="B1364" s="82">
        <v>63</v>
      </c>
      <c r="C1364" s="75">
        <v>642</v>
      </c>
      <c r="D1364" s="75">
        <v>541</v>
      </c>
      <c r="E1364" s="75" t="s">
        <v>114</v>
      </c>
    </row>
    <row r="1365" spans="1:5">
      <c r="A1365" s="82">
        <v>2748</v>
      </c>
      <c r="B1365" s="82">
        <v>63</v>
      </c>
      <c r="C1365" s="75">
        <v>642</v>
      </c>
      <c r="D1365" s="75">
        <v>541</v>
      </c>
      <c r="E1365" s="75" t="s">
        <v>114</v>
      </c>
    </row>
    <row r="1366" spans="1:5">
      <c r="A1366" s="82">
        <v>2749</v>
      </c>
      <c r="B1366" s="82">
        <v>63</v>
      </c>
      <c r="C1366" s="75">
        <v>642</v>
      </c>
      <c r="D1366" s="75">
        <v>541</v>
      </c>
      <c r="E1366" s="75" t="s">
        <v>114</v>
      </c>
    </row>
    <row r="1367" spans="1:5">
      <c r="A1367" s="82">
        <v>2750</v>
      </c>
      <c r="B1367" s="82">
        <v>63</v>
      </c>
      <c r="C1367" s="75">
        <v>642</v>
      </c>
      <c r="D1367" s="75">
        <v>541</v>
      </c>
      <c r="E1367" s="75" t="s">
        <v>114</v>
      </c>
    </row>
    <row r="1368" spans="1:5">
      <c r="A1368" s="82">
        <v>2751</v>
      </c>
      <c r="B1368" s="82">
        <v>63</v>
      </c>
      <c r="C1368" s="75">
        <v>642</v>
      </c>
      <c r="D1368" s="75">
        <v>541</v>
      </c>
      <c r="E1368" s="75" t="s">
        <v>114</v>
      </c>
    </row>
    <row r="1369" spans="1:5">
      <c r="A1369" s="82">
        <v>2752</v>
      </c>
      <c r="B1369" s="82">
        <v>63</v>
      </c>
      <c r="C1369" s="75">
        <v>642</v>
      </c>
      <c r="D1369" s="75">
        <v>541</v>
      </c>
      <c r="E1369" s="75" t="s">
        <v>114</v>
      </c>
    </row>
    <row r="1370" spans="1:5">
      <c r="A1370" s="82">
        <v>2753</v>
      </c>
      <c r="B1370" s="82">
        <v>63</v>
      </c>
      <c r="C1370" s="75">
        <v>642</v>
      </c>
      <c r="D1370" s="75">
        <v>541</v>
      </c>
      <c r="E1370" s="75" t="s">
        <v>114</v>
      </c>
    </row>
    <row r="1371" spans="1:5">
      <c r="A1371" s="82">
        <v>2754</v>
      </c>
      <c r="B1371" s="82">
        <v>63</v>
      </c>
      <c r="C1371" s="75">
        <v>642</v>
      </c>
      <c r="D1371" s="75">
        <v>541</v>
      </c>
      <c r="E1371" s="75" t="s">
        <v>114</v>
      </c>
    </row>
    <row r="1372" spans="1:5">
      <c r="A1372" s="82">
        <v>2755</v>
      </c>
      <c r="B1372" s="82">
        <v>63</v>
      </c>
      <c r="C1372" s="75">
        <v>642</v>
      </c>
      <c r="D1372" s="75">
        <v>541</v>
      </c>
      <c r="E1372" s="75" t="s">
        <v>114</v>
      </c>
    </row>
    <row r="1373" spans="1:5">
      <c r="A1373" s="82">
        <v>2756</v>
      </c>
      <c r="B1373" s="82">
        <v>63</v>
      </c>
      <c r="C1373" s="75">
        <v>642</v>
      </c>
      <c r="D1373" s="75">
        <v>541</v>
      </c>
      <c r="E1373" s="75" t="s">
        <v>114</v>
      </c>
    </row>
    <row r="1374" spans="1:5">
      <c r="A1374" s="82">
        <v>2757</v>
      </c>
      <c r="B1374" s="82">
        <v>63</v>
      </c>
      <c r="C1374" s="75">
        <v>642</v>
      </c>
      <c r="D1374" s="75">
        <v>541</v>
      </c>
      <c r="E1374" s="75" t="s">
        <v>114</v>
      </c>
    </row>
    <row r="1375" spans="1:5">
      <c r="A1375" s="82">
        <v>2758</v>
      </c>
      <c r="B1375" s="82">
        <v>63</v>
      </c>
      <c r="C1375" s="75">
        <v>642</v>
      </c>
      <c r="D1375" s="75">
        <v>541</v>
      </c>
      <c r="E1375" s="75" t="s">
        <v>114</v>
      </c>
    </row>
    <row r="1376" spans="1:5">
      <c r="A1376" s="82">
        <v>2759</v>
      </c>
      <c r="B1376" s="82">
        <v>63</v>
      </c>
      <c r="C1376" s="75">
        <v>642</v>
      </c>
      <c r="D1376" s="75">
        <v>541</v>
      </c>
      <c r="E1376" s="75" t="s">
        <v>114</v>
      </c>
    </row>
    <row r="1377" spans="1:5">
      <c r="A1377" s="82">
        <v>2760</v>
      </c>
      <c r="B1377" s="82">
        <v>63</v>
      </c>
      <c r="C1377" s="75">
        <v>642</v>
      </c>
      <c r="D1377" s="75">
        <v>541</v>
      </c>
      <c r="E1377" s="75" t="s">
        <v>114</v>
      </c>
    </row>
    <row r="1378" spans="1:5">
      <c r="A1378" s="82">
        <v>2761</v>
      </c>
      <c r="B1378" s="82">
        <v>63</v>
      </c>
      <c r="C1378" s="75">
        <v>642</v>
      </c>
      <c r="D1378" s="75">
        <v>541</v>
      </c>
      <c r="E1378" s="75" t="s">
        <v>114</v>
      </c>
    </row>
    <row r="1379" spans="1:5">
      <c r="A1379" s="82">
        <v>2762</v>
      </c>
      <c r="B1379" s="82">
        <v>63</v>
      </c>
      <c r="C1379" s="75">
        <v>642</v>
      </c>
      <c r="D1379" s="75">
        <v>541</v>
      </c>
      <c r="E1379" s="75" t="s">
        <v>114</v>
      </c>
    </row>
    <row r="1380" spans="1:5">
      <c r="A1380" s="82">
        <v>2763</v>
      </c>
      <c r="B1380" s="82">
        <v>63</v>
      </c>
      <c r="C1380" s="75">
        <v>642</v>
      </c>
      <c r="D1380" s="75">
        <v>541</v>
      </c>
      <c r="E1380" s="75" t="s">
        <v>114</v>
      </c>
    </row>
    <row r="1381" spans="1:5">
      <c r="A1381" s="82">
        <v>2764</v>
      </c>
      <c r="B1381" s="82">
        <v>63</v>
      </c>
      <c r="C1381" s="75">
        <v>642</v>
      </c>
      <c r="D1381" s="75">
        <v>541</v>
      </c>
      <c r="E1381" s="75" t="s">
        <v>114</v>
      </c>
    </row>
    <row r="1382" spans="1:5">
      <c r="A1382" s="82">
        <v>2765</v>
      </c>
      <c r="B1382" s="82">
        <v>63</v>
      </c>
      <c r="C1382" s="75">
        <v>642</v>
      </c>
      <c r="D1382" s="75">
        <v>541</v>
      </c>
      <c r="E1382" s="75" t="s">
        <v>114</v>
      </c>
    </row>
    <row r="1383" spans="1:5">
      <c r="A1383" s="82">
        <v>2766</v>
      </c>
      <c r="B1383" s="82">
        <v>63</v>
      </c>
      <c r="C1383" s="75">
        <v>642</v>
      </c>
      <c r="D1383" s="75">
        <v>541</v>
      </c>
      <c r="E1383" s="75" t="s">
        <v>114</v>
      </c>
    </row>
    <row r="1384" spans="1:5">
      <c r="A1384" s="82">
        <v>2767</v>
      </c>
      <c r="B1384" s="82">
        <v>63</v>
      </c>
      <c r="C1384" s="75">
        <v>642</v>
      </c>
      <c r="D1384" s="75">
        <v>541</v>
      </c>
      <c r="E1384" s="75" t="s">
        <v>114</v>
      </c>
    </row>
    <row r="1385" spans="1:5">
      <c r="A1385" s="82">
        <v>2768</v>
      </c>
      <c r="B1385" s="82">
        <v>63</v>
      </c>
      <c r="C1385" s="75">
        <v>642</v>
      </c>
      <c r="D1385" s="75">
        <v>541</v>
      </c>
      <c r="E1385" s="75" t="s">
        <v>114</v>
      </c>
    </row>
    <row r="1386" spans="1:5">
      <c r="A1386" s="82">
        <v>2770</v>
      </c>
      <c r="B1386" s="82">
        <v>63</v>
      </c>
      <c r="C1386" s="75">
        <v>642</v>
      </c>
      <c r="D1386" s="75">
        <v>541</v>
      </c>
      <c r="E1386" s="75" t="s">
        <v>114</v>
      </c>
    </row>
    <row r="1387" spans="1:5">
      <c r="A1387" s="82">
        <v>2773</v>
      </c>
      <c r="B1387" s="82">
        <v>63</v>
      </c>
      <c r="C1387" s="75">
        <v>642</v>
      </c>
      <c r="D1387" s="75">
        <v>541</v>
      </c>
      <c r="E1387" s="75" t="s">
        <v>114</v>
      </c>
    </row>
    <row r="1388" spans="1:5">
      <c r="A1388" s="82">
        <v>2774</v>
      </c>
      <c r="B1388" s="82">
        <v>63</v>
      </c>
      <c r="C1388" s="75">
        <v>642</v>
      </c>
      <c r="D1388" s="75">
        <v>541</v>
      </c>
      <c r="E1388" s="75" t="s">
        <v>114</v>
      </c>
    </row>
    <row r="1389" spans="1:5">
      <c r="A1389" s="82">
        <v>2775</v>
      </c>
      <c r="B1389" s="82">
        <v>63</v>
      </c>
      <c r="C1389" s="75">
        <v>642</v>
      </c>
      <c r="D1389" s="75">
        <v>541</v>
      </c>
      <c r="E1389" s="75" t="s">
        <v>114</v>
      </c>
    </row>
    <row r="1390" spans="1:5">
      <c r="A1390" s="82">
        <v>2776</v>
      </c>
      <c r="B1390" s="82">
        <v>63</v>
      </c>
      <c r="C1390" s="75">
        <v>642</v>
      </c>
      <c r="D1390" s="75">
        <v>541</v>
      </c>
      <c r="E1390" s="75" t="s">
        <v>114</v>
      </c>
    </row>
    <row r="1391" spans="1:5">
      <c r="A1391" s="82">
        <v>2777</v>
      </c>
      <c r="B1391" s="82">
        <v>63</v>
      </c>
      <c r="C1391" s="75">
        <v>642</v>
      </c>
      <c r="D1391" s="75">
        <v>541</v>
      </c>
      <c r="E1391" s="75" t="s">
        <v>114</v>
      </c>
    </row>
    <row r="1392" spans="1:5">
      <c r="A1392" s="82">
        <v>2778</v>
      </c>
      <c r="B1392" s="82">
        <v>63</v>
      </c>
      <c r="C1392" s="75">
        <v>642</v>
      </c>
      <c r="D1392" s="75">
        <v>541</v>
      </c>
      <c r="E1392" s="75" t="s">
        <v>114</v>
      </c>
    </row>
    <row r="1393" spans="1:5">
      <c r="A1393" s="82">
        <v>2779</v>
      </c>
      <c r="B1393" s="82">
        <v>63</v>
      </c>
      <c r="C1393" s="75">
        <v>642</v>
      </c>
      <c r="D1393" s="75">
        <v>541</v>
      </c>
      <c r="E1393" s="75" t="s">
        <v>114</v>
      </c>
    </row>
    <row r="1394" spans="1:5">
      <c r="A1394" s="82">
        <v>2780</v>
      </c>
      <c r="B1394" s="82">
        <v>63</v>
      </c>
      <c r="C1394" s="75">
        <v>642</v>
      </c>
      <c r="D1394" s="75">
        <v>541</v>
      </c>
      <c r="E1394" s="75" t="s">
        <v>114</v>
      </c>
    </row>
    <row r="1395" spans="1:5">
      <c r="A1395" s="82">
        <v>2781</v>
      </c>
      <c r="B1395" s="82">
        <v>63</v>
      </c>
      <c r="C1395" s="75">
        <v>642</v>
      </c>
      <c r="D1395" s="75">
        <v>541</v>
      </c>
      <c r="E1395" s="75" t="s">
        <v>114</v>
      </c>
    </row>
    <row r="1396" spans="1:5">
      <c r="A1396" s="82">
        <v>2782</v>
      </c>
      <c r="B1396" s="82">
        <v>63</v>
      </c>
      <c r="C1396" s="75">
        <v>642</v>
      </c>
      <c r="D1396" s="75">
        <v>541</v>
      </c>
      <c r="E1396" s="75" t="s">
        <v>114</v>
      </c>
    </row>
    <row r="1397" spans="1:5">
      <c r="A1397" s="82">
        <v>2783</v>
      </c>
      <c r="B1397" s="82">
        <v>63</v>
      </c>
      <c r="C1397" s="75">
        <v>642</v>
      </c>
      <c r="D1397" s="75">
        <v>541</v>
      </c>
      <c r="E1397" s="75" t="s">
        <v>114</v>
      </c>
    </row>
    <row r="1398" spans="1:5">
      <c r="A1398" s="82">
        <v>2784</v>
      </c>
      <c r="B1398" s="82">
        <v>63</v>
      </c>
      <c r="C1398" s="75">
        <v>642</v>
      </c>
      <c r="D1398" s="75">
        <v>541</v>
      </c>
      <c r="E1398" s="75" t="s">
        <v>114</v>
      </c>
    </row>
    <row r="1399" spans="1:5">
      <c r="A1399" s="82">
        <v>2785</v>
      </c>
      <c r="B1399" s="82">
        <v>63</v>
      </c>
      <c r="C1399" s="75">
        <v>642</v>
      </c>
      <c r="D1399" s="75">
        <v>541</v>
      </c>
      <c r="E1399" s="75" t="s">
        <v>114</v>
      </c>
    </row>
    <row r="1400" spans="1:5">
      <c r="A1400" s="82">
        <v>2786</v>
      </c>
      <c r="B1400" s="82">
        <v>63</v>
      </c>
      <c r="C1400" s="75">
        <v>642</v>
      </c>
      <c r="D1400" s="75">
        <v>541</v>
      </c>
      <c r="E1400" s="75" t="s">
        <v>114</v>
      </c>
    </row>
    <row r="1401" spans="1:5">
      <c r="A1401" s="82">
        <v>2787</v>
      </c>
      <c r="B1401" s="82">
        <v>62</v>
      </c>
      <c r="C1401" s="75">
        <v>2023</v>
      </c>
      <c r="D1401" s="75">
        <v>89</v>
      </c>
      <c r="E1401" s="75" t="s">
        <v>114</v>
      </c>
    </row>
    <row r="1402" spans="1:5">
      <c r="A1402" s="82">
        <v>2790</v>
      </c>
      <c r="B1402" s="82">
        <v>62</v>
      </c>
      <c r="C1402" s="75">
        <v>2023</v>
      </c>
      <c r="D1402" s="75">
        <v>89</v>
      </c>
      <c r="E1402" s="75" t="s">
        <v>114</v>
      </c>
    </row>
    <row r="1403" spans="1:5">
      <c r="A1403" s="82">
        <v>2791</v>
      </c>
      <c r="B1403" s="82">
        <v>62</v>
      </c>
      <c r="C1403" s="75">
        <v>2023</v>
      </c>
      <c r="D1403" s="75">
        <v>89</v>
      </c>
      <c r="E1403" s="75" t="s">
        <v>114</v>
      </c>
    </row>
    <row r="1404" spans="1:5">
      <c r="A1404" s="82">
        <v>2792</v>
      </c>
      <c r="B1404" s="82">
        <v>62</v>
      </c>
      <c r="C1404" s="75">
        <v>2023</v>
      </c>
      <c r="D1404" s="75">
        <v>89</v>
      </c>
      <c r="E1404" s="75" t="s">
        <v>114</v>
      </c>
    </row>
    <row r="1405" spans="1:5">
      <c r="A1405" s="82">
        <v>2793</v>
      </c>
      <c r="B1405" s="82">
        <v>62</v>
      </c>
      <c r="C1405" s="75">
        <v>2023</v>
      </c>
      <c r="D1405" s="75">
        <v>89</v>
      </c>
      <c r="E1405" s="75" t="s">
        <v>114</v>
      </c>
    </row>
    <row r="1406" spans="1:5">
      <c r="A1406" s="82">
        <v>2794</v>
      </c>
      <c r="B1406" s="82">
        <v>62</v>
      </c>
      <c r="C1406" s="75">
        <v>2023</v>
      </c>
      <c r="D1406" s="75">
        <v>89</v>
      </c>
      <c r="E1406" s="75" t="s">
        <v>114</v>
      </c>
    </row>
    <row r="1407" spans="1:5">
      <c r="A1407" s="82">
        <v>2795</v>
      </c>
      <c r="B1407" s="82">
        <v>62</v>
      </c>
      <c r="C1407" s="75">
        <v>2023</v>
      </c>
      <c r="D1407" s="75">
        <v>89</v>
      </c>
      <c r="E1407" s="75" t="s">
        <v>114</v>
      </c>
    </row>
    <row r="1408" spans="1:5">
      <c r="A1408" s="82">
        <v>2796</v>
      </c>
      <c r="B1408" s="82">
        <v>62</v>
      </c>
      <c r="C1408" s="75">
        <v>2023</v>
      </c>
      <c r="D1408" s="75">
        <v>89</v>
      </c>
      <c r="E1408" s="75" t="s">
        <v>114</v>
      </c>
    </row>
    <row r="1409" spans="1:5">
      <c r="A1409" s="82">
        <v>2797</v>
      </c>
      <c r="B1409" s="82">
        <v>62</v>
      </c>
      <c r="C1409" s="75">
        <v>2023</v>
      </c>
      <c r="D1409" s="75">
        <v>89</v>
      </c>
      <c r="E1409" s="75" t="s">
        <v>114</v>
      </c>
    </row>
    <row r="1410" spans="1:5">
      <c r="A1410" s="82">
        <v>2798</v>
      </c>
      <c r="B1410" s="82">
        <v>62</v>
      </c>
      <c r="C1410" s="75">
        <v>2023</v>
      </c>
      <c r="D1410" s="75">
        <v>89</v>
      </c>
      <c r="E1410" s="75" t="s">
        <v>114</v>
      </c>
    </row>
    <row r="1411" spans="1:5">
      <c r="A1411" s="82">
        <v>2799</v>
      </c>
      <c r="B1411" s="82">
        <v>62</v>
      </c>
      <c r="C1411" s="75">
        <v>2023</v>
      </c>
      <c r="D1411" s="75">
        <v>89</v>
      </c>
      <c r="E1411" s="75" t="s">
        <v>114</v>
      </c>
    </row>
    <row r="1412" spans="1:5">
      <c r="A1412" s="82">
        <v>2800</v>
      </c>
      <c r="B1412" s="82">
        <v>62</v>
      </c>
      <c r="C1412" s="75">
        <v>2023</v>
      </c>
      <c r="D1412" s="75">
        <v>89</v>
      </c>
      <c r="E1412" s="75" t="s">
        <v>114</v>
      </c>
    </row>
    <row r="1413" spans="1:5">
      <c r="A1413" s="82">
        <v>2803</v>
      </c>
      <c r="B1413" s="82">
        <v>56</v>
      </c>
      <c r="C1413" s="75">
        <v>1164</v>
      </c>
      <c r="D1413" s="75">
        <v>283</v>
      </c>
      <c r="E1413" s="75" t="s">
        <v>114</v>
      </c>
    </row>
    <row r="1414" spans="1:5">
      <c r="A1414" s="82">
        <v>2804</v>
      </c>
      <c r="B1414" s="82">
        <v>62</v>
      </c>
      <c r="C1414" s="75">
        <v>2023</v>
      </c>
      <c r="D1414" s="75">
        <v>89</v>
      </c>
      <c r="E1414" s="75" t="s">
        <v>114</v>
      </c>
    </row>
    <row r="1415" spans="1:5">
      <c r="A1415" s="82">
        <v>2805</v>
      </c>
      <c r="B1415" s="82">
        <v>62</v>
      </c>
      <c r="C1415" s="75">
        <v>2023</v>
      </c>
      <c r="D1415" s="75">
        <v>89</v>
      </c>
      <c r="E1415" s="75" t="s">
        <v>114</v>
      </c>
    </row>
    <row r="1416" spans="1:5">
      <c r="A1416" s="82">
        <v>2806</v>
      </c>
      <c r="B1416" s="82">
        <v>56</v>
      </c>
      <c r="C1416" s="75">
        <v>1164</v>
      </c>
      <c r="D1416" s="75">
        <v>283</v>
      </c>
      <c r="E1416" s="75" t="s">
        <v>114</v>
      </c>
    </row>
    <row r="1417" spans="1:5">
      <c r="A1417" s="82">
        <v>2807</v>
      </c>
      <c r="B1417" s="82">
        <v>56</v>
      </c>
      <c r="C1417" s="75">
        <v>1164</v>
      </c>
      <c r="D1417" s="75">
        <v>283</v>
      </c>
      <c r="E1417" s="75" t="s">
        <v>114</v>
      </c>
    </row>
    <row r="1418" spans="1:5">
      <c r="A1418" s="82">
        <v>2808</v>
      </c>
      <c r="B1418" s="82">
        <v>62</v>
      </c>
      <c r="C1418" s="75">
        <v>2023</v>
      </c>
      <c r="D1418" s="75">
        <v>89</v>
      </c>
      <c r="E1418" s="75" t="s">
        <v>114</v>
      </c>
    </row>
    <row r="1419" spans="1:5">
      <c r="A1419" s="82">
        <v>2809</v>
      </c>
      <c r="B1419" s="82">
        <v>56</v>
      </c>
      <c r="C1419" s="75">
        <v>1164</v>
      </c>
      <c r="D1419" s="75">
        <v>283</v>
      </c>
      <c r="E1419" s="75" t="s">
        <v>114</v>
      </c>
    </row>
    <row r="1420" spans="1:5">
      <c r="A1420" s="82">
        <v>2810</v>
      </c>
      <c r="B1420" s="82">
        <v>56</v>
      </c>
      <c r="C1420" s="75">
        <v>1164</v>
      </c>
      <c r="D1420" s="75">
        <v>283</v>
      </c>
      <c r="E1420" s="75" t="s">
        <v>114</v>
      </c>
    </row>
    <row r="1421" spans="1:5">
      <c r="A1421" s="82">
        <v>2820</v>
      </c>
      <c r="B1421" s="82">
        <v>56</v>
      </c>
      <c r="C1421" s="75">
        <v>1164</v>
      </c>
      <c r="D1421" s="75">
        <v>283</v>
      </c>
      <c r="E1421" s="75" t="s">
        <v>114</v>
      </c>
    </row>
    <row r="1422" spans="1:5">
      <c r="A1422" s="82">
        <v>2821</v>
      </c>
      <c r="B1422" s="82">
        <v>56</v>
      </c>
      <c r="C1422" s="75">
        <v>1164</v>
      </c>
      <c r="D1422" s="75">
        <v>283</v>
      </c>
      <c r="E1422" s="75" t="s">
        <v>114</v>
      </c>
    </row>
    <row r="1423" spans="1:5">
      <c r="A1423" s="82">
        <v>2823</v>
      </c>
      <c r="B1423" s="82">
        <v>56</v>
      </c>
      <c r="C1423" s="75">
        <v>1164</v>
      </c>
      <c r="D1423" s="75">
        <v>283</v>
      </c>
      <c r="E1423" s="75" t="s">
        <v>114</v>
      </c>
    </row>
    <row r="1424" spans="1:5">
      <c r="A1424" s="82">
        <v>2824</v>
      </c>
      <c r="B1424" s="82">
        <v>56</v>
      </c>
      <c r="C1424" s="75">
        <v>1164</v>
      </c>
      <c r="D1424" s="75">
        <v>283</v>
      </c>
      <c r="E1424" s="75" t="s">
        <v>114</v>
      </c>
    </row>
    <row r="1425" spans="1:5">
      <c r="A1425" s="82">
        <v>2825</v>
      </c>
      <c r="B1425" s="82">
        <v>56</v>
      </c>
      <c r="C1425" s="75">
        <v>1164</v>
      </c>
      <c r="D1425" s="75">
        <v>283</v>
      </c>
      <c r="E1425" s="75" t="s">
        <v>114</v>
      </c>
    </row>
    <row r="1426" spans="1:5">
      <c r="A1426" s="82">
        <v>2826</v>
      </c>
      <c r="B1426" s="82">
        <v>56</v>
      </c>
      <c r="C1426" s="75">
        <v>1164</v>
      </c>
      <c r="D1426" s="75">
        <v>283</v>
      </c>
      <c r="E1426" s="75" t="s">
        <v>114</v>
      </c>
    </row>
    <row r="1427" spans="1:5">
      <c r="A1427" s="82">
        <v>2827</v>
      </c>
      <c r="B1427" s="82">
        <v>56</v>
      </c>
      <c r="C1427" s="75">
        <v>1164</v>
      </c>
      <c r="D1427" s="75">
        <v>283</v>
      </c>
      <c r="E1427" s="75" t="s">
        <v>114</v>
      </c>
    </row>
    <row r="1428" spans="1:5">
      <c r="A1428" s="82">
        <v>2828</v>
      </c>
      <c r="B1428" s="82">
        <v>56</v>
      </c>
      <c r="C1428" s="75">
        <v>1164</v>
      </c>
      <c r="D1428" s="75">
        <v>283</v>
      </c>
      <c r="E1428" s="75" t="s">
        <v>114</v>
      </c>
    </row>
    <row r="1429" spans="1:5">
      <c r="A1429" s="82">
        <v>2829</v>
      </c>
      <c r="B1429" s="82">
        <v>56</v>
      </c>
      <c r="C1429" s="75">
        <v>1164</v>
      </c>
      <c r="D1429" s="75">
        <v>283</v>
      </c>
      <c r="E1429" s="75" t="s">
        <v>114</v>
      </c>
    </row>
    <row r="1430" spans="1:5">
      <c r="A1430" s="82">
        <v>2830</v>
      </c>
      <c r="B1430" s="82">
        <v>56</v>
      </c>
      <c r="C1430" s="75">
        <v>1164</v>
      </c>
      <c r="D1430" s="75">
        <v>283</v>
      </c>
      <c r="E1430" s="75" t="s">
        <v>114</v>
      </c>
    </row>
    <row r="1431" spans="1:5">
      <c r="A1431" s="82">
        <v>2831</v>
      </c>
      <c r="B1431" s="82">
        <v>56</v>
      </c>
      <c r="C1431" s="75">
        <v>1164</v>
      </c>
      <c r="D1431" s="75">
        <v>283</v>
      </c>
      <c r="E1431" s="75" t="s">
        <v>114</v>
      </c>
    </row>
    <row r="1432" spans="1:5">
      <c r="A1432" s="82">
        <v>2832</v>
      </c>
      <c r="B1432" s="82">
        <v>55</v>
      </c>
      <c r="C1432" s="75">
        <v>944</v>
      </c>
      <c r="D1432" s="75">
        <v>470</v>
      </c>
      <c r="E1432" s="75" t="s">
        <v>114</v>
      </c>
    </row>
    <row r="1433" spans="1:5">
      <c r="A1433" s="82">
        <v>2833</v>
      </c>
      <c r="B1433" s="82">
        <v>55</v>
      </c>
      <c r="C1433" s="75">
        <v>944</v>
      </c>
      <c r="D1433" s="75">
        <v>470</v>
      </c>
      <c r="E1433" s="75" t="s">
        <v>114</v>
      </c>
    </row>
    <row r="1434" spans="1:5">
      <c r="A1434" s="82">
        <v>2834</v>
      </c>
      <c r="B1434" s="82">
        <v>52</v>
      </c>
      <c r="C1434" s="75">
        <v>813</v>
      </c>
      <c r="D1434" s="75">
        <v>523</v>
      </c>
      <c r="E1434" s="75" t="s">
        <v>114</v>
      </c>
    </row>
    <row r="1435" spans="1:5">
      <c r="A1435" s="82">
        <v>2835</v>
      </c>
      <c r="B1435" s="82">
        <v>52</v>
      </c>
      <c r="C1435" s="75">
        <v>813</v>
      </c>
      <c r="D1435" s="75">
        <v>523</v>
      </c>
      <c r="E1435" s="75" t="s">
        <v>114</v>
      </c>
    </row>
    <row r="1436" spans="1:5">
      <c r="A1436" s="82">
        <v>2836</v>
      </c>
      <c r="B1436" s="82">
        <v>52</v>
      </c>
      <c r="C1436" s="75">
        <v>813</v>
      </c>
      <c r="D1436" s="75">
        <v>523</v>
      </c>
      <c r="E1436" s="75" t="s">
        <v>114</v>
      </c>
    </row>
    <row r="1437" spans="1:5">
      <c r="A1437" s="82">
        <v>2839</v>
      </c>
      <c r="B1437" s="82">
        <v>52</v>
      </c>
      <c r="C1437" s="75">
        <v>813</v>
      </c>
      <c r="D1437" s="75">
        <v>523</v>
      </c>
      <c r="E1437" s="75" t="s">
        <v>114</v>
      </c>
    </row>
    <row r="1438" spans="1:5">
      <c r="A1438" s="82">
        <v>2840</v>
      </c>
      <c r="B1438" s="82">
        <v>52</v>
      </c>
      <c r="C1438" s="75">
        <v>813</v>
      </c>
      <c r="D1438" s="75">
        <v>523</v>
      </c>
      <c r="E1438" s="75" t="s">
        <v>114</v>
      </c>
    </row>
    <row r="1439" spans="1:5">
      <c r="A1439" s="82">
        <v>2842</v>
      </c>
      <c r="B1439" s="82">
        <v>56</v>
      </c>
      <c r="C1439" s="75">
        <v>1164</v>
      </c>
      <c r="D1439" s="75">
        <v>283</v>
      </c>
      <c r="E1439" s="75" t="s">
        <v>114</v>
      </c>
    </row>
    <row r="1440" spans="1:5">
      <c r="A1440" s="82">
        <v>2843</v>
      </c>
      <c r="B1440" s="82">
        <v>56</v>
      </c>
      <c r="C1440" s="75">
        <v>1164</v>
      </c>
      <c r="D1440" s="75">
        <v>283</v>
      </c>
      <c r="E1440" s="75" t="s">
        <v>114</v>
      </c>
    </row>
    <row r="1441" spans="1:5">
      <c r="A1441" s="82">
        <v>2844</v>
      </c>
      <c r="B1441" s="82">
        <v>56</v>
      </c>
      <c r="C1441" s="75">
        <v>1164</v>
      </c>
      <c r="D1441" s="75">
        <v>283</v>
      </c>
      <c r="E1441" s="75" t="s">
        <v>114</v>
      </c>
    </row>
    <row r="1442" spans="1:5">
      <c r="A1442" s="82">
        <v>2845</v>
      </c>
      <c r="B1442" s="82">
        <v>62</v>
      </c>
      <c r="C1442" s="75">
        <v>2023</v>
      </c>
      <c r="D1442" s="75">
        <v>89</v>
      </c>
      <c r="E1442" s="75" t="s">
        <v>114</v>
      </c>
    </row>
    <row r="1443" spans="1:5">
      <c r="A1443" s="82">
        <v>2846</v>
      </c>
      <c r="B1443" s="82">
        <v>62</v>
      </c>
      <c r="C1443" s="75">
        <v>2023</v>
      </c>
      <c r="D1443" s="75">
        <v>89</v>
      </c>
      <c r="E1443" s="75" t="s">
        <v>114</v>
      </c>
    </row>
    <row r="1444" spans="1:5">
      <c r="A1444" s="82">
        <v>2847</v>
      </c>
      <c r="B1444" s="82">
        <v>62</v>
      </c>
      <c r="C1444" s="75">
        <v>2023</v>
      </c>
      <c r="D1444" s="75">
        <v>89</v>
      </c>
      <c r="E1444" s="75" t="s">
        <v>114</v>
      </c>
    </row>
    <row r="1445" spans="1:5">
      <c r="A1445" s="82">
        <v>2848</v>
      </c>
      <c r="B1445" s="82">
        <v>62</v>
      </c>
      <c r="C1445" s="75">
        <v>2023</v>
      </c>
      <c r="D1445" s="75">
        <v>89</v>
      </c>
      <c r="E1445" s="75" t="s">
        <v>114</v>
      </c>
    </row>
    <row r="1446" spans="1:5">
      <c r="A1446" s="82">
        <v>2849</v>
      </c>
      <c r="B1446" s="82">
        <v>62</v>
      </c>
      <c r="C1446" s="75">
        <v>2023</v>
      </c>
      <c r="D1446" s="75">
        <v>89</v>
      </c>
      <c r="E1446" s="75" t="s">
        <v>114</v>
      </c>
    </row>
    <row r="1447" spans="1:5">
      <c r="A1447" s="82">
        <v>2850</v>
      </c>
      <c r="B1447" s="82">
        <v>62</v>
      </c>
      <c r="C1447" s="75">
        <v>2023</v>
      </c>
      <c r="D1447" s="75">
        <v>89</v>
      </c>
      <c r="E1447" s="75" t="s">
        <v>114</v>
      </c>
    </row>
    <row r="1448" spans="1:5">
      <c r="A1448" s="82">
        <v>2852</v>
      </c>
      <c r="B1448" s="82">
        <v>62</v>
      </c>
      <c r="C1448" s="75">
        <v>2023</v>
      </c>
      <c r="D1448" s="75">
        <v>89</v>
      </c>
      <c r="E1448" s="75" t="s">
        <v>114</v>
      </c>
    </row>
    <row r="1449" spans="1:5">
      <c r="A1449" s="82">
        <v>2864</v>
      </c>
      <c r="B1449" s="82">
        <v>56</v>
      </c>
      <c r="C1449" s="75">
        <v>1164</v>
      </c>
      <c r="D1449" s="75">
        <v>283</v>
      </c>
      <c r="E1449" s="75" t="s">
        <v>114</v>
      </c>
    </row>
    <row r="1450" spans="1:5">
      <c r="A1450" s="82">
        <v>2865</v>
      </c>
      <c r="B1450" s="82">
        <v>56</v>
      </c>
      <c r="C1450" s="75">
        <v>1164</v>
      </c>
      <c r="D1450" s="75">
        <v>283</v>
      </c>
      <c r="E1450" s="75" t="s">
        <v>114</v>
      </c>
    </row>
    <row r="1451" spans="1:5">
      <c r="A1451" s="82">
        <v>2866</v>
      </c>
      <c r="B1451" s="82">
        <v>62</v>
      </c>
      <c r="C1451" s="75">
        <v>2023</v>
      </c>
      <c r="D1451" s="75">
        <v>89</v>
      </c>
      <c r="E1451" s="75" t="s">
        <v>114</v>
      </c>
    </row>
    <row r="1452" spans="1:5">
      <c r="A1452" s="82">
        <v>2867</v>
      </c>
      <c r="B1452" s="82">
        <v>62</v>
      </c>
      <c r="C1452" s="75">
        <v>2023</v>
      </c>
      <c r="D1452" s="75">
        <v>89</v>
      </c>
      <c r="E1452" s="75" t="s">
        <v>114</v>
      </c>
    </row>
    <row r="1453" spans="1:5">
      <c r="A1453" s="82">
        <v>2868</v>
      </c>
      <c r="B1453" s="82">
        <v>56</v>
      </c>
      <c r="C1453" s="75">
        <v>1164</v>
      </c>
      <c r="D1453" s="75">
        <v>283</v>
      </c>
      <c r="E1453" s="75" t="s">
        <v>114</v>
      </c>
    </row>
    <row r="1454" spans="1:5">
      <c r="A1454" s="82">
        <v>2869</v>
      </c>
      <c r="B1454" s="82">
        <v>56</v>
      </c>
      <c r="C1454" s="75">
        <v>1164</v>
      </c>
      <c r="D1454" s="75">
        <v>283</v>
      </c>
      <c r="E1454" s="75" t="s">
        <v>114</v>
      </c>
    </row>
    <row r="1455" spans="1:5">
      <c r="A1455" s="82">
        <v>2870</v>
      </c>
      <c r="B1455" s="82">
        <v>56</v>
      </c>
      <c r="C1455" s="75">
        <v>1164</v>
      </c>
      <c r="D1455" s="75">
        <v>283</v>
      </c>
      <c r="E1455" s="75" t="s">
        <v>114</v>
      </c>
    </row>
    <row r="1456" spans="1:5">
      <c r="A1456" s="82">
        <v>2871</v>
      </c>
      <c r="B1456" s="82">
        <v>56</v>
      </c>
      <c r="C1456" s="75">
        <v>1164</v>
      </c>
      <c r="D1456" s="75">
        <v>283</v>
      </c>
      <c r="E1456" s="75" t="s">
        <v>114</v>
      </c>
    </row>
    <row r="1457" spans="1:5">
      <c r="A1457" s="82">
        <v>2873</v>
      </c>
      <c r="B1457" s="82">
        <v>56</v>
      </c>
      <c r="C1457" s="75">
        <v>1164</v>
      </c>
      <c r="D1457" s="75">
        <v>283</v>
      </c>
      <c r="E1457" s="75" t="s">
        <v>114</v>
      </c>
    </row>
    <row r="1458" spans="1:5">
      <c r="A1458" s="82">
        <v>2874</v>
      </c>
      <c r="B1458" s="82">
        <v>56</v>
      </c>
      <c r="C1458" s="75">
        <v>1164</v>
      </c>
      <c r="D1458" s="75">
        <v>283</v>
      </c>
      <c r="E1458" s="75" t="s">
        <v>114</v>
      </c>
    </row>
    <row r="1459" spans="1:5">
      <c r="A1459" s="82">
        <v>2875</v>
      </c>
      <c r="B1459" s="82">
        <v>56</v>
      </c>
      <c r="C1459" s="75">
        <v>1164</v>
      </c>
      <c r="D1459" s="75">
        <v>283</v>
      </c>
      <c r="E1459" s="75" t="s">
        <v>114</v>
      </c>
    </row>
    <row r="1460" spans="1:5">
      <c r="A1460" s="82">
        <v>2876</v>
      </c>
      <c r="B1460" s="82">
        <v>56</v>
      </c>
      <c r="C1460" s="75">
        <v>1164</v>
      </c>
      <c r="D1460" s="75">
        <v>283</v>
      </c>
      <c r="E1460" s="75" t="s">
        <v>114</v>
      </c>
    </row>
    <row r="1461" spans="1:5">
      <c r="A1461" s="82">
        <v>2877</v>
      </c>
      <c r="B1461" s="82">
        <v>56</v>
      </c>
      <c r="C1461" s="75">
        <v>1164</v>
      </c>
      <c r="D1461" s="75">
        <v>283</v>
      </c>
      <c r="E1461" s="75" t="s">
        <v>114</v>
      </c>
    </row>
    <row r="1462" spans="1:5">
      <c r="A1462" s="82">
        <v>2878</v>
      </c>
      <c r="B1462" s="82">
        <v>52</v>
      </c>
      <c r="C1462" s="75">
        <v>813</v>
      </c>
      <c r="D1462" s="75">
        <v>523</v>
      </c>
      <c r="E1462" s="75" t="s">
        <v>114</v>
      </c>
    </row>
    <row r="1463" spans="1:5">
      <c r="A1463" s="82">
        <v>2879</v>
      </c>
      <c r="B1463" s="82">
        <v>53</v>
      </c>
      <c r="C1463" s="75">
        <v>1112</v>
      </c>
      <c r="D1463" s="75">
        <v>230</v>
      </c>
      <c r="E1463" s="75" t="s">
        <v>114</v>
      </c>
    </row>
    <row r="1464" spans="1:5">
      <c r="A1464" s="82">
        <v>2880</v>
      </c>
      <c r="B1464" s="82">
        <v>53</v>
      </c>
      <c r="C1464" s="75">
        <v>1112</v>
      </c>
      <c r="D1464" s="75">
        <v>230</v>
      </c>
      <c r="E1464" s="75" t="s">
        <v>114</v>
      </c>
    </row>
    <row r="1465" spans="1:5">
      <c r="A1465" s="82">
        <v>2890</v>
      </c>
      <c r="B1465" s="82">
        <v>63</v>
      </c>
      <c r="C1465" s="75">
        <v>642</v>
      </c>
      <c r="D1465" s="75">
        <v>541</v>
      </c>
      <c r="E1465" s="75" t="s">
        <v>114</v>
      </c>
    </row>
    <row r="1466" spans="1:5">
      <c r="A1466" s="82">
        <v>2891</v>
      </c>
      <c r="B1466" s="82">
        <v>63</v>
      </c>
      <c r="C1466" s="75">
        <v>642</v>
      </c>
      <c r="D1466" s="75">
        <v>541</v>
      </c>
      <c r="E1466" s="75" t="s">
        <v>114</v>
      </c>
    </row>
    <row r="1467" spans="1:5">
      <c r="A1467" s="82">
        <v>2898</v>
      </c>
      <c r="B1467" s="82">
        <v>63</v>
      </c>
      <c r="C1467" s="75">
        <v>642</v>
      </c>
      <c r="D1467" s="75">
        <v>541</v>
      </c>
      <c r="E1467" s="75" t="s">
        <v>114</v>
      </c>
    </row>
    <row r="1468" spans="1:5">
      <c r="A1468" s="82">
        <v>2899</v>
      </c>
      <c r="B1468" s="82">
        <v>63</v>
      </c>
      <c r="C1468" s="75">
        <v>642</v>
      </c>
      <c r="D1468" s="75">
        <v>541</v>
      </c>
      <c r="E1468" s="75" t="s">
        <v>114</v>
      </c>
    </row>
    <row r="1469" spans="1:5">
      <c r="A1469" s="82">
        <v>2900</v>
      </c>
      <c r="B1469" s="82">
        <v>64</v>
      </c>
      <c r="C1469" s="75">
        <v>2186</v>
      </c>
      <c r="D1469" s="75">
        <v>80</v>
      </c>
      <c r="E1469" s="75" t="s">
        <v>115</v>
      </c>
    </row>
    <row r="1470" spans="1:5">
      <c r="A1470" s="82">
        <v>2901</v>
      </c>
      <c r="B1470" s="82">
        <v>64</v>
      </c>
      <c r="C1470" s="75">
        <v>2186</v>
      </c>
      <c r="D1470" s="75">
        <v>80</v>
      </c>
      <c r="E1470" s="75" t="s">
        <v>115</v>
      </c>
    </row>
    <row r="1471" spans="1:5">
      <c r="A1471" s="82">
        <v>2902</v>
      </c>
      <c r="B1471" s="82">
        <v>64</v>
      </c>
      <c r="C1471" s="75">
        <v>2186</v>
      </c>
      <c r="D1471" s="75">
        <v>80</v>
      </c>
      <c r="E1471" s="75" t="s">
        <v>115</v>
      </c>
    </row>
    <row r="1472" spans="1:5">
      <c r="A1472" s="82">
        <v>2903</v>
      </c>
      <c r="B1472" s="82">
        <v>64</v>
      </c>
      <c r="C1472" s="75">
        <v>2186</v>
      </c>
      <c r="D1472" s="75">
        <v>80</v>
      </c>
      <c r="E1472" s="75" t="s">
        <v>115</v>
      </c>
    </row>
    <row r="1473" spans="1:5">
      <c r="A1473" s="82">
        <v>2904</v>
      </c>
      <c r="B1473" s="82">
        <v>64</v>
      </c>
      <c r="C1473" s="75">
        <v>2186</v>
      </c>
      <c r="D1473" s="75">
        <v>80</v>
      </c>
      <c r="E1473" s="75" t="s">
        <v>115</v>
      </c>
    </row>
    <row r="1474" spans="1:5">
      <c r="A1474" s="82">
        <v>2905</v>
      </c>
      <c r="B1474" s="82">
        <v>64</v>
      </c>
      <c r="C1474" s="75">
        <v>2186</v>
      </c>
      <c r="D1474" s="75">
        <v>80</v>
      </c>
      <c r="E1474" s="75" t="s">
        <v>115</v>
      </c>
    </row>
    <row r="1475" spans="1:5">
      <c r="A1475" s="82">
        <v>2906</v>
      </c>
      <c r="B1475" s="82">
        <v>64</v>
      </c>
      <c r="C1475" s="75">
        <v>2186</v>
      </c>
      <c r="D1475" s="75">
        <v>80</v>
      </c>
      <c r="E1475" s="75" t="s">
        <v>115</v>
      </c>
    </row>
    <row r="1476" spans="1:5">
      <c r="A1476" s="82">
        <v>2911</v>
      </c>
      <c r="B1476" s="82">
        <v>64</v>
      </c>
      <c r="C1476" s="75">
        <v>2186</v>
      </c>
      <c r="D1476" s="75">
        <v>80</v>
      </c>
      <c r="E1476" s="75" t="s">
        <v>115</v>
      </c>
    </row>
    <row r="1477" spans="1:5">
      <c r="A1477" s="82">
        <v>2912</v>
      </c>
      <c r="B1477" s="82">
        <v>64</v>
      </c>
      <c r="C1477" s="75">
        <v>2186</v>
      </c>
      <c r="D1477" s="75">
        <v>80</v>
      </c>
      <c r="E1477" s="75" t="s">
        <v>115</v>
      </c>
    </row>
    <row r="1478" spans="1:5">
      <c r="A1478" s="82">
        <v>2913</v>
      </c>
      <c r="B1478" s="82">
        <v>64</v>
      </c>
      <c r="C1478" s="75">
        <v>2186</v>
      </c>
      <c r="D1478" s="75">
        <v>80</v>
      </c>
      <c r="E1478" s="75" t="s">
        <v>115</v>
      </c>
    </row>
    <row r="1479" spans="1:5">
      <c r="A1479" s="82">
        <v>2914</v>
      </c>
      <c r="B1479" s="82">
        <v>64</v>
      </c>
      <c r="C1479" s="75">
        <v>2186</v>
      </c>
      <c r="D1479" s="75">
        <v>80</v>
      </c>
      <c r="E1479" s="75" t="s">
        <v>115</v>
      </c>
    </row>
    <row r="1480" spans="1:5">
      <c r="A1480" s="82">
        <v>3000</v>
      </c>
      <c r="B1480" s="82">
        <v>18</v>
      </c>
      <c r="C1480" s="75">
        <v>1590</v>
      </c>
      <c r="D1480" s="75">
        <v>100</v>
      </c>
      <c r="E1480" s="75" t="s">
        <v>116</v>
      </c>
    </row>
    <row r="1481" spans="1:5">
      <c r="A1481" s="82">
        <v>3001</v>
      </c>
      <c r="B1481" s="82">
        <v>18</v>
      </c>
      <c r="C1481" s="75">
        <v>1590</v>
      </c>
      <c r="D1481" s="75">
        <v>100</v>
      </c>
      <c r="E1481" s="75" t="s">
        <v>116</v>
      </c>
    </row>
    <row r="1482" spans="1:5">
      <c r="A1482" s="82">
        <v>3002</v>
      </c>
      <c r="B1482" s="82">
        <v>18</v>
      </c>
      <c r="C1482" s="75">
        <v>1590</v>
      </c>
      <c r="D1482" s="75">
        <v>100</v>
      </c>
      <c r="E1482" s="75" t="s">
        <v>116</v>
      </c>
    </row>
    <row r="1483" spans="1:5">
      <c r="A1483" s="82">
        <v>3003</v>
      </c>
      <c r="B1483" s="82">
        <v>18</v>
      </c>
      <c r="C1483" s="75">
        <v>1590</v>
      </c>
      <c r="D1483" s="75">
        <v>100</v>
      </c>
      <c r="E1483" s="75" t="s">
        <v>116</v>
      </c>
    </row>
    <row r="1484" spans="1:5">
      <c r="A1484" s="82">
        <v>3004</v>
      </c>
      <c r="B1484" s="82">
        <v>18</v>
      </c>
      <c r="C1484" s="75">
        <v>1590</v>
      </c>
      <c r="D1484" s="75">
        <v>100</v>
      </c>
      <c r="E1484" s="75" t="s">
        <v>116</v>
      </c>
    </row>
    <row r="1485" spans="1:5">
      <c r="A1485" s="82">
        <v>3005</v>
      </c>
      <c r="B1485" s="82">
        <v>18</v>
      </c>
      <c r="C1485" s="75">
        <v>1590</v>
      </c>
      <c r="D1485" s="75">
        <v>100</v>
      </c>
      <c r="E1485" s="75" t="s">
        <v>116</v>
      </c>
    </row>
    <row r="1486" spans="1:5">
      <c r="A1486" s="82">
        <v>3006</v>
      </c>
      <c r="B1486" s="82">
        <v>18</v>
      </c>
      <c r="C1486" s="75">
        <v>1590</v>
      </c>
      <c r="D1486" s="75">
        <v>100</v>
      </c>
      <c r="E1486" s="75" t="s">
        <v>116</v>
      </c>
    </row>
    <row r="1487" spans="1:5">
      <c r="A1487" s="82">
        <v>3008</v>
      </c>
      <c r="B1487" s="82">
        <v>18</v>
      </c>
      <c r="C1487" s="75">
        <v>1590</v>
      </c>
      <c r="D1487" s="75">
        <v>100</v>
      </c>
      <c r="E1487" s="75" t="s">
        <v>116</v>
      </c>
    </row>
    <row r="1488" spans="1:5">
      <c r="A1488" s="82">
        <v>3010</v>
      </c>
      <c r="B1488" s="82">
        <v>18</v>
      </c>
      <c r="C1488" s="75">
        <v>1590</v>
      </c>
      <c r="D1488" s="75">
        <v>100</v>
      </c>
      <c r="E1488" s="75" t="s">
        <v>116</v>
      </c>
    </row>
    <row r="1489" spans="1:5">
      <c r="A1489" s="82">
        <v>3011</v>
      </c>
      <c r="B1489" s="82">
        <v>18</v>
      </c>
      <c r="C1489" s="75">
        <v>1590</v>
      </c>
      <c r="D1489" s="75">
        <v>100</v>
      </c>
      <c r="E1489" s="75" t="s">
        <v>116</v>
      </c>
    </row>
    <row r="1490" spans="1:5">
      <c r="A1490" s="82">
        <v>3012</v>
      </c>
      <c r="B1490" s="82">
        <v>18</v>
      </c>
      <c r="C1490" s="75">
        <v>1590</v>
      </c>
      <c r="D1490" s="75">
        <v>100</v>
      </c>
      <c r="E1490" s="75" t="s">
        <v>116</v>
      </c>
    </row>
    <row r="1491" spans="1:5">
      <c r="A1491" s="82">
        <v>3013</v>
      </c>
      <c r="B1491" s="82">
        <v>18</v>
      </c>
      <c r="C1491" s="75">
        <v>1590</v>
      </c>
      <c r="D1491" s="75">
        <v>100</v>
      </c>
      <c r="E1491" s="75" t="s">
        <v>116</v>
      </c>
    </row>
    <row r="1492" spans="1:5">
      <c r="A1492" s="82">
        <v>3015</v>
      </c>
      <c r="B1492" s="82">
        <v>18</v>
      </c>
      <c r="C1492" s="75">
        <v>1590</v>
      </c>
      <c r="D1492" s="75">
        <v>100</v>
      </c>
      <c r="E1492" s="75" t="s">
        <v>116</v>
      </c>
    </row>
    <row r="1493" spans="1:5">
      <c r="A1493" s="82">
        <v>3016</v>
      </c>
      <c r="B1493" s="82">
        <v>18</v>
      </c>
      <c r="C1493" s="75">
        <v>1590</v>
      </c>
      <c r="D1493" s="75">
        <v>100</v>
      </c>
      <c r="E1493" s="75" t="s">
        <v>116</v>
      </c>
    </row>
    <row r="1494" spans="1:5">
      <c r="A1494" s="82">
        <v>3018</v>
      </c>
      <c r="B1494" s="82">
        <v>18</v>
      </c>
      <c r="C1494" s="75">
        <v>1590</v>
      </c>
      <c r="D1494" s="75">
        <v>100</v>
      </c>
      <c r="E1494" s="75" t="s">
        <v>116</v>
      </c>
    </row>
    <row r="1495" spans="1:5">
      <c r="A1495" s="82">
        <v>3019</v>
      </c>
      <c r="B1495" s="82">
        <v>18</v>
      </c>
      <c r="C1495" s="75">
        <v>1590</v>
      </c>
      <c r="D1495" s="75">
        <v>100</v>
      </c>
      <c r="E1495" s="75" t="s">
        <v>116</v>
      </c>
    </row>
    <row r="1496" spans="1:5">
      <c r="A1496" s="82">
        <v>3020</v>
      </c>
      <c r="B1496" s="82">
        <v>18</v>
      </c>
      <c r="C1496" s="75">
        <v>1590</v>
      </c>
      <c r="D1496" s="75">
        <v>100</v>
      </c>
      <c r="E1496" s="75" t="s">
        <v>116</v>
      </c>
    </row>
    <row r="1497" spans="1:5">
      <c r="A1497" s="82">
        <v>3021</v>
      </c>
      <c r="B1497" s="82">
        <v>18</v>
      </c>
      <c r="C1497" s="75">
        <v>1590</v>
      </c>
      <c r="D1497" s="75">
        <v>100</v>
      </c>
      <c r="E1497" s="75" t="s">
        <v>116</v>
      </c>
    </row>
    <row r="1498" spans="1:5">
      <c r="A1498" s="82">
        <v>3022</v>
      </c>
      <c r="B1498" s="82">
        <v>18</v>
      </c>
      <c r="C1498" s="75">
        <v>1590</v>
      </c>
      <c r="D1498" s="75">
        <v>100</v>
      </c>
      <c r="E1498" s="75" t="s">
        <v>116</v>
      </c>
    </row>
    <row r="1499" spans="1:5">
      <c r="A1499" s="82">
        <v>3023</v>
      </c>
      <c r="B1499" s="82">
        <v>18</v>
      </c>
      <c r="C1499" s="75">
        <v>1590</v>
      </c>
      <c r="D1499" s="75">
        <v>100</v>
      </c>
      <c r="E1499" s="75" t="s">
        <v>116</v>
      </c>
    </row>
    <row r="1500" spans="1:5">
      <c r="A1500" s="82">
        <v>3024</v>
      </c>
      <c r="B1500" s="82">
        <v>18</v>
      </c>
      <c r="C1500" s="75">
        <v>1590</v>
      </c>
      <c r="D1500" s="75">
        <v>100</v>
      </c>
      <c r="E1500" s="75" t="s">
        <v>116</v>
      </c>
    </row>
    <row r="1501" spans="1:5">
      <c r="A1501" s="82">
        <v>3025</v>
      </c>
      <c r="B1501" s="82">
        <v>18</v>
      </c>
      <c r="C1501" s="75">
        <v>1590</v>
      </c>
      <c r="D1501" s="75">
        <v>100</v>
      </c>
      <c r="E1501" s="75" t="s">
        <v>116</v>
      </c>
    </row>
    <row r="1502" spans="1:5">
      <c r="A1502" s="82">
        <v>3026</v>
      </c>
      <c r="B1502" s="82">
        <v>18</v>
      </c>
      <c r="C1502" s="75">
        <v>1590</v>
      </c>
      <c r="D1502" s="75">
        <v>100</v>
      </c>
      <c r="E1502" s="75" t="s">
        <v>116</v>
      </c>
    </row>
    <row r="1503" spans="1:5">
      <c r="A1503" s="82">
        <v>3028</v>
      </c>
      <c r="B1503" s="82">
        <v>18</v>
      </c>
      <c r="C1503" s="75">
        <v>1590</v>
      </c>
      <c r="D1503" s="75">
        <v>100</v>
      </c>
      <c r="E1503" s="75" t="s">
        <v>116</v>
      </c>
    </row>
    <row r="1504" spans="1:5">
      <c r="A1504" s="82">
        <v>3029</v>
      </c>
      <c r="B1504" s="82">
        <v>18</v>
      </c>
      <c r="C1504" s="75">
        <v>1590</v>
      </c>
      <c r="D1504" s="75">
        <v>100</v>
      </c>
      <c r="E1504" s="75" t="s">
        <v>116</v>
      </c>
    </row>
    <row r="1505" spans="1:5">
      <c r="A1505" s="82">
        <v>3030</v>
      </c>
      <c r="B1505" s="82">
        <v>18</v>
      </c>
      <c r="C1505" s="75">
        <v>1590</v>
      </c>
      <c r="D1505" s="75">
        <v>100</v>
      </c>
      <c r="E1505" s="75" t="s">
        <v>116</v>
      </c>
    </row>
    <row r="1506" spans="1:5">
      <c r="A1506" s="82">
        <v>3031</v>
      </c>
      <c r="B1506" s="82">
        <v>18</v>
      </c>
      <c r="C1506" s="75">
        <v>1590</v>
      </c>
      <c r="D1506" s="75">
        <v>100</v>
      </c>
      <c r="E1506" s="75" t="s">
        <v>116</v>
      </c>
    </row>
    <row r="1507" spans="1:5">
      <c r="A1507" s="82">
        <v>3032</v>
      </c>
      <c r="B1507" s="82">
        <v>18</v>
      </c>
      <c r="C1507" s="75">
        <v>1590</v>
      </c>
      <c r="D1507" s="75">
        <v>100</v>
      </c>
      <c r="E1507" s="75" t="s">
        <v>116</v>
      </c>
    </row>
    <row r="1508" spans="1:5">
      <c r="A1508" s="82">
        <v>3033</v>
      </c>
      <c r="B1508" s="82">
        <v>18</v>
      </c>
      <c r="C1508" s="75">
        <v>1590</v>
      </c>
      <c r="D1508" s="75">
        <v>100</v>
      </c>
      <c r="E1508" s="75" t="s">
        <v>116</v>
      </c>
    </row>
    <row r="1509" spans="1:5">
      <c r="A1509" s="82">
        <v>3034</v>
      </c>
      <c r="B1509" s="82">
        <v>18</v>
      </c>
      <c r="C1509" s="75">
        <v>1590</v>
      </c>
      <c r="D1509" s="75">
        <v>100</v>
      </c>
      <c r="E1509" s="75" t="s">
        <v>116</v>
      </c>
    </row>
    <row r="1510" spans="1:5">
      <c r="A1510" s="82">
        <v>3036</v>
      </c>
      <c r="B1510" s="82">
        <v>18</v>
      </c>
      <c r="C1510" s="75">
        <v>1590</v>
      </c>
      <c r="D1510" s="75">
        <v>100</v>
      </c>
      <c r="E1510" s="75" t="s">
        <v>116</v>
      </c>
    </row>
    <row r="1511" spans="1:5">
      <c r="A1511" s="82">
        <v>3037</v>
      </c>
      <c r="B1511" s="82">
        <v>18</v>
      </c>
      <c r="C1511" s="75">
        <v>1590</v>
      </c>
      <c r="D1511" s="75">
        <v>100</v>
      </c>
      <c r="E1511" s="75" t="s">
        <v>116</v>
      </c>
    </row>
    <row r="1512" spans="1:5">
      <c r="A1512" s="82">
        <v>3038</v>
      </c>
      <c r="B1512" s="82">
        <v>18</v>
      </c>
      <c r="C1512" s="75">
        <v>1590</v>
      </c>
      <c r="D1512" s="75">
        <v>100</v>
      </c>
      <c r="E1512" s="75" t="s">
        <v>116</v>
      </c>
    </row>
    <row r="1513" spans="1:5">
      <c r="A1513" s="82">
        <v>3039</v>
      </c>
      <c r="B1513" s="82">
        <v>18</v>
      </c>
      <c r="C1513" s="75">
        <v>1590</v>
      </c>
      <c r="D1513" s="75">
        <v>100</v>
      </c>
      <c r="E1513" s="75" t="s">
        <v>116</v>
      </c>
    </row>
    <row r="1514" spans="1:5">
      <c r="A1514" s="82">
        <v>3040</v>
      </c>
      <c r="B1514" s="82">
        <v>18</v>
      </c>
      <c r="C1514" s="75">
        <v>1590</v>
      </c>
      <c r="D1514" s="75">
        <v>100</v>
      </c>
      <c r="E1514" s="75" t="s">
        <v>116</v>
      </c>
    </row>
    <row r="1515" spans="1:5">
      <c r="A1515" s="82">
        <v>3041</v>
      </c>
      <c r="B1515" s="82">
        <v>18</v>
      </c>
      <c r="C1515" s="75">
        <v>1590</v>
      </c>
      <c r="D1515" s="75">
        <v>100</v>
      </c>
      <c r="E1515" s="75" t="s">
        <v>116</v>
      </c>
    </row>
    <row r="1516" spans="1:5">
      <c r="A1516" s="82">
        <v>3042</v>
      </c>
      <c r="B1516" s="82">
        <v>18</v>
      </c>
      <c r="C1516" s="75">
        <v>1590</v>
      </c>
      <c r="D1516" s="75">
        <v>100</v>
      </c>
      <c r="E1516" s="75" t="s">
        <v>116</v>
      </c>
    </row>
    <row r="1517" spans="1:5">
      <c r="A1517" s="82">
        <v>3043</v>
      </c>
      <c r="B1517" s="82">
        <v>18</v>
      </c>
      <c r="C1517" s="75">
        <v>1590</v>
      </c>
      <c r="D1517" s="75">
        <v>100</v>
      </c>
      <c r="E1517" s="75" t="s">
        <v>116</v>
      </c>
    </row>
    <row r="1518" spans="1:5">
      <c r="A1518" s="82">
        <v>3044</v>
      </c>
      <c r="B1518" s="82">
        <v>18</v>
      </c>
      <c r="C1518" s="75">
        <v>1590</v>
      </c>
      <c r="D1518" s="75">
        <v>100</v>
      </c>
      <c r="E1518" s="75" t="s">
        <v>116</v>
      </c>
    </row>
    <row r="1519" spans="1:5">
      <c r="A1519" s="82">
        <v>3045</v>
      </c>
      <c r="B1519" s="82">
        <v>18</v>
      </c>
      <c r="C1519" s="75">
        <v>1590</v>
      </c>
      <c r="D1519" s="75">
        <v>100</v>
      </c>
      <c r="E1519" s="75" t="s">
        <v>116</v>
      </c>
    </row>
    <row r="1520" spans="1:5">
      <c r="A1520" s="82">
        <v>3046</v>
      </c>
      <c r="B1520" s="82">
        <v>18</v>
      </c>
      <c r="C1520" s="75">
        <v>1590</v>
      </c>
      <c r="D1520" s="75">
        <v>100</v>
      </c>
      <c r="E1520" s="75" t="s">
        <v>116</v>
      </c>
    </row>
    <row r="1521" spans="1:5">
      <c r="A1521" s="82">
        <v>3047</v>
      </c>
      <c r="B1521" s="82">
        <v>18</v>
      </c>
      <c r="C1521" s="75">
        <v>1590</v>
      </c>
      <c r="D1521" s="75">
        <v>100</v>
      </c>
      <c r="E1521" s="75" t="s">
        <v>116</v>
      </c>
    </row>
    <row r="1522" spans="1:5">
      <c r="A1522" s="82">
        <v>3048</v>
      </c>
      <c r="B1522" s="82">
        <v>18</v>
      </c>
      <c r="C1522" s="75">
        <v>1590</v>
      </c>
      <c r="D1522" s="75">
        <v>100</v>
      </c>
      <c r="E1522" s="75" t="s">
        <v>116</v>
      </c>
    </row>
    <row r="1523" spans="1:5">
      <c r="A1523" s="82">
        <v>3049</v>
      </c>
      <c r="B1523" s="82">
        <v>18</v>
      </c>
      <c r="C1523" s="75">
        <v>1590</v>
      </c>
      <c r="D1523" s="75">
        <v>100</v>
      </c>
      <c r="E1523" s="75" t="s">
        <v>116</v>
      </c>
    </row>
    <row r="1524" spans="1:5">
      <c r="A1524" s="82">
        <v>3050</v>
      </c>
      <c r="B1524" s="82">
        <v>18</v>
      </c>
      <c r="C1524" s="75">
        <v>1590</v>
      </c>
      <c r="D1524" s="75">
        <v>100</v>
      </c>
      <c r="E1524" s="75" t="s">
        <v>116</v>
      </c>
    </row>
    <row r="1525" spans="1:5">
      <c r="A1525" s="82">
        <v>3051</v>
      </c>
      <c r="B1525" s="82">
        <v>18</v>
      </c>
      <c r="C1525" s="75">
        <v>1590</v>
      </c>
      <c r="D1525" s="75">
        <v>100</v>
      </c>
      <c r="E1525" s="75" t="s">
        <v>116</v>
      </c>
    </row>
    <row r="1526" spans="1:5">
      <c r="A1526" s="82">
        <v>3052</v>
      </c>
      <c r="B1526" s="82">
        <v>18</v>
      </c>
      <c r="C1526" s="75">
        <v>1590</v>
      </c>
      <c r="D1526" s="75">
        <v>100</v>
      </c>
      <c r="E1526" s="75" t="s">
        <v>116</v>
      </c>
    </row>
    <row r="1527" spans="1:5">
      <c r="A1527" s="82">
        <v>3053</v>
      </c>
      <c r="B1527" s="82">
        <v>18</v>
      </c>
      <c r="C1527" s="75">
        <v>1590</v>
      </c>
      <c r="D1527" s="75">
        <v>100</v>
      </c>
      <c r="E1527" s="75" t="s">
        <v>116</v>
      </c>
    </row>
    <row r="1528" spans="1:5">
      <c r="A1528" s="82">
        <v>3054</v>
      </c>
      <c r="B1528" s="82">
        <v>18</v>
      </c>
      <c r="C1528" s="75">
        <v>1590</v>
      </c>
      <c r="D1528" s="75">
        <v>100</v>
      </c>
      <c r="E1528" s="75" t="s">
        <v>116</v>
      </c>
    </row>
    <row r="1529" spans="1:5">
      <c r="A1529" s="82">
        <v>3055</v>
      </c>
      <c r="B1529" s="82">
        <v>18</v>
      </c>
      <c r="C1529" s="75">
        <v>1590</v>
      </c>
      <c r="D1529" s="75">
        <v>100</v>
      </c>
      <c r="E1529" s="75" t="s">
        <v>116</v>
      </c>
    </row>
    <row r="1530" spans="1:5">
      <c r="A1530" s="82">
        <v>3056</v>
      </c>
      <c r="B1530" s="82">
        <v>18</v>
      </c>
      <c r="C1530" s="75">
        <v>1590</v>
      </c>
      <c r="D1530" s="75">
        <v>100</v>
      </c>
      <c r="E1530" s="75" t="s">
        <v>116</v>
      </c>
    </row>
    <row r="1531" spans="1:5">
      <c r="A1531" s="82">
        <v>3057</v>
      </c>
      <c r="B1531" s="82">
        <v>18</v>
      </c>
      <c r="C1531" s="75">
        <v>1590</v>
      </c>
      <c r="D1531" s="75">
        <v>100</v>
      </c>
      <c r="E1531" s="75" t="s">
        <v>116</v>
      </c>
    </row>
    <row r="1532" spans="1:5">
      <c r="A1532" s="82">
        <v>3058</v>
      </c>
      <c r="B1532" s="82">
        <v>18</v>
      </c>
      <c r="C1532" s="75">
        <v>1590</v>
      </c>
      <c r="D1532" s="75">
        <v>100</v>
      </c>
      <c r="E1532" s="75" t="s">
        <v>116</v>
      </c>
    </row>
    <row r="1533" spans="1:5">
      <c r="A1533" s="82">
        <v>3059</v>
      </c>
      <c r="B1533" s="82">
        <v>18</v>
      </c>
      <c r="C1533" s="75">
        <v>1590</v>
      </c>
      <c r="D1533" s="75">
        <v>100</v>
      </c>
      <c r="E1533" s="75" t="s">
        <v>116</v>
      </c>
    </row>
    <row r="1534" spans="1:5">
      <c r="A1534" s="82">
        <v>3060</v>
      </c>
      <c r="B1534" s="82">
        <v>18</v>
      </c>
      <c r="C1534" s="75">
        <v>1590</v>
      </c>
      <c r="D1534" s="75">
        <v>100</v>
      </c>
      <c r="E1534" s="75" t="s">
        <v>116</v>
      </c>
    </row>
    <row r="1535" spans="1:5">
      <c r="A1535" s="82">
        <v>3061</v>
      </c>
      <c r="B1535" s="82">
        <v>18</v>
      </c>
      <c r="C1535" s="75">
        <v>1590</v>
      </c>
      <c r="D1535" s="75">
        <v>100</v>
      </c>
      <c r="E1535" s="75" t="s">
        <v>116</v>
      </c>
    </row>
    <row r="1536" spans="1:5">
      <c r="A1536" s="82">
        <v>3062</v>
      </c>
      <c r="B1536" s="82">
        <v>18</v>
      </c>
      <c r="C1536" s="75">
        <v>1590</v>
      </c>
      <c r="D1536" s="75">
        <v>100</v>
      </c>
      <c r="E1536" s="75" t="s">
        <v>116</v>
      </c>
    </row>
    <row r="1537" spans="1:5">
      <c r="A1537" s="82">
        <v>3063</v>
      </c>
      <c r="B1537" s="82">
        <v>18</v>
      </c>
      <c r="C1537" s="75">
        <v>1590</v>
      </c>
      <c r="D1537" s="75">
        <v>100</v>
      </c>
      <c r="E1537" s="75" t="s">
        <v>116</v>
      </c>
    </row>
    <row r="1538" spans="1:5">
      <c r="A1538" s="82">
        <v>3064</v>
      </c>
      <c r="B1538" s="82">
        <v>18</v>
      </c>
      <c r="C1538" s="75">
        <v>1590</v>
      </c>
      <c r="D1538" s="75">
        <v>100</v>
      </c>
      <c r="E1538" s="75" t="s">
        <v>116</v>
      </c>
    </row>
    <row r="1539" spans="1:5">
      <c r="A1539" s="82">
        <v>3065</v>
      </c>
      <c r="B1539" s="82">
        <v>18</v>
      </c>
      <c r="C1539" s="75">
        <v>1590</v>
      </c>
      <c r="D1539" s="75">
        <v>100</v>
      </c>
      <c r="E1539" s="75" t="s">
        <v>116</v>
      </c>
    </row>
    <row r="1540" spans="1:5">
      <c r="A1540" s="82">
        <v>3066</v>
      </c>
      <c r="B1540" s="82">
        <v>18</v>
      </c>
      <c r="C1540" s="75">
        <v>1590</v>
      </c>
      <c r="D1540" s="75">
        <v>100</v>
      </c>
      <c r="E1540" s="75" t="s">
        <v>116</v>
      </c>
    </row>
    <row r="1541" spans="1:5">
      <c r="A1541" s="82">
        <v>3067</v>
      </c>
      <c r="B1541" s="82">
        <v>18</v>
      </c>
      <c r="C1541" s="75">
        <v>1590</v>
      </c>
      <c r="D1541" s="75">
        <v>100</v>
      </c>
      <c r="E1541" s="75" t="s">
        <v>116</v>
      </c>
    </row>
    <row r="1542" spans="1:5">
      <c r="A1542" s="82">
        <v>3068</v>
      </c>
      <c r="B1542" s="82">
        <v>18</v>
      </c>
      <c r="C1542" s="75">
        <v>1590</v>
      </c>
      <c r="D1542" s="75">
        <v>100</v>
      </c>
      <c r="E1542" s="75" t="s">
        <v>116</v>
      </c>
    </row>
    <row r="1543" spans="1:5">
      <c r="A1543" s="82">
        <v>3070</v>
      </c>
      <c r="B1543" s="82">
        <v>18</v>
      </c>
      <c r="C1543" s="75">
        <v>1590</v>
      </c>
      <c r="D1543" s="75">
        <v>100</v>
      </c>
      <c r="E1543" s="75" t="s">
        <v>116</v>
      </c>
    </row>
    <row r="1544" spans="1:5">
      <c r="A1544" s="82">
        <v>3071</v>
      </c>
      <c r="B1544" s="82">
        <v>18</v>
      </c>
      <c r="C1544" s="75">
        <v>1590</v>
      </c>
      <c r="D1544" s="75">
        <v>100</v>
      </c>
      <c r="E1544" s="75" t="s">
        <v>116</v>
      </c>
    </row>
    <row r="1545" spans="1:5">
      <c r="A1545" s="82">
        <v>3072</v>
      </c>
      <c r="B1545" s="82">
        <v>18</v>
      </c>
      <c r="C1545" s="75">
        <v>1590</v>
      </c>
      <c r="D1545" s="75">
        <v>100</v>
      </c>
      <c r="E1545" s="75" t="s">
        <v>116</v>
      </c>
    </row>
    <row r="1546" spans="1:5">
      <c r="A1546" s="82">
        <v>3073</v>
      </c>
      <c r="B1546" s="82">
        <v>18</v>
      </c>
      <c r="C1546" s="75">
        <v>1590</v>
      </c>
      <c r="D1546" s="75">
        <v>100</v>
      </c>
      <c r="E1546" s="75" t="s">
        <v>116</v>
      </c>
    </row>
    <row r="1547" spans="1:5">
      <c r="A1547" s="82">
        <v>3074</v>
      </c>
      <c r="B1547" s="82">
        <v>18</v>
      </c>
      <c r="C1547" s="75">
        <v>1590</v>
      </c>
      <c r="D1547" s="75">
        <v>100</v>
      </c>
      <c r="E1547" s="75" t="s">
        <v>116</v>
      </c>
    </row>
    <row r="1548" spans="1:5">
      <c r="A1548" s="82">
        <v>3075</v>
      </c>
      <c r="B1548" s="82">
        <v>18</v>
      </c>
      <c r="C1548" s="75">
        <v>1590</v>
      </c>
      <c r="D1548" s="75">
        <v>100</v>
      </c>
      <c r="E1548" s="75" t="s">
        <v>116</v>
      </c>
    </row>
    <row r="1549" spans="1:5">
      <c r="A1549" s="82">
        <v>3076</v>
      </c>
      <c r="B1549" s="82">
        <v>18</v>
      </c>
      <c r="C1549" s="75">
        <v>1590</v>
      </c>
      <c r="D1549" s="75">
        <v>100</v>
      </c>
      <c r="E1549" s="75" t="s">
        <v>116</v>
      </c>
    </row>
    <row r="1550" spans="1:5">
      <c r="A1550" s="82">
        <v>3078</v>
      </c>
      <c r="B1550" s="82">
        <v>18</v>
      </c>
      <c r="C1550" s="75">
        <v>1590</v>
      </c>
      <c r="D1550" s="75">
        <v>100</v>
      </c>
      <c r="E1550" s="75" t="s">
        <v>116</v>
      </c>
    </row>
    <row r="1551" spans="1:5">
      <c r="A1551" s="82">
        <v>3079</v>
      </c>
      <c r="B1551" s="82">
        <v>18</v>
      </c>
      <c r="C1551" s="75">
        <v>1590</v>
      </c>
      <c r="D1551" s="75">
        <v>100</v>
      </c>
      <c r="E1551" s="75" t="s">
        <v>116</v>
      </c>
    </row>
    <row r="1552" spans="1:5">
      <c r="A1552" s="82">
        <v>3081</v>
      </c>
      <c r="B1552" s="82">
        <v>18</v>
      </c>
      <c r="C1552" s="75">
        <v>1590</v>
      </c>
      <c r="D1552" s="75">
        <v>100</v>
      </c>
      <c r="E1552" s="75" t="s">
        <v>116</v>
      </c>
    </row>
    <row r="1553" spans="1:5">
      <c r="A1553" s="82">
        <v>3082</v>
      </c>
      <c r="B1553" s="82">
        <v>18</v>
      </c>
      <c r="C1553" s="75">
        <v>1590</v>
      </c>
      <c r="D1553" s="75">
        <v>100</v>
      </c>
      <c r="E1553" s="75" t="s">
        <v>116</v>
      </c>
    </row>
    <row r="1554" spans="1:5">
      <c r="A1554" s="82">
        <v>3083</v>
      </c>
      <c r="B1554" s="82">
        <v>18</v>
      </c>
      <c r="C1554" s="75">
        <v>1590</v>
      </c>
      <c r="D1554" s="75">
        <v>100</v>
      </c>
      <c r="E1554" s="75" t="s">
        <v>116</v>
      </c>
    </row>
    <row r="1555" spans="1:5">
      <c r="A1555" s="82">
        <v>3084</v>
      </c>
      <c r="B1555" s="82">
        <v>18</v>
      </c>
      <c r="C1555" s="75">
        <v>1590</v>
      </c>
      <c r="D1555" s="75">
        <v>100</v>
      </c>
      <c r="E1555" s="75" t="s">
        <v>116</v>
      </c>
    </row>
    <row r="1556" spans="1:5">
      <c r="A1556" s="82">
        <v>3085</v>
      </c>
      <c r="B1556" s="82">
        <v>18</v>
      </c>
      <c r="C1556" s="75">
        <v>1590</v>
      </c>
      <c r="D1556" s="75">
        <v>100</v>
      </c>
      <c r="E1556" s="75" t="s">
        <v>116</v>
      </c>
    </row>
    <row r="1557" spans="1:5">
      <c r="A1557" s="82">
        <v>3086</v>
      </c>
      <c r="B1557" s="82">
        <v>18</v>
      </c>
      <c r="C1557" s="75">
        <v>1590</v>
      </c>
      <c r="D1557" s="75">
        <v>100</v>
      </c>
      <c r="E1557" s="75" t="s">
        <v>116</v>
      </c>
    </row>
    <row r="1558" spans="1:5">
      <c r="A1558" s="82">
        <v>3087</v>
      </c>
      <c r="B1558" s="82">
        <v>18</v>
      </c>
      <c r="C1558" s="75">
        <v>1590</v>
      </c>
      <c r="D1558" s="75">
        <v>100</v>
      </c>
      <c r="E1558" s="75" t="s">
        <v>116</v>
      </c>
    </row>
    <row r="1559" spans="1:5">
      <c r="A1559" s="82">
        <v>3088</v>
      </c>
      <c r="B1559" s="82">
        <v>18</v>
      </c>
      <c r="C1559" s="75">
        <v>1590</v>
      </c>
      <c r="D1559" s="75">
        <v>100</v>
      </c>
      <c r="E1559" s="75" t="s">
        <v>116</v>
      </c>
    </row>
    <row r="1560" spans="1:5">
      <c r="A1560" s="82">
        <v>3089</v>
      </c>
      <c r="B1560" s="82">
        <v>18</v>
      </c>
      <c r="C1560" s="75">
        <v>1590</v>
      </c>
      <c r="D1560" s="75">
        <v>100</v>
      </c>
      <c r="E1560" s="75" t="s">
        <v>116</v>
      </c>
    </row>
    <row r="1561" spans="1:5">
      <c r="A1561" s="82">
        <v>3090</v>
      </c>
      <c r="B1561" s="82">
        <v>18</v>
      </c>
      <c r="C1561" s="75">
        <v>1590</v>
      </c>
      <c r="D1561" s="75">
        <v>100</v>
      </c>
      <c r="E1561" s="75" t="s">
        <v>116</v>
      </c>
    </row>
    <row r="1562" spans="1:5">
      <c r="A1562" s="82">
        <v>3091</v>
      </c>
      <c r="B1562" s="82">
        <v>18</v>
      </c>
      <c r="C1562" s="75">
        <v>1590</v>
      </c>
      <c r="D1562" s="75">
        <v>100</v>
      </c>
      <c r="E1562" s="75" t="s">
        <v>116</v>
      </c>
    </row>
    <row r="1563" spans="1:5">
      <c r="A1563" s="82">
        <v>3093</v>
      </c>
      <c r="B1563" s="82">
        <v>18</v>
      </c>
      <c r="C1563" s="75">
        <v>1590</v>
      </c>
      <c r="D1563" s="75">
        <v>100</v>
      </c>
      <c r="E1563" s="75" t="s">
        <v>116</v>
      </c>
    </row>
    <row r="1564" spans="1:5">
      <c r="A1564" s="82">
        <v>3094</v>
      </c>
      <c r="B1564" s="82">
        <v>18</v>
      </c>
      <c r="C1564" s="75">
        <v>1590</v>
      </c>
      <c r="D1564" s="75">
        <v>100</v>
      </c>
      <c r="E1564" s="75" t="s">
        <v>116</v>
      </c>
    </row>
    <row r="1565" spans="1:5">
      <c r="A1565" s="82">
        <v>3095</v>
      </c>
      <c r="B1565" s="82">
        <v>18</v>
      </c>
      <c r="C1565" s="75">
        <v>1590</v>
      </c>
      <c r="D1565" s="75">
        <v>100</v>
      </c>
      <c r="E1565" s="75" t="s">
        <v>116</v>
      </c>
    </row>
    <row r="1566" spans="1:5">
      <c r="A1566" s="82">
        <v>3096</v>
      </c>
      <c r="B1566" s="82">
        <v>18</v>
      </c>
      <c r="C1566" s="75">
        <v>1590</v>
      </c>
      <c r="D1566" s="75">
        <v>100</v>
      </c>
      <c r="E1566" s="75" t="s">
        <v>116</v>
      </c>
    </row>
    <row r="1567" spans="1:5">
      <c r="A1567" s="82">
        <v>3097</v>
      </c>
      <c r="B1567" s="82">
        <v>18</v>
      </c>
      <c r="C1567" s="75">
        <v>1590</v>
      </c>
      <c r="D1567" s="75">
        <v>100</v>
      </c>
      <c r="E1567" s="75" t="s">
        <v>116</v>
      </c>
    </row>
    <row r="1568" spans="1:5">
      <c r="A1568" s="82">
        <v>3099</v>
      </c>
      <c r="B1568" s="82">
        <v>18</v>
      </c>
      <c r="C1568" s="75">
        <v>1590</v>
      </c>
      <c r="D1568" s="75">
        <v>100</v>
      </c>
      <c r="E1568" s="75" t="s">
        <v>116</v>
      </c>
    </row>
    <row r="1569" spans="1:5">
      <c r="A1569" s="82">
        <v>3101</v>
      </c>
      <c r="B1569" s="82">
        <v>18</v>
      </c>
      <c r="C1569" s="75">
        <v>1590</v>
      </c>
      <c r="D1569" s="75">
        <v>100</v>
      </c>
      <c r="E1569" s="75" t="s">
        <v>116</v>
      </c>
    </row>
    <row r="1570" spans="1:5">
      <c r="A1570" s="82">
        <v>3102</v>
      </c>
      <c r="B1570" s="82">
        <v>18</v>
      </c>
      <c r="C1570" s="75">
        <v>1590</v>
      </c>
      <c r="D1570" s="75">
        <v>100</v>
      </c>
      <c r="E1570" s="75" t="s">
        <v>116</v>
      </c>
    </row>
    <row r="1571" spans="1:5">
      <c r="A1571" s="82">
        <v>3103</v>
      </c>
      <c r="B1571" s="82">
        <v>18</v>
      </c>
      <c r="C1571" s="75">
        <v>1590</v>
      </c>
      <c r="D1571" s="75">
        <v>100</v>
      </c>
      <c r="E1571" s="75" t="s">
        <v>116</v>
      </c>
    </row>
    <row r="1572" spans="1:5">
      <c r="A1572" s="82">
        <v>3104</v>
      </c>
      <c r="B1572" s="82">
        <v>18</v>
      </c>
      <c r="C1572" s="75">
        <v>1590</v>
      </c>
      <c r="D1572" s="75">
        <v>100</v>
      </c>
      <c r="E1572" s="75" t="s">
        <v>116</v>
      </c>
    </row>
    <row r="1573" spans="1:5">
      <c r="A1573" s="82">
        <v>3105</v>
      </c>
      <c r="B1573" s="82">
        <v>18</v>
      </c>
      <c r="C1573" s="75">
        <v>1590</v>
      </c>
      <c r="D1573" s="75">
        <v>100</v>
      </c>
      <c r="E1573" s="75" t="s">
        <v>116</v>
      </c>
    </row>
    <row r="1574" spans="1:5">
      <c r="A1574" s="82">
        <v>3106</v>
      </c>
      <c r="B1574" s="82">
        <v>18</v>
      </c>
      <c r="C1574" s="75">
        <v>1590</v>
      </c>
      <c r="D1574" s="75">
        <v>100</v>
      </c>
      <c r="E1574" s="75" t="s">
        <v>116</v>
      </c>
    </row>
    <row r="1575" spans="1:5">
      <c r="A1575" s="82">
        <v>3107</v>
      </c>
      <c r="B1575" s="82">
        <v>18</v>
      </c>
      <c r="C1575" s="75">
        <v>1590</v>
      </c>
      <c r="D1575" s="75">
        <v>100</v>
      </c>
      <c r="E1575" s="75" t="s">
        <v>116</v>
      </c>
    </row>
    <row r="1576" spans="1:5">
      <c r="A1576" s="82">
        <v>3108</v>
      </c>
      <c r="B1576" s="82">
        <v>18</v>
      </c>
      <c r="C1576" s="75">
        <v>1590</v>
      </c>
      <c r="D1576" s="75">
        <v>100</v>
      </c>
      <c r="E1576" s="75" t="s">
        <v>116</v>
      </c>
    </row>
    <row r="1577" spans="1:5">
      <c r="A1577" s="82">
        <v>3109</v>
      </c>
      <c r="B1577" s="82">
        <v>18</v>
      </c>
      <c r="C1577" s="75">
        <v>1590</v>
      </c>
      <c r="D1577" s="75">
        <v>100</v>
      </c>
      <c r="E1577" s="75" t="s">
        <v>116</v>
      </c>
    </row>
    <row r="1578" spans="1:5">
      <c r="A1578" s="82">
        <v>3110</v>
      </c>
      <c r="B1578" s="82">
        <v>18</v>
      </c>
      <c r="C1578" s="75">
        <v>1590</v>
      </c>
      <c r="D1578" s="75">
        <v>100</v>
      </c>
      <c r="E1578" s="75" t="s">
        <v>116</v>
      </c>
    </row>
    <row r="1579" spans="1:5">
      <c r="A1579" s="82">
        <v>3111</v>
      </c>
      <c r="B1579" s="82">
        <v>18</v>
      </c>
      <c r="C1579" s="75">
        <v>1590</v>
      </c>
      <c r="D1579" s="75">
        <v>100</v>
      </c>
      <c r="E1579" s="75" t="s">
        <v>116</v>
      </c>
    </row>
    <row r="1580" spans="1:5">
      <c r="A1580" s="82">
        <v>3113</v>
      </c>
      <c r="B1580" s="82">
        <v>18</v>
      </c>
      <c r="C1580" s="75">
        <v>1590</v>
      </c>
      <c r="D1580" s="75">
        <v>100</v>
      </c>
      <c r="E1580" s="75" t="s">
        <v>116</v>
      </c>
    </row>
    <row r="1581" spans="1:5">
      <c r="A1581" s="82">
        <v>3114</v>
      </c>
      <c r="B1581" s="82">
        <v>18</v>
      </c>
      <c r="C1581" s="75">
        <v>1590</v>
      </c>
      <c r="D1581" s="75">
        <v>100</v>
      </c>
      <c r="E1581" s="75" t="s">
        <v>116</v>
      </c>
    </row>
    <row r="1582" spans="1:5">
      <c r="A1582" s="82">
        <v>3115</v>
      </c>
      <c r="B1582" s="82">
        <v>18</v>
      </c>
      <c r="C1582" s="75">
        <v>1590</v>
      </c>
      <c r="D1582" s="75">
        <v>100</v>
      </c>
      <c r="E1582" s="75" t="s">
        <v>116</v>
      </c>
    </row>
    <row r="1583" spans="1:5">
      <c r="A1583" s="82">
        <v>3116</v>
      </c>
      <c r="B1583" s="82">
        <v>18</v>
      </c>
      <c r="C1583" s="75">
        <v>1590</v>
      </c>
      <c r="D1583" s="75">
        <v>100</v>
      </c>
      <c r="E1583" s="75" t="s">
        <v>116</v>
      </c>
    </row>
    <row r="1584" spans="1:5">
      <c r="A1584" s="82">
        <v>3121</v>
      </c>
      <c r="B1584" s="82">
        <v>18</v>
      </c>
      <c r="C1584" s="75">
        <v>1590</v>
      </c>
      <c r="D1584" s="75">
        <v>100</v>
      </c>
      <c r="E1584" s="75" t="s">
        <v>116</v>
      </c>
    </row>
    <row r="1585" spans="1:5">
      <c r="A1585" s="82">
        <v>3122</v>
      </c>
      <c r="B1585" s="82">
        <v>18</v>
      </c>
      <c r="C1585" s="75">
        <v>1590</v>
      </c>
      <c r="D1585" s="75">
        <v>100</v>
      </c>
      <c r="E1585" s="75" t="s">
        <v>116</v>
      </c>
    </row>
    <row r="1586" spans="1:5">
      <c r="A1586" s="82">
        <v>3123</v>
      </c>
      <c r="B1586" s="82">
        <v>18</v>
      </c>
      <c r="C1586" s="75">
        <v>1590</v>
      </c>
      <c r="D1586" s="75">
        <v>100</v>
      </c>
      <c r="E1586" s="75" t="s">
        <v>116</v>
      </c>
    </row>
    <row r="1587" spans="1:5">
      <c r="A1587" s="82">
        <v>3124</v>
      </c>
      <c r="B1587" s="82">
        <v>18</v>
      </c>
      <c r="C1587" s="75">
        <v>1590</v>
      </c>
      <c r="D1587" s="75">
        <v>100</v>
      </c>
      <c r="E1587" s="75" t="s">
        <v>116</v>
      </c>
    </row>
    <row r="1588" spans="1:5">
      <c r="A1588" s="82">
        <v>3125</v>
      </c>
      <c r="B1588" s="82">
        <v>18</v>
      </c>
      <c r="C1588" s="75">
        <v>1590</v>
      </c>
      <c r="D1588" s="75">
        <v>100</v>
      </c>
      <c r="E1588" s="75" t="s">
        <v>116</v>
      </c>
    </row>
    <row r="1589" spans="1:5">
      <c r="A1589" s="82">
        <v>3126</v>
      </c>
      <c r="B1589" s="82">
        <v>18</v>
      </c>
      <c r="C1589" s="75">
        <v>1590</v>
      </c>
      <c r="D1589" s="75">
        <v>100</v>
      </c>
      <c r="E1589" s="75" t="s">
        <v>116</v>
      </c>
    </row>
    <row r="1590" spans="1:5">
      <c r="A1590" s="82">
        <v>3127</v>
      </c>
      <c r="B1590" s="82">
        <v>18</v>
      </c>
      <c r="C1590" s="75">
        <v>1590</v>
      </c>
      <c r="D1590" s="75">
        <v>100</v>
      </c>
      <c r="E1590" s="75" t="s">
        <v>116</v>
      </c>
    </row>
    <row r="1591" spans="1:5">
      <c r="A1591" s="82">
        <v>3128</v>
      </c>
      <c r="B1591" s="82">
        <v>18</v>
      </c>
      <c r="C1591" s="75">
        <v>1590</v>
      </c>
      <c r="D1591" s="75">
        <v>100</v>
      </c>
      <c r="E1591" s="75" t="s">
        <v>116</v>
      </c>
    </row>
    <row r="1592" spans="1:5">
      <c r="A1592" s="82">
        <v>3129</v>
      </c>
      <c r="B1592" s="82">
        <v>18</v>
      </c>
      <c r="C1592" s="75">
        <v>1590</v>
      </c>
      <c r="D1592" s="75">
        <v>100</v>
      </c>
      <c r="E1592" s="75" t="s">
        <v>116</v>
      </c>
    </row>
    <row r="1593" spans="1:5">
      <c r="A1593" s="82">
        <v>3130</v>
      </c>
      <c r="B1593" s="82">
        <v>18</v>
      </c>
      <c r="C1593" s="75">
        <v>1590</v>
      </c>
      <c r="D1593" s="75">
        <v>100</v>
      </c>
      <c r="E1593" s="75" t="s">
        <v>116</v>
      </c>
    </row>
    <row r="1594" spans="1:5">
      <c r="A1594" s="82">
        <v>3131</v>
      </c>
      <c r="B1594" s="82">
        <v>18</v>
      </c>
      <c r="C1594" s="75">
        <v>1590</v>
      </c>
      <c r="D1594" s="75">
        <v>100</v>
      </c>
      <c r="E1594" s="75" t="s">
        <v>116</v>
      </c>
    </row>
    <row r="1595" spans="1:5">
      <c r="A1595" s="82">
        <v>3132</v>
      </c>
      <c r="B1595" s="82">
        <v>18</v>
      </c>
      <c r="C1595" s="75">
        <v>1590</v>
      </c>
      <c r="D1595" s="75">
        <v>100</v>
      </c>
      <c r="E1595" s="75" t="s">
        <v>116</v>
      </c>
    </row>
    <row r="1596" spans="1:5">
      <c r="A1596" s="82">
        <v>3133</v>
      </c>
      <c r="B1596" s="82">
        <v>18</v>
      </c>
      <c r="C1596" s="75">
        <v>1590</v>
      </c>
      <c r="D1596" s="75">
        <v>100</v>
      </c>
      <c r="E1596" s="75" t="s">
        <v>116</v>
      </c>
    </row>
    <row r="1597" spans="1:5">
      <c r="A1597" s="82">
        <v>3134</v>
      </c>
      <c r="B1597" s="82">
        <v>18</v>
      </c>
      <c r="C1597" s="75">
        <v>1590</v>
      </c>
      <c r="D1597" s="75">
        <v>100</v>
      </c>
      <c r="E1597" s="75" t="s">
        <v>116</v>
      </c>
    </row>
    <row r="1598" spans="1:5">
      <c r="A1598" s="82">
        <v>3135</v>
      </c>
      <c r="B1598" s="82">
        <v>18</v>
      </c>
      <c r="C1598" s="75">
        <v>1590</v>
      </c>
      <c r="D1598" s="75">
        <v>100</v>
      </c>
      <c r="E1598" s="75" t="s">
        <v>116</v>
      </c>
    </row>
    <row r="1599" spans="1:5">
      <c r="A1599" s="82">
        <v>3136</v>
      </c>
      <c r="B1599" s="82">
        <v>18</v>
      </c>
      <c r="C1599" s="75">
        <v>1590</v>
      </c>
      <c r="D1599" s="75">
        <v>100</v>
      </c>
      <c r="E1599" s="75" t="s">
        <v>116</v>
      </c>
    </row>
    <row r="1600" spans="1:5">
      <c r="A1600" s="82">
        <v>3137</v>
      </c>
      <c r="B1600" s="82">
        <v>18</v>
      </c>
      <c r="C1600" s="75">
        <v>1590</v>
      </c>
      <c r="D1600" s="75">
        <v>100</v>
      </c>
      <c r="E1600" s="75" t="s">
        <v>116</v>
      </c>
    </row>
    <row r="1601" spans="1:5">
      <c r="A1601" s="82">
        <v>3138</v>
      </c>
      <c r="B1601" s="82">
        <v>18</v>
      </c>
      <c r="C1601" s="75">
        <v>1590</v>
      </c>
      <c r="D1601" s="75">
        <v>100</v>
      </c>
      <c r="E1601" s="75" t="s">
        <v>116</v>
      </c>
    </row>
    <row r="1602" spans="1:5">
      <c r="A1602" s="82">
        <v>3139</v>
      </c>
      <c r="B1602" s="82">
        <v>18</v>
      </c>
      <c r="C1602" s="75">
        <v>1590</v>
      </c>
      <c r="D1602" s="75">
        <v>100</v>
      </c>
      <c r="E1602" s="75" t="s">
        <v>116</v>
      </c>
    </row>
    <row r="1603" spans="1:5">
      <c r="A1603" s="82">
        <v>3140</v>
      </c>
      <c r="B1603" s="82">
        <v>18</v>
      </c>
      <c r="C1603" s="75">
        <v>1590</v>
      </c>
      <c r="D1603" s="75">
        <v>100</v>
      </c>
      <c r="E1603" s="75" t="s">
        <v>116</v>
      </c>
    </row>
    <row r="1604" spans="1:5">
      <c r="A1604" s="82">
        <v>3141</v>
      </c>
      <c r="B1604" s="82">
        <v>18</v>
      </c>
      <c r="C1604" s="75">
        <v>1590</v>
      </c>
      <c r="D1604" s="75">
        <v>100</v>
      </c>
      <c r="E1604" s="75" t="s">
        <v>116</v>
      </c>
    </row>
    <row r="1605" spans="1:5">
      <c r="A1605" s="82">
        <v>3142</v>
      </c>
      <c r="B1605" s="82">
        <v>18</v>
      </c>
      <c r="C1605" s="75">
        <v>1590</v>
      </c>
      <c r="D1605" s="75">
        <v>100</v>
      </c>
      <c r="E1605" s="75" t="s">
        <v>116</v>
      </c>
    </row>
    <row r="1606" spans="1:5">
      <c r="A1606" s="82">
        <v>3143</v>
      </c>
      <c r="B1606" s="82">
        <v>18</v>
      </c>
      <c r="C1606" s="75">
        <v>1590</v>
      </c>
      <c r="D1606" s="75">
        <v>100</v>
      </c>
      <c r="E1606" s="75" t="s">
        <v>116</v>
      </c>
    </row>
    <row r="1607" spans="1:5">
      <c r="A1607" s="82">
        <v>3144</v>
      </c>
      <c r="B1607" s="82">
        <v>18</v>
      </c>
      <c r="C1607" s="75">
        <v>1590</v>
      </c>
      <c r="D1607" s="75">
        <v>100</v>
      </c>
      <c r="E1607" s="75" t="s">
        <v>116</v>
      </c>
    </row>
    <row r="1608" spans="1:5">
      <c r="A1608" s="82">
        <v>3145</v>
      </c>
      <c r="B1608" s="82">
        <v>18</v>
      </c>
      <c r="C1608" s="75">
        <v>1590</v>
      </c>
      <c r="D1608" s="75">
        <v>100</v>
      </c>
      <c r="E1608" s="75" t="s">
        <v>116</v>
      </c>
    </row>
    <row r="1609" spans="1:5">
      <c r="A1609" s="82">
        <v>3146</v>
      </c>
      <c r="B1609" s="82">
        <v>18</v>
      </c>
      <c r="C1609" s="75">
        <v>1590</v>
      </c>
      <c r="D1609" s="75">
        <v>100</v>
      </c>
      <c r="E1609" s="75" t="s">
        <v>116</v>
      </c>
    </row>
    <row r="1610" spans="1:5">
      <c r="A1610" s="82">
        <v>3147</v>
      </c>
      <c r="B1610" s="82">
        <v>18</v>
      </c>
      <c r="C1610" s="75">
        <v>1590</v>
      </c>
      <c r="D1610" s="75">
        <v>100</v>
      </c>
      <c r="E1610" s="75" t="s">
        <v>116</v>
      </c>
    </row>
    <row r="1611" spans="1:5">
      <c r="A1611" s="82">
        <v>3148</v>
      </c>
      <c r="B1611" s="82">
        <v>18</v>
      </c>
      <c r="C1611" s="75">
        <v>1590</v>
      </c>
      <c r="D1611" s="75">
        <v>100</v>
      </c>
      <c r="E1611" s="75" t="s">
        <v>116</v>
      </c>
    </row>
    <row r="1612" spans="1:5">
      <c r="A1612" s="82">
        <v>3149</v>
      </c>
      <c r="B1612" s="82">
        <v>18</v>
      </c>
      <c r="C1612" s="75">
        <v>1590</v>
      </c>
      <c r="D1612" s="75">
        <v>100</v>
      </c>
      <c r="E1612" s="75" t="s">
        <v>116</v>
      </c>
    </row>
    <row r="1613" spans="1:5">
      <c r="A1613" s="82">
        <v>3150</v>
      </c>
      <c r="B1613" s="82">
        <v>18</v>
      </c>
      <c r="C1613" s="75">
        <v>1590</v>
      </c>
      <c r="D1613" s="75">
        <v>100</v>
      </c>
      <c r="E1613" s="75" t="s">
        <v>116</v>
      </c>
    </row>
    <row r="1614" spans="1:5">
      <c r="A1614" s="82">
        <v>3151</v>
      </c>
      <c r="B1614" s="82">
        <v>18</v>
      </c>
      <c r="C1614" s="75">
        <v>1590</v>
      </c>
      <c r="D1614" s="75">
        <v>100</v>
      </c>
      <c r="E1614" s="75" t="s">
        <v>116</v>
      </c>
    </row>
    <row r="1615" spans="1:5">
      <c r="A1615" s="82">
        <v>3152</v>
      </c>
      <c r="B1615" s="82">
        <v>18</v>
      </c>
      <c r="C1615" s="75">
        <v>1590</v>
      </c>
      <c r="D1615" s="75">
        <v>100</v>
      </c>
      <c r="E1615" s="75" t="s">
        <v>116</v>
      </c>
    </row>
    <row r="1616" spans="1:5">
      <c r="A1616" s="82">
        <v>3153</v>
      </c>
      <c r="B1616" s="82">
        <v>18</v>
      </c>
      <c r="C1616" s="75">
        <v>1590</v>
      </c>
      <c r="D1616" s="75">
        <v>100</v>
      </c>
      <c r="E1616" s="75" t="s">
        <v>116</v>
      </c>
    </row>
    <row r="1617" spans="1:5">
      <c r="A1617" s="82">
        <v>3154</v>
      </c>
      <c r="B1617" s="82">
        <v>18</v>
      </c>
      <c r="C1617" s="75">
        <v>1590</v>
      </c>
      <c r="D1617" s="75">
        <v>100</v>
      </c>
      <c r="E1617" s="75" t="s">
        <v>116</v>
      </c>
    </row>
    <row r="1618" spans="1:5">
      <c r="A1618" s="82">
        <v>3155</v>
      </c>
      <c r="B1618" s="82">
        <v>18</v>
      </c>
      <c r="C1618" s="75">
        <v>1590</v>
      </c>
      <c r="D1618" s="75">
        <v>100</v>
      </c>
      <c r="E1618" s="75" t="s">
        <v>116</v>
      </c>
    </row>
    <row r="1619" spans="1:5">
      <c r="A1619" s="82">
        <v>3156</v>
      </c>
      <c r="B1619" s="82">
        <v>18</v>
      </c>
      <c r="C1619" s="75">
        <v>1590</v>
      </c>
      <c r="D1619" s="75">
        <v>100</v>
      </c>
      <c r="E1619" s="75" t="s">
        <v>116</v>
      </c>
    </row>
    <row r="1620" spans="1:5">
      <c r="A1620" s="82">
        <v>3158</v>
      </c>
      <c r="B1620" s="82">
        <v>18</v>
      </c>
      <c r="C1620" s="75">
        <v>1590</v>
      </c>
      <c r="D1620" s="75">
        <v>100</v>
      </c>
      <c r="E1620" s="75" t="s">
        <v>116</v>
      </c>
    </row>
    <row r="1621" spans="1:5">
      <c r="A1621" s="82">
        <v>3159</v>
      </c>
      <c r="B1621" s="82">
        <v>18</v>
      </c>
      <c r="C1621" s="75">
        <v>1590</v>
      </c>
      <c r="D1621" s="75">
        <v>100</v>
      </c>
      <c r="E1621" s="75" t="s">
        <v>116</v>
      </c>
    </row>
    <row r="1622" spans="1:5">
      <c r="A1622" s="82">
        <v>3160</v>
      </c>
      <c r="B1622" s="82">
        <v>18</v>
      </c>
      <c r="C1622" s="75">
        <v>1590</v>
      </c>
      <c r="D1622" s="75">
        <v>100</v>
      </c>
      <c r="E1622" s="75" t="s">
        <v>116</v>
      </c>
    </row>
    <row r="1623" spans="1:5">
      <c r="A1623" s="82">
        <v>3161</v>
      </c>
      <c r="B1623" s="82">
        <v>18</v>
      </c>
      <c r="C1623" s="75">
        <v>1590</v>
      </c>
      <c r="D1623" s="75">
        <v>100</v>
      </c>
      <c r="E1623" s="75" t="s">
        <v>116</v>
      </c>
    </row>
    <row r="1624" spans="1:5">
      <c r="A1624" s="82">
        <v>3162</v>
      </c>
      <c r="B1624" s="82">
        <v>18</v>
      </c>
      <c r="C1624" s="75">
        <v>1590</v>
      </c>
      <c r="D1624" s="75">
        <v>100</v>
      </c>
      <c r="E1624" s="75" t="s">
        <v>116</v>
      </c>
    </row>
    <row r="1625" spans="1:5">
      <c r="A1625" s="82">
        <v>3163</v>
      </c>
      <c r="B1625" s="82">
        <v>18</v>
      </c>
      <c r="C1625" s="75">
        <v>1590</v>
      </c>
      <c r="D1625" s="75">
        <v>100</v>
      </c>
      <c r="E1625" s="75" t="s">
        <v>116</v>
      </c>
    </row>
    <row r="1626" spans="1:5">
      <c r="A1626" s="82">
        <v>3164</v>
      </c>
      <c r="B1626" s="82">
        <v>18</v>
      </c>
      <c r="C1626" s="75">
        <v>1590</v>
      </c>
      <c r="D1626" s="75">
        <v>100</v>
      </c>
      <c r="E1626" s="75" t="s">
        <v>116</v>
      </c>
    </row>
    <row r="1627" spans="1:5">
      <c r="A1627" s="82">
        <v>3165</v>
      </c>
      <c r="B1627" s="82">
        <v>18</v>
      </c>
      <c r="C1627" s="75">
        <v>1590</v>
      </c>
      <c r="D1627" s="75">
        <v>100</v>
      </c>
      <c r="E1627" s="75" t="s">
        <v>116</v>
      </c>
    </row>
    <row r="1628" spans="1:5">
      <c r="A1628" s="82">
        <v>3166</v>
      </c>
      <c r="B1628" s="82">
        <v>18</v>
      </c>
      <c r="C1628" s="75">
        <v>1590</v>
      </c>
      <c r="D1628" s="75">
        <v>100</v>
      </c>
      <c r="E1628" s="75" t="s">
        <v>116</v>
      </c>
    </row>
    <row r="1629" spans="1:5">
      <c r="A1629" s="82">
        <v>3167</v>
      </c>
      <c r="B1629" s="82">
        <v>18</v>
      </c>
      <c r="C1629" s="75">
        <v>1590</v>
      </c>
      <c r="D1629" s="75">
        <v>100</v>
      </c>
      <c r="E1629" s="75" t="s">
        <v>116</v>
      </c>
    </row>
    <row r="1630" spans="1:5">
      <c r="A1630" s="82">
        <v>3168</v>
      </c>
      <c r="B1630" s="82">
        <v>18</v>
      </c>
      <c r="C1630" s="75">
        <v>1590</v>
      </c>
      <c r="D1630" s="75">
        <v>100</v>
      </c>
      <c r="E1630" s="75" t="s">
        <v>116</v>
      </c>
    </row>
    <row r="1631" spans="1:5">
      <c r="A1631" s="82">
        <v>3169</v>
      </c>
      <c r="B1631" s="82">
        <v>18</v>
      </c>
      <c r="C1631" s="75">
        <v>1590</v>
      </c>
      <c r="D1631" s="75">
        <v>100</v>
      </c>
      <c r="E1631" s="75" t="s">
        <v>116</v>
      </c>
    </row>
    <row r="1632" spans="1:5">
      <c r="A1632" s="82">
        <v>3170</v>
      </c>
      <c r="B1632" s="82">
        <v>18</v>
      </c>
      <c r="C1632" s="75">
        <v>1590</v>
      </c>
      <c r="D1632" s="75">
        <v>100</v>
      </c>
      <c r="E1632" s="75" t="s">
        <v>116</v>
      </c>
    </row>
    <row r="1633" spans="1:5">
      <c r="A1633" s="82">
        <v>3171</v>
      </c>
      <c r="B1633" s="82">
        <v>18</v>
      </c>
      <c r="C1633" s="75">
        <v>1590</v>
      </c>
      <c r="D1633" s="75">
        <v>100</v>
      </c>
      <c r="E1633" s="75" t="s">
        <v>116</v>
      </c>
    </row>
    <row r="1634" spans="1:5">
      <c r="A1634" s="82">
        <v>3172</v>
      </c>
      <c r="B1634" s="82">
        <v>18</v>
      </c>
      <c r="C1634" s="75">
        <v>1590</v>
      </c>
      <c r="D1634" s="75">
        <v>100</v>
      </c>
      <c r="E1634" s="75" t="s">
        <v>116</v>
      </c>
    </row>
    <row r="1635" spans="1:5">
      <c r="A1635" s="82">
        <v>3173</v>
      </c>
      <c r="B1635" s="82">
        <v>18</v>
      </c>
      <c r="C1635" s="75">
        <v>1590</v>
      </c>
      <c r="D1635" s="75">
        <v>100</v>
      </c>
      <c r="E1635" s="75" t="s">
        <v>116</v>
      </c>
    </row>
    <row r="1636" spans="1:5">
      <c r="A1636" s="82">
        <v>3174</v>
      </c>
      <c r="B1636" s="82">
        <v>18</v>
      </c>
      <c r="C1636" s="75">
        <v>1590</v>
      </c>
      <c r="D1636" s="75">
        <v>100</v>
      </c>
      <c r="E1636" s="75" t="s">
        <v>116</v>
      </c>
    </row>
    <row r="1637" spans="1:5">
      <c r="A1637" s="82">
        <v>3175</v>
      </c>
      <c r="B1637" s="82">
        <v>18</v>
      </c>
      <c r="C1637" s="75">
        <v>1590</v>
      </c>
      <c r="D1637" s="75">
        <v>100</v>
      </c>
      <c r="E1637" s="75" t="s">
        <v>116</v>
      </c>
    </row>
    <row r="1638" spans="1:5">
      <c r="A1638" s="82">
        <v>3176</v>
      </c>
      <c r="B1638" s="82">
        <v>18</v>
      </c>
      <c r="C1638" s="75">
        <v>1590</v>
      </c>
      <c r="D1638" s="75">
        <v>100</v>
      </c>
      <c r="E1638" s="75" t="s">
        <v>116</v>
      </c>
    </row>
    <row r="1639" spans="1:5">
      <c r="A1639" s="82">
        <v>3177</v>
      </c>
      <c r="B1639" s="82">
        <v>18</v>
      </c>
      <c r="C1639" s="75">
        <v>1590</v>
      </c>
      <c r="D1639" s="75">
        <v>100</v>
      </c>
      <c r="E1639" s="75" t="s">
        <v>116</v>
      </c>
    </row>
    <row r="1640" spans="1:5">
      <c r="A1640" s="82">
        <v>3178</v>
      </c>
      <c r="B1640" s="82">
        <v>18</v>
      </c>
      <c r="C1640" s="75">
        <v>1590</v>
      </c>
      <c r="D1640" s="75">
        <v>100</v>
      </c>
      <c r="E1640" s="75" t="s">
        <v>116</v>
      </c>
    </row>
    <row r="1641" spans="1:5">
      <c r="A1641" s="82">
        <v>3179</v>
      </c>
      <c r="B1641" s="82">
        <v>18</v>
      </c>
      <c r="C1641" s="75">
        <v>1590</v>
      </c>
      <c r="D1641" s="75">
        <v>100</v>
      </c>
      <c r="E1641" s="75" t="s">
        <v>116</v>
      </c>
    </row>
    <row r="1642" spans="1:5">
      <c r="A1642" s="82">
        <v>3180</v>
      </c>
      <c r="B1642" s="82">
        <v>18</v>
      </c>
      <c r="C1642" s="75">
        <v>1590</v>
      </c>
      <c r="D1642" s="75">
        <v>100</v>
      </c>
      <c r="E1642" s="75" t="s">
        <v>116</v>
      </c>
    </row>
    <row r="1643" spans="1:5">
      <c r="A1643" s="82">
        <v>3181</v>
      </c>
      <c r="B1643" s="82">
        <v>18</v>
      </c>
      <c r="C1643" s="75">
        <v>1590</v>
      </c>
      <c r="D1643" s="75">
        <v>100</v>
      </c>
      <c r="E1643" s="75" t="s">
        <v>116</v>
      </c>
    </row>
    <row r="1644" spans="1:5">
      <c r="A1644" s="82">
        <v>3182</v>
      </c>
      <c r="B1644" s="82">
        <v>18</v>
      </c>
      <c r="C1644" s="75">
        <v>1590</v>
      </c>
      <c r="D1644" s="75">
        <v>100</v>
      </c>
      <c r="E1644" s="75" t="s">
        <v>116</v>
      </c>
    </row>
    <row r="1645" spans="1:5">
      <c r="A1645" s="82">
        <v>3183</v>
      </c>
      <c r="B1645" s="82">
        <v>18</v>
      </c>
      <c r="C1645" s="75">
        <v>1590</v>
      </c>
      <c r="D1645" s="75">
        <v>100</v>
      </c>
      <c r="E1645" s="75" t="s">
        <v>116</v>
      </c>
    </row>
    <row r="1646" spans="1:5">
      <c r="A1646" s="82">
        <v>3184</v>
      </c>
      <c r="B1646" s="82">
        <v>18</v>
      </c>
      <c r="C1646" s="75">
        <v>1590</v>
      </c>
      <c r="D1646" s="75">
        <v>100</v>
      </c>
      <c r="E1646" s="75" t="s">
        <v>116</v>
      </c>
    </row>
    <row r="1647" spans="1:5">
      <c r="A1647" s="82">
        <v>3185</v>
      </c>
      <c r="B1647" s="82">
        <v>18</v>
      </c>
      <c r="C1647" s="75">
        <v>1590</v>
      </c>
      <c r="D1647" s="75">
        <v>100</v>
      </c>
      <c r="E1647" s="75" t="s">
        <v>116</v>
      </c>
    </row>
    <row r="1648" spans="1:5">
      <c r="A1648" s="82">
        <v>3186</v>
      </c>
      <c r="B1648" s="82">
        <v>18</v>
      </c>
      <c r="C1648" s="75">
        <v>1590</v>
      </c>
      <c r="D1648" s="75">
        <v>100</v>
      </c>
      <c r="E1648" s="75" t="s">
        <v>116</v>
      </c>
    </row>
    <row r="1649" spans="1:5">
      <c r="A1649" s="82">
        <v>3187</v>
      </c>
      <c r="B1649" s="82">
        <v>18</v>
      </c>
      <c r="C1649" s="75">
        <v>1590</v>
      </c>
      <c r="D1649" s="75">
        <v>100</v>
      </c>
      <c r="E1649" s="75" t="s">
        <v>116</v>
      </c>
    </row>
    <row r="1650" spans="1:5">
      <c r="A1650" s="82">
        <v>3188</v>
      </c>
      <c r="B1650" s="82">
        <v>18</v>
      </c>
      <c r="C1650" s="75">
        <v>1590</v>
      </c>
      <c r="D1650" s="75">
        <v>100</v>
      </c>
      <c r="E1650" s="75" t="s">
        <v>116</v>
      </c>
    </row>
    <row r="1651" spans="1:5">
      <c r="A1651" s="82">
        <v>3189</v>
      </c>
      <c r="B1651" s="82">
        <v>18</v>
      </c>
      <c r="C1651" s="75">
        <v>1590</v>
      </c>
      <c r="D1651" s="75">
        <v>100</v>
      </c>
      <c r="E1651" s="75" t="s">
        <v>116</v>
      </c>
    </row>
    <row r="1652" spans="1:5">
      <c r="A1652" s="82">
        <v>3190</v>
      </c>
      <c r="B1652" s="82">
        <v>18</v>
      </c>
      <c r="C1652" s="75">
        <v>1590</v>
      </c>
      <c r="D1652" s="75">
        <v>100</v>
      </c>
      <c r="E1652" s="75" t="s">
        <v>116</v>
      </c>
    </row>
    <row r="1653" spans="1:5">
      <c r="A1653" s="82">
        <v>3191</v>
      </c>
      <c r="B1653" s="82">
        <v>18</v>
      </c>
      <c r="C1653" s="75">
        <v>1590</v>
      </c>
      <c r="D1653" s="75">
        <v>100</v>
      </c>
      <c r="E1653" s="75" t="s">
        <v>116</v>
      </c>
    </row>
    <row r="1654" spans="1:5">
      <c r="A1654" s="82">
        <v>3192</v>
      </c>
      <c r="B1654" s="82">
        <v>18</v>
      </c>
      <c r="C1654" s="75">
        <v>1590</v>
      </c>
      <c r="D1654" s="75">
        <v>100</v>
      </c>
      <c r="E1654" s="75" t="s">
        <v>116</v>
      </c>
    </row>
    <row r="1655" spans="1:5">
      <c r="A1655" s="82">
        <v>3193</v>
      </c>
      <c r="B1655" s="82">
        <v>18</v>
      </c>
      <c r="C1655" s="75">
        <v>1590</v>
      </c>
      <c r="D1655" s="75">
        <v>100</v>
      </c>
      <c r="E1655" s="75" t="s">
        <v>116</v>
      </c>
    </row>
    <row r="1656" spans="1:5">
      <c r="A1656" s="82">
        <v>3194</v>
      </c>
      <c r="B1656" s="82">
        <v>18</v>
      </c>
      <c r="C1656" s="75">
        <v>1590</v>
      </c>
      <c r="D1656" s="75">
        <v>100</v>
      </c>
      <c r="E1656" s="75" t="s">
        <v>116</v>
      </c>
    </row>
    <row r="1657" spans="1:5">
      <c r="A1657" s="82">
        <v>3195</v>
      </c>
      <c r="B1657" s="82">
        <v>18</v>
      </c>
      <c r="C1657" s="75">
        <v>1590</v>
      </c>
      <c r="D1657" s="75">
        <v>100</v>
      </c>
      <c r="E1657" s="75" t="s">
        <v>116</v>
      </c>
    </row>
    <row r="1658" spans="1:5">
      <c r="A1658" s="82">
        <v>3196</v>
      </c>
      <c r="B1658" s="82">
        <v>18</v>
      </c>
      <c r="C1658" s="75">
        <v>1590</v>
      </c>
      <c r="D1658" s="75">
        <v>100</v>
      </c>
      <c r="E1658" s="75" t="s">
        <v>116</v>
      </c>
    </row>
    <row r="1659" spans="1:5">
      <c r="A1659" s="82">
        <v>3197</v>
      </c>
      <c r="B1659" s="82">
        <v>18</v>
      </c>
      <c r="C1659" s="75">
        <v>1590</v>
      </c>
      <c r="D1659" s="75">
        <v>100</v>
      </c>
      <c r="E1659" s="75" t="s">
        <v>116</v>
      </c>
    </row>
    <row r="1660" spans="1:5">
      <c r="A1660" s="82">
        <v>3198</v>
      </c>
      <c r="B1660" s="82">
        <v>18</v>
      </c>
      <c r="C1660" s="75">
        <v>1590</v>
      </c>
      <c r="D1660" s="75">
        <v>100</v>
      </c>
      <c r="E1660" s="75" t="s">
        <v>116</v>
      </c>
    </row>
    <row r="1661" spans="1:5">
      <c r="A1661" s="82">
        <v>3199</v>
      </c>
      <c r="B1661" s="82">
        <v>18</v>
      </c>
      <c r="C1661" s="75">
        <v>1590</v>
      </c>
      <c r="D1661" s="75">
        <v>100</v>
      </c>
      <c r="E1661" s="75" t="s">
        <v>116</v>
      </c>
    </row>
    <row r="1662" spans="1:5">
      <c r="A1662" s="82">
        <v>3200</v>
      </c>
      <c r="B1662" s="82">
        <v>18</v>
      </c>
      <c r="C1662" s="75">
        <v>1590</v>
      </c>
      <c r="D1662" s="75">
        <v>100</v>
      </c>
      <c r="E1662" s="75" t="s">
        <v>116</v>
      </c>
    </row>
    <row r="1663" spans="1:5">
      <c r="A1663" s="82">
        <v>3201</v>
      </c>
      <c r="B1663" s="82">
        <v>18</v>
      </c>
      <c r="C1663" s="75">
        <v>1590</v>
      </c>
      <c r="D1663" s="75">
        <v>100</v>
      </c>
      <c r="E1663" s="75" t="s">
        <v>116</v>
      </c>
    </row>
    <row r="1664" spans="1:5">
      <c r="A1664" s="82">
        <v>3202</v>
      </c>
      <c r="B1664" s="82">
        <v>18</v>
      </c>
      <c r="C1664" s="75">
        <v>1590</v>
      </c>
      <c r="D1664" s="75">
        <v>100</v>
      </c>
      <c r="E1664" s="75" t="s">
        <v>116</v>
      </c>
    </row>
    <row r="1665" spans="1:5">
      <c r="A1665" s="82">
        <v>3204</v>
      </c>
      <c r="B1665" s="82">
        <v>18</v>
      </c>
      <c r="C1665" s="75">
        <v>1590</v>
      </c>
      <c r="D1665" s="75">
        <v>100</v>
      </c>
      <c r="E1665" s="75" t="s">
        <v>116</v>
      </c>
    </row>
    <row r="1666" spans="1:5">
      <c r="A1666" s="82">
        <v>3205</v>
      </c>
      <c r="B1666" s="82">
        <v>18</v>
      </c>
      <c r="C1666" s="75">
        <v>1590</v>
      </c>
      <c r="D1666" s="75">
        <v>100</v>
      </c>
      <c r="E1666" s="75" t="s">
        <v>116</v>
      </c>
    </row>
    <row r="1667" spans="1:5">
      <c r="A1667" s="82">
        <v>3206</v>
      </c>
      <c r="B1667" s="82">
        <v>18</v>
      </c>
      <c r="C1667" s="75">
        <v>1590</v>
      </c>
      <c r="D1667" s="75">
        <v>100</v>
      </c>
      <c r="E1667" s="75" t="s">
        <v>116</v>
      </c>
    </row>
    <row r="1668" spans="1:5">
      <c r="A1668" s="82">
        <v>3207</v>
      </c>
      <c r="B1668" s="82">
        <v>18</v>
      </c>
      <c r="C1668" s="75">
        <v>1590</v>
      </c>
      <c r="D1668" s="75">
        <v>100</v>
      </c>
      <c r="E1668" s="75" t="s">
        <v>116</v>
      </c>
    </row>
    <row r="1669" spans="1:5">
      <c r="A1669" s="82">
        <v>3211</v>
      </c>
      <c r="B1669" s="82">
        <v>18</v>
      </c>
      <c r="C1669" s="75">
        <v>1590</v>
      </c>
      <c r="D1669" s="75">
        <v>100</v>
      </c>
      <c r="E1669" s="75" t="s">
        <v>116</v>
      </c>
    </row>
    <row r="1670" spans="1:5">
      <c r="A1670" s="82">
        <v>3212</v>
      </c>
      <c r="B1670" s="82">
        <v>18</v>
      </c>
      <c r="C1670" s="75">
        <v>1590</v>
      </c>
      <c r="D1670" s="75">
        <v>100</v>
      </c>
      <c r="E1670" s="75" t="s">
        <v>116</v>
      </c>
    </row>
    <row r="1671" spans="1:5">
      <c r="A1671" s="82">
        <v>3214</v>
      </c>
      <c r="B1671" s="82">
        <v>18</v>
      </c>
      <c r="C1671" s="75">
        <v>1590</v>
      </c>
      <c r="D1671" s="75">
        <v>100</v>
      </c>
      <c r="E1671" s="75" t="s">
        <v>116</v>
      </c>
    </row>
    <row r="1672" spans="1:5">
      <c r="A1672" s="82">
        <v>3215</v>
      </c>
      <c r="B1672" s="82">
        <v>18</v>
      </c>
      <c r="C1672" s="75">
        <v>1590</v>
      </c>
      <c r="D1672" s="75">
        <v>100</v>
      </c>
      <c r="E1672" s="75" t="s">
        <v>116</v>
      </c>
    </row>
    <row r="1673" spans="1:5">
      <c r="A1673" s="82">
        <v>3216</v>
      </c>
      <c r="B1673" s="82">
        <v>18</v>
      </c>
      <c r="C1673" s="75">
        <v>1590</v>
      </c>
      <c r="D1673" s="75">
        <v>100</v>
      </c>
      <c r="E1673" s="75" t="s">
        <v>116</v>
      </c>
    </row>
    <row r="1674" spans="1:5">
      <c r="A1674" s="82">
        <v>3217</v>
      </c>
      <c r="B1674" s="82">
        <v>18</v>
      </c>
      <c r="C1674" s="75">
        <v>1590</v>
      </c>
      <c r="D1674" s="75">
        <v>100</v>
      </c>
      <c r="E1674" s="75" t="s">
        <v>116</v>
      </c>
    </row>
    <row r="1675" spans="1:5">
      <c r="A1675" s="82">
        <v>3218</v>
      </c>
      <c r="B1675" s="82">
        <v>18</v>
      </c>
      <c r="C1675" s="75">
        <v>1590</v>
      </c>
      <c r="D1675" s="75">
        <v>100</v>
      </c>
      <c r="E1675" s="75" t="s">
        <v>116</v>
      </c>
    </row>
    <row r="1676" spans="1:5">
      <c r="A1676" s="82">
        <v>3219</v>
      </c>
      <c r="B1676" s="82">
        <v>18</v>
      </c>
      <c r="C1676" s="75">
        <v>1590</v>
      </c>
      <c r="D1676" s="75">
        <v>100</v>
      </c>
      <c r="E1676" s="75" t="s">
        <v>116</v>
      </c>
    </row>
    <row r="1677" spans="1:5">
      <c r="A1677" s="82">
        <v>3220</v>
      </c>
      <c r="B1677" s="82">
        <v>18</v>
      </c>
      <c r="C1677" s="75">
        <v>1590</v>
      </c>
      <c r="D1677" s="75">
        <v>100</v>
      </c>
      <c r="E1677" s="75" t="s">
        <v>116</v>
      </c>
    </row>
    <row r="1678" spans="1:5">
      <c r="A1678" s="82">
        <v>3221</v>
      </c>
      <c r="B1678" s="82">
        <v>18</v>
      </c>
      <c r="C1678" s="75">
        <v>1590</v>
      </c>
      <c r="D1678" s="75">
        <v>100</v>
      </c>
      <c r="E1678" s="75" t="s">
        <v>116</v>
      </c>
    </row>
    <row r="1679" spans="1:5">
      <c r="A1679" s="82">
        <v>3222</v>
      </c>
      <c r="B1679" s="82">
        <v>18</v>
      </c>
      <c r="C1679" s="75">
        <v>1590</v>
      </c>
      <c r="D1679" s="75">
        <v>100</v>
      </c>
      <c r="E1679" s="75" t="s">
        <v>116</v>
      </c>
    </row>
    <row r="1680" spans="1:5">
      <c r="A1680" s="82">
        <v>3223</v>
      </c>
      <c r="B1680" s="82">
        <v>18</v>
      </c>
      <c r="C1680" s="75">
        <v>1590</v>
      </c>
      <c r="D1680" s="75">
        <v>100</v>
      </c>
      <c r="E1680" s="75" t="s">
        <v>116</v>
      </c>
    </row>
    <row r="1681" spans="1:5">
      <c r="A1681" s="82">
        <v>3224</v>
      </c>
      <c r="B1681" s="82">
        <v>18</v>
      </c>
      <c r="C1681" s="75">
        <v>1590</v>
      </c>
      <c r="D1681" s="75">
        <v>100</v>
      </c>
      <c r="E1681" s="75" t="s">
        <v>116</v>
      </c>
    </row>
    <row r="1682" spans="1:5">
      <c r="A1682" s="82">
        <v>3225</v>
      </c>
      <c r="B1682" s="82">
        <v>18</v>
      </c>
      <c r="C1682" s="75">
        <v>1590</v>
      </c>
      <c r="D1682" s="75">
        <v>100</v>
      </c>
      <c r="E1682" s="75" t="s">
        <v>116</v>
      </c>
    </row>
    <row r="1683" spans="1:5">
      <c r="A1683" s="82">
        <v>3226</v>
      </c>
      <c r="B1683" s="82">
        <v>18</v>
      </c>
      <c r="C1683" s="75">
        <v>1590</v>
      </c>
      <c r="D1683" s="75">
        <v>100</v>
      </c>
      <c r="E1683" s="75" t="s">
        <v>116</v>
      </c>
    </row>
    <row r="1684" spans="1:5">
      <c r="A1684" s="82">
        <v>3227</v>
      </c>
      <c r="B1684" s="82">
        <v>18</v>
      </c>
      <c r="C1684" s="75">
        <v>1590</v>
      </c>
      <c r="D1684" s="75">
        <v>100</v>
      </c>
      <c r="E1684" s="75" t="s">
        <v>116</v>
      </c>
    </row>
    <row r="1685" spans="1:5">
      <c r="A1685" s="82">
        <v>3228</v>
      </c>
      <c r="B1685" s="82">
        <v>18</v>
      </c>
      <c r="C1685" s="75">
        <v>1590</v>
      </c>
      <c r="D1685" s="75">
        <v>100</v>
      </c>
      <c r="E1685" s="75" t="s">
        <v>116</v>
      </c>
    </row>
    <row r="1686" spans="1:5">
      <c r="A1686" s="82">
        <v>3230</v>
      </c>
      <c r="B1686" s="82">
        <v>18</v>
      </c>
      <c r="C1686" s="75">
        <v>1590</v>
      </c>
      <c r="D1686" s="75">
        <v>100</v>
      </c>
      <c r="E1686" s="75" t="s">
        <v>116</v>
      </c>
    </row>
    <row r="1687" spans="1:5">
      <c r="A1687" s="82">
        <v>3231</v>
      </c>
      <c r="B1687" s="82">
        <v>18</v>
      </c>
      <c r="C1687" s="75">
        <v>1590</v>
      </c>
      <c r="D1687" s="75">
        <v>100</v>
      </c>
      <c r="E1687" s="75" t="s">
        <v>116</v>
      </c>
    </row>
    <row r="1688" spans="1:5">
      <c r="A1688" s="82">
        <v>3232</v>
      </c>
      <c r="B1688" s="82">
        <v>15</v>
      </c>
      <c r="C1688" s="75">
        <v>2049</v>
      </c>
      <c r="D1688" s="75">
        <v>104</v>
      </c>
      <c r="E1688" s="75" t="s">
        <v>116</v>
      </c>
    </row>
    <row r="1689" spans="1:5">
      <c r="A1689" s="82">
        <v>3233</v>
      </c>
      <c r="B1689" s="82">
        <v>15</v>
      </c>
      <c r="C1689" s="75">
        <v>2049</v>
      </c>
      <c r="D1689" s="75">
        <v>104</v>
      </c>
      <c r="E1689" s="75" t="s">
        <v>116</v>
      </c>
    </row>
    <row r="1690" spans="1:5">
      <c r="A1690" s="82">
        <v>3235</v>
      </c>
      <c r="B1690" s="82">
        <v>15</v>
      </c>
      <c r="C1690" s="75">
        <v>2049</v>
      </c>
      <c r="D1690" s="75">
        <v>104</v>
      </c>
      <c r="E1690" s="75" t="s">
        <v>116</v>
      </c>
    </row>
    <row r="1691" spans="1:5">
      <c r="A1691" s="82">
        <v>3236</v>
      </c>
      <c r="B1691" s="82">
        <v>15</v>
      </c>
      <c r="C1691" s="75">
        <v>2049</v>
      </c>
      <c r="D1691" s="75">
        <v>104</v>
      </c>
      <c r="E1691" s="75" t="s">
        <v>116</v>
      </c>
    </row>
    <row r="1692" spans="1:5">
      <c r="A1692" s="82">
        <v>3237</v>
      </c>
      <c r="B1692" s="82">
        <v>15</v>
      </c>
      <c r="C1692" s="75">
        <v>2049</v>
      </c>
      <c r="D1692" s="75">
        <v>104</v>
      </c>
      <c r="E1692" s="75" t="s">
        <v>116</v>
      </c>
    </row>
    <row r="1693" spans="1:5">
      <c r="A1693" s="82">
        <v>3238</v>
      </c>
      <c r="B1693" s="82">
        <v>15</v>
      </c>
      <c r="C1693" s="75">
        <v>2049</v>
      </c>
      <c r="D1693" s="75">
        <v>104</v>
      </c>
      <c r="E1693" s="75" t="s">
        <v>116</v>
      </c>
    </row>
    <row r="1694" spans="1:5">
      <c r="A1694" s="82">
        <v>3239</v>
      </c>
      <c r="B1694" s="82">
        <v>15</v>
      </c>
      <c r="C1694" s="75">
        <v>2049</v>
      </c>
      <c r="D1694" s="75">
        <v>104</v>
      </c>
      <c r="E1694" s="75" t="s">
        <v>116</v>
      </c>
    </row>
    <row r="1695" spans="1:5">
      <c r="A1695" s="82">
        <v>3240</v>
      </c>
      <c r="B1695" s="82">
        <v>18</v>
      </c>
      <c r="C1695" s="75">
        <v>1590</v>
      </c>
      <c r="D1695" s="75">
        <v>100</v>
      </c>
      <c r="E1695" s="75" t="s">
        <v>116</v>
      </c>
    </row>
    <row r="1696" spans="1:5">
      <c r="A1696" s="82">
        <v>3241</v>
      </c>
      <c r="B1696" s="82">
        <v>18</v>
      </c>
      <c r="C1696" s="75">
        <v>1590</v>
      </c>
      <c r="D1696" s="75">
        <v>100</v>
      </c>
      <c r="E1696" s="75" t="s">
        <v>116</v>
      </c>
    </row>
    <row r="1697" spans="1:5">
      <c r="A1697" s="82">
        <v>3242</v>
      </c>
      <c r="B1697" s="82">
        <v>15</v>
      </c>
      <c r="C1697" s="75">
        <v>2049</v>
      </c>
      <c r="D1697" s="75">
        <v>104</v>
      </c>
      <c r="E1697" s="75" t="s">
        <v>116</v>
      </c>
    </row>
    <row r="1698" spans="1:5">
      <c r="A1698" s="82">
        <v>3243</v>
      </c>
      <c r="B1698" s="82">
        <v>15</v>
      </c>
      <c r="C1698" s="75">
        <v>2049</v>
      </c>
      <c r="D1698" s="75">
        <v>104</v>
      </c>
      <c r="E1698" s="75" t="s">
        <v>116</v>
      </c>
    </row>
    <row r="1699" spans="1:5">
      <c r="A1699" s="82">
        <v>3249</v>
      </c>
      <c r="B1699" s="82">
        <v>15</v>
      </c>
      <c r="C1699" s="75">
        <v>2049</v>
      </c>
      <c r="D1699" s="75">
        <v>104</v>
      </c>
      <c r="E1699" s="75" t="s">
        <v>116</v>
      </c>
    </row>
    <row r="1700" spans="1:5">
      <c r="A1700" s="82">
        <v>3250</v>
      </c>
      <c r="B1700" s="82">
        <v>15</v>
      </c>
      <c r="C1700" s="75">
        <v>2049</v>
      </c>
      <c r="D1700" s="75">
        <v>104</v>
      </c>
      <c r="E1700" s="75" t="s">
        <v>116</v>
      </c>
    </row>
    <row r="1701" spans="1:5">
      <c r="A1701" s="82">
        <v>3251</v>
      </c>
      <c r="B1701" s="82">
        <v>15</v>
      </c>
      <c r="C1701" s="75">
        <v>2049</v>
      </c>
      <c r="D1701" s="75">
        <v>104</v>
      </c>
      <c r="E1701" s="75" t="s">
        <v>116</v>
      </c>
    </row>
    <row r="1702" spans="1:5">
      <c r="A1702" s="82">
        <v>3254</v>
      </c>
      <c r="B1702" s="82">
        <v>15</v>
      </c>
      <c r="C1702" s="75">
        <v>2049</v>
      </c>
      <c r="D1702" s="75">
        <v>104</v>
      </c>
      <c r="E1702" s="75" t="s">
        <v>116</v>
      </c>
    </row>
    <row r="1703" spans="1:5">
      <c r="A1703" s="82">
        <v>3260</v>
      </c>
      <c r="B1703" s="82">
        <v>15</v>
      </c>
      <c r="C1703" s="75">
        <v>2049</v>
      </c>
      <c r="D1703" s="75">
        <v>104</v>
      </c>
      <c r="E1703" s="75" t="s">
        <v>116</v>
      </c>
    </row>
    <row r="1704" spans="1:5">
      <c r="A1704" s="82">
        <v>3264</v>
      </c>
      <c r="B1704" s="82">
        <v>15</v>
      </c>
      <c r="C1704" s="75">
        <v>2049</v>
      </c>
      <c r="D1704" s="75">
        <v>104</v>
      </c>
      <c r="E1704" s="75" t="s">
        <v>116</v>
      </c>
    </row>
    <row r="1705" spans="1:5">
      <c r="A1705" s="82">
        <v>3265</v>
      </c>
      <c r="B1705" s="82">
        <v>15</v>
      </c>
      <c r="C1705" s="75">
        <v>2049</v>
      </c>
      <c r="D1705" s="75">
        <v>104</v>
      </c>
      <c r="E1705" s="75" t="s">
        <v>116</v>
      </c>
    </row>
    <row r="1706" spans="1:5">
      <c r="A1706" s="82">
        <v>3266</v>
      </c>
      <c r="B1706" s="82">
        <v>15</v>
      </c>
      <c r="C1706" s="75">
        <v>2049</v>
      </c>
      <c r="D1706" s="75">
        <v>104</v>
      </c>
      <c r="E1706" s="75" t="s">
        <v>116</v>
      </c>
    </row>
    <row r="1707" spans="1:5">
      <c r="A1707" s="82">
        <v>3267</v>
      </c>
      <c r="B1707" s="82">
        <v>15</v>
      </c>
      <c r="C1707" s="75">
        <v>2049</v>
      </c>
      <c r="D1707" s="75">
        <v>104</v>
      </c>
      <c r="E1707" s="75" t="s">
        <v>116</v>
      </c>
    </row>
    <row r="1708" spans="1:5">
      <c r="A1708" s="82">
        <v>3268</v>
      </c>
      <c r="B1708" s="82">
        <v>15</v>
      </c>
      <c r="C1708" s="75">
        <v>2049</v>
      </c>
      <c r="D1708" s="75">
        <v>104</v>
      </c>
      <c r="E1708" s="75" t="s">
        <v>116</v>
      </c>
    </row>
    <row r="1709" spans="1:5">
      <c r="A1709" s="82">
        <v>3269</v>
      </c>
      <c r="B1709" s="82">
        <v>15</v>
      </c>
      <c r="C1709" s="75">
        <v>2049</v>
      </c>
      <c r="D1709" s="75">
        <v>104</v>
      </c>
      <c r="E1709" s="75" t="s">
        <v>116</v>
      </c>
    </row>
    <row r="1710" spans="1:5">
      <c r="A1710" s="82">
        <v>3270</v>
      </c>
      <c r="B1710" s="82">
        <v>15</v>
      </c>
      <c r="C1710" s="75">
        <v>2049</v>
      </c>
      <c r="D1710" s="75">
        <v>104</v>
      </c>
      <c r="E1710" s="75" t="s">
        <v>116</v>
      </c>
    </row>
    <row r="1711" spans="1:5">
      <c r="A1711" s="82">
        <v>3271</v>
      </c>
      <c r="B1711" s="82">
        <v>15</v>
      </c>
      <c r="C1711" s="75">
        <v>2049</v>
      </c>
      <c r="D1711" s="75">
        <v>104</v>
      </c>
      <c r="E1711" s="75" t="s">
        <v>116</v>
      </c>
    </row>
    <row r="1712" spans="1:5">
      <c r="A1712" s="82">
        <v>3272</v>
      </c>
      <c r="B1712" s="82">
        <v>15</v>
      </c>
      <c r="C1712" s="75">
        <v>2049</v>
      </c>
      <c r="D1712" s="75">
        <v>104</v>
      </c>
      <c r="E1712" s="75" t="s">
        <v>116</v>
      </c>
    </row>
    <row r="1713" spans="1:5">
      <c r="A1713" s="82">
        <v>3273</v>
      </c>
      <c r="B1713" s="82">
        <v>15</v>
      </c>
      <c r="C1713" s="75">
        <v>2049</v>
      </c>
      <c r="D1713" s="75">
        <v>104</v>
      </c>
      <c r="E1713" s="75" t="s">
        <v>116</v>
      </c>
    </row>
    <row r="1714" spans="1:5">
      <c r="A1714" s="82">
        <v>3274</v>
      </c>
      <c r="B1714" s="82">
        <v>15</v>
      </c>
      <c r="C1714" s="75">
        <v>2049</v>
      </c>
      <c r="D1714" s="75">
        <v>104</v>
      </c>
      <c r="E1714" s="75" t="s">
        <v>116</v>
      </c>
    </row>
    <row r="1715" spans="1:5">
      <c r="A1715" s="82">
        <v>3275</v>
      </c>
      <c r="B1715" s="82">
        <v>15</v>
      </c>
      <c r="C1715" s="75">
        <v>2049</v>
      </c>
      <c r="D1715" s="75">
        <v>104</v>
      </c>
      <c r="E1715" s="75" t="s">
        <v>116</v>
      </c>
    </row>
    <row r="1716" spans="1:5">
      <c r="A1716" s="82">
        <v>3276</v>
      </c>
      <c r="B1716" s="82">
        <v>15</v>
      </c>
      <c r="C1716" s="75">
        <v>2049</v>
      </c>
      <c r="D1716" s="75">
        <v>104</v>
      </c>
      <c r="E1716" s="75" t="s">
        <v>116</v>
      </c>
    </row>
    <row r="1717" spans="1:5">
      <c r="A1717" s="82">
        <v>3277</v>
      </c>
      <c r="B1717" s="82">
        <v>15</v>
      </c>
      <c r="C1717" s="75">
        <v>2049</v>
      </c>
      <c r="D1717" s="75">
        <v>104</v>
      </c>
      <c r="E1717" s="75" t="s">
        <v>116</v>
      </c>
    </row>
    <row r="1718" spans="1:5">
      <c r="A1718" s="82">
        <v>3278</v>
      </c>
      <c r="B1718" s="82">
        <v>15</v>
      </c>
      <c r="C1718" s="75">
        <v>2049</v>
      </c>
      <c r="D1718" s="75">
        <v>104</v>
      </c>
      <c r="E1718" s="75" t="s">
        <v>116</v>
      </c>
    </row>
    <row r="1719" spans="1:5">
      <c r="A1719" s="82">
        <v>3279</v>
      </c>
      <c r="B1719" s="82">
        <v>15</v>
      </c>
      <c r="C1719" s="75">
        <v>2049</v>
      </c>
      <c r="D1719" s="75">
        <v>104</v>
      </c>
      <c r="E1719" s="75" t="s">
        <v>116</v>
      </c>
    </row>
    <row r="1720" spans="1:5">
      <c r="A1720" s="82">
        <v>3280</v>
      </c>
      <c r="B1720" s="82">
        <v>15</v>
      </c>
      <c r="C1720" s="75">
        <v>2049</v>
      </c>
      <c r="D1720" s="75">
        <v>104</v>
      </c>
      <c r="E1720" s="75" t="s">
        <v>116</v>
      </c>
    </row>
    <row r="1721" spans="1:5">
      <c r="A1721" s="82">
        <v>3281</v>
      </c>
      <c r="B1721" s="82">
        <v>15</v>
      </c>
      <c r="C1721" s="75">
        <v>2049</v>
      </c>
      <c r="D1721" s="75">
        <v>104</v>
      </c>
      <c r="E1721" s="75" t="s">
        <v>116</v>
      </c>
    </row>
    <row r="1722" spans="1:5">
      <c r="A1722" s="82">
        <v>3282</v>
      </c>
      <c r="B1722" s="82">
        <v>15</v>
      </c>
      <c r="C1722" s="75">
        <v>2049</v>
      </c>
      <c r="D1722" s="75">
        <v>104</v>
      </c>
      <c r="E1722" s="75" t="s">
        <v>116</v>
      </c>
    </row>
    <row r="1723" spans="1:5">
      <c r="A1723" s="82">
        <v>3283</v>
      </c>
      <c r="B1723" s="82">
        <v>15</v>
      </c>
      <c r="C1723" s="75">
        <v>2049</v>
      </c>
      <c r="D1723" s="75">
        <v>104</v>
      </c>
      <c r="E1723" s="75" t="s">
        <v>116</v>
      </c>
    </row>
    <row r="1724" spans="1:5">
      <c r="A1724" s="82">
        <v>3284</v>
      </c>
      <c r="B1724" s="82">
        <v>15</v>
      </c>
      <c r="C1724" s="75">
        <v>2049</v>
      </c>
      <c r="D1724" s="75">
        <v>104</v>
      </c>
      <c r="E1724" s="75" t="s">
        <v>116</v>
      </c>
    </row>
    <row r="1725" spans="1:5">
      <c r="A1725" s="82">
        <v>3285</v>
      </c>
      <c r="B1725" s="82">
        <v>15</v>
      </c>
      <c r="C1725" s="75">
        <v>2049</v>
      </c>
      <c r="D1725" s="75">
        <v>104</v>
      </c>
      <c r="E1725" s="75" t="s">
        <v>116</v>
      </c>
    </row>
    <row r="1726" spans="1:5">
      <c r="A1726" s="82">
        <v>3286</v>
      </c>
      <c r="B1726" s="82">
        <v>15</v>
      </c>
      <c r="C1726" s="75">
        <v>2049</v>
      </c>
      <c r="D1726" s="75">
        <v>104</v>
      </c>
      <c r="E1726" s="75" t="s">
        <v>116</v>
      </c>
    </row>
    <row r="1727" spans="1:5">
      <c r="A1727" s="82">
        <v>3287</v>
      </c>
      <c r="B1727" s="82">
        <v>15</v>
      </c>
      <c r="C1727" s="75">
        <v>2049</v>
      </c>
      <c r="D1727" s="75">
        <v>104</v>
      </c>
      <c r="E1727" s="75" t="s">
        <v>116</v>
      </c>
    </row>
    <row r="1728" spans="1:5">
      <c r="A1728" s="82">
        <v>3289</v>
      </c>
      <c r="B1728" s="82">
        <v>15</v>
      </c>
      <c r="C1728" s="75">
        <v>2049</v>
      </c>
      <c r="D1728" s="75">
        <v>104</v>
      </c>
      <c r="E1728" s="75" t="s">
        <v>116</v>
      </c>
    </row>
    <row r="1729" spans="1:5">
      <c r="A1729" s="82">
        <v>3292</v>
      </c>
      <c r="B1729" s="82">
        <v>15</v>
      </c>
      <c r="C1729" s="75">
        <v>2049</v>
      </c>
      <c r="D1729" s="75">
        <v>104</v>
      </c>
      <c r="E1729" s="75" t="s">
        <v>116</v>
      </c>
    </row>
    <row r="1730" spans="1:5">
      <c r="A1730" s="82">
        <v>3293</v>
      </c>
      <c r="B1730" s="82">
        <v>15</v>
      </c>
      <c r="C1730" s="75">
        <v>2049</v>
      </c>
      <c r="D1730" s="75">
        <v>104</v>
      </c>
      <c r="E1730" s="75" t="s">
        <v>116</v>
      </c>
    </row>
    <row r="1731" spans="1:5">
      <c r="A1731" s="82">
        <v>3294</v>
      </c>
      <c r="B1731" s="82">
        <v>15</v>
      </c>
      <c r="C1731" s="75">
        <v>2049</v>
      </c>
      <c r="D1731" s="75">
        <v>104</v>
      </c>
      <c r="E1731" s="75" t="s">
        <v>116</v>
      </c>
    </row>
    <row r="1732" spans="1:5">
      <c r="A1732" s="82">
        <v>3300</v>
      </c>
      <c r="B1732" s="82">
        <v>15</v>
      </c>
      <c r="C1732" s="75">
        <v>2049</v>
      </c>
      <c r="D1732" s="75">
        <v>104</v>
      </c>
      <c r="E1732" s="75" t="s">
        <v>116</v>
      </c>
    </row>
    <row r="1733" spans="1:5">
      <c r="A1733" s="82">
        <v>3301</v>
      </c>
      <c r="B1733" s="82">
        <v>15</v>
      </c>
      <c r="C1733" s="75">
        <v>2049</v>
      </c>
      <c r="D1733" s="75">
        <v>104</v>
      </c>
      <c r="E1733" s="75" t="s">
        <v>116</v>
      </c>
    </row>
    <row r="1734" spans="1:5">
      <c r="A1734" s="82">
        <v>3302</v>
      </c>
      <c r="B1734" s="82">
        <v>15</v>
      </c>
      <c r="C1734" s="75">
        <v>2049</v>
      </c>
      <c r="D1734" s="75">
        <v>104</v>
      </c>
      <c r="E1734" s="75" t="s">
        <v>116</v>
      </c>
    </row>
    <row r="1735" spans="1:5">
      <c r="A1735" s="82">
        <v>3303</v>
      </c>
      <c r="B1735" s="82">
        <v>15</v>
      </c>
      <c r="C1735" s="75">
        <v>2049</v>
      </c>
      <c r="D1735" s="75">
        <v>104</v>
      </c>
      <c r="E1735" s="75" t="s">
        <v>116</v>
      </c>
    </row>
    <row r="1736" spans="1:5">
      <c r="A1736" s="82">
        <v>3304</v>
      </c>
      <c r="B1736" s="82">
        <v>15</v>
      </c>
      <c r="C1736" s="75">
        <v>2049</v>
      </c>
      <c r="D1736" s="75">
        <v>104</v>
      </c>
      <c r="E1736" s="75" t="s">
        <v>116</v>
      </c>
    </row>
    <row r="1737" spans="1:5">
      <c r="A1737" s="82">
        <v>3305</v>
      </c>
      <c r="B1737" s="82">
        <v>15</v>
      </c>
      <c r="C1737" s="75">
        <v>2049</v>
      </c>
      <c r="D1737" s="75">
        <v>104</v>
      </c>
      <c r="E1737" s="75" t="s">
        <v>116</v>
      </c>
    </row>
    <row r="1738" spans="1:5">
      <c r="A1738" s="82">
        <v>3309</v>
      </c>
      <c r="B1738" s="82">
        <v>15</v>
      </c>
      <c r="C1738" s="75">
        <v>2049</v>
      </c>
      <c r="D1738" s="75">
        <v>104</v>
      </c>
      <c r="E1738" s="75" t="s">
        <v>116</v>
      </c>
    </row>
    <row r="1739" spans="1:5">
      <c r="A1739" s="82">
        <v>3310</v>
      </c>
      <c r="B1739" s="82">
        <v>15</v>
      </c>
      <c r="C1739" s="75">
        <v>2049</v>
      </c>
      <c r="D1739" s="75">
        <v>104</v>
      </c>
      <c r="E1739" s="75" t="s">
        <v>116</v>
      </c>
    </row>
    <row r="1740" spans="1:5">
      <c r="A1740" s="82">
        <v>3311</v>
      </c>
      <c r="B1740" s="82">
        <v>15</v>
      </c>
      <c r="C1740" s="75">
        <v>2049</v>
      </c>
      <c r="D1740" s="75">
        <v>104</v>
      </c>
      <c r="E1740" s="75" t="s">
        <v>116</v>
      </c>
    </row>
    <row r="1741" spans="1:5">
      <c r="A1741" s="82">
        <v>3312</v>
      </c>
      <c r="B1741" s="82">
        <v>15</v>
      </c>
      <c r="C1741" s="75">
        <v>2049</v>
      </c>
      <c r="D1741" s="75">
        <v>104</v>
      </c>
      <c r="E1741" s="75" t="s">
        <v>116</v>
      </c>
    </row>
    <row r="1742" spans="1:5">
      <c r="A1742" s="82">
        <v>3314</v>
      </c>
      <c r="B1742" s="82">
        <v>15</v>
      </c>
      <c r="C1742" s="75">
        <v>2049</v>
      </c>
      <c r="D1742" s="75">
        <v>104</v>
      </c>
      <c r="E1742" s="75" t="s">
        <v>116</v>
      </c>
    </row>
    <row r="1743" spans="1:5">
      <c r="A1743" s="82">
        <v>3315</v>
      </c>
      <c r="B1743" s="82">
        <v>15</v>
      </c>
      <c r="C1743" s="75">
        <v>2049</v>
      </c>
      <c r="D1743" s="75">
        <v>104</v>
      </c>
      <c r="E1743" s="75" t="s">
        <v>116</v>
      </c>
    </row>
    <row r="1744" spans="1:5">
      <c r="A1744" s="82">
        <v>3317</v>
      </c>
      <c r="B1744" s="82">
        <v>14</v>
      </c>
      <c r="C1744" s="75">
        <v>1610</v>
      </c>
      <c r="D1744" s="75">
        <v>120</v>
      </c>
      <c r="E1744" s="75" t="s">
        <v>116</v>
      </c>
    </row>
    <row r="1745" spans="1:5">
      <c r="A1745" s="82">
        <v>3318</v>
      </c>
      <c r="B1745" s="82">
        <v>14</v>
      </c>
      <c r="C1745" s="75">
        <v>1610</v>
      </c>
      <c r="D1745" s="75">
        <v>120</v>
      </c>
      <c r="E1745" s="75" t="s">
        <v>116</v>
      </c>
    </row>
    <row r="1746" spans="1:5">
      <c r="A1746" s="82">
        <v>3319</v>
      </c>
      <c r="B1746" s="82">
        <v>14</v>
      </c>
      <c r="C1746" s="75">
        <v>1610</v>
      </c>
      <c r="D1746" s="75">
        <v>120</v>
      </c>
      <c r="E1746" s="75" t="s">
        <v>116</v>
      </c>
    </row>
    <row r="1747" spans="1:5">
      <c r="A1747" s="82">
        <v>3321</v>
      </c>
      <c r="B1747" s="82">
        <v>18</v>
      </c>
      <c r="C1747" s="75">
        <v>1590</v>
      </c>
      <c r="D1747" s="75">
        <v>100</v>
      </c>
      <c r="E1747" s="75" t="s">
        <v>116</v>
      </c>
    </row>
    <row r="1748" spans="1:5">
      <c r="A1748" s="82">
        <v>3322</v>
      </c>
      <c r="B1748" s="82">
        <v>15</v>
      </c>
      <c r="C1748" s="75">
        <v>2049</v>
      </c>
      <c r="D1748" s="75">
        <v>104</v>
      </c>
      <c r="E1748" s="75" t="s">
        <v>116</v>
      </c>
    </row>
    <row r="1749" spans="1:5">
      <c r="A1749" s="82">
        <v>3323</v>
      </c>
      <c r="B1749" s="82">
        <v>18</v>
      </c>
      <c r="C1749" s="75">
        <v>1590</v>
      </c>
      <c r="D1749" s="75">
        <v>100</v>
      </c>
      <c r="E1749" s="75" t="s">
        <v>116</v>
      </c>
    </row>
    <row r="1750" spans="1:5">
      <c r="A1750" s="82">
        <v>3324</v>
      </c>
      <c r="B1750" s="82">
        <v>15</v>
      </c>
      <c r="C1750" s="75">
        <v>2049</v>
      </c>
      <c r="D1750" s="75">
        <v>104</v>
      </c>
      <c r="E1750" s="75" t="s">
        <v>116</v>
      </c>
    </row>
    <row r="1751" spans="1:5">
      <c r="A1751" s="82">
        <v>3325</v>
      </c>
      <c r="B1751" s="82">
        <v>15</v>
      </c>
      <c r="C1751" s="75">
        <v>2049</v>
      </c>
      <c r="D1751" s="75">
        <v>104</v>
      </c>
      <c r="E1751" s="75" t="s">
        <v>116</v>
      </c>
    </row>
    <row r="1752" spans="1:5">
      <c r="A1752" s="82">
        <v>3328</v>
      </c>
      <c r="B1752" s="82">
        <v>18</v>
      </c>
      <c r="C1752" s="75">
        <v>1590</v>
      </c>
      <c r="D1752" s="75">
        <v>100</v>
      </c>
      <c r="E1752" s="75" t="s">
        <v>116</v>
      </c>
    </row>
    <row r="1753" spans="1:5">
      <c r="A1753" s="82">
        <v>3329</v>
      </c>
      <c r="B1753" s="82">
        <v>18</v>
      </c>
      <c r="C1753" s="75">
        <v>1590</v>
      </c>
      <c r="D1753" s="75">
        <v>100</v>
      </c>
      <c r="E1753" s="75" t="s">
        <v>116</v>
      </c>
    </row>
    <row r="1754" spans="1:5">
      <c r="A1754" s="82">
        <v>3330</v>
      </c>
      <c r="B1754" s="82">
        <v>18</v>
      </c>
      <c r="C1754" s="75">
        <v>1590</v>
      </c>
      <c r="D1754" s="75">
        <v>100</v>
      </c>
      <c r="E1754" s="75" t="s">
        <v>116</v>
      </c>
    </row>
    <row r="1755" spans="1:5">
      <c r="A1755" s="82">
        <v>3331</v>
      </c>
      <c r="B1755" s="82">
        <v>18</v>
      </c>
      <c r="C1755" s="75">
        <v>1590</v>
      </c>
      <c r="D1755" s="75">
        <v>100</v>
      </c>
      <c r="E1755" s="75" t="s">
        <v>116</v>
      </c>
    </row>
    <row r="1756" spans="1:5">
      <c r="A1756" s="82">
        <v>3332</v>
      </c>
      <c r="B1756" s="82">
        <v>18</v>
      </c>
      <c r="C1756" s="75">
        <v>1590</v>
      </c>
      <c r="D1756" s="75">
        <v>100</v>
      </c>
      <c r="E1756" s="75" t="s">
        <v>116</v>
      </c>
    </row>
    <row r="1757" spans="1:5">
      <c r="A1757" s="82">
        <v>3333</v>
      </c>
      <c r="B1757" s="82">
        <v>18</v>
      </c>
      <c r="C1757" s="75">
        <v>1590</v>
      </c>
      <c r="D1757" s="75">
        <v>100</v>
      </c>
      <c r="E1757" s="75" t="s">
        <v>116</v>
      </c>
    </row>
    <row r="1758" spans="1:5">
      <c r="A1758" s="82">
        <v>3334</v>
      </c>
      <c r="B1758" s="82">
        <v>18</v>
      </c>
      <c r="C1758" s="75">
        <v>1590</v>
      </c>
      <c r="D1758" s="75">
        <v>100</v>
      </c>
      <c r="E1758" s="75" t="s">
        <v>116</v>
      </c>
    </row>
    <row r="1759" spans="1:5">
      <c r="A1759" s="82">
        <v>3335</v>
      </c>
      <c r="B1759" s="82">
        <v>18</v>
      </c>
      <c r="C1759" s="75">
        <v>1590</v>
      </c>
      <c r="D1759" s="75">
        <v>100</v>
      </c>
      <c r="E1759" s="75" t="s">
        <v>116</v>
      </c>
    </row>
    <row r="1760" spans="1:5">
      <c r="A1760" s="82">
        <v>3337</v>
      </c>
      <c r="B1760" s="82">
        <v>18</v>
      </c>
      <c r="C1760" s="75">
        <v>1590</v>
      </c>
      <c r="D1760" s="75">
        <v>100</v>
      </c>
      <c r="E1760" s="75" t="s">
        <v>116</v>
      </c>
    </row>
    <row r="1761" spans="1:5">
      <c r="A1761" s="82">
        <v>3338</v>
      </c>
      <c r="B1761" s="82">
        <v>18</v>
      </c>
      <c r="C1761" s="75">
        <v>1590</v>
      </c>
      <c r="D1761" s="75">
        <v>100</v>
      </c>
      <c r="E1761" s="75" t="s">
        <v>116</v>
      </c>
    </row>
    <row r="1762" spans="1:5">
      <c r="A1762" s="82">
        <v>3340</v>
      </c>
      <c r="B1762" s="82">
        <v>18</v>
      </c>
      <c r="C1762" s="75">
        <v>1590</v>
      </c>
      <c r="D1762" s="75">
        <v>100</v>
      </c>
      <c r="E1762" s="75" t="s">
        <v>116</v>
      </c>
    </row>
    <row r="1763" spans="1:5">
      <c r="A1763" s="82">
        <v>3341</v>
      </c>
      <c r="B1763" s="82">
        <v>18</v>
      </c>
      <c r="C1763" s="75">
        <v>1590</v>
      </c>
      <c r="D1763" s="75">
        <v>100</v>
      </c>
      <c r="E1763" s="75" t="s">
        <v>116</v>
      </c>
    </row>
    <row r="1764" spans="1:5">
      <c r="A1764" s="82">
        <v>3342</v>
      </c>
      <c r="B1764" s="82">
        <v>18</v>
      </c>
      <c r="C1764" s="75">
        <v>1590</v>
      </c>
      <c r="D1764" s="75">
        <v>100</v>
      </c>
      <c r="E1764" s="75" t="s">
        <v>116</v>
      </c>
    </row>
    <row r="1765" spans="1:5">
      <c r="A1765" s="82">
        <v>3345</v>
      </c>
      <c r="B1765" s="82">
        <v>18</v>
      </c>
      <c r="C1765" s="75">
        <v>1590</v>
      </c>
      <c r="D1765" s="75">
        <v>100</v>
      </c>
      <c r="E1765" s="75" t="s">
        <v>116</v>
      </c>
    </row>
    <row r="1766" spans="1:5">
      <c r="A1766" s="82">
        <v>3350</v>
      </c>
      <c r="B1766" s="82">
        <v>15</v>
      </c>
      <c r="C1766" s="75">
        <v>2049</v>
      </c>
      <c r="D1766" s="75">
        <v>104</v>
      </c>
      <c r="E1766" s="75" t="s">
        <v>116</v>
      </c>
    </row>
    <row r="1767" spans="1:5">
      <c r="A1767" s="82">
        <v>3351</v>
      </c>
      <c r="B1767" s="82">
        <v>15</v>
      </c>
      <c r="C1767" s="75">
        <v>2049</v>
      </c>
      <c r="D1767" s="75">
        <v>104</v>
      </c>
      <c r="E1767" s="75" t="s">
        <v>116</v>
      </c>
    </row>
    <row r="1768" spans="1:5">
      <c r="A1768" s="82">
        <v>3352</v>
      </c>
      <c r="B1768" s="82">
        <v>15</v>
      </c>
      <c r="C1768" s="75">
        <v>2049</v>
      </c>
      <c r="D1768" s="75">
        <v>104</v>
      </c>
      <c r="E1768" s="75" t="s">
        <v>116</v>
      </c>
    </row>
    <row r="1769" spans="1:5">
      <c r="A1769" s="82">
        <v>3353</v>
      </c>
      <c r="B1769" s="82">
        <v>15</v>
      </c>
      <c r="C1769" s="75">
        <v>2049</v>
      </c>
      <c r="D1769" s="75">
        <v>104</v>
      </c>
      <c r="E1769" s="75" t="s">
        <v>116</v>
      </c>
    </row>
    <row r="1770" spans="1:5">
      <c r="A1770" s="82">
        <v>3354</v>
      </c>
      <c r="B1770" s="82">
        <v>15</v>
      </c>
      <c r="C1770" s="75">
        <v>2049</v>
      </c>
      <c r="D1770" s="75">
        <v>104</v>
      </c>
      <c r="E1770" s="75" t="s">
        <v>116</v>
      </c>
    </row>
    <row r="1771" spans="1:5">
      <c r="A1771" s="82">
        <v>3355</v>
      </c>
      <c r="B1771" s="82">
        <v>15</v>
      </c>
      <c r="C1771" s="75">
        <v>2049</v>
      </c>
      <c r="D1771" s="75">
        <v>104</v>
      </c>
      <c r="E1771" s="75" t="s">
        <v>116</v>
      </c>
    </row>
    <row r="1772" spans="1:5">
      <c r="A1772" s="82">
        <v>3356</v>
      </c>
      <c r="B1772" s="82">
        <v>15</v>
      </c>
      <c r="C1772" s="75">
        <v>2049</v>
      </c>
      <c r="D1772" s="75">
        <v>104</v>
      </c>
      <c r="E1772" s="75" t="s">
        <v>116</v>
      </c>
    </row>
    <row r="1773" spans="1:5">
      <c r="A1773" s="82">
        <v>3357</v>
      </c>
      <c r="B1773" s="82">
        <v>15</v>
      </c>
      <c r="C1773" s="75">
        <v>2049</v>
      </c>
      <c r="D1773" s="75">
        <v>104</v>
      </c>
      <c r="E1773" s="75" t="s">
        <v>116</v>
      </c>
    </row>
    <row r="1774" spans="1:5">
      <c r="A1774" s="82">
        <v>3360</v>
      </c>
      <c r="B1774" s="82">
        <v>15</v>
      </c>
      <c r="C1774" s="75">
        <v>2049</v>
      </c>
      <c r="D1774" s="75">
        <v>104</v>
      </c>
      <c r="E1774" s="75" t="s">
        <v>116</v>
      </c>
    </row>
    <row r="1775" spans="1:5">
      <c r="A1775" s="82">
        <v>3361</v>
      </c>
      <c r="B1775" s="82">
        <v>15</v>
      </c>
      <c r="C1775" s="75">
        <v>2049</v>
      </c>
      <c r="D1775" s="75">
        <v>104</v>
      </c>
      <c r="E1775" s="75" t="s">
        <v>116</v>
      </c>
    </row>
    <row r="1776" spans="1:5">
      <c r="A1776" s="82">
        <v>3363</v>
      </c>
      <c r="B1776" s="82">
        <v>17</v>
      </c>
      <c r="C1776" s="75">
        <v>1846</v>
      </c>
      <c r="D1776" s="75">
        <v>145</v>
      </c>
      <c r="E1776" s="75" t="s">
        <v>116</v>
      </c>
    </row>
    <row r="1777" spans="1:5">
      <c r="A1777" s="82">
        <v>3364</v>
      </c>
      <c r="B1777" s="82">
        <v>17</v>
      </c>
      <c r="C1777" s="75">
        <v>1846</v>
      </c>
      <c r="D1777" s="75">
        <v>145</v>
      </c>
      <c r="E1777" s="75" t="s">
        <v>116</v>
      </c>
    </row>
    <row r="1778" spans="1:5">
      <c r="A1778" s="82">
        <v>3370</v>
      </c>
      <c r="B1778" s="82">
        <v>17</v>
      </c>
      <c r="C1778" s="75">
        <v>1846</v>
      </c>
      <c r="D1778" s="75">
        <v>145</v>
      </c>
      <c r="E1778" s="75" t="s">
        <v>116</v>
      </c>
    </row>
    <row r="1779" spans="1:5">
      <c r="A1779" s="82">
        <v>3371</v>
      </c>
      <c r="B1779" s="82">
        <v>17</v>
      </c>
      <c r="C1779" s="75">
        <v>1846</v>
      </c>
      <c r="D1779" s="75">
        <v>145</v>
      </c>
      <c r="E1779" s="75" t="s">
        <v>116</v>
      </c>
    </row>
    <row r="1780" spans="1:5">
      <c r="A1780" s="82">
        <v>3373</v>
      </c>
      <c r="B1780" s="82">
        <v>16</v>
      </c>
      <c r="C1780" s="75">
        <v>1595</v>
      </c>
      <c r="D1780" s="75">
        <v>248</v>
      </c>
      <c r="E1780" s="75" t="s">
        <v>116</v>
      </c>
    </row>
    <row r="1781" spans="1:5">
      <c r="A1781" s="82">
        <v>3375</v>
      </c>
      <c r="B1781" s="82">
        <v>14</v>
      </c>
      <c r="C1781" s="75">
        <v>1610</v>
      </c>
      <c r="D1781" s="75">
        <v>120</v>
      </c>
      <c r="E1781" s="75" t="s">
        <v>116</v>
      </c>
    </row>
    <row r="1782" spans="1:5">
      <c r="A1782" s="82">
        <v>3377</v>
      </c>
      <c r="B1782" s="82">
        <v>14</v>
      </c>
      <c r="C1782" s="75">
        <v>1610</v>
      </c>
      <c r="D1782" s="75">
        <v>120</v>
      </c>
      <c r="E1782" s="75" t="s">
        <v>116</v>
      </c>
    </row>
    <row r="1783" spans="1:5">
      <c r="A1783" s="82">
        <v>3378</v>
      </c>
      <c r="B1783" s="82">
        <v>14</v>
      </c>
      <c r="C1783" s="75">
        <v>1610</v>
      </c>
      <c r="D1783" s="75">
        <v>120</v>
      </c>
      <c r="E1783" s="75" t="s">
        <v>116</v>
      </c>
    </row>
    <row r="1784" spans="1:5">
      <c r="A1784" s="82">
        <v>3379</v>
      </c>
      <c r="B1784" s="82">
        <v>15</v>
      </c>
      <c r="C1784" s="75">
        <v>2049</v>
      </c>
      <c r="D1784" s="75">
        <v>104</v>
      </c>
      <c r="E1784" s="75" t="s">
        <v>116</v>
      </c>
    </row>
    <row r="1785" spans="1:5">
      <c r="A1785" s="82">
        <v>3380</v>
      </c>
      <c r="B1785" s="82">
        <v>14</v>
      </c>
      <c r="C1785" s="75">
        <v>1610</v>
      </c>
      <c r="D1785" s="75">
        <v>120</v>
      </c>
      <c r="E1785" s="75" t="s">
        <v>116</v>
      </c>
    </row>
    <row r="1786" spans="1:5">
      <c r="A1786" s="82">
        <v>3381</v>
      </c>
      <c r="B1786" s="82">
        <v>14</v>
      </c>
      <c r="C1786" s="75">
        <v>1610</v>
      </c>
      <c r="D1786" s="75">
        <v>120</v>
      </c>
      <c r="E1786" s="75" t="s">
        <v>116</v>
      </c>
    </row>
    <row r="1787" spans="1:5">
      <c r="A1787" s="82">
        <v>3384</v>
      </c>
      <c r="B1787" s="82">
        <v>14</v>
      </c>
      <c r="C1787" s="75">
        <v>1610</v>
      </c>
      <c r="D1787" s="75">
        <v>120</v>
      </c>
      <c r="E1787" s="75" t="s">
        <v>116</v>
      </c>
    </row>
    <row r="1788" spans="1:5">
      <c r="A1788" s="82">
        <v>3385</v>
      </c>
      <c r="B1788" s="82">
        <v>14</v>
      </c>
      <c r="C1788" s="75">
        <v>1610</v>
      </c>
      <c r="D1788" s="75">
        <v>120</v>
      </c>
      <c r="E1788" s="75" t="s">
        <v>116</v>
      </c>
    </row>
    <row r="1789" spans="1:5">
      <c r="A1789" s="82">
        <v>3387</v>
      </c>
      <c r="B1789" s="82">
        <v>14</v>
      </c>
      <c r="C1789" s="75">
        <v>1610</v>
      </c>
      <c r="D1789" s="75">
        <v>120</v>
      </c>
      <c r="E1789" s="75" t="s">
        <v>116</v>
      </c>
    </row>
    <row r="1790" spans="1:5">
      <c r="A1790" s="82">
        <v>3388</v>
      </c>
      <c r="B1790" s="82">
        <v>14</v>
      </c>
      <c r="C1790" s="75">
        <v>1610</v>
      </c>
      <c r="D1790" s="75">
        <v>120</v>
      </c>
      <c r="E1790" s="75" t="s">
        <v>116</v>
      </c>
    </row>
    <row r="1791" spans="1:5">
      <c r="A1791" s="82">
        <v>3390</v>
      </c>
      <c r="B1791" s="82">
        <v>14</v>
      </c>
      <c r="C1791" s="75">
        <v>1610</v>
      </c>
      <c r="D1791" s="75">
        <v>120</v>
      </c>
      <c r="E1791" s="75" t="s">
        <v>116</v>
      </c>
    </row>
    <row r="1792" spans="1:5">
      <c r="A1792" s="82">
        <v>3391</v>
      </c>
      <c r="B1792" s="82">
        <v>14</v>
      </c>
      <c r="C1792" s="75">
        <v>1610</v>
      </c>
      <c r="D1792" s="75">
        <v>120</v>
      </c>
      <c r="E1792" s="75" t="s">
        <v>116</v>
      </c>
    </row>
    <row r="1793" spans="1:5">
      <c r="A1793" s="82">
        <v>3392</v>
      </c>
      <c r="B1793" s="82">
        <v>14</v>
      </c>
      <c r="C1793" s="75">
        <v>1610</v>
      </c>
      <c r="D1793" s="75">
        <v>120</v>
      </c>
      <c r="E1793" s="75" t="s">
        <v>116</v>
      </c>
    </row>
    <row r="1794" spans="1:5">
      <c r="A1794" s="82">
        <v>3393</v>
      </c>
      <c r="B1794" s="82">
        <v>14</v>
      </c>
      <c r="C1794" s="75">
        <v>1610</v>
      </c>
      <c r="D1794" s="75">
        <v>120</v>
      </c>
      <c r="E1794" s="75" t="s">
        <v>116</v>
      </c>
    </row>
    <row r="1795" spans="1:5">
      <c r="A1795" s="82">
        <v>3395</v>
      </c>
      <c r="B1795" s="82">
        <v>13</v>
      </c>
      <c r="C1795" s="75">
        <v>1160</v>
      </c>
      <c r="D1795" s="75">
        <v>201</v>
      </c>
      <c r="E1795" s="75" t="s">
        <v>116</v>
      </c>
    </row>
    <row r="1796" spans="1:5">
      <c r="A1796" s="82">
        <v>3396</v>
      </c>
      <c r="B1796" s="82">
        <v>13</v>
      </c>
      <c r="C1796" s="75">
        <v>1160</v>
      </c>
      <c r="D1796" s="75">
        <v>201</v>
      </c>
      <c r="E1796" s="75" t="s">
        <v>116</v>
      </c>
    </row>
    <row r="1797" spans="1:5">
      <c r="A1797" s="82">
        <v>3399</v>
      </c>
      <c r="B1797" s="82">
        <v>14</v>
      </c>
      <c r="C1797" s="75">
        <v>1610</v>
      </c>
      <c r="D1797" s="75">
        <v>120</v>
      </c>
      <c r="E1797" s="75" t="s">
        <v>116</v>
      </c>
    </row>
    <row r="1798" spans="1:5">
      <c r="A1798" s="82">
        <v>3400</v>
      </c>
      <c r="B1798" s="82">
        <v>14</v>
      </c>
      <c r="C1798" s="75">
        <v>1610</v>
      </c>
      <c r="D1798" s="75">
        <v>120</v>
      </c>
      <c r="E1798" s="75" t="s">
        <v>116</v>
      </c>
    </row>
    <row r="1799" spans="1:5">
      <c r="A1799" s="82">
        <v>3401</v>
      </c>
      <c r="B1799" s="82">
        <v>14</v>
      </c>
      <c r="C1799" s="75">
        <v>1610</v>
      </c>
      <c r="D1799" s="75">
        <v>120</v>
      </c>
      <c r="E1799" s="75" t="s">
        <v>116</v>
      </c>
    </row>
    <row r="1800" spans="1:5">
      <c r="A1800" s="82">
        <v>3402</v>
      </c>
      <c r="B1800" s="82">
        <v>14</v>
      </c>
      <c r="C1800" s="75">
        <v>1610</v>
      </c>
      <c r="D1800" s="75">
        <v>120</v>
      </c>
      <c r="E1800" s="75" t="s">
        <v>116</v>
      </c>
    </row>
    <row r="1801" spans="1:5">
      <c r="A1801" s="82">
        <v>3407</v>
      </c>
      <c r="B1801" s="82">
        <v>15</v>
      </c>
      <c r="C1801" s="75">
        <v>2049</v>
      </c>
      <c r="D1801" s="75">
        <v>104</v>
      </c>
      <c r="E1801" s="75" t="s">
        <v>116</v>
      </c>
    </row>
    <row r="1802" spans="1:5">
      <c r="A1802" s="82">
        <v>3409</v>
      </c>
      <c r="B1802" s="82">
        <v>14</v>
      </c>
      <c r="C1802" s="75">
        <v>1610</v>
      </c>
      <c r="D1802" s="75">
        <v>120</v>
      </c>
      <c r="E1802" s="75" t="s">
        <v>116</v>
      </c>
    </row>
    <row r="1803" spans="1:5">
      <c r="A1803" s="82">
        <v>3412</v>
      </c>
      <c r="B1803" s="82">
        <v>14</v>
      </c>
      <c r="C1803" s="75">
        <v>1610</v>
      </c>
      <c r="D1803" s="75">
        <v>120</v>
      </c>
      <c r="E1803" s="75" t="s">
        <v>116</v>
      </c>
    </row>
    <row r="1804" spans="1:5">
      <c r="A1804" s="82">
        <v>3413</v>
      </c>
      <c r="B1804" s="82">
        <v>14</v>
      </c>
      <c r="C1804" s="75">
        <v>1610</v>
      </c>
      <c r="D1804" s="75">
        <v>120</v>
      </c>
      <c r="E1804" s="75" t="s">
        <v>116</v>
      </c>
    </row>
    <row r="1805" spans="1:5">
      <c r="A1805" s="82">
        <v>3414</v>
      </c>
      <c r="B1805" s="82">
        <v>14</v>
      </c>
      <c r="C1805" s="75">
        <v>1610</v>
      </c>
      <c r="D1805" s="75">
        <v>120</v>
      </c>
      <c r="E1805" s="75" t="s">
        <v>116</v>
      </c>
    </row>
    <row r="1806" spans="1:5">
      <c r="A1806" s="82">
        <v>3415</v>
      </c>
      <c r="B1806" s="82">
        <v>14</v>
      </c>
      <c r="C1806" s="75">
        <v>1610</v>
      </c>
      <c r="D1806" s="75">
        <v>120</v>
      </c>
      <c r="E1806" s="75" t="s">
        <v>116</v>
      </c>
    </row>
    <row r="1807" spans="1:5">
      <c r="A1807" s="82">
        <v>3418</v>
      </c>
      <c r="B1807" s="82">
        <v>14</v>
      </c>
      <c r="C1807" s="75">
        <v>1610</v>
      </c>
      <c r="D1807" s="75">
        <v>120</v>
      </c>
      <c r="E1807" s="75" t="s">
        <v>116</v>
      </c>
    </row>
    <row r="1808" spans="1:5">
      <c r="A1808" s="82">
        <v>3419</v>
      </c>
      <c r="B1808" s="82">
        <v>14</v>
      </c>
      <c r="C1808" s="75">
        <v>1610</v>
      </c>
      <c r="D1808" s="75">
        <v>120</v>
      </c>
      <c r="E1808" s="75" t="s">
        <v>116</v>
      </c>
    </row>
    <row r="1809" spans="1:5">
      <c r="A1809" s="82">
        <v>3420</v>
      </c>
      <c r="B1809" s="82">
        <v>14</v>
      </c>
      <c r="C1809" s="75">
        <v>1610</v>
      </c>
      <c r="D1809" s="75">
        <v>120</v>
      </c>
      <c r="E1809" s="75" t="s">
        <v>116</v>
      </c>
    </row>
    <row r="1810" spans="1:5">
      <c r="A1810" s="82">
        <v>3422</v>
      </c>
      <c r="B1810" s="82">
        <v>13</v>
      </c>
      <c r="C1810" s="75">
        <v>1160</v>
      </c>
      <c r="D1810" s="75">
        <v>201</v>
      </c>
      <c r="E1810" s="75" t="s">
        <v>116</v>
      </c>
    </row>
    <row r="1811" spans="1:5">
      <c r="A1811" s="82">
        <v>3423</v>
      </c>
      <c r="B1811" s="82">
        <v>14</v>
      </c>
      <c r="C1811" s="75">
        <v>1610</v>
      </c>
      <c r="D1811" s="75">
        <v>120</v>
      </c>
      <c r="E1811" s="75" t="s">
        <v>116</v>
      </c>
    </row>
    <row r="1812" spans="1:5">
      <c r="A1812" s="82">
        <v>3424</v>
      </c>
      <c r="B1812" s="82">
        <v>13</v>
      </c>
      <c r="C1812" s="75">
        <v>1160</v>
      </c>
      <c r="D1812" s="75">
        <v>201</v>
      </c>
      <c r="E1812" s="75" t="s">
        <v>116</v>
      </c>
    </row>
    <row r="1813" spans="1:5">
      <c r="A1813" s="82">
        <v>3427</v>
      </c>
      <c r="B1813" s="82">
        <v>18</v>
      </c>
      <c r="C1813" s="75">
        <v>1590</v>
      </c>
      <c r="D1813" s="75">
        <v>100</v>
      </c>
      <c r="E1813" s="75" t="s">
        <v>116</v>
      </c>
    </row>
    <row r="1814" spans="1:5">
      <c r="A1814" s="82">
        <v>3428</v>
      </c>
      <c r="B1814" s="82">
        <v>18</v>
      </c>
      <c r="C1814" s="75">
        <v>1590</v>
      </c>
      <c r="D1814" s="75">
        <v>100</v>
      </c>
      <c r="E1814" s="75" t="s">
        <v>116</v>
      </c>
    </row>
    <row r="1815" spans="1:5">
      <c r="A1815" s="82">
        <v>3429</v>
      </c>
      <c r="B1815" s="82">
        <v>18</v>
      </c>
      <c r="C1815" s="75">
        <v>1590</v>
      </c>
      <c r="D1815" s="75">
        <v>100</v>
      </c>
      <c r="E1815" s="75" t="s">
        <v>116</v>
      </c>
    </row>
    <row r="1816" spans="1:5">
      <c r="A1816" s="82">
        <v>3430</v>
      </c>
      <c r="B1816" s="82">
        <v>18</v>
      </c>
      <c r="C1816" s="75">
        <v>1590</v>
      </c>
      <c r="D1816" s="75">
        <v>100</v>
      </c>
      <c r="E1816" s="75" t="s">
        <v>116</v>
      </c>
    </row>
    <row r="1817" spans="1:5">
      <c r="A1817" s="82">
        <v>3431</v>
      </c>
      <c r="B1817" s="82">
        <v>17</v>
      </c>
      <c r="C1817" s="75">
        <v>1846</v>
      </c>
      <c r="D1817" s="75">
        <v>145</v>
      </c>
      <c r="E1817" s="75" t="s">
        <v>116</v>
      </c>
    </row>
    <row r="1818" spans="1:5">
      <c r="A1818" s="82">
        <v>3432</v>
      </c>
      <c r="B1818" s="82">
        <v>17</v>
      </c>
      <c r="C1818" s="75">
        <v>1846</v>
      </c>
      <c r="D1818" s="75">
        <v>145</v>
      </c>
      <c r="E1818" s="75" t="s">
        <v>116</v>
      </c>
    </row>
    <row r="1819" spans="1:5">
      <c r="A1819" s="82">
        <v>3433</v>
      </c>
      <c r="B1819" s="82">
        <v>17</v>
      </c>
      <c r="C1819" s="75">
        <v>1846</v>
      </c>
      <c r="D1819" s="75">
        <v>145</v>
      </c>
      <c r="E1819" s="75" t="s">
        <v>116</v>
      </c>
    </row>
    <row r="1820" spans="1:5">
      <c r="A1820" s="82">
        <v>3434</v>
      </c>
      <c r="B1820" s="82">
        <v>17</v>
      </c>
      <c r="C1820" s="75">
        <v>1846</v>
      </c>
      <c r="D1820" s="75">
        <v>145</v>
      </c>
      <c r="E1820" s="75" t="s">
        <v>116</v>
      </c>
    </row>
    <row r="1821" spans="1:5">
      <c r="A1821" s="82">
        <v>3435</v>
      </c>
      <c r="B1821" s="82">
        <v>17</v>
      </c>
      <c r="C1821" s="75">
        <v>1846</v>
      </c>
      <c r="D1821" s="75">
        <v>145</v>
      </c>
      <c r="E1821" s="75" t="s">
        <v>116</v>
      </c>
    </row>
    <row r="1822" spans="1:5">
      <c r="A1822" s="82">
        <v>3437</v>
      </c>
      <c r="B1822" s="82">
        <v>17</v>
      </c>
      <c r="C1822" s="75">
        <v>1846</v>
      </c>
      <c r="D1822" s="75">
        <v>145</v>
      </c>
      <c r="E1822" s="75" t="s">
        <v>116</v>
      </c>
    </row>
    <row r="1823" spans="1:5">
      <c r="A1823" s="82">
        <v>3438</v>
      </c>
      <c r="B1823" s="82">
        <v>17</v>
      </c>
      <c r="C1823" s="75">
        <v>1846</v>
      </c>
      <c r="D1823" s="75">
        <v>145</v>
      </c>
      <c r="E1823" s="75" t="s">
        <v>116</v>
      </c>
    </row>
    <row r="1824" spans="1:5">
      <c r="A1824" s="82">
        <v>3440</v>
      </c>
      <c r="B1824" s="82">
        <v>17</v>
      </c>
      <c r="C1824" s="75">
        <v>1846</v>
      </c>
      <c r="D1824" s="75">
        <v>145</v>
      </c>
      <c r="E1824" s="75" t="s">
        <v>116</v>
      </c>
    </row>
    <row r="1825" spans="1:5">
      <c r="A1825" s="82">
        <v>3441</v>
      </c>
      <c r="B1825" s="82">
        <v>17</v>
      </c>
      <c r="C1825" s="75">
        <v>1846</v>
      </c>
      <c r="D1825" s="75">
        <v>145</v>
      </c>
      <c r="E1825" s="75" t="s">
        <v>116</v>
      </c>
    </row>
    <row r="1826" spans="1:5">
      <c r="A1826" s="82">
        <v>3442</v>
      </c>
      <c r="B1826" s="82">
        <v>17</v>
      </c>
      <c r="C1826" s="75">
        <v>1846</v>
      </c>
      <c r="D1826" s="75">
        <v>145</v>
      </c>
      <c r="E1826" s="75" t="s">
        <v>116</v>
      </c>
    </row>
    <row r="1827" spans="1:5">
      <c r="A1827" s="82">
        <v>3444</v>
      </c>
      <c r="B1827" s="82">
        <v>17</v>
      </c>
      <c r="C1827" s="75">
        <v>1846</v>
      </c>
      <c r="D1827" s="75">
        <v>145</v>
      </c>
      <c r="E1827" s="75" t="s">
        <v>116</v>
      </c>
    </row>
    <row r="1828" spans="1:5">
      <c r="A1828" s="82">
        <v>3446</v>
      </c>
      <c r="B1828" s="82">
        <v>17</v>
      </c>
      <c r="C1828" s="75">
        <v>1846</v>
      </c>
      <c r="D1828" s="75">
        <v>145</v>
      </c>
      <c r="E1828" s="75" t="s">
        <v>116</v>
      </c>
    </row>
    <row r="1829" spans="1:5">
      <c r="A1829" s="82">
        <v>3447</v>
      </c>
      <c r="B1829" s="82">
        <v>17</v>
      </c>
      <c r="C1829" s="75">
        <v>1846</v>
      </c>
      <c r="D1829" s="75">
        <v>145</v>
      </c>
      <c r="E1829" s="75" t="s">
        <v>116</v>
      </c>
    </row>
    <row r="1830" spans="1:5">
      <c r="A1830" s="82">
        <v>3448</v>
      </c>
      <c r="B1830" s="82">
        <v>17</v>
      </c>
      <c r="C1830" s="75">
        <v>1846</v>
      </c>
      <c r="D1830" s="75">
        <v>145</v>
      </c>
      <c r="E1830" s="75" t="s">
        <v>116</v>
      </c>
    </row>
    <row r="1831" spans="1:5">
      <c r="A1831" s="82">
        <v>3450</v>
      </c>
      <c r="B1831" s="82">
        <v>17</v>
      </c>
      <c r="C1831" s="75">
        <v>1846</v>
      </c>
      <c r="D1831" s="75">
        <v>145</v>
      </c>
      <c r="E1831" s="75" t="s">
        <v>116</v>
      </c>
    </row>
    <row r="1832" spans="1:5">
      <c r="A1832" s="82">
        <v>3451</v>
      </c>
      <c r="B1832" s="82">
        <v>17</v>
      </c>
      <c r="C1832" s="75">
        <v>1846</v>
      </c>
      <c r="D1832" s="75">
        <v>145</v>
      </c>
      <c r="E1832" s="75" t="s">
        <v>116</v>
      </c>
    </row>
    <row r="1833" spans="1:5">
      <c r="A1833" s="82">
        <v>3453</v>
      </c>
      <c r="B1833" s="82">
        <v>17</v>
      </c>
      <c r="C1833" s="75">
        <v>1846</v>
      </c>
      <c r="D1833" s="75">
        <v>145</v>
      </c>
      <c r="E1833" s="75" t="s">
        <v>116</v>
      </c>
    </row>
    <row r="1834" spans="1:5">
      <c r="A1834" s="82">
        <v>3458</v>
      </c>
      <c r="B1834" s="82">
        <v>17</v>
      </c>
      <c r="C1834" s="75">
        <v>1846</v>
      </c>
      <c r="D1834" s="75">
        <v>145</v>
      </c>
      <c r="E1834" s="75" t="s">
        <v>116</v>
      </c>
    </row>
    <row r="1835" spans="1:5">
      <c r="A1835" s="82">
        <v>3460</v>
      </c>
      <c r="B1835" s="82">
        <v>17</v>
      </c>
      <c r="C1835" s="75">
        <v>1846</v>
      </c>
      <c r="D1835" s="75">
        <v>145</v>
      </c>
      <c r="E1835" s="75" t="s">
        <v>116</v>
      </c>
    </row>
    <row r="1836" spans="1:5">
      <c r="A1836" s="82">
        <v>3461</v>
      </c>
      <c r="B1836" s="82">
        <v>17</v>
      </c>
      <c r="C1836" s="75">
        <v>1846</v>
      </c>
      <c r="D1836" s="75">
        <v>145</v>
      </c>
      <c r="E1836" s="75" t="s">
        <v>116</v>
      </c>
    </row>
    <row r="1837" spans="1:5">
      <c r="A1837" s="82">
        <v>3462</v>
      </c>
      <c r="B1837" s="82">
        <v>17</v>
      </c>
      <c r="C1837" s="75">
        <v>1846</v>
      </c>
      <c r="D1837" s="75">
        <v>145</v>
      </c>
      <c r="E1837" s="75" t="s">
        <v>116</v>
      </c>
    </row>
    <row r="1838" spans="1:5">
      <c r="A1838" s="82">
        <v>3463</v>
      </c>
      <c r="B1838" s="82">
        <v>17</v>
      </c>
      <c r="C1838" s="75">
        <v>1846</v>
      </c>
      <c r="D1838" s="75">
        <v>145</v>
      </c>
      <c r="E1838" s="75" t="s">
        <v>116</v>
      </c>
    </row>
    <row r="1839" spans="1:5">
      <c r="A1839" s="82">
        <v>3464</v>
      </c>
      <c r="B1839" s="82">
        <v>17</v>
      </c>
      <c r="C1839" s="75">
        <v>1846</v>
      </c>
      <c r="D1839" s="75">
        <v>145</v>
      </c>
      <c r="E1839" s="75" t="s">
        <v>116</v>
      </c>
    </row>
    <row r="1840" spans="1:5">
      <c r="A1840" s="82">
        <v>3465</v>
      </c>
      <c r="B1840" s="82">
        <v>17</v>
      </c>
      <c r="C1840" s="75">
        <v>1846</v>
      </c>
      <c r="D1840" s="75">
        <v>145</v>
      </c>
      <c r="E1840" s="75" t="s">
        <v>116</v>
      </c>
    </row>
    <row r="1841" spans="1:5">
      <c r="A1841" s="82">
        <v>3467</v>
      </c>
      <c r="B1841" s="82">
        <v>17</v>
      </c>
      <c r="C1841" s="75">
        <v>1846</v>
      </c>
      <c r="D1841" s="75">
        <v>145</v>
      </c>
      <c r="E1841" s="75" t="s">
        <v>116</v>
      </c>
    </row>
    <row r="1842" spans="1:5">
      <c r="A1842" s="82">
        <v>3468</v>
      </c>
      <c r="B1842" s="82">
        <v>16</v>
      </c>
      <c r="C1842" s="75">
        <v>1595</v>
      </c>
      <c r="D1842" s="75">
        <v>248</v>
      </c>
      <c r="E1842" s="75" t="s">
        <v>116</v>
      </c>
    </row>
    <row r="1843" spans="1:5">
      <c r="A1843" s="82">
        <v>3469</v>
      </c>
      <c r="B1843" s="82">
        <v>14</v>
      </c>
      <c r="C1843" s="75">
        <v>1610</v>
      </c>
      <c r="D1843" s="75">
        <v>120</v>
      </c>
      <c r="E1843" s="75" t="s">
        <v>116</v>
      </c>
    </row>
    <row r="1844" spans="1:5">
      <c r="A1844" s="82">
        <v>3472</v>
      </c>
      <c r="B1844" s="82">
        <v>16</v>
      </c>
      <c r="C1844" s="75">
        <v>1595</v>
      </c>
      <c r="D1844" s="75">
        <v>248</v>
      </c>
      <c r="E1844" s="75" t="s">
        <v>116</v>
      </c>
    </row>
    <row r="1845" spans="1:5">
      <c r="A1845" s="82">
        <v>3475</v>
      </c>
      <c r="B1845" s="82">
        <v>16</v>
      </c>
      <c r="C1845" s="75">
        <v>1595</v>
      </c>
      <c r="D1845" s="75">
        <v>248</v>
      </c>
      <c r="E1845" s="75" t="s">
        <v>116</v>
      </c>
    </row>
    <row r="1846" spans="1:5">
      <c r="A1846" s="82">
        <v>3478</v>
      </c>
      <c r="B1846" s="82">
        <v>14</v>
      </c>
      <c r="C1846" s="75">
        <v>1610</v>
      </c>
      <c r="D1846" s="75">
        <v>120</v>
      </c>
      <c r="E1846" s="75" t="s">
        <v>116</v>
      </c>
    </row>
    <row r="1847" spans="1:5">
      <c r="A1847" s="82">
        <v>3480</v>
      </c>
      <c r="B1847" s="82">
        <v>14</v>
      </c>
      <c r="C1847" s="75">
        <v>1610</v>
      </c>
      <c r="D1847" s="75">
        <v>120</v>
      </c>
      <c r="E1847" s="75" t="s">
        <v>116</v>
      </c>
    </row>
    <row r="1848" spans="1:5">
      <c r="A1848" s="82">
        <v>3482</v>
      </c>
      <c r="B1848" s="82">
        <v>14</v>
      </c>
      <c r="C1848" s="75">
        <v>1610</v>
      </c>
      <c r="D1848" s="75">
        <v>120</v>
      </c>
      <c r="E1848" s="75" t="s">
        <v>116</v>
      </c>
    </row>
    <row r="1849" spans="1:5">
      <c r="A1849" s="82">
        <v>3483</v>
      </c>
      <c r="B1849" s="82">
        <v>13</v>
      </c>
      <c r="C1849" s="75">
        <v>1160</v>
      </c>
      <c r="D1849" s="75">
        <v>201</v>
      </c>
      <c r="E1849" s="75" t="s">
        <v>116</v>
      </c>
    </row>
    <row r="1850" spans="1:5">
      <c r="A1850" s="82">
        <v>3485</v>
      </c>
      <c r="B1850" s="82">
        <v>13</v>
      </c>
      <c r="C1850" s="75">
        <v>1160</v>
      </c>
      <c r="D1850" s="75">
        <v>201</v>
      </c>
      <c r="E1850" s="75" t="s">
        <v>116</v>
      </c>
    </row>
    <row r="1851" spans="1:5">
      <c r="A1851" s="82">
        <v>3487</v>
      </c>
      <c r="B1851" s="82">
        <v>13</v>
      </c>
      <c r="C1851" s="75">
        <v>1160</v>
      </c>
      <c r="D1851" s="75">
        <v>201</v>
      </c>
      <c r="E1851" s="75" t="s">
        <v>116</v>
      </c>
    </row>
    <row r="1852" spans="1:5">
      <c r="A1852" s="82">
        <v>3488</v>
      </c>
      <c r="B1852" s="82">
        <v>13</v>
      </c>
      <c r="C1852" s="75">
        <v>1160</v>
      </c>
      <c r="D1852" s="75">
        <v>201</v>
      </c>
      <c r="E1852" s="75" t="s">
        <v>116</v>
      </c>
    </row>
    <row r="1853" spans="1:5">
      <c r="A1853" s="82">
        <v>3489</v>
      </c>
      <c r="B1853" s="82">
        <v>13</v>
      </c>
      <c r="C1853" s="75">
        <v>1160</v>
      </c>
      <c r="D1853" s="75">
        <v>201</v>
      </c>
      <c r="E1853" s="75" t="s">
        <v>116</v>
      </c>
    </row>
    <row r="1854" spans="1:5">
      <c r="A1854" s="82">
        <v>3490</v>
      </c>
      <c r="B1854" s="82">
        <v>13</v>
      </c>
      <c r="C1854" s="75">
        <v>1160</v>
      </c>
      <c r="D1854" s="75">
        <v>201</v>
      </c>
      <c r="E1854" s="75" t="s">
        <v>116</v>
      </c>
    </row>
    <row r="1855" spans="1:5">
      <c r="A1855" s="82">
        <v>3491</v>
      </c>
      <c r="B1855" s="82">
        <v>13</v>
      </c>
      <c r="C1855" s="75">
        <v>1160</v>
      </c>
      <c r="D1855" s="75">
        <v>201</v>
      </c>
      <c r="E1855" s="75" t="s">
        <v>116</v>
      </c>
    </row>
    <row r="1856" spans="1:5">
      <c r="A1856" s="82">
        <v>3494</v>
      </c>
      <c r="B1856" s="82">
        <v>13</v>
      </c>
      <c r="C1856" s="75">
        <v>1160</v>
      </c>
      <c r="D1856" s="75">
        <v>201</v>
      </c>
      <c r="E1856" s="75" t="s">
        <v>116</v>
      </c>
    </row>
    <row r="1857" spans="1:5">
      <c r="A1857" s="82">
        <v>3496</v>
      </c>
      <c r="B1857" s="82">
        <v>13</v>
      </c>
      <c r="C1857" s="75">
        <v>1160</v>
      </c>
      <c r="D1857" s="75">
        <v>201</v>
      </c>
      <c r="E1857" s="75" t="s">
        <v>116</v>
      </c>
    </row>
    <row r="1858" spans="1:5">
      <c r="A1858" s="82">
        <v>3498</v>
      </c>
      <c r="B1858" s="82">
        <v>13</v>
      </c>
      <c r="C1858" s="75">
        <v>1160</v>
      </c>
      <c r="D1858" s="75">
        <v>201</v>
      </c>
      <c r="E1858" s="75" t="s">
        <v>116</v>
      </c>
    </row>
    <row r="1859" spans="1:5">
      <c r="A1859" s="82">
        <v>3500</v>
      </c>
      <c r="B1859" s="82">
        <v>13</v>
      </c>
      <c r="C1859" s="75">
        <v>1160</v>
      </c>
      <c r="D1859" s="75">
        <v>201</v>
      </c>
      <c r="E1859" s="75" t="s">
        <v>116</v>
      </c>
    </row>
    <row r="1860" spans="1:5">
      <c r="A1860" s="82">
        <v>3501</v>
      </c>
      <c r="B1860" s="82">
        <v>13</v>
      </c>
      <c r="C1860" s="75">
        <v>1160</v>
      </c>
      <c r="D1860" s="75">
        <v>201</v>
      </c>
      <c r="E1860" s="75" t="s">
        <v>116</v>
      </c>
    </row>
    <row r="1861" spans="1:5">
      <c r="A1861" s="82">
        <v>3502</v>
      </c>
      <c r="B1861" s="82">
        <v>13</v>
      </c>
      <c r="C1861" s="75">
        <v>1160</v>
      </c>
      <c r="D1861" s="75">
        <v>201</v>
      </c>
      <c r="E1861" s="75" t="s">
        <v>116</v>
      </c>
    </row>
    <row r="1862" spans="1:5">
      <c r="A1862" s="82">
        <v>3505</v>
      </c>
      <c r="B1862" s="82">
        <v>13</v>
      </c>
      <c r="C1862" s="75">
        <v>1160</v>
      </c>
      <c r="D1862" s="75">
        <v>201</v>
      </c>
      <c r="E1862" s="75" t="s">
        <v>116</v>
      </c>
    </row>
    <row r="1863" spans="1:5">
      <c r="A1863" s="82">
        <v>3506</v>
      </c>
      <c r="B1863" s="82">
        <v>13</v>
      </c>
      <c r="C1863" s="75">
        <v>1160</v>
      </c>
      <c r="D1863" s="75">
        <v>201</v>
      </c>
      <c r="E1863" s="75" t="s">
        <v>116</v>
      </c>
    </row>
    <row r="1864" spans="1:5">
      <c r="A1864" s="82">
        <v>3507</v>
      </c>
      <c r="B1864" s="82">
        <v>13</v>
      </c>
      <c r="C1864" s="75">
        <v>1160</v>
      </c>
      <c r="D1864" s="75">
        <v>201</v>
      </c>
      <c r="E1864" s="75" t="s">
        <v>116</v>
      </c>
    </row>
    <row r="1865" spans="1:5">
      <c r="A1865" s="82">
        <v>3509</v>
      </c>
      <c r="B1865" s="82">
        <v>13</v>
      </c>
      <c r="C1865" s="75">
        <v>1160</v>
      </c>
      <c r="D1865" s="75">
        <v>201</v>
      </c>
      <c r="E1865" s="75" t="s">
        <v>116</v>
      </c>
    </row>
    <row r="1866" spans="1:5">
      <c r="A1866" s="82">
        <v>3512</v>
      </c>
      <c r="B1866" s="82">
        <v>13</v>
      </c>
      <c r="C1866" s="75">
        <v>1160</v>
      </c>
      <c r="D1866" s="75">
        <v>201</v>
      </c>
      <c r="E1866" s="75" t="s">
        <v>116</v>
      </c>
    </row>
    <row r="1867" spans="1:5">
      <c r="A1867" s="82">
        <v>3515</v>
      </c>
      <c r="B1867" s="82">
        <v>16</v>
      </c>
      <c r="C1867" s="75">
        <v>1595</v>
      </c>
      <c r="D1867" s="75">
        <v>248</v>
      </c>
      <c r="E1867" s="75" t="s">
        <v>116</v>
      </c>
    </row>
    <row r="1868" spans="1:5">
      <c r="A1868" s="82">
        <v>3516</v>
      </c>
      <c r="B1868" s="82">
        <v>16</v>
      </c>
      <c r="C1868" s="75">
        <v>1595</v>
      </c>
      <c r="D1868" s="75">
        <v>248</v>
      </c>
      <c r="E1868" s="75" t="s">
        <v>116</v>
      </c>
    </row>
    <row r="1869" spans="1:5">
      <c r="A1869" s="82">
        <v>3517</v>
      </c>
      <c r="B1869" s="82">
        <v>16</v>
      </c>
      <c r="C1869" s="75">
        <v>1595</v>
      </c>
      <c r="D1869" s="75">
        <v>248</v>
      </c>
      <c r="E1869" s="75" t="s">
        <v>116</v>
      </c>
    </row>
    <row r="1870" spans="1:5">
      <c r="A1870" s="82">
        <v>3518</v>
      </c>
      <c r="B1870" s="82">
        <v>16</v>
      </c>
      <c r="C1870" s="75">
        <v>1595</v>
      </c>
      <c r="D1870" s="75">
        <v>248</v>
      </c>
      <c r="E1870" s="75" t="s">
        <v>116</v>
      </c>
    </row>
    <row r="1871" spans="1:5">
      <c r="A1871" s="82">
        <v>3520</v>
      </c>
      <c r="B1871" s="82">
        <v>16</v>
      </c>
      <c r="C1871" s="75">
        <v>1595</v>
      </c>
      <c r="D1871" s="75">
        <v>248</v>
      </c>
      <c r="E1871" s="75" t="s">
        <v>116</v>
      </c>
    </row>
    <row r="1872" spans="1:5">
      <c r="A1872" s="82">
        <v>3521</v>
      </c>
      <c r="B1872" s="82">
        <v>17</v>
      </c>
      <c r="C1872" s="75">
        <v>1846</v>
      </c>
      <c r="D1872" s="75">
        <v>145</v>
      </c>
      <c r="E1872" s="75" t="s">
        <v>116</v>
      </c>
    </row>
    <row r="1873" spans="1:5">
      <c r="A1873" s="82">
        <v>3522</v>
      </c>
      <c r="B1873" s="82">
        <v>17</v>
      </c>
      <c r="C1873" s="75">
        <v>1846</v>
      </c>
      <c r="D1873" s="75">
        <v>145</v>
      </c>
      <c r="E1873" s="75" t="s">
        <v>116</v>
      </c>
    </row>
    <row r="1874" spans="1:5">
      <c r="A1874" s="82">
        <v>3523</v>
      </c>
      <c r="B1874" s="82">
        <v>17</v>
      </c>
      <c r="C1874" s="75">
        <v>1846</v>
      </c>
      <c r="D1874" s="75">
        <v>145</v>
      </c>
      <c r="E1874" s="75" t="s">
        <v>116</v>
      </c>
    </row>
    <row r="1875" spans="1:5">
      <c r="A1875" s="82">
        <v>3525</v>
      </c>
      <c r="B1875" s="82">
        <v>17</v>
      </c>
      <c r="C1875" s="75">
        <v>1846</v>
      </c>
      <c r="D1875" s="75">
        <v>145</v>
      </c>
      <c r="E1875" s="75" t="s">
        <v>116</v>
      </c>
    </row>
    <row r="1876" spans="1:5">
      <c r="A1876" s="82">
        <v>3527</v>
      </c>
      <c r="B1876" s="82">
        <v>14</v>
      </c>
      <c r="C1876" s="75">
        <v>1610</v>
      </c>
      <c r="D1876" s="75">
        <v>120</v>
      </c>
      <c r="E1876" s="75" t="s">
        <v>116</v>
      </c>
    </row>
    <row r="1877" spans="1:5">
      <c r="A1877" s="82">
        <v>3529</v>
      </c>
      <c r="B1877" s="82">
        <v>13</v>
      </c>
      <c r="C1877" s="75">
        <v>1160</v>
      </c>
      <c r="D1877" s="75">
        <v>201</v>
      </c>
      <c r="E1877" s="75" t="s">
        <v>116</v>
      </c>
    </row>
    <row r="1878" spans="1:5">
      <c r="A1878" s="82">
        <v>3530</v>
      </c>
      <c r="B1878" s="82">
        <v>13</v>
      </c>
      <c r="C1878" s="75">
        <v>1160</v>
      </c>
      <c r="D1878" s="75">
        <v>201</v>
      </c>
      <c r="E1878" s="75" t="s">
        <v>116</v>
      </c>
    </row>
    <row r="1879" spans="1:5">
      <c r="A1879" s="82">
        <v>3531</v>
      </c>
      <c r="B1879" s="82">
        <v>13</v>
      </c>
      <c r="C1879" s="75">
        <v>1160</v>
      </c>
      <c r="D1879" s="75">
        <v>201</v>
      </c>
      <c r="E1879" s="75" t="s">
        <v>116</v>
      </c>
    </row>
    <row r="1880" spans="1:5">
      <c r="A1880" s="82">
        <v>3533</v>
      </c>
      <c r="B1880" s="82">
        <v>13</v>
      </c>
      <c r="C1880" s="75">
        <v>1160</v>
      </c>
      <c r="D1880" s="75">
        <v>201</v>
      </c>
      <c r="E1880" s="75" t="s">
        <v>116</v>
      </c>
    </row>
    <row r="1881" spans="1:5">
      <c r="A1881" s="82">
        <v>3537</v>
      </c>
      <c r="B1881" s="82">
        <v>13</v>
      </c>
      <c r="C1881" s="75">
        <v>1160</v>
      </c>
      <c r="D1881" s="75">
        <v>201</v>
      </c>
      <c r="E1881" s="75" t="s">
        <v>116</v>
      </c>
    </row>
    <row r="1882" spans="1:5">
      <c r="A1882" s="82">
        <v>3540</v>
      </c>
      <c r="B1882" s="82">
        <v>13</v>
      </c>
      <c r="C1882" s="75">
        <v>1160</v>
      </c>
      <c r="D1882" s="75">
        <v>201</v>
      </c>
      <c r="E1882" s="75" t="s">
        <v>116</v>
      </c>
    </row>
    <row r="1883" spans="1:5">
      <c r="A1883" s="82">
        <v>3542</v>
      </c>
      <c r="B1883" s="82">
        <v>13</v>
      </c>
      <c r="C1883" s="75">
        <v>1160</v>
      </c>
      <c r="D1883" s="75">
        <v>201</v>
      </c>
      <c r="E1883" s="75" t="s">
        <v>116</v>
      </c>
    </row>
    <row r="1884" spans="1:5">
      <c r="A1884" s="82">
        <v>3544</v>
      </c>
      <c r="B1884" s="82">
        <v>13</v>
      </c>
      <c r="C1884" s="75">
        <v>1160</v>
      </c>
      <c r="D1884" s="75">
        <v>201</v>
      </c>
      <c r="E1884" s="75" t="s">
        <v>116</v>
      </c>
    </row>
    <row r="1885" spans="1:5">
      <c r="A1885" s="82">
        <v>3546</v>
      </c>
      <c r="B1885" s="82">
        <v>13</v>
      </c>
      <c r="C1885" s="75">
        <v>1160</v>
      </c>
      <c r="D1885" s="75">
        <v>201</v>
      </c>
      <c r="E1885" s="75" t="s">
        <v>116</v>
      </c>
    </row>
    <row r="1886" spans="1:5">
      <c r="A1886" s="82">
        <v>3549</v>
      </c>
      <c r="B1886" s="82">
        <v>13</v>
      </c>
      <c r="C1886" s="75">
        <v>1160</v>
      </c>
      <c r="D1886" s="75">
        <v>201</v>
      </c>
      <c r="E1886" s="75" t="s">
        <v>116</v>
      </c>
    </row>
    <row r="1887" spans="1:5">
      <c r="A1887" s="82">
        <v>3550</v>
      </c>
      <c r="B1887" s="82">
        <v>16</v>
      </c>
      <c r="C1887" s="75">
        <v>1595</v>
      </c>
      <c r="D1887" s="75">
        <v>248</v>
      </c>
      <c r="E1887" s="75" t="s">
        <v>116</v>
      </c>
    </row>
    <row r="1888" spans="1:5">
      <c r="A1888" s="82">
        <v>3551</v>
      </c>
      <c r="B1888" s="82">
        <v>16</v>
      </c>
      <c r="C1888" s="75">
        <v>1595</v>
      </c>
      <c r="D1888" s="75">
        <v>248</v>
      </c>
      <c r="E1888" s="75" t="s">
        <v>116</v>
      </c>
    </row>
    <row r="1889" spans="1:5">
      <c r="A1889" s="82">
        <v>3552</v>
      </c>
      <c r="B1889" s="82">
        <v>16</v>
      </c>
      <c r="C1889" s="75">
        <v>1595</v>
      </c>
      <c r="D1889" s="75">
        <v>248</v>
      </c>
      <c r="E1889" s="75" t="s">
        <v>116</v>
      </c>
    </row>
    <row r="1890" spans="1:5">
      <c r="A1890" s="82">
        <v>3554</v>
      </c>
      <c r="B1890" s="82">
        <v>16</v>
      </c>
      <c r="C1890" s="75">
        <v>1595</v>
      </c>
      <c r="D1890" s="75">
        <v>248</v>
      </c>
      <c r="E1890" s="75" t="s">
        <v>116</v>
      </c>
    </row>
    <row r="1891" spans="1:5">
      <c r="A1891" s="82">
        <v>3555</v>
      </c>
      <c r="B1891" s="82">
        <v>16</v>
      </c>
      <c r="C1891" s="75">
        <v>1595</v>
      </c>
      <c r="D1891" s="75">
        <v>248</v>
      </c>
      <c r="E1891" s="75" t="s">
        <v>116</v>
      </c>
    </row>
    <row r="1892" spans="1:5">
      <c r="A1892" s="82">
        <v>3556</v>
      </c>
      <c r="B1892" s="82">
        <v>16</v>
      </c>
      <c r="C1892" s="75">
        <v>1595</v>
      </c>
      <c r="D1892" s="75">
        <v>248</v>
      </c>
      <c r="E1892" s="75" t="s">
        <v>116</v>
      </c>
    </row>
    <row r="1893" spans="1:5">
      <c r="A1893" s="82">
        <v>3557</v>
      </c>
      <c r="B1893" s="82">
        <v>16</v>
      </c>
      <c r="C1893" s="75">
        <v>1595</v>
      </c>
      <c r="D1893" s="75">
        <v>248</v>
      </c>
      <c r="E1893" s="75" t="s">
        <v>116</v>
      </c>
    </row>
    <row r="1894" spans="1:5">
      <c r="A1894" s="82">
        <v>3558</v>
      </c>
      <c r="B1894" s="82">
        <v>16</v>
      </c>
      <c r="C1894" s="75">
        <v>1595</v>
      </c>
      <c r="D1894" s="75">
        <v>248</v>
      </c>
      <c r="E1894" s="75" t="s">
        <v>116</v>
      </c>
    </row>
    <row r="1895" spans="1:5">
      <c r="A1895" s="82">
        <v>3559</v>
      </c>
      <c r="B1895" s="82">
        <v>16</v>
      </c>
      <c r="C1895" s="75">
        <v>1595</v>
      </c>
      <c r="D1895" s="75">
        <v>248</v>
      </c>
      <c r="E1895" s="75" t="s">
        <v>116</v>
      </c>
    </row>
    <row r="1896" spans="1:5">
      <c r="A1896" s="82">
        <v>3561</v>
      </c>
      <c r="B1896" s="82">
        <v>16</v>
      </c>
      <c r="C1896" s="75">
        <v>1595</v>
      </c>
      <c r="D1896" s="75">
        <v>248</v>
      </c>
      <c r="E1896" s="75" t="s">
        <v>116</v>
      </c>
    </row>
    <row r="1897" spans="1:5">
      <c r="A1897" s="82">
        <v>3562</v>
      </c>
      <c r="B1897" s="82">
        <v>16</v>
      </c>
      <c r="C1897" s="75">
        <v>1595</v>
      </c>
      <c r="D1897" s="75">
        <v>248</v>
      </c>
      <c r="E1897" s="75" t="s">
        <v>116</v>
      </c>
    </row>
    <row r="1898" spans="1:5">
      <c r="A1898" s="82">
        <v>3563</v>
      </c>
      <c r="B1898" s="82">
        <v>16</v>
      </c>
      <c r="C1898" s="75">
        <v>1595</v>
      </c>
      <c r="D1898" s="75">
        <v>248</v>
      </c>
      <c r="E1898" s="75" t="s">
        <v>116</v>
      </c>
    </row>
    <row r="1899" spans="1:5">
      <c r="A1899" s="82">
        <v>3564</v>
      </c>
      <c r="B1899" s="82">
        <v>16</v>
      </c>
      <c r="C1899" s="75">
        <v>1595</v>
      </c>
      <c r="D1899" s="75">
        <v>248</v>
      </c>
      <c r="E1899" s="75" t="s">
        <v>116</v>
      </c>
    </row>
    <row r="1900" spans="1:5">
      <c r="A1900" s="82">
        <v>3565</v>
      </c>
      <c r="B1900" s="82">
        <v>16</v>
      </c>
      <c r="C1900" s="75">
        <v>1595</v>
      </c>
      <c r="D1900" s="75">
        <v>248</v>
      </c>
      <c r="E1900" s="75" t="s">
        <v>116</v>
      </c>
    </row>
    <row r="1901" spans="1:5">
      <c r="A1901" s="82">
        <v>3566</v>
      </c>
      <c r="B1901" s="82">
        <v>16</v>
      </c>
      <c r="C1901" s="75">
        <v>1595</v>
      </c>
      <c r="D1901" s="75">
        <v>248</v>
      </c>
      <c r="E1901" s="75" t="s">
        <v>116</v>
      </c>
    </row>
    <row r="1902" spans="1:5">
      <c r="A1902" s="82">
        <v>3567</v>
      </c>
      <c r="B1902" s="82">
        <v>16</v>
      </c>
      <c r="C1902" s="75">
        <v>1595</v>
      </c>
      <c r="D1902" s="75">
        <v>248</v>
      </c>
      <c r="E1902" s="75" t="s">
        <v>116</v>
      </c>
    </row>
    <row r="1903" spans="1:5">
      <c r="A1903" s="82">
        <v>3568</v>
      </c>
      <c r="B1903" s="82">
        <v>16</v>
      </c>
      <c r="C1903" s="75">
        <v>1595</v>
      </c>
      <c r="D1903" s="75">
        <v>248</v>
      </c>
      <c r="E1903" s="75" t="s">
        <v>116</v>
      </c>
    </row>
    <row r="1904" spans="1:5">
      <c r="A1904" s="82">
        <v>3570</v>
      </c>
      <c r="B1904" s="82">
        <v>16</v>
      </c>
      <c r="C1904" s="75">
        <v>1595</v>
      </c>
      <c r="D1904" s="75">
        <v>248</v>
      </c>
      <c r="E1904" s="75" t="s">
        <v>116</v>
      </c>
    </row>
    <row r="1905" spans="1:5">
      <c r="A1905" s="82">
        <v>3571</v>
      </c>
      <c r="B1905" s="82">
        <v>16</v>
      </c>
      <c r="C1905" s="75">
        <v>1595</v>
      </c>
      <c r="D1905" s="75">
        <v>248</v>
      </c>
      <c r="E1905" s="75" t="s">
        <v>116</v>
      </c>
    </row>
    <row r="1906" spans="1:5">
      <c r="A1906" s="82">
        <v>3572</v>
      </c>
      <c r="B1906" s="82">
        <v>16</v>
      </c>
      <c r="C1906" s="75">
        <v>1595</v>
      </c>
      <c r="D1906" s="75">
        <v>248</v>
      </c>
      <c r="E1906" s="75" t="s">
        <v>116</v>
      </c>
    </row>
    <row r="1907" spans="1:5">
      <c r="A1907" s="82">
        <v>3573</v>
      </c>
      <c r="B1907" s="82">
        <v>16</v>
      </c>
      <c r="C1907" s="75">
        <v>1595</v>
      </c>
      <c r="D1907" s="75">
        <v>248</v>
      </c>
      <c r="E1907" s="75" t="s">
        <v>116</v>
      </c>
    </row>
    <row r="1908" spans="1:5">
      <c r="A1908" s="82">
        <v>3575</v>
      </c>
      <c r="B1908" s="82">
        <v>16</v>
      </c>
      <c r="C1908" s="75">
        <v>1595</v>
      </c>
      <c r="D1908" s="75">
        <v>248</v>
      </c>
      <c r="E1908" s="75" t="s">
        <v>116</v>
      </c>
    </row>
    <row r="1909" spans="1:5">
      <c r="A1909" s="82">
        <v>3576</v>
      </c>
      <c r="B1909" s="82">
        <v>16</v>
      </c>
      <c r="C1909" s="75">
        <v>1595</v>
      </c>
      <c r="D1909" s="75">
        <v>248</v>
      </c>
      <c r="E1909" s="75" t="s">
        <v>116</v>
      </c>
    </row>
    <row r="1910" spans="1:5">
      <c r="A1910" s="82">
        <v>3578</v>
      </c>
      <c r="B1910" s="82">
        <v>16</v>
      </c>
      <c r="C1910" s="75">
        <v>1595</v>
      </c>
      <c r="D1910" s="75">
        <v>248</v>
      </c>
      <c r="E1910" s="75" t="s">
        <v>116</v>
      </c>
    </row>
    <row r="1911" spans="1:5">
      <c r="A1911" s="82">
        <v>3579</v>
      </c>
      <c r="B1911" s="82">
        <v>16</v>
      </c>
      <c r="C1911" s="75">
        <v>1595</v>
      </c>
      <c r="D1911" s="75">
        <v>248</v>
      </c>
      <c r="E1911" s="75" t="s">
        <v>116</v>
      </c>
    </row>
    <row r="1912" spans="1:5">
      <c r="A1912" s="82">
        <v>3580</v>
      </c>
      <c r="B1912" s="82">
        <v>16</v>
      </c>
      <c r="C1912" s="75">
        <v>1595</v>
      </c>
      <c r="D1912" s="75">
        <v>248</v>
      </c>
      <c r="E1912" s="75" t="s">
        <v>116</v>
      </c>
    </row>
    <row r="1913" spans="1:5">
      <c r="A1913" s="82">
        <v>3581</v>
      </c>
      <c r="B1913" s="82">
        <v>13</v>
      </c>
      <c r="C1913" s="75">
        <v>1160</v>
      </c>
      <c r="D1913" s="75">
        <v>201</v>
      </c>
      <c r="E1913" s="75" t="s">
        <v>116</v>
      </c>
    </row>
    <row r="1914" spans="1:5">
      <c r="A1914" s="82">
        <v>3583</v>
      </c>
      <c r="B1914" s="82">
        <v>13</v>
      </c>
      <c r="C1914" s="75">
        <v>1160</v>
      </c>
      <c r="D1914" s="75">
        <v>201</v>
      </c>
      <c r="E1914" s="75" t="s">
        <v>116</v>
      </c>
    </row>
    <row r="1915" spans="1:5">
      <c r="A1915" s="82">
        <v>3584</v>
      </c>
      <c r="B1915" s="82">
        <v>13</v>
      </c>
      <c r="C1915" s="75">
        <v>1160</v>
      </c>
      <c r="D1915" s="75">
        <v>201</v>
      </c>
      <c r="E1915" s="75" t="s">
        <v>116</v>
      </c>
    </row>
    <row r="1916" spans="1:5">
      <c r="A1916" s="82">
        <v>3585</v>
      </c>
      <c r="B1916" s="82">
        <v>13</v>
      </c>
      <c r="C1916" s="75">
        <v>1160</v>
      </c>
      <c r="D1916" s="75">
        <v>201</v>
      </c>
      <c r="E1916" s="75" t="s">
        <v>116</v>
      </c>
    </row>
    <row r="1917" spans="1:5">
      <c r="A1917" s="82">
        <v>3586</v>
      </c>
      <c r="B1917" s="82">
        <v>13</v>
      </c>
      <c r="C1917" s="75">
        <v>1160</v>
      </c>
      <c r="D1917" s="75">
        <v>201</v>
      </c>
      <c r="E1917" s="75" t="s">
        <v>116</v>
      </c>
    </row>
    <row r="1918" spans="1:5">
      <c r="A1918" s="82">
        <v>3588</v>
      </c>
      <c r="B1918" s="82">
        <v>13</v>
      </c>
      <c r="C1918" s="75">
        <v>1160</v>
      </c>
      <c r="D1918" s="75">
        <v>201</v>
      </c>
      <c r="E1918" s="75" t="s">
        <v>116</v>
      </c>
    </row>
    <row r="1919" spans="1:5">
      <c r="A1919" s="82">
        <v>3589</v>
      </c>
      <c r="B1919" s="82">
        <v>13</v>
      </c>
      <c r="C1919" s="75">
        <v>1160</v>
      </c>
      <c r="D1919" s="75">
        <v>201</v>
      </c>
      <c r="E1919" s="75" t="s">
        <v>116</v>
      </c>
    </row>
    <row r="1920" spans="1:5">
      <c r="A1920" s="82">
        <v>3590</v>
      </c>
      <c r="B1920" s="82">
        <v>13</v>
      </c>
      <c r="C1920" s="75">
        <v>1160</v>
      </c>
      <c r="D1920" s="75">
        <v>201</v>
      </c>
      <c r="E1920" s="75" t="s">
        <v>116</v>
      </c>
    </row>
    <row r="1921" spans="1:5">
      <c r="A1921" s="82">
        <v>3591</v>
      </c>
      <c r="B1921" s="82">
        <v>13</v>
      </c>
      <c r="C1921" s="75">
        <v>1160</v>
      </c>
      <c r="D1921" s="75">
        <v>201</v>
      </c>
      <c r="E1921" s="75" t="s">
        <v>116</v>
      </c>
    </row>
    <row r="1922" spans="1:5">
      <c r="A1922" s="82">
        <v>3594</v>
      </c>
      <c r="B1922" s="82">
        <v>13</v>
      </c>
      <c r="C1922" s="75">
        <v>1160</v>
      </c>
      <c r="D1922" s="75">
        <v>201</v>
      </c>
      <c r="E1922" s="75" t="s">
        <v>116</v>
      </c>
    </row>
    <row r="1923" spans="1:5">
      <c r="A1923" s="82">
        <v>3595</v>
      </c>
      <c r="B1923" s="82">
        <v>13</v>
      </c>
      <c r="C1923" s="75">
        <v>1160</v>
      </c>
      <c r="D1923" s="75">
        <v>201</v>
      </c>
      <c r="E1923" s="75" t="s">
        <v>116</v>
      </c>
    </row>
    <row r="1924" spans="1:5">
      <c r="A1924" s="82">
        <v>3596</v>
      </c>
      <c r="B1924" s="82">
        <v>16</v>
      </c>
      <c r="C1924" s="75">
        <v>1595</v>
      </c>
      <c r="D1924" s="75">
        <v>248</v>
      </c>
      <c r="E1924" s="75" t="s">
        <v>116</v>
      </c>
    </row>
    <row r="1925" spans="1:5">
      <c r="A1925" s="82">
        <v>3597</v>
      </c>
      <c r="B1925" s="82">
        <v>13</v>
      </c>
      <c r="C1925" s="75">
        <v>1160</v>
      </c>
      <c r="D1925" s="75">
        <v>201</v>
      </c>
      <c r="E1925" s="75" t="s">
        <v>116</v>
      </c>
    </row>
    <row r="1926" spans="1:5">
      <c r="A1926" s="82">
        <v>3599</v>
      </c>
      <c r="B1926" s="82">
        <v>13</v>
      </c>
      <c r="C1926" s="75">
        <v>1160</v>
      </c>
      <c r="D1926" s="75">
        <v>201</v>
      </c>
      <c r="E1926" s="75" t="s">
        <v>116</v>
      </c>
    </row>
    <row r="1927" spans="1:5">
      <c r="A1927" s="82">
        <v>3607</v>
      </c>
      <c r="B1927" s="82">
        <v>17</v>
      </c>
      <c r="C1927" s="75">
        <v>1846</v>
      </c>
      <c r="D1927" s="75">
        <v>145</v>
      </c>
      <c r="E1927" s="75" t="s">
        <v>116</v>
      </c>
    </row>
    <row r="1928" spans="1:5">
      <c r="A1928" s="82">
        <v>3608</v>
      </c>
      <c r="B1928" s="82">
        <v>16</v>
      </c>
      <c r="C1928" s="75">
        <v>1595</v>
      </c>
      <c r="D1928" s="75">
        <v>248</v>
      </c>
      <c r="E1928" s="75" t="s">
        <v>116</v>
      </c>
    </row>
    <row r="1929" spans="1:5">
      <c r="A1929" s="82">
        <v>3610</v>
      </c>
      <c r="B1929" s="82">
        <v>16</v>
      </c>
      <c r="C1929" s="75">
        <v>1595</v>
      </c>
      <c r="D1929" s="75">
        <v>248</v>
      </c>
      <c r="E1929" s="75" t="s">
        <v>116</v>
      </c>
    </row>
    <row r="1930" spans="1:5">
      <c r="A1930" s="82">
        <v>3612</v>
      </c>
      <c r="B1930" s="82">
        <v>16</v>
      </c>
      <c r="C1930" s="75">
        <v>1595</v>
      </c>
      <c r="D1930" s="75">
        <v>248</v>
      </c>
      <c r="E1930" s="75" t="s">
        <v>116</v>
      </c>
    </row>
    <row r="1931" spans="1:5">
      <c r="A1931" s="82">
        <v>3614</v>
      </c>
      <c r="B1931" s="82">
        <v>16</v>
      </c>
      <c r="C1931" s="75">
        <v>1595</v>
      </c>
      <c r="D1931" s="75">
        <v>248</v>
      </c>
      <c r="E1931" s="75" t="s">
        <v>116</v>
      </c>
    </row>
    <row r="1932" spans="1:5">
      <c r="A1932" s="82">
        <v>3616</v>
      </c>
      <c r="B1932" s="82">
        <v>16</v>
      </c>
      <c r="C1932" s="75">
        <v>1595</v>
      </c>
      <c r="D1932" s="75">
        <v>248</v>
      </c>
      <c r="E1932" s="75" t="s">
        <v>116</v>
      </c>
    </row>
    <row r="1933" spans="1:5">
      <c r="A1933" s="82">
        <v>3617</v>
      </c>
      <c r="B1933" s="82">
        <v>16</v>
      </c>
      <c r="C1933" s="75">
        <v>1595</v>
      </c>
      <c r="D1933" s="75">
        <v>248</v>
      </c>
      <c r="E1933" s="75" t="s">
        <v>116</v>
      </c>
    </row>
    <row r="1934" spans="1:5">
      <c r="A1934" s="82">
        <v>3618</v>
      </c>
      <c r="B1934" s="82">
        <v>16</v>
      </c>
      <c r="C1934" s="75">
        <v>1595</v>
      </c>
      <c r="D1934" s="75">
        <v>248</v>
      </c>
      <c r="E1934" s="75" t="s">
        <v>116</v>
      </c>
    </row>
    <row r="1935" spans="1:5">
      <c r="A1935" s="82">
        <v>3619</v>
      </c>
      <c r="B1935" s="82">
        <v>16</v>
      </c>
      <c r="C1935" s="75">
        <v>1595</v>
      </c>
      <c r="D1935" s="75">
        <v>248</v>
      </c>
      <c r="E1935" s="75" t="s">
        <v>116</v>
      </c>
    </row>
    <row r="1936" spans="1:5">
      <c r="A1936" s="82">
        <v>3620</v>
      </c>
      <c r="B1936" s="82">
        <v>16</v>
      </c>
      <c r="C1936" s="75">
        <v>1595</v>
      </c>
      <c r="D1936" s="75">
        <v>248</v>
      </c>
      <c r="E1936" s="75" t="s">
        <v>116</v>
      </c>
    </row>
    <row r="1937" spans="1:5">
      <c r="A1937" s="82">
        <v>3621</v>
      </c>
      <c r="B1937" s="82">
        <v>16</v>
      </c>
      <c r="C1937" s="75">
        <v>1595</v>
      </c>
      <c r="D1937" s="75">
        <v>248</v>
      </c>
      <c r="E1937" s="75" t="s">
        <v>116</v>
      </c>
    </row>
    <row r="1938" spans="1:5">
      <c r="A1938" s="82">
        <v>3622</v>
      </c>
      <c r="B1938" s="82">
        <v>16</v>
      </c>
      <c r="C1938" s="75">
        <v>1595</v>
      </c>
      <c r="D1938" s="75">
        <v>248</v>
      </c>
      <c r="E1938" s="75" t="s">
        <v>116</v>
      </c>
    </row>
    <row r="1939" spans="1:5">
      <c r="A1939" s="82">
        <v>3623</v>
      </c>
      <c r="B1939" s="82">
        <v>16</v>
      </c>
      <c r="C1939" s="75">
        <v>1595</v>
      </c>
      <c r="D1939" s="75">
        <v>248</v>
      </c>
      <c r="E1939" s="75" t="s">
        <v>116</v>
      </c>
    </row>
    <row r="1940" spans="1:5">
      <c r="A1940" s="82">
        <v>3624</v>
      </c>
      <c r="B1940" s="82">
        <v>16</v>
      </c>
      <c r="C1940" s="75">
        <v>1595</v>
      </c>
      <c r="D1940" s="75">
        <v>248</v>
      </c>
      <c r="E1940" s="75" t="s">
        <v>116</v>
      </c>
    </row>
    <row r="1941" spans="1:5">
      <c r="A1941" s="82">
        <v>3629</v>
      </c>
      <c r="B1941" s="82">
        <v>16</v>
      </c>
      <c r="C1941" s="75">
        <v>1595</v>
      </c>
      <c r="D1941" s="75">
        <v>248</v>
      </c>
      <c r="E1941" s="75" t="s">
        <v>116</v>
      </c>
    </row>
    <row r="1942" spans="1:5">
      <c r="A1942" s="82">
        <v>3630</v>
      </c>
      <c r="B1942" s="82">
        <v>16</v>
      </c>
      <c r="C1942" s="75">
        <v>1595</v>
      </c>
      <c r="D1942" s="75">
        <v>248</v>
      </c>
      <c r="E1942" s="75" t="s">
        <v>116</v>
      </c>
    </row>
    <row r="1943" spans="1:5">
      <c r="A1943" s="82">
        <v>3631</v>
      </c>
      <c r="B1943" s="82">
        <v>16</v>
      </c>
      <c r="C1943" s="75">
        <v>1595</v>
      </c>
      <c r="D1943" s="75">
        <v>248</v>
      </c>
      <c r="E1943" s="75" t="s">
        <v>116</v>
      </c>
    </row>
    <row r="1944" spans="1:5">
      <c r="A1944" s="82">
        <v>3632</v>
      </c>
      <c r="B1944" s="82">
        <v>16</v>
      </c>
      <c r="C1944" s="75">
        <v>1595</v>
      </c>
      <c r="D1944" s="75">
        <v>248</v>
      </c>
      <c r="E1944" s="75" t="s">
        <v>116</v>
      </c>
    </row>
    <row r="1945" spans="1:5">
      <c r="A1945" s="82">
        <v>3633</v>
      </c>
      <c r="B1945" s="82">
        <v>16</v>
      </c>
      <c r="C1945" s="75">
        <v>1595</v>
      </c>
      <c r="D1945" s="75">
        <v>248</v>
      </c>
      <c r="E1945" s="75" t="s">
        <v>116</v>
      </c>
    </row>
    <row r="1946" spans="1:5">
      <c r="A1946" s="82">
        <v>3634</v>
      </c>
      <c r="B1946" s="82">
        <v>16</v>
      </c>
      <c r="C1946" s="75">
        <v>1595</v>
      </c>
      <c r="D1946" s="75">
        <v>248</v>
      </c>
      <c r="E1946" s="75" t="s">
        <v>116</v>
      </c>
    </row>
    <row r="1947" spans="1:5">
      <c r="A1947" s="82">
        <v>3635</v>
      </c>
      <c r="B1947" s="82">
        <v>16</v>
      </c>
      <c r="C1947" s="75">
        <v>1595</v>
      </c>
      <c r="D1947" s="75">
        <v>248</v>
      </c>
      <c r="E1947" s="75" t="s">
        <v>116</v>
      </c>
    </row>
    <row r="1948" spans="1:5">
      <c r="A1948" s="82">
        <v>3636</v>
      </c>
      <c r="B1948" s="82">
        <v>16</v>
      </c>
      <c r="C1948" s="75">
        <v>1595</v>
      </c>
      <c r="D1948" s="75">
        <v>248</v>
      </c>
      <c r="E1948" s="75" t="s">
        <v>116</v>
      </c>
    </row>
    <row r="1949" spans="1:5">
      <c r="A1949" s="82">
        <v>3637</v>
      </c>
      <c r="B1949" s="82">
        <v>16</v>
      </c>
      <c r="C1949" s="75">
        <v>1595</v>
      </c>
      <c r="D1949" s="75">
        <v>248</v>
      </c>
      <c r="E1949" s="75" t="s">
        <v>116</v>
      </c>
    </row>
    <row r="1950" spans="1:5">
      <c r="A1950" s="82">
        <v>3638</v>
      </c>
      <c r="B1950" s="82">
        <v>16</v>
      </c>
      <c r="C1950" s="75">
        <v>1595</v>
      </c>
      <c r="D1950" s="75">
        <v>248</v>
      </c>
      <c r="E1950" s="75" t="s">
        <v>116</v>
      </c>
    </row>
    <row r="1951" spans="1:5">
      <c r="A1951" s="82">
        <v>3639</v>
      </c>
      <c r="B1951" s="82">
        <v>16</v>
      </c>
      <c r="C1951" s="75">
        <v>1595</v>
      </c>
      <c r="D1951" s="75">
        <v>248</v>
      </c>
      <c r="E1951" s="75" t="s">
        <v>116</v>
      </c>
    </row>
    <row r="1952" spans="1:5">
      <c r="A1952" s="82">
        <v>3640</v>
      </c>
      <c r="B1952" s="82">
        <v>16</v>
      </c>
      <c r="C1952" s="75">
        <v>1595</v>
      </c>
      <c r="D1952" s="75">
        <v>248</v>
      </c>
      <c r="E1952" s="75" t="s">
        <v>116</v>
      </c>
    </row>
    <row r="1953" spans="1:5">
      <c r="A1953" s="82">
        <v>3641</v>
      </c>
      <c r="B1953" s="82">
        <v>16</v>
      </c>
      <c r="C1953" s="75">
        <v>1595</v>
      </c>
      <c r="D1953" s="75">
        <v>248</v>
      </c>
      <c r="E1953" s="75" t="s">
        <v>116</v>
      </c>
    </row>
    <row r="1954" spans="1:5">
      <c r="A1954" s="82">
        <v>3643</v>
      </c>
      <c r="B1954" s="82">
        <v>16</v>
      </c>
      <c r="C1954" s="75">
        <v>1595</v>
      </c>
      <c r="D1954" s="75">
        <v>248</v>
      </c>
      <c r="E1954" s="75" t="s">
        <v>116</v>
      </c>
    </row>
    <row r="1955" spans="1:5">
      <c r="A1955" s="82">
        <v>3644</v>
      </c>
      <c r="B1955" s="82">
        <v>16</v>
      </c>
      <c r="C1955" s="75">
        <v>1595</v>
      </c>
      <c r="D1955" s="75">
        <v>248</v>
      </c>
      <c r="E1955" s="75" t="s">
        <v>116</v>
      </c>
    </row>
    <row r="1956" spans="1:5">
      <c r="A1956" s="82">
        <v>3646</v>
      </c>
      <c r="B1956" s="82">
        <v>16</v>
      </c>
      <c r="C1956" s="75">
        <v>1595</v>
      </c>
      <c r="D1956" s="75">
        <v>248</v>
      </c>
      <c r="E1956" s="75" t="s">
        <v>116</v>
      </c>
    </row>
    <row r="1957" spans="1:5">
      <c r="A1957" s="82">
        <v>3647</v>
      </c>
      <c r="B1957" s="82">
        <v>16</v>
      </c>
      <c r="C1957" s="75">
        <v>1595</v>
      </c>
      <c r="D1957" s="75">
        <v>248</v>
      </c>
      <c r="E1957" s="75" t="s">
        <v>116</v>
      </c>
    </row>
    <row r="1958" spans="1:5">
      <c r="A1958" s="82">
        <v>3649</v>
      </c>
      <c r="B1958" s="82">
        <v>16</v>
      </c>
      <c r="C1958" s="75">
        <v>1595</v>
      </c>
      <c r="D1958" s="75">
        <v>248</v>
      </c>
      <c r="E1958" s="75" t="s">
        <v>116</v>
      </c>
    </row>
    <row r="1959" spans="1:5">
      <c r="A1959" s="82">
        <v>3658</v>
      </c>
      <c r="B1959" s="82">
        <v>17</v>
      </c>
      <c r="C1959" s="75">
        <v>1846</v>
      </c>
      <c r="D1959" s="75">
        <v>145</v>
      </c>
      <c r="E1959" s="75" t="s">
        <v>116</v>
      </c>
    </row>
    <row r="1960" spans="1:5">
      <c r="A1960" s="82">
        <v>3659</v>
      </c>
      <c r="B1960" s="82">
        <v>17</v>
      </c>
      <c r="C1960" s="75">
        <v>1846</v>
      </c>
      <c r="D1960" s="75">
        <v>145</v>
      </c>
      <c r="E1960" s="75" t="s">
        <v>116</v>
      </c>
    </row>
    <row r="1961" spans="1:5">
      <c r="A1961" s="82">
        <v>3660</v>
      </c>
      <c r="B1961" s="82">
        <v>17</v>
      </c>
      <c r="C1961" s="75">
        <v>1846</v>
      </c>
      <c r="D1961" s="75">
        <v>145</v>
      </c>
      <c r="E1961" s="75" t="s">
        <v>116</v>
      </c>
    </row>
    <row r="1962" spans="1:5">
      <c r="A1962" s="82">
        <v>3661</v>
      </c>
      <c r="B1962" s="82">
        <v>17</v>
      </c>
      <c r="C1962" s="75">
        <v>1846</v>
      </c>
      <c r="D1962" s="75">
        <v>145</v>
      </c>
      <c r="E1962" s="75" t="s">
        <v>116</v>
      </c>
    </row>
    <row r="1963" spans="1:5">
      <c r="A1963" s="82">
        <v>3662</v>
      </c>
      <c r="B1963" s="82">
        <v>17</v>
      </c>
      <c r="C1963" s="75">
        <v>1846</v>
      </c>
      <c r="D1963" s="75">
        <v>145</v>
      </c>
      <c r="E1963" s="75" t="s">
        <v>116</v>
      </c>
    </row>
    <row r="1964" spans="1:5">
      <c r="A1964" s="82">
        <v>3663</v>
      </c>
      <c r="B1964" s="82">
        <v>17</v>
      </c>
      <c r="C1964" s="75">
        <v>1846</v>
      </c>
      <c r="D1964" s="75">
        <v>145</v>
      </c>
      <c r="E1964" s="75" t="s">
        <v>116</v>
      </c>
    </row>
    <row r="1965" spans="1:5">
      <c r="A1965" s="82">
        <v>3664</v>
      </c>
      <c r="B1965" s="82">
        <v>17</v>
      </c>
      <c r="C1965" s="75">
        <v>1846</v>
      </c>
      <c r="D1965" s="75">
        <v>145</v>
      </c>
      <c r="E1965" s="75" t="s">
        <v>116</v>
      </c>
    </row>
    <row r="1966" spans="1:5">
      <c r="A1966" s="82">
        <v>3665</v>
      </c>
      <c r="B1966" s="82">
        <v>16</v>
      </c>
      <c r="C1966" s="75">
        <v>1595</v>
      </c>
      <c r="D1966" s="75">
        <v>248</v>
      </c>
      <c r="E1966" s="75" t="s">
        <v>116</v>
      </c>
    </row>
    <row r="1967" spans="1:5">
      <c r="A1967" s="82">
        <v>3666</v>
      </c>
      <c r="B1967" s="82">
        <v>16</v>
      </c>
      <c r="C1967" s="75">
        <v>1595</v>
      </c>
      <c r="D1967" s="75">
        <v>248</v>
      </c>
      <c r="E1967" s="75" t="s">
        <v>116</v>
      </c>
    </row>
    <row r="1968" spans="1:5">
      <c r="A1968" s="82">
        <v>3669</v>
      </c>
      <c r="B1968" s="82">
        <v>16</v>
      </c>
      <c r="C1968" s="75">
        <v>1595</v>
      </c>
      <c r="D1968" s="75">
        <v>248</v>
      </c>
      <c r="E1968" s="75" t="s">
        <v>116</v>
      </c>
    </row>
    <row r="1969" spans="1:5">
      <c r="A1969" s="82">
        <v>3670</v>
      </c>
      <c r="B1969" s="82">
        <v>19</v>
      </c>
      <c r="C1969" s="75">
        <v>2031</v>
      </c>
      <c r="D1969" s="75">
        <v>194</v>
      </c>
      <c r="E1969" s="75" t="s">
        <v>116</v>
      </c>
    </row>
    <row r="1970" spans="1:5">
      <c r="A1970" s="82">
        <v>3671</v>
      </c>
      <c r="B1970" s="82">
        <v>19</v>
      </c>
      <c r="C1970" s="75">
        <v>2031</v>
      </c>
      <c r="D1970" s="75">
        <v>194</v>
      </c>
      <c r="E1970" s="75" t="s">
        <v>116</v>
      </c>
    </row>
    <row r="1971" spans="1:5">
      <c r="A1971" s="82">
        <v>3672</v>
      </c>
      <c r="B1971" s="82">
        <v>19</v>
      </c>
      <c r="C1971" s="75">
        <v>2031</v>
      </c>
      <c r="D1971" s="75">
        <v>194</v>
      </c>
      <c r="E1971" s="75" t="s">
        <v>116</v>
      </c>
    </row>
    <row r="1972" spans="1:5">
      <c r="A1972" s="82">
        <v>3673</v>
      </c>
      <c r="B1972" s="82">
        <v>19</v>
      </c>
      <c r="C1972" s="75">
        <v>2031</v>
      </c>
      <c r="D1972" s="75">
        <v>194</v>
      </c>
      <c r="E1972" s="75" t="s">
        <v>116</v>
      </c>
    </row>
    <row r="1973" spans="1:5">
      <c r="A1973" s="82">
        <v>3675</v>
      </c>
      <c r="B1973" s="82">
        <v>19</v>
      </c>
      <c r="C1973" s="75">
        <v>2031</v>
      </c>
      <c r="D1973" s="75">
        <v>194</v>
      </c>
      <c r="E1973" s="75" t="s">
        <v>116</v>
      </c>
    </row>
    <row r="1974" spans="1:5">
      <c r="A1974" s="82">
        <v>3676</v>
      </c>
      <c r="B1974" s="82">
        <v>19</v>
      </c>
      <c r="C1974" s="75">
        <v>2031</v>
      </c>
      <c r="D1974" s="75">
        <v>194</v>
      </c>
      <c r="E1974" s="75" t="s">
        <v>116</v>
      </c>
    </row>
    <row r="1975" spans="1:5">
      <c r="A1975" s="82">
        <v>3677</v>
      </c>
      <c r="B1975" s="82">
        <v>19</v>
      </c>
      <c r="C1975" s="75">
        <v>2031</v>
      </c>
      <c r="D1975" s="75">
        <v>194</v>
      </c>
      <c r="E1975" s="75" t="s">
        <v>116</v>
      </c>
    </row>
    <row r="1976" spans="1:5">
      <c r="A1976" s="82">
        <v>3678</v>
      </c>
      <c r="B1976" s="82">
        <v>19</v>
      </c>
      <c r="C1976" s="75">
        <v>2031</v>
      </c>
      <c r="D1976" s="75">
        <v>194</v>
      </c>
      <c r="E1976" s="75" t="s">
        <v>116</v>
      </c>
    </row>
    <row r="1977" spans="1:5">
      <c r="A1977" s="82">
        <v>3682</v>
      </c>
      <c r="B1977" s="82">
        <v>19</v>
      </c>
      <c r="C1977" s="75">
        <v>2031</v>
      </c>
      <c r="D1977" s="75">
        <v>194</v>
      </c>
      <c r="E1977" s="75" t="s">
        <v>116</v>
      </c>
    </row>
    <row r="1978" spans="1:5">
      <c r="A1978" s="82">
        <v>3683</v>
      </c>
      <c r="B1978" s="82">
        <v>19</v>
      </c>
      <c r="C1978" s="75">
        <v>2031</v>
      </c>
      <c r="D1978" s="75">
        <v>194</v>
      </c>
      <c r="E1978" s="75" t="s">
        <v>116</v>
      </c>
    </row>
    <row r="1979" spans="1:5">
      <c r="A1979" s="82">
        <v>3685</v>
      </c>
      <c r="B1979" s="82">
        <v>19</v>
      </c>
      <c r="C1979" s="75">
        <v>2031</v>
      </c>
      <c r="D1979" s="75">
        <v>194</v>
      </c>
      <c r="E1979" s="75" t="s">
        <v>116</v>
      </c>
    </row>
    <row r="1980" spans="1:5">
      <c r="A1980" s="82">
        <v>3687</v>
      </c>
      <c r="B1980" s="82">
        <v>19</v>
      </c>
      <c r="C1980" s="75">
        <v>2031</v>
      </c>
      <c r="D1980" s="75">
        <v>194</v>
      </c>
      <c r="E1980" s="75" t="s">
        <v>116</v>
      </c>
    </row>
    <row r="1981" spans="1:5">
      <c r="A1981" s="82">
        <v>3688</v>
      </c>
      <c r="B1981" s="82">
        <v>19</v>
      </c>
      <c r="C1981" s="75">
        <v>2031</v>
      </c>
      <c r="D1981" s="75">
        <v>194</v>
      </c>
      <c r="E1981" s="75" t="s">
        <v>116</v>
      </c>
    </row>
    <row r="1982" spans="1:5">
      <c r="A1982" s="82">
        <v>3689</v>
      </c>
      <c r="B1982" s="82">
        <v>19</v>
      </c>
      <c r="C1982" s="75">
        <v>2031</v>
      </c>
      <c r="D1982" s="75">
        <v>194</v>
      </c>
      <c r="E1982" s="75" t="s">
        <v>116</v>
      </c>
    </row>
    <row r="1983" spans="1:5">
      <c r="A1983" s="82">
        <v>3690</v>
      </c>
      <c r="B1983" s="82">
        <v>19</v>
      </c>
      <c r="C1983" s="75">
        <v>2031</v>
      </c>
      <c r="D1983" s="75">
        <v>194</v>
      </c>
      <c r="E1983" s="75" t="s">
        <v>116</v>
      </c>
    </row>
    <row r="1984" spans="1:5">
      <c r="A1984" s="82">
        <v>3691</v>
      </c>
      <c r="B1984" s="82">
        <v>19</v>
      </c>
      <c r="C1984" s="75">
        <v>2031</v>
      </c>
      <c r="D1984" s="75">
        <v>194</v>
      </c>
      <c r="E1984" s="75" t="s">
        <v>116</v>
      </c>
    </row>
    <row r="1985" spans="1:5">
      <c r="A1985" s="82">
        <v>3693</v>
      </c>
      <c r="B1985" s="82">
        <v>19</v>
      </c>
      <c r="C1985" s="75">
        <v>2031</v>
      </c>
      <c r="D1985" s="75">
        <v>194</v>
      </c>
      <c r="E1985" s="75" t="s">
        <v>116</v>
      </c>
    </row>
    <row r="1986" spans="1:5">
      <c r="A1986" s="82">
        <v>3694</v>
      </c>
      <c r="B1986" s="82">
        <v>19</v>
      </c>
      <c r="C1986" s="75">
        <v>2031</v>
      </c>
      <c r="D1986" s="75">
        <v>194</v>
      </c>
      <c r="E1986" s="75" t="s">
        <v>116</v>
      </c>
    </row>
    <row r="1987" spans="1:5">
      <c r="A1987" s="82">
        <v>3695</v>
      </c>
      <c r="B1987" s="82">
        <v>19</v>
      </c>
      <c r="C1987" s="75">
        <v>2031</v>
      </c>
      <c r="D1987" s="75">
        <v>194</v>
      </c>
      <c r="E1987" s="75" t="s">
        <v>116</v>
      </c>
    </row>
    <row r="1988" spans="1:5">
      <c r="A1988" s="82">
        <v>3697</v>
      </c>
      <c r="B1988" s="82">
        <v>19</v>
      </c>
      <c r="C1988" s="75">
        <v>2031</v>
      </c>
      <c r="D1988" s="75">
        <v>194</v>
      </c>
      <c r="E1988" s="75" t="s">
        <v>116</v>
      </c>
    </row>
    <row r="1989" spans="1:5">
      <c r="A1989" s="82">
        <v>3698</v>
      </c>
      <c r="B1989" s="82">
        <v>19</v>
      </c>
      <c r="C1989" s="75">
        <v>2031</v>
      </c>
      <c r="D1989" s="75">
        <v>194</v>
      </c>
      <c r="E1989" s="75" t="s">
        <v>116</v>
      </c>
    </row>
    <row r="1990" spans="1:5">
      <c r="A1990" s="82">
        <v>3699</v>
      </c>
      <c r="B1990" s="82">
        <v>19</v>
      </c>
      <c r="C1990" s="75">
        <v>2031</v>
      </c>
      <c r="D1990" s="75">
        <v>194</v>
      </c>
      <c r="E1990" s="75" t="s">
        <v>116</v>
      </c>
    </row>
    <row r="1991" spans="1:5">
      <c r="A1991" s="82">
        <v>3700</v>
      </c>
      <c r="B1991" s="82">
        <v>19</v>
      </c>
      <c r="C1991" s="75">
        <v>2031</v>
      </c>
      <c r="D1991" s="75">
        <v>194</v>
      </c>
      <c r="E1991" s="75" t="s">
        <v>116</v>
      </c>
    </row>
    <row r="1992" spans="1:5">
      <c r="A1992" s="82">
        <v>3701</v>
      </c>
      <c r="B1992" s="82">
        <v>19</v>
      </c>
      <c r="C1992" s="75">
        <v>2031</v>
      </c>
      <c r="D1992" s="75">
        <v>194</v>
      </c>
      <c r="E1992" s="75" t="s">
        <v>116</v>
      </c>
    </row>
    <row r="1993" spans="1:5">
      <c r="A1993" s="82">
        <v>3704</v>
      </c>
      <c r="B1993" s="82">
        <v>19</v>
      </c>
      <c r="C1993" s="75">
        <v>2031</v>
      </c>
      <c r="D1993" s="75">
        <v>194</v>
      </c>
      <c r="E1993" s="75" t="s">
        <v>116</v>
      </c>
    </row>
    <row r="1994" spans="1:5">
      <c r="A1994" s="82">
        <v>3705</v>
      </c>
      <c r="B1994" s="82">
        <v>19</v>
      </c>
      <c r="C1994" s="75">
        <v>2031</v>
      </c>
      <c r="D1994" s="75">
        <v>194</v>
      </c>
      <c r="E1994" s="75" t="s">
        <v>116</v>
      </c>
    </row>
    <row r="1995" spans="1:5">
      <c r="A1995" s="82">
        <v>3707</v>
      </c>
      <c r="B1995" s="82">
        <v>19</v>
      </c>
      <c r="C1995" s="75">
        <v>2031</v>
      </c>
      <c r="D1995" s="75">
        <v>194</v>
      </c>
      <c r="E1995" s="75" t="s">
        <v>116</v>
      </c>
    </row>
    <row r="1996" spans="1:5">
      <c r="A1996" s="82">
        <v>3708</v>
      </c>
      <c r="B1996" s="82">
        <v>19</v>
      </c>
      <c r="C1996" s="75">
        <v>2031</v>
      </c>
      <c r="D1996" s="75">
        <v>194</v>
      </c>
      <c r="E1996" s="75" t="s">
        <v>116</v>
      </c>
    </row>
    <row r="1997" spans="1:5">
      <c r="A1997" s="82">
        <v>3709</v>
      </c>
      <c r="B1997" s="82">
        <v>19</v>
      </c>
      <c r="C1997" s="75">
        <v>2031</v>
      </c>
      <c r="D1997" s="75">
        <v>194</v>
      </c>
      <c r="E1997" s="75" t="s">
        <v>116</v>
      </c>
    </row>
    <row r="1998" spans="1:5">
      <c r="A1998" s="82">
        <v>3711</v>
      </c>
      <c r="B1998" s="82">
        <v>17</v>
      </c>
      <c r="C1998" s="75">
        <v>1846</v>
      </c>
      <c r="D1998" s="75">
        <v>145</v>
      </c>
      <c r="E1998" s="75" t="s">
        <v>116</v>
      </c>
    </row>
    <row r="1999" spans="1:5">
      <c r="A1999" s="82">
        <v>3712</v>
      </c>
      <c r="B1999" s="82">
        <v>17</v>
      </c>
      <c r="C1999" s="75">
        <v>1846</v>
      </c>
      <c r="D1999" s="75">
        <v>145</v>
      </c>
      <c r="E1999" s="75" t="s">
        <v>116</v>
      </c>
    </row>
    <row r="2000" spans="1:5">
      <c r="A2000" s="82">
        <v>3713</v>
      </c>
      <c r="B2000" s="82">
        <v>17</v>
      </c>
      <c r="C2000" s="75">
        <v>1846</v>
      </c>
      <c r="D2000" s="75">
        <v>145</v>
      </c>
      <c r="E2000" s="75" t="s">
        <v>116</v>
      </c>
    </row>
    <row r="2001" spans="1:5">
      <c r="A2001" s="82">
        <v>3714</v>
      </c>
      <c r="B2001" s="82">
        <v>17</v>
      </c>
      <c r="C2001" s="75">
        <v>1846</v>
      </c>
      <c r="D2001" s="75">
        <v>145</v>
      </c>
      <c r="E2001" s="75" t="s">
        <v>116</v>
      </c>
    </row>
    <row r="2002" spans="1:5">
      <c r="A2002" s="82">
        <v>3715</v>
      </c>
      <c r="B2002" s="82">
        <v>17</v>
      </c>
      <c r="C2002" s="75">
        <v>1846</v>
      </c>
      <c r="D2002" s="75">
        <v>145</v>
      </c>
      <c r="E2002" s="75" t="s">
        <v>116</v>
      </c>
    </row>
    <row r="2003" spans="1:5">
      <c r="A2003" s="82">
        <v>3717</v>
      </c>
      <c r="B2003" s="82">
        <v>17</v>
      </c>
      <c r="C2003" s="75">
        <v>1846</v>
      </c>
      <c r="D2003" s="75">
        <v>145</v>
      </c>
      <c r="E2003" s="75" t="s">
        <v>116</v>
      </c>
    </row>
    <row r="2004" spans="1:5">
      <c r="A2004" s="82">
        <v>3718</v>
      </c>
      <c r="B2004" s="82">
        <v>17</v>
      </c>
      <c r="C2004" s="75">
        <v>1846</v>
      </c>
      <c r="D2004" s="75">
        <v>145</v>
      </c>
      <c r="E2004" s="75" t="s">
        <v>116</v>
      </c>
    </row>
    <row r="2005" spans="1:5">
      <c r="A2005" s="82">
        <v>3719</v>
      </c>
      <c r="B2005" s="82">
        <v>17</v>
      </c>
      <c r="C2005" s="75">
        <v>1846</v>
      </c>
      <c r="D2005" s="75">
        <v>145</v>
      </c>
      <c r="E2005" s="75" t="s">
        <v>116</v>
      </c>
    </row>
    <row r="2006" spans="1:5">
      <c r="A2006" s="82">
        <v>3720</v>
      </c>
      <c r="B2006" s="82">
        <v>17</v>
      </c>
      <c r="C2006" s="75">
        <v>1846</v>
      </c>
      <c r="D2006" s="75">
        <v>145</v>
      </c>
      <c r="E2006" s="75" t="s">
        <v>116</v>
      </c>
    </row>
    <row r="2007" spans="1:5">
      <c r="A2007" s="82">
        <v>3722</v>
      </c>
      <c r="B2007" s="82">
        <v>19</v>
      </c>
      <c r="C2007" s="75">
        <v>2031</v>
      </c>
      <c r="D2007" s="75">
        <v>194</v>
      </c>
      <c r="E2007" s="75" t="s">
        <v>116</v>
      </c>
    </row>
    <row r="2008" spans="1:5">
      <c r="A2008" s="82">
        <v>3723</v>
      </c>
      <c r="B2008" s="82">
        <v>19</v>
      </c>
      <c r="C2008" s="75">
        <v>2031</v>
      </c>
      <c r="D2008" s="75">
        <v>194</v>
      </c>
      <c r="E2008" s="75" t="s">
        <v>116</v>
      </c>
    </row>
    <row r="2009" spans="1:5">
      <c r="A2009" s="82">
        <v>3724</v>
      </c>
      <c r="B2009" s="82">
        <v>19</v>
      </c>
      <c r="C2009" s="75">
        <v>2031</v>
      </c>
      <c r="D2009" s="75">
        <v>194</v>
      </c>
      <c r="E2009" s="75" t="s">
        <v>116</v>
      </c>
    </row>
    <row r="2010" spans="1:5">
      <c r="A2010" s="82">
        <v>3725</v>
      </c>
      <c r="B2010" s="82">
        <v>16</v>
      </c>
      <c r="C2010" s="75">
        <v>1595</v>
      </c>
      <c r="D2010" s="75">
        <v>248</v>
      </c>
      <c r="E2010" s="75" t="s">
        <v>116</v>
      </c>
    </row>
    <row r="2011" spans="1:5">
      <c r="A2011" s="82">
        <v>3726</v>
      </c>
      <c r="B2011" s="82">
        <v>16</v>
      </c>
      <c r="C2011" s="75">
        <v>1595</v>
      </c>
      <c r="D2011" s="75">
        <v>248</v>
      </c>
      <c r="E2011" s="75" t="s">
        <v>116</v>
      </c>
    </row>
    <row r="2012" spans="1:5">
      <c r="A2012" s="82">
        <v>3727</v>
      </c>
      <c r="B2012" s="82">
        <v>16</v>
      </c>
      <c r="C2012" s="75">
        <v>1595</v>
      </c>
      <c r="D2012" s="75">
        <v>248</v>
      </c>
      <c r="E2012" s="75" t="s">
        <v>116</v>
      </c>
    </row>
    <row r="2013" spans="1:5">
      <c r="A2013" s="82">
        <v>3728</v>
      </c>
      <c r="B2013" s="82">
        <v>16</v>
      </c>
      <c r="C2013" s="75">
        <v>1595</v>
      </c>
      <c r="D2013" s="75">
        <v>248</v>
      </c>
      <c r="E2013" s="75" t="s">
        <v>116</v>
      </c>
    </row>
    <row r="2014" spans="1:5">
      <c r="A2014" s="82">
        <v>3730</v>
      </c>
      <c r="B2014" s="82">
        <v>16</v>
      </c>
      <c r="C2014" s="75">
        <v>1595</v>
      </c>
      <c r="D2014" s="75">
        <v>248</v>
      </c>
      <c r="E2014" s="75" t="s">
        <v>116</v>
      </c>
    </row>
    <row r="2015" spans="1:5">
      <c r="A2015" s="82">
        <v>3732</v>
      </c>
      <c r="B2015" s="82">
        <v>19</v>
      </c>
      <c r="C2015" s="75">
        <v>2031</v>
      </c>
      <c r="D2015" s="75">
        <v>194</v>
      </c>
      <c r="E2015" s="75" t="s">
        <v>116</v>
      </c>
    </row>
    <row r="2016" spans="1:5">
      <c r="A2016" s="82">
        <v>3733</v>
      </c>
      <c r="B2016" s="82">
        <v>19</v>
      </c>
      <c r="C2016" s="75">
        <v>2031</v>
      </c>
      <c r="D2016" s="75">
        <v>194</v>
      </c>
      <c r="E2016" s="75" t="s">
        <v>116</v>
      </c>
    </row>
    <row r="2017" spans="1:5">
      <c r="A2017" s="82">
        <v>3735</v>
      </c>
      <c r="B2017" s="82">
        <v>19</v>
      </c>
      <c r="C2017" s="75">
        <v>2031</v>
      </c>
      <c r="D2017" s="75">
        <v>194</v>
      </c>
      <c r="E2017" s="75" t="s">
        <v>116</v>
      </c>
    </row>
    <row r="2018" spans="1:5">
      <c r="A2018" s="82">
        <v>3736</v>
      </c>
      <c r="B2018" s="82">
        <v>19</v>
      </c>
      <c r="C2018" s="75">
        <v>2031</v>
      </c>
      <c r="D2018" s="75">
        <v>194</v>
      </c>
      <c r="E2018" s="75" t="s">
        <v>116</v>
      </c>
    </row>
    <row r="2019" spans="1:5">
      <c r="A2019" s="82">
        <v>3737</v>
      </c>
      <c r="B2019" s="82">
        <v>19</v>
      </c>
      <c r="C2019" s="75">
        <v>2031</v>
      </c>
      <c r="D2019" s="75">
        <v>194</v>
      </c>
      <c r="E2019" s="75" t="s">
        <v>116</v>
      </c>
    </row>
    <row r="2020" spans="1:5">
      <c r="A2020" s="82">
        <v>3738</v>
      </c>
      <c r="B2020" s="82">
        <v>19</v>
      </c>
      <c r="C2020" s="75">
        <v>2031</v>
      </c>
      <c r="D2020" s="75">
        <v>194</v>
      </c>
      <c r="E2020" s="75" t="s">
        <v>116</v>
      </c>
    </row>
    <row r="2021" spans="1:5">
      <c r="A2021" s="82">
        <v>3739</v>
      </c>
      <c r="B2021" s="82">
        <v>19</v>
      </c>
      <c r="C2021" s="75">
        <v>2031</v>
      </c>
      <c r="D2021" s="75">
        <v>194</v>
      </c>
      <c r="E2021" s="75" t="s">
        <v>116</v>
      </c>
    </row>
    <row r="2022" spans="1:5">
      <c r="A2022" s="82">
        <v>3740</v>
      </c>
      <c r="B2022" s="82">
        <v>19</v>
      </c>
      <c r="C2022" s="75">
        <v>2031</v>
      </c>
      <c r="D2022" s="75">
        <v>194</v>
      </c>
      <c r="E2022" s="75" t="s">
        <v>116</v>
      </c>
    </row>
    <row r="2023" spans="1:5">
      <c r="A2023" s="82">
        <v>3741</v>
      </c>
      <c r="B2023" s="82">
        <v>19</v>
      </c>
      <c r="C2023" s="75">
        <v>2031</v>
      </c>
      <c r="D2023" s="75">
        <v>194</v>
      </c>
      <c r="E2023" s="75" t="s">
        <v>116</v>
      </c>
    </row>
    <row r="2024" spans="1:5">
      <c r="A2024" s="82">
        <v>3744</v>
      </c>
      <c r="B2024" s="82">
        <v>19</v>
      </c>
      <c r="C2024" s="75">
        <v>2031</v>
      </c>
      <c r="D2024" s="75">
        <v>194</v>
      </c>
      <c r="E2024" s="75" t="s">
        <v>116</v>
      </c>
    </row>
    <row r="2025" spans="1:5">
      <c r="A2025" s="82">
        <v>3746</v>
      </c>
      <c r="B2025" s="82">
        <v>19</v>
      </c>
      <c r="C2025" s="75">
        <v>2031</v>
      </c>
      <c r="D2025" s="75">
        <v>194</v>
      </c>
      <c r="E2025" s="75" t="s">
        <v>116</v>
      </c>
    </row>
    <row r="2026" spans="1:5">
      <c r="A2026" s="82">
        <v>3747</v>
      </c>
      <c r="B2026" s="82">
        <v>19</v>
      </c>
      <c r="C2026" s="75">
        <v>2031</v>
      </c>
      <c r="D2026" s="75">
        <v>194</v>
      </c>
      <c r="E2026" s="75" t="s">
        <v>116</v>
      </c>
    </row>
    <row r="2027" spans="1:5">
      <c r="A2027" s="82">
        <v>3749</v>
      </c>
      <c r="B2027" s="82">
        <v>19</v>
      </c>
      <c r="C2027" s="75">
        <v>2031</v>
      </c>
      <c r="D2027" s="75">
        <v>194</v>
      </c>
      <c r="E2027" s="75" t="s">
        <v>116</v>
      </c>
    </row>
    <row r="2028" spans="1:5">
      <c r="A2028" s="82">
        <v>3750</v>
      </c>
      <c r="B2028" s="82">
        <v>18</v>
      </c>
      <c r="C2028" s="75">
        <v>1590</v>
      </c>
      <c r="D2028" s="75">
        <v>100</v>
      </c>
      <c r="E2028" s="75" t="s">
        <v>116</v>
      </c>
    </row>
    <row r="2029" spans="1:5">
      <c r="A2029" s="82">
        <v>3751</v>
      </c>
      <c r="B2029" s="82">
        <v>17</v>
      </c>
      <c r="C2029" s="75">
        <v>1846</v>
      </c>
      <c r="D2029" s="75">
        <v>145</v>
      </c>
      <c r="E2029" s="75" t="s">
        <v>116</v>
      </c>
    </row>
    <row r="2030" spans="1:5">
      <c r="A2030" s="82">
        <v>3752</v>
      </c>
      <c r="B2030" s="82">
        <v>18</v>
      </c>
      <c r="C2030" s="75">
        <v>1590</v>
      </c>
      <c r="D2030" s="75">
        <v>100</v>
      </c>
      <c r="E2030" s="75" t="s">
        <v>116</v>
      </c>
    </row>
    <row r="2031" spans="1:5">
      <c r="A2031" s="82">
        <v>3753</v>
      </c>
      <c r="B2031" s="82">
        <v>17</v>
      </c>
      <c r="C2031" s="75">
        <v>1846</v>
      </c>
      <c r="D2031" s="75">
        <v>145</v>
      </c>
      <c r="E2031" s="75" t="s">
        <v>116</v>
      </c>
    </row>
    <row r="2032" spans="1:5">
      <c r="A2032" s="82">
        <v>3754</v>
      </c>
      <c r="B2032" s="82">
        <v>18</v>
      </c>
      <c r="C2032" s="75">
        <v>1590</v>
      </c>
      <c r="D2032" s="75">
        <v>100</v>
      </c>
      <c r="E2032" s="75" t="s">
        <v>116</v>
      </c>
    </row>
    <row r="2033" spans="1:5">
      <c r="A2033" s="82">
        <v>3755</v>
      </c>
      <c r="B2033" s="82">
        <v>18</v>
      </c>
      <c r="C2033" s="75">
        <v>1590</v>
      </c>
      <c r="D2033" s="75">
        <v>100</v>
      </c>
      <c r="E2033" s="75" t="s">
        <v>116</v>
      </c>
    </row>
    <row r="2034" spans="1:5">
      <c r="A2034" s="82">
        <v>3756</v>
      </c>
      <c r="B2034" s="82">
        <v>17</v>
      </c>
      <c r="C2034" s="75">
        <v>1846</v>
      </c>
      <c r="D2034" s="75">
        <v>145</v>
      </c>
      <c r="E2034" s="75" t="s">
        <v>116</v>
      </c>
    </row>
    <row r="2035" spans="1:5">
      <c r="A2035" s="82">
        <v>3757</v>
      </c>
      <c r="B2035" s="82">
        <v>17</v>
      </c>
      <c r="C2035" s="75">
        <v>1846</v>
      </c>
      <c r="D2035" s="75">
        <v>145</v>
      </c>
      <c r="E2035" s="75" t="s">
        <v>116</v>
      </c>
    </row>
    <row r="2036" spans="1:5">
      <c r="A2036" s="82">
        <v>3758</v>
      </c>
      <c r="B2036" s="82">
        <v>17</v>
      </c>
      <c r="C2036" s="75">
        <v>1846</v>
      </c>
      <c r="D2036" s="75">
        <v>145</v>
      </c>
      <c r="E2036" s="75" t="s">
        <v>116</v>
      </c>
    </row>
    <row r="2037" spans="1:5">
      <c r="A2037" s="82">
        <v>3759</v>
      </c>
      <c r="B2037" s="82">
        <v>18</v>
      </c>
      <c r="C2037" s="75">
        <v>1590</v>
      </c>
      <c r="D2037" s="75">
        <v>100</v>
      </c>
      <c r="E2037" s="75" t="s">
        <v>116</v>
      </c>
    </row>
    <row r="2038" spans="1:5">
      <c r="A2038" s="82">
        <v>3760</v>
      </c>
      <c r="B2038" s="82">
        <v>18</v>
      </c>
      <c r="C2038" s="75">
        <v>1590</v>
      </c>
      <c r="D2038" s="75">
        <v>100</v>
      </c>
      <c r="E2038" s="75" t="s">
        <v>116</v>
      </c>
    </row>
    <row r="2039" spans="1:5">
      <c r="A2039" s="82">
        <v>3761</v>
      </c>
      <c r="B2039" s="82">
        <v>18</v>
      </c>
      <c r="C2039" s="75">
        <v>1590</v>
      </c>
      <c r="D2039" s="75">
        <v>100</v>
      </c>
      <c r="E2039" s="75" t="s">
        <v>116</v>
      </c>
    </row>
    <row r="2040" spans="1:5">
      <c r="A2040" s="82">
        <v>3762</v>
      </c>
      <c r="B2040" s="82">
        <v>18</v>
      </c>
      <c r="C2040" s="75">
        <v>1590</v>
      </c>
      <c r="D2040" s="75">
        <v>100</v>
      </c>
      <c r="E2040" s="75" t="s">
        <v>116</v>
      </c>
    </row>
    <row r="2041" spans="1:5">
      <c r="A2041" s="82">
        <v>3763</v>
      </c>
      <c r="B2041" s="82">
        <v>18</v>
      </c>
      <c r="C2041" s="75">
        <v>1590</v>
      </c>
      <c r="D2041" s="75">
        <v>100</v>
      </c>
      <c r="E2041" s="75" t="s">
        <v>116</v>
      </c>
    </row>
    <row r="2042" spans="1:5">
      <c r="A2042" s="82">
        <v>3764</v>
      </c>
      <c r="B2042" s="82">
        <v>17</v>
      </c>
      <c r="C2042" s="75">
        <v>1846</v>
      </c>
      <c r="D2042" s="75">
        <v>145</v>
      </c>
      <c r="E2042" s="75" t="s">
        <v>116</v>
      </c>
    </row>
    <row r="2043" spans="1:5">
      <c r="A2043" s="82">
        <v>3765</v>
      </c>
      <c r="B2043" s="82">
        <v>18</v>
      </c>
      <c r="C2043" s="75">
        <v>1590</v>
      </c>
      <c r="D2043" s="75">
        <v>100</v>
      </c>
      <c r="E2043" s="75" t="s">
        <v>116</v>
      </c>
    </row>
    <row r="2044" spans="1:5">
      <c r="A2044" s="82">
        <v>3766</v>
      </c>
      <c r="B2044" s="82">
        <v>18</v>
      </c>
      <c r="C2044" s="75">
        <v>1590</v>
      </c>
      <c r="D2044" s="75">
        <v>100</v>
      </c>
      <c r="E2044" s="75" t="s">
        <v>116</v>
      </c>
    </row>
    <row r="2045" spans="1:5">
      <c r="A2045" s="82">
        <v>3767</v>
      </c>
      <c r="B2045" s="82">
        <v>18</v>
      </c>
      <c r="C2045" s="75">
        <v>1590</v>
      </c>
      <c r="D2045" s="75">
        <v>100</v>
      </c>
      <c r="E2045" s="75" t="s">
        <v>116</v>
      </c>
    </row>
    <row r="2046" spans="1:5">
      <c r="A2046" s="82">
        <v>3770</v>
      </c>
      <c r="B2046" s="82">
        <v>18</v>
      </c>
      <c r="C2046" s="75">
        <v>1590</v>
      </c>
      <c r="D2046" s="75">
        <v>100</v>
      </c>
      <c r="E2046" s="75" t="s">
        <v>116</v>
      </c>
    </row>
    <row r="2047" spans="1:5">
      <c r="A2047" s="82">
        <v>3775</v>
      </c>
      <c r="B2047" s="82">
        <v>18</v>
      </c>
      <c r="C2047" s="75">
        <v>1590</v>
      </c>
      <c r="D2047" s="75">
        <v>100</v>
      </c>
      <c r="E2047" s="75" t="s">
        <v>116</v>
      </c>
    </row>
    <row r="2048" spans="1:5">
      <c r="A2048" s="82">
        <v>3777</v>
      </c>
      <c r="B2048" s="82">
        <v>18</v>
      </c>
      <c r="C2048" s="75">
        <v>1590</v>
      </c>
      <c r="D2048" s="75">
        <v>100</v>
      </c>
      <c r="E2048" s="75" t="s">
        <v>116</v>
      </c>
    </row>
    <row r="2049" spans="1:5">
      <c r="A2049" s="82">
        <v>3778</v>
      </c>
      <c r="B2049" s="82">
        <v>18</v>
      </c>
      <c r="C2049" s="75">
        <v>1590</v>
      </c>
      <c r="D2049" s="75">
        <v>100</v>
      </c>
      <c r="E2049" s="75" t="s">
        <v>116</v>
      </c>
    </row>
    <row r="2050" spans="1:5">
      <c r="A2050" s="82">
        <v>3779</v>
      </c>
      <c r="B2050" s="82">
        <v>18</v>
      </c>
      <c r="C2050" s="75">
        <v>1590</v>
      </c>
      <c r="D2050" s="75">
        <v>100</v>
      </c>
      <c r="E2050" s="75" t="s">
        <v>116</v>
      </c>
    </row>
    <row r="2051" spans="1:5">
      <c r="A2051" s="82">
        <v>3781</v>
      </c>
      <c r="B2051" s="82">
        <v>18</v>
      </c>
      <c r="C2051" s="75">
        <v>1590</v>
      </c>
      <c r="D2051" s="75">
        <v>100</v>
      </c>
      <c r="E2051" s="75" t="s">
        <v>116</v>
      </c>
    </row>
    <row r="2052" spans="1:5">
      <c r="A2052" s="82">
        <v>3782</v>
      </c>
      <c r="B2052" s="82">
        <v>18</v>
      </c>
      <c r="C2052" s="75">
        <v>1590</v>
      </c>
      <c r="D2052" s="75">
        <v>100</v>
      </c>
      <c r="E2052" s="75" t="s">
        <v>116</v>
      </c>
    </row>
    <row r="2053" spans="1:5">
      <c r="A2053" s="82">
        <v>3783</v>
      </c>
      <c r="B2053" s="82">
        <v>18</v>
      </c>
      <c r="C2053" s="75">
        <v>1590</v>
      </c>
      <c r="D2053" s="75">
        <v>100</v>
      </c>
      <c r="E2053" s="75" t="s">
        <v>116</v>
      </c>
    </row>
    <row r="2054" spans="1:5">
      <c r="A2054" s="82">
        <v>3785</v>
      </c>
      <c r="B2054" s="82">
        <v>18</v>
      </c>
      <c r="C2054" s="75">
        <v>1590</v>
      </c>
      <c r="D2054" s="75">
        <v>100</v>
      </c>
      <c r="E2054" s="75" t="s">
        <v>116</v>
      </c>
    </row>
    <row r="2055" spans="1:5">
      <c r="A2055" s="82">
        <v>3786</v>
      </c>
      <c r="B2055" s="82">
        <v>18</v>
      </c>
      <c r="C2055" s="75">
        <v>1590</v>
      </c>
      <c r="D2055" s="75">
        <v>100</v>
      </c>
      <c r="E2055" s="75" t="s">
        <v>116</v>
      </c>
    </row>
    <row r="2056" spans="1:5">
      <c r="A2056" s="82">
        <v>3787</v>
      </c>
      <c r="B2056" s="82">
        <v>18</v>
      </c>
      <c r="C2056" s="75">
        <v>1590</v>
      </c>
      <c r="D2056" s="75">
        <v>100</v>
      </c>
      <c r="E2056" s="75" t="s">
        <v>116</v>
      </c>
    </row>
    <row r="2057" spans="1:5">
      <c r="A2057" s="82">
        <v>3788</v>
      </c>
      <c r="B2057" s="82">
        <v>18</v>
      </c>
      <c r="C2057" s="75">
        <v>1590</v>
      </c>
      <c r="D2057" s="75">
        <v>100</v>
      </c>
      <c r="E2057" s="75" t="s">
        <v>116</v>
      </c>
    </row>
    <row r="2058" spans="1:5">
      <c r="A2058" s="82">
        <v>3789</v>
      </c>
      <c r="B2058" s="82">
        <v>18</v>
      </c>
      <c r="C2058" s="75">
        <v>1590</v>
      </c>
      <c r="D2058" s="75">
        <v>100</v>
      </c>
      <c r="E2058" s="75" t="s">
        <v>116</v>
      </c>
    </row>
    <row r="2059" spans="1:5">
      <c r="A2059" s="82">
        <v>3791</v>
      </c>
      <c r="B2059" s="82">
        <v>18</v>
      </c>
      <c r="C2059" s="75">
        <v>1590</v>
      </c>
      <c r="D2059" s="75">
        <v>100</v>
      </c>
      <c r="E2059" s="75" t="s">
        <v>116</v>
      </c>
    </row>
    <row r="2060" spans="1:5">
      <c r="A2060" s="82">
        <v>3792</v>
      </c>
      <c r="B2060" s="82">
        <v>18</v>
      </c>
      <c r="C2060" s="75">
        <v>1590</v>
      </c>
      <c r="D2060" s="75">
        <v>100</v>
      </c>
      <c r="E2060" s="75" t="s">
        <v>116</v>
      </c>
    </row>
    <row r="2061" spans="1:5">
      <c r="A2061" s="82">
        <v>3793</v>
      </c>
      <c r="B2061" s="82">
        <v>18</v>
      </c>
      <c r="C2061" s="75">
        <v>1590</v>
      </c>
      <c r="D2061" s="75">
        <v>100</v>
      </c>
      <c r="E2061" s="75" t="s">
        <v>116</v>
      </c>
    </row>
    <row r="2062" spans="1:5">
      <c r="A2062" s="82">
        <v>3795</v>
      </c>
      <c r="B2062" s="82">
        <v>18</v>
      </c>
      <c r="C2062" s="75">
        <v>1590</v>
      </c>
      <c r="D2062" s="75">
        <v>100</v>
      </c>
      <c r="E2062" s="75" t="s">
        <v>116</v>
      </c>
    </row>
    <row r="2063" spans="1:5">
      <c r="A2063" s="82">
        <v>3796</v>
      </c>
      <c r="B2063" s="82">
        <v>18</v>
      </c>
      <c r="C2063" s="75">
        <v>1590</v>
      </c>
      <c r="D2063" s="75">
        <v>100</v>
      </c>
      <c r="E2063" s="75" t="s">
        <v>116</v>
      </c>
    </row>
    <row r="2064" spans="1:5">
      <c r="A2064" s="82">
        <v>3797</v>
      </c>
      <c r="B2064" s="82">
        <v>18</v>
      </c>
      <c r="C2064" s="75">
        <v>1590</v>
      </c>
      <c r="D2064" s="75">
        <v>100</v>
      </c>
      <c r="E2064" s="75" t="s">
        <v>116</v>
      </c>
    </row>
    <row r="2065" spans="1:5">
      <c r="A2065" s="82">
        <v>3799</v>
      </c>
      <c r="B2065" s="82">
        <v>18</v>
      </c>
      <c r="C2065" s="75">
        <v>1590</v>
      </c>
      <c r="D2065" s="75">
        <v>100</v>
      </c>
      <c r="E2065" s="75" t="s">
        <v>116</v>
      </c>
    </row>
    <row r="2066" spans="1:5">
      <c r="A2066" s="82">
        <v>3800</v>
      </c>
      <c r="B2066" s="82">
        <v>18</v>
      </c>
      <c r="C2066" s="75">
        <v>1590</v>
      </c>
      <c r="D2066" s="75">
        <v>100</v>
      </c>
      <c r="E2066" s="75" t="s">
        <v>116</v>
      </c>
    </row>
    <row r="2067" spans="1:5">
      <c r="A2067" s="82">
        <v>3802</v>
      </c>
      <c r="B2067" s="82">
        <v>18</v>
      </c>
      <c r="C2067" s="75">
        <v>1590</v>
      </c>
      <c r="D2067" s="75">
        <v>100</v>
      </c>
      <c r="E2067" s="75" t="s">
        <v>116</v>
      </c>
    </row>
    <row r="2068" spans="1:5">
      <c r="A2068" s="82">
        <v>3803</v>
      </c>
      <c r="B2068" s="82">
        <v>18</v>
      </c>
      <c r="C2068" s="75">
        <v>1590</v>
      </c>
      <c r="D2068" s="75">
        <v>100</v>
      </c>
      <c r="E2068" s="75" t="s">
        <v>116</v>
      </c>
    </row>
    <row r="2069" spans="1:5">
      <c r="A2069" s="82">
        <v>3804</v>
      </c>
      <c r="B2069" s="82">
        <v>18</v>
      </c>
      <c r="C2069" s="75">
        <v>1590</v>
      </c>
      <c r="D2069" s="75">
        <v>100</v>
      </c>
      <c r="E2069" s="75" t="s">
        <v>116</v>
      </c>
    </row>
    <row r="2070" spans="1:5">
      <c r="A2070" s="82">
        <v>3805</v>
      </c>
      <c r="B2070" s="82">
        <v>18</v>
      </c>
      <c r="C2070" s="75">
        <v>1590</v>
      </c>
      <c r="D2070" s="75">
        <v>100</v>
      </c>
      <c r="E2070" s="75" t="s">
        <v>116</v>
      </c>
    </row>
    <row r="2071" spans="1:5">
      <c r="A2071" s="82">
        <v>3806</v>
      </c>
      <c r="B2071" s="82">
        <v>18</v>
      </c>
      <c r="C2071" s="75">
        <v>1590</v>
      </c>
      <c r="D2071" s="75">
        <v>100</v>
      </c>
      <c r="E2071" s="75" t="s">
        <v>116</v>
      </c>
    </row>
    <row r="2072" spans="1:5">
      <c r="A2072" s="82">
        <v>3807</v>
      </c>
      <c r="B2072" s="82">
        <v>18</v>
      </c>
      <c r="C2072" s="75">
        <v>1590</v>
      </c>
      <c r="D2072" s="75">
        <v>100</v>
      </c>
      <c r="E2072" s="75" t="s">
        <v>116</v>
      </c>
    </row>
    <row r="2073" spans="1:5">
      <c r="A2073" s="82">
        <v>3808</v>
      </c>
      <c r="B2073" s="82">
        <v>18</v>
      </c>
      <c r="C2073" s="75">
        <v>1590</v>
      </c>
      <c r="D2073" s="75">
        <v>100</v>
      </c>
      <c r="E2073" s="75" t="s">
        <v>116</v>
      </c>
    </row>
    <row r="2074" spans="1:5">
      <c r="A2074" s="82">
        <v>3809</v>
      </c>
      <c r="B2074" s="82">
        <v>18</v>
      </c>
      <c r="C2074" s="75">
        <v>1590</v>
      </c>
      <c r="D2074" s="75">
        <v>100</v>
      </c>
      <c r="E2074" s="75" t="s">
        <v>116</v>
      </c>
    </row>
    <row r="2075" spans="1:5">
      <c r="A2075" s="82">
        <v>3810</v>
      </c>
      <c r="B2075" s="82">
        <v>18</v>
      </c>
      <c r="C2075" s="75">
        <v>1590</v>
      </c>
      <c r="D2075" s="75">
        <v>100</v>
      </c>
      <c r="E2075" s="75" t="s">
        <v>116</v>
      </c>
    </row>
    <row r="2076" spans="1:5">
      <c r="A2076" s="82">
        <v>3812</v>
      </c>
      <c r="B2076" s="82">
        <v>18</v>
      </c>
      <c r="C2076" s="75">
        <v>1590</v>
      </c>
      <c r="D2076" s="75">
        <v>100</v>
      </c>
      <c r="E2076" s="75" t="s">
        <v>116</v>
      </c>
    </row>
    <row r="2077" spans="1:5">
      <c r="A2077" s="82">
        <v>3813</v>
      </c>
      <c r="B2077" s="82">
        <v>18</v>
      </c>
      <c r="C2077" s="75">
        <v>1590</v>
      </c>
      <c r="D2077" s="75">
        <v>100</v>
      </c>
      <c r="E2077" s="75" t="s">
        <v>116</v>
      </c>
    </row>
    <row r="2078" spans="1:5">
      <c r="A2078" s="82">
        <v>3814</v>
      </c>
      <c r="B2078" s="82">
        <v>18</v>
      </c>
      <c r="C2078" s="75">
        <v>1590</v>
      </c>
      <c r="D2078" s="75">
        <v>100</v>
      </c>
      <c r="E2078" s="75" t="s">
        <v>116</v>
      </c>
    </row>
    <row r="2079" spans="1:5">
      <c r="A2079" s="82">
        <v>3815</v>
      </c>
      <c r="B2079" s="82">
        <v>18</v>
      </c>
      <c r="C2079" s="75">
        <v>1590</v>
      </c>
      <c r="D2079" s="75">
        <v>100</v>
      </c>
      <c r="E2079" s="75" t="s">
        <v>116</v>
      </c>
    </row>
    <row r="2080" spans="1:5">
      <c r="A2080" s="82">
        <v>3816</v>
      </c>
      <c r="B2080" s="82">
        <v>18</v>
      </c>
      <c r="C2080" s="75">
        <v>1590</v>
      </c>
      <c r="D2080" s="75">
        <v>100</v>
      </c>
      <c r="E2080" s="75" t="s">
        <v>116</v>
      </c>
    </row>
    <row r="2081" spans="1:5">
      <c r="A2081" s="82">
        <v>3818</v>
      </c>
      <c r="B2081" s="82">
        <v>18</v>
      </c>
      <c r="C2081" s="75">
        <v>1590</v>
      </c>
      <c r="D2081" s="75">
        <v>100</v>
      </c>
      <c r="E2081" s="75" t="s">
        <v>116</v>
      </c>
    </row>
    <row r="2082" spans="1:5">
      <c r="A2082" s="82">
        <v>3820</v>
      </c>
      <c r="B2082" s="82">
        <v>20</v>
      </c>
      <c r="C2082" s="75">
        <v>2021</v>
      </c>
      <c r="D2082" s="75">
        <v>136</v>
      </c>
      <c r="E2082" s="75" t="s">
        <v>116</v>
      </c>
    </row>
    <row r="2083" spans="1:5">
      <c r="A2083" s="82">
        <v>3821</v>
      </c>
      <c r="B2083" s="82">
        <v>20</v>
      </c>
      <c r="C2083" s="75">
        <v>2021</v>
      </c>
      <c r="D2083" s="75">
        <v>136</v>
      </c>
      <c r="E2083" s="75" t="s">
        <v>116</v>
      </c>
    </row>
    <row r="2084" spans="1:5">
      <c r="A2084" s="82">
        <v>3822</v>
      </c>
      <c r="B2084" s="82">
        <v>20</v>
      </c>
      <c r="C2084" s="75">
        <v>2021</v>
      </c>
      <c r="D2084" s="75">
        <v>136</v>
      </c>
      <c r="E2084" s="75" t="s">
        <v>116</v>
      </c>
    </row>
    <row r="2085" spans="1:5">
      <c r="A2085" s="82">
        <v>3823</v>
      </c>
      <c r="B2085" s="82">
        <v>20</v>
      </c>
      <c r="C2085" s="75">
        <v>2021</v>
      </c>
      <c r="D2085" s="75">
        <v>136</v>
      </c>
      <c r="E2085" s="75" t="s">
        <v>116</v>
      </c>
    </row>
    <row r="2086" spans="1:5">
      <c r="A2086" s="82">
        <v>3824</v>
      </c>
      <c r="B2086" s="82">
        <v>20</v>
      </c>
      <c r="C2086" s="75">
        <v>2021</v>
      </c>
      <c r="D2086" s="75">
        <v>136</v>
      </c>
      <c r="E2086" s="75" t="s">
        <v>116</v>
      </c>
    </row>
    <row r="2087" spans="1:5">
      <c r="A2087" s="82">
        <v>3825</v>
      </c>
      <c r="B2087" s="82">
        <v>20</v>
      </c>
      <c r="C2087" s="75">
        <v>2021</v>
      </c>
      <c r="D2087" s="75">
        <v>136</v>
      </c>
      <c r="E2087" s="75" t="s">
        <v>116</v>
      </c>
    </row>
    <row r="2088" spans="1:5">
      <c r="A2088" s="82">
        <v>3831</v>
      </c>
      <c r="B2088" s="82">
        <v>20</v>
      </c>
      <c r="C2088" s="75">
        <v>2021</v>
      </c>
      <c r="D2088" s="75">
        <v>136</v>
      </c>
      <c r="E2088" s="75" t="s">
        <v>116</v>
      </c>
    </row>
    <row r="2089" spans="1:5">
      <c r="A2089" s="82">
        <v>3833</v>
      </c>
      <c r="B2089" s="82">
        <v>20</v>
      </c>
      <c r="C2089" s="75">
        <v>2021</v>
      </c>
      <c r="D2089" s="75">
        <v>136</v>
      </c>
      <c r="E2089" s="75" t="s">
        <v>116</v>
      </c>
    </row>
    <row r="2090" spans="1:5">
      <c r="A2090" s="82">
        <v>3835</v>
      </c>
      <c r="B2090" s="82">
        <v>20</v>
      </c>
      <c r="C2090" s="75">
        <v>2021</v>
      </c>
      <c r="D2090" s="75">
        <v>136</v>
      </c>
      <c r="E2090" s="75" t="s">
        <v>116</v>
      </c>
    </row>
    <row r="2091" spans="1:5">
      <c r="A2091" s="82">
        <v>3840</v>
      </c>
      <c r="B2091" s="82">
        <v>20</v>
      </c>
      <c r="C2091" s="75">
        <v>2021</v>
      </c>
      <c r="D2091" s="75">
        <v>136</v>
      </c>
      <c r="E2091" s="75" t="s">
        <v>116</v>
      </c>
    </row>
    <row r="2092" spans="1:5">
      <c r="A2092" s="82">
        <v>3841</v>
      </c>
      <c r="B2092" s="82">
        <v>20</v>
      </c>
      <c r="C2092" s="75">
        <v>2021</v>
      </c>
      <c r="D2092" s="75">
        <v>136</v>
      </c>
      <c r="E2092" s="75" t="s">
        <v>116</v>
      </c>
    </row>
    <row r="2093" spans="1:5">
      <c r="A2093" s="82">
        <v>3842</v>
      </c>
      <c r="B2093" s="82">
        <v>20</v>
      </c>
      <c r="C2093" s="75">
        <v>2021</v>
      </c>
      <c r="D2093" s="75">
        <v>136</v>
      </c>
      <c r="E2093" s="75" t="s">
        <v>116</v>
      </c>
    </row>
    <row r="2094" spans="1:5">
      <c r="A2094" s="82">
        <v>3844</v>
      </c>
      <c r="B2094" s="82">
        <v>20</v>
      </c>
      <c r="C2094" s="75">
        <v>2021</v>
      </c>
      <c r="D2094" s="75">
        <v>136</v>
      </c>
      <c r="E2094" s="75" t="s">
        <v>116</v>
      </c>
    </row>
    <row r="2095" spans="1:5">
      <c r="A2095" s="82">
        <v>3847</v>
      </c>
      <c r="B2095" s="82">
        <v>20</v>
      </c>
      <c r="C2095" s="75">
        <v>2021</v>
      </c>
      <c r="D2095" s="75">
        <v>136</v>
      </c>
      <c r="E2095" s="75" t="s">
        <v>116</v>
      </c>
    </row>
    <row r="2096" spans="1:5">
      <c r="A2096" s="82">
        <v>3850</v>
      </c>
      <c r="B2096" s="82">
        <v>20</v>
      </c>
      <c r="C2096" s="75">
        <v>2021</v>
      </c>
      <c r="D2096" s="75">
        <v>136</v>
      </c>
      <c r="E2096" s="75" t="s">
        <v>116</v>
      </c>
    </row>
    <row r="2097" spans="1:5">
      <c r="A2097" s="82">
        <v>3851</v>
      </c>
      <c r="B2097" s="82">
        <v>20</v>
      </c>
      <c r="C2097" s="75">
        <v>2021</v>
      </c>
      <c r="D2097" s="75">
        <v>136</v>
      </c>
      <c r="E2097" s="75" t="s">
        <v>116</v>
      </c>
    </row>
    <row r="2098" spans="1:5">
      <c r="A2098" s="82">
        <v>3852</v>
      </c>
      <c r="B2098" s="82">
        <v>20</v>
      </c>
      <c r="C2098" s="75">
        <v>2021</v>
      </c>
      <c r="D2098" s="75">
        <v>136</v>
      </c>
      <c r="E2098" s="75" t="s">
        <v>116</v>
      </c>
    </row>
    <row r="2099" spans="1:5">
      <c r="A2099" s="82">
        <v>3853</v>
      </c>
      <c r="B2099" s="82">
        <v>20</v>
      </c>
      <c r="C2099" s="75">
        <v>2021</v>
      </c>
      <c r="D2099" s="75">
        <v>136</v>
      </c>
      <c r="E2099" s="75" t="s">
        <v>116</v>
      </c>
    </row>
    <row r="2100" spans="1:5">
      <c r="A2100" s="82">
        <v>3854</v>
      </c>
      <c r="B2100" s="82">
        <v>20</v>
      </c>
      <c r="C2100" s="75">
        <v>2021</v>
      </c>
      <c r="D2100" s="75">
        <v>136</v>
      </c>
      <c r="E2100" s="75" t="s">
        <v>116</v>
      </c>
    </row>
    <row r="2101" spans="1:5">
      <c r="A2101" s="82">
        <v>3856</v>
      </c>
      <c r="B2101" s="82">
        <v>20</v>
      </c>
      <c r="C2101" s="75">
        <v>2021</v>
      </c>
      <c r="D2101" s="75">
        <v>136</v>
      </c>
      <c r="E2101" s="75" t="s">
        <v>116</v>
      </c>
    </row>
    <row r="2102" spans="1:5">
      <c r="A2102" s="82">
        <v>3857</v>
      </c>
      <c r="B2102" s="82">
        <v>20</v>
      </c>
      <c r="C2102" s="75">
        <v>2021</v>
      </c>
      <c r="D2102" s="75">
        <v>136</v>
      </c>
      <c r="E2102" s="75" t="s">
        <v>116</v>
      </c>
    </row>
    <row r="2103" spans="1:5">
      <c r="A2103" s="82">
        <v>3858</v>
      </c>
      <c r="B2103" s="82">
        <v>20</v>
      </c>
      <c r="C2103" s="75">
        <v>2021</v>
      </c>
      <c r="D2103" s="75">
        <v>136</v>
      </c>
      <c r="E2103" s="75" t="s">
        <v>116</v>
      </c>
    </row>
    <row r="2104" spans="1:5">
      <c r="A2104" s="82">
        <v>3859</v>
      </c>
      <c r="B2104" s="82">
        <v>20</v>
      </c>
      <c r="C2104" s="75">
        <v>2021</v>
      </c>
      <c r="D2104" s="75">
        <v>136</v>
      </c>
      <c r="E2104" s="75" t="s">
        <v>116</v>
      </c>
    </row>
    <row r="2105" spans="1:5">
      <c r="A2105" s="82">
        <v>3860</v>
      </c>
      <c r="B2105" s="82">
        <v>20</v>
      </c>
      <c r="C2105" s="75">
        <v>2021</v>
      </c>
      <c r="D2105" s="75">
        <v>136</v>
      </c>
      <c r="E2105" s="75" t="s">
        <v>116</v>
      </c>
    </row>
    <row r="2106" spans="1:5">
      <c r="A2106" s="82">
        <v>3862</v>
      </c>
      <c r="B2106" s="82">
        <v>21</v>
      </c>
      <c r="C2106" s="75">
        <v>1569</v>
      </c>
      <c r="D2106" s="75">
        <v>180</v>
      </c>
      <c r="E2106" s="75" t="s">
        <v>116</v>
      </c>
    </row>
    <row r="2107" spans="1:5">
      <c r="A2107" s="82">
        <v>3864</v>
      </c>
      <c r="B2107" s="82">
        <v>20</v>
      </c>
      <c r="C2107" s="75">
        <v>2021</v>
      </c>
      <c r="D2107" s="75">
        <v>136</v>
      </c>
      <c r="E2107" s="75" t="s">
        <v>116</v>
      </c>
    </row>
    <row r="2108" spans="1:5">
      <c r="A2108" s="82">
        <v>3865</v>
      </c>
      <c r="B2108" s="82">
        <v>21</v>
      </c>
      <c r="C2108" s="75">
        <v>1569</v>
      </c>
      <c r="D2108" s="75">
        <v>180</v>
      </c>
      <c r="E2108" s="75" t="s">
        <v>116</v>
      </c>
    </row>
    <row r="2109" spans="1:5">
      <c r="A2109" s="82">
        <v>3869</v>
      </c>
      <c r="B2109" s="82">
        <v>20</v>
      </c>
      <c r="C2109" s="75">
        <v>2021</v>
      </c>
      <c r="D2109" s="75">
        <v>136</v>
      </c>
      <c r="E2109" s="75" t="s">
        <v>116</v>
      </c>
    </row>
    <row r="2110" spans="1:5">
      <c r="A2110" s="82">
        <v>3870</v>
      </c>
      <c r="B2110" s="82">
        <v>20</v>
      </c>
      <c r="C2110" s="75">
        <v>2021</v>
      </c>
      <c r="D2110" s="75">
        <v>136</v>
      </c>
      <c r="E2110" s="75" t="s">
        <v>116</v>
      </c>
    </row>
    <row r="2111" spans="1:5">
      <c r="A2111" s="82">
        <v>3871</v>
      </c>
      <c r="B2111" s="82">
        <v>20</v>
      </c>
      <c r="C2111" s="75">
        <v>2021</v>
      </c>
      <c r="D2111" s="75">
        <v>136</v>
      </c>
      <c r="E2111" s="75" t="s">
        <v>116</v>
      </c>
    </row>
    <row r="2112" spans="1:5">
      <c r="A2112" s="82">
        <v>3873</v>
      </c>
      <c r="B2112" s="82">
        <v>20</v>
      </c>
      <c r="C2112" s="75">
        <v>2021</v>
      </c>
      <c r="D2112" s="75">
        <v>136</v>
      </c>
      <c r="E2112" s="75" t="s">
        <v>116</v>
      </c>
    </row>
    <row r="2113" spans="1:5">
      <c r="A2113" s="82">
        <v>3874</v>
      </c>
      <c r="B2113" s="82">
        <v>20</v>
      </c>
      <c r="C2113" s="75">
        <v>2021</v>
      </c>
      <c r="D2113" s="75">
        <v>136</v>
      </c>
      <c r="E2113" s="75" t="s">
        <v>116</v>
      </c>
    </row>
    <row r="2114" spans="1:5">
      <c r="A2114" s="82">
        <v>3875</v>
      </c>
      <c r="B2114" s="82">
        <v>21</v>
      </c>
      <c r="C2114" s="75">
        <v>1569</v>
      </c>
      <c r="D2114" s="75">
        <v>180</v>
      </c>
      <c r="E2114" s="75" t="s">
        <v>116</v>
      </c>
    </row>
    <row r="2115" spans="1:5">
      <c r="A2115" s="82">
        <v>3878</v>
      </c>
      <c r="B2115" s="82">
        <v>21</v>
      </c>
      <c r="C2115" s="75">
        <v>1569</v>
      </c>
      <c r="D2115" s="75">
        <v>180</v>
      </c>
      <c r="E2115" s="75" t="s">
        <v>116</v>
      </c>
    </row>
    <row r="2116" spans="1:5">
      <c r="A2116" s="82">
        <v>3880</v>
      </c>
      <c r="B2116" s="82">
        <v>21</v>
      </c>
      <c r="C2116" s="75">
        <v>1569</v>
      </c>
      <c r="D2116" s="75">
        <v>180</v>
      </c>
      <c r="E2116" s="75" t="s">
        <v>116</v>
      </c>
    </row>
    <row r="2117" spans="1:5">
      <c r="A2117" s="82">
        <v>3882</v>
      </c>
      <c r="B2117" s="82">
        <v>21</v>
      </c>
      <c r="C2117" s="75">
        <v>1569</v>
      </c>
      <c r="D2117" s="75">
        <v>180</v>
      </c>
      <c r="E2117" s="75" t="s">
        <v>116</v>
      </c>
    </row>
    <row r="2118" spans="1:5">
      <c r="A2118" s="82">
        <v>3885</v>
      </c>
      <c r="B2118" s="82">
        <v>21</v>
      </c>
      <c r="C2118" s="75">
        <v>1569</v>
      </c>
      <c r="D2118" s="75">
        <v>180</v>
      </c>
      <c r="E2118" s="75" t="s">
        <v>116</v>
      </c>
    </row>
    <row r="2119" spans="1:5">
      <c r="A2119" s="82">
        <v>3886</v>
      </c>
      <c r="B2119" s="82">
        <v>21</v>
      </c>
      <c r="C2119" s="75">
        <v>1569</v>
      </c>
      <c r="D2119" s="75">
        <v>180</v>
      </c>
      <c r="E2119" s="75" t="s">
        <v>116</v>
      </c>
    </row>
    <row r="2120" spans="1:5">
      <c r="A2120" s="82">
        <v>3887</v>
      </c>
      <c r="B2120" s="82">
        <v>21</v>
      </c>
      <c r="C2120" s="75">
        <v>1569</v>
      </c>
      <c r="D2120" s="75">
        <v>180</v>
      </c>
      <c r="E2120" s="75" t="s">
        <v>116</v>
      </c>
    </row>
    <row r="2121" spans="1:5">
      <c r="A2121" s="82">
        <v>3888</v>
      </c>
      <c r="B2121" s="82">
        <v>21</v>
      </c>
      <c r="C2121" s="75">
        <v>1569</v>
      </c>
      <c r="D2121" s="75">
        <v>180</v>
      </c>
      <c r="E2121" s="75" t="s">
        <v>116</v>
      </c>
    </row>
    <row r="2122" spans="1:5">
      <c r="A2122" s="82">
        <v>3889</v>
      </c>
      <c r="B2122" s="82">
        <v>21</v>
      </c>
      <c r="C2122" s="75">
        <v>1569</v>
      </c>
      <c r="D2122" s="75">
        <v>180</v>
      </c>
      <c r="E2122" s="75" t="s">
        <v>116</v>
      </c>
    </row>
    <row r="2123" spans="1:5">
      <c r="A2123" s="82">
        <v>3890</v>
      </c>
      <c r="B2123" s="82">
        <v>21</v>
      </c>
      <c r="C2123" s="75">
        <v>1569</v>
      </c>
      <c r="D2123" s="75">
        <v>180</v>
      </c>
      <c r="E2123" s="75" t="s">
        <v>116</v>
      </c>
    </row>
    <row r="2124" spans="1:5">
      <c r="A2124" s="82">
        <v>3891</v>
      </c>
      <c r="B2124" s="82">
        <v>21</v>
      </c>
      <c r="C2124" s="75">
        <v>1569</v>
      </c>
      <c r="D2124" s="75">
        <v>180</v>
      </c>
      <c r="E2124" s="75" t="s">
        <v>116</v>
      </c>
    </row>
    <row r="2125" spans="1:5">
      <c r="A2125" s="82">
        <v>3892</v>
      </c>
      <c r="B2125" s="82">
        <v>21</v>
      </c>
      <c r="C2125" s="75">
        <v>1569</v>
      </c>
      <c r="D2125" s="75">
        <v>180</v>
      </c>
      <c r="E2125" s="75" t="s">
        <v>116</v>
      </c>
    </row>
    <row r="2126" spans="1:5">
      <c r="A2126" s="82">
        <v>3893</v>
      </c>
      <c r="B2126" s="82">
        <v>21</v>
      </c>
      <c r="C2126" s="75">
        <v>1569</v>
      </c>
      <c r="D2126" s="75">
        <v>180</v>
      </c>
      <c r="E2126" s="75" t="s">
        <v>116</v>
      </c>
    </row>
    <row r="2127" spans="1:5">
      <c r="A2127" s="82">
        <v>3895</v>
      </c>
      <c r="B2127" s="82">
        <v>21</v>
      </c>
      <c r="C2127" s="75">
        <v>1569</v>
      </c>
      <c r="D2127" s="75">
        <v>180</v>
      </c>
      <c r="E2127" s="75" t="s">
        <v>116</v>
      </c>
    </row>
    <row r="2128" spans="1:5">
      <c r="A2128" s="82">
        <v>3896</v>
      </c>
      <c r="B2128" s="82">
        <v>21</v>
      </c>
      <c r="C2128" s="75">
        <v>1569</v>
      </c>
      <c r="D2128" s="75">
        <v>180</v>
      </c>
      <c r="E2128" s="75" t="s">
        <v>116</v>
      </c>
    </row>
    <row r="2129" spans="1:5">
      <c r="A2129" s="82">
        <v>3898</v>
      </c>
      <c r="B2129" s="82">
        <v>19</v>
      </c>
      <c r="C2129" s="75">
        <v>2031</v>
      </c>
      <c r="D2129" s="75">
        <v>194</v>
      </c>
      <c r="E2129" s="75" t="s">
        <v>116</v>
      </c>
    </row>
    <row r="2130" spans="1:5">
      <c r="A2130" s="82">
        <v>3900</v>
      </c>
      <c r="B2130" s="82">
        <v>19</v>
      </c>
      <c r="C2130" s="75">
        <v>2031</v>
      </c>
      <c r="D2130" s="75">
        <v>194</v>
      </c>
      <c r="E2130" s="75" t="s">
        <v>116</v>
      </c>
    </row>
    <row r="2131" spans="1:5">
      <c r="A2131" s="82">
        <v>3902</v>
      </c>
      <c r="B2131" s="82">
        <v>21</v>
      </c>
      <c r="C2131" s="75">
        <v>1569</v>
      </c>
      <c r="D2131" s="75">
        <v>180</v>
      </c>
      <c r="E2131" s="75" t="s">
        <v>116</v>
      </c>
    </row>
    <row r="2132" spans="1:5">
      <c r="A2132" s="82">
        <v>3903</v>
      </c>
      <c r="B2132" s="82">
        <v>21</v>
      </c>
      <c r="C2132" s="75">
        <v>1569</v>
      </c>
      <c r="D2132" s="75">
        <v>180</v>
      </c>
      <c r="E2132" s="75" t="s">
        <v>116</v>
      </c>
    </row>
    <row r="2133" spans="1:5">
      <c r="A2133" s="82">
        <v>3904</v>
      </c>
      <c r="B2133" s="82">
        <v>21</v>
      </c>
      <c r="C2133" s="75">
        <v>1569</v>
      </c>
      <c r="D2133" s="75">
        <v>180</v>
      </c>
      <c r="E2133" s="75" t="s">
        <v>116</v>
      </c>
    </row>
    <row r="2134" spans="1:5">
      <c r="A2134" s="82">
        <v>3909</v>
      </c>
      <c r="B2134" s="82">
        <v>21</v>
      </c>
      <c r="C2134" s="75">
        <v>1569</v>
      </c>
      <c r="D2134" s="75">
        <v>180</v>
      </c>
      <c r="E2134" s="75" t="s">
        <v>116</v>
      </c>
    </row>
    <row r="2135" spans="1:5">
      <c r="A2135" s="82">
        <v>3910</v>
      </c>
      <c r="B2135" s="82">
        <v>18</v>
      </c>
      <c r="C2135" s="75">
        <v>1590</v>
      </c>
      <c r="D2135" s="75">
        <v>100</v>
      </c>
      <c r="E2135" s="75" t="s">
        <v>116</v>
      </c>
    </row>
    <row r="2136" spans="1:5">
      <c r="A2136" s="82">
        <v>3911</v>
      </c>
      <c r="B2136" s="82">
        <v>18</v>
      </c>
      <c r="C2136" s="75">
        <v>1590</v>
      </c>
      <c r="D2136" s="75">
        <v>100</v>
      </c>
      <c r="E2136" s="75" t="s">
        <v>116</v>
      </c>
    </row>
    <row r="2137" spans="1:5">
      <c r="A2137" s="82">
        <v>3912</v>
      </c>
      <c r="B2137" s="82">
        <v>18</v>
      </c>
      <c r="C2137" s="75">
        <v>1590</v>
      </c>
      <c r="D2137" s="75">
        <v>100</v>
      </c>
      <c r="E2137" s="75" t="s">
        <v>116</v>
      </c>
    </row>
    <row r="2138" spans="1:5">
      <c r="A2138" s="82">
        <v>3913</v>
      </c>
      <c r="B2138" s="82">
        <v>18</v>
      </c>
      <c r="C2138" s="75">
        <v>1590</v>
      </c>
      <c r="D2138" s="75">
        <v>100</v>
      </c>
      <c r="E2138" s="75" t="s">
        <v>116</v>
      </c>
    </row>
    <row r="2139" spans="1:5">
      <c r="A2139" s="82">
        <v>3915</v>
      </c>
      <c r="B2139" s="82">
        <v>18</v>
      </c>
      <c r="C2139" s="75">
        <v>1590</v>
      </c>
      <c r="D2139" s="75">
        <v>100</v>
      </c>
      <c r="E2139" s="75" t="s">
        <v>116</v>
      </c>
    </row>
    <row r="2140" spans="1:5">
      <c r="A2140" s="82">
        <v>3916</v>
      </c>
      <c r="B2140" s="82">
        <v>18</v>
      </c>
      <c r="C2140" s="75">
        <v>1590</v>
      </c>
      <c r="D2140" s="75">
        <v>100</v>
      </c>
      <c r="E2140" s="75" t="s">
        <v>116</v>
      </c>
    </row>
    <row r="2141" spans="1:5">
      <c r="A2141" s="82">
        <v>3918</v>
      </c>
      <c r="B2141" s="82">
        <v>18</v>
      </c>
      <c r="C2141" s="75">
        <v>1590</v>
      </c>
      <c r="D2141" s="75">
        <v>100</v>
      </c>
      <c r="E2141" s="75" t="s">
        <v>116</v>
      </c>
    </row>
    <row r="2142" spans="1:5">
      <c r="A2142" s="82">
        <v>3919</v>
      </c>
      <c r="B2142" s="82">
        <v>18</v>
      </c>
      <c r="C2142" s="75">
        <v>1590</v>
      </c>
      <c r="D2142" s="75">
        <v>100</v>
      </c>
      <c r="E2142" s="75" t="s">
        <v>116</v>
      </c>
    </row>
    <row r="2143" spans="1:5">
      <c r="A2143" s="82">
        <v>3920</v>
      </c>
      <c r="B2143" s="82">
        <v>18</v>
      </c>
      <c r="C2143" s="75">
        <v>1590</v>
      </c>
      <c r="D2143" s="75">
        <v>100</v>
      </c>
      <c r="E2143" s="75" t="s">
        <v>116</v>
      </c>
    </row>
    <row r="2144" spans="1:5">
      <c r="A2144" s="82">
        <v>3921</v>
      </c>
      <c r="B2144" s="82">
        <v>18</v>
      </c>
      <c r="C2144" s="75">
        <v>1590</v>
      </c>
      <c r="D2144" s="75">
        <v>100</v>
      </c>
      <c r="E2144" s="75" t="s">
        <v>116</v>
      </c>
    </row>
    <row r="2145" spans="1:5">
      <c r="A2145" s="82">
        <v>3922</v>
      </c>
      <c r="B2145" s="82">
        <v>18</v>
      </c>
      <c r="C2145" s="75">
        <v>1590</v>
      </c>
      <c r="D2145" s="75">
        <v>100</v>
      </c>
      <c r="E2145" s="75" t="s">
        <v>116</v>
      </c>
    </row>
    <row r="2146" spans="1:5">
      <c r="A2146" s="82">
        <v>3923</v>
      </c>
      <c r="B2146" s="82">
        <v>18</v>
      </c>
      <c r="C2146" s="75">
        <v>1590</v>
      </c>
      <c r="D2146" s="75">
        <v>100</v>
      </c>
      <c r="E2146" s="75" t="s">
        <v>116</v>
      </c>
    </row>
    <row r="2147" spans="1:5">
      <c r="A2147" s="82">
        <v>3925</v>
      </c>
      <c r="B2147" s="82">
        <v>18</v>
      </c>
      <c r="C2147" s="75">
        <v>1590</v>
      </c>
      <c r="D2147" s="75">
        <v>100</v>
      </c>
      <c r="E2147" s="75" t="s">
        <v>116</v>
      </c>
    </row>
    <row r="2148" spans="1:5">
      <c r="A2148" s="82">
        <v>3926</v>
      </c>
      <c r="B2148" s="82">
        <v>18</v>
      </c>
      <c r="C2148" s="75">
        <v>1590</v>
      </c>
      <c r="D2148" s="75">
        <v>100</v>
      </c>
      <c r="E2148" s="75" t="s">
        <v>116</v>
      </c>
    </row>
    <row r="2149" spans="1:5">
      <c r="A2149" s="82">
        <v>3927</v>
      </c>
      <c r="B2149" s="82">
        <v>18</v>
      </c>
      <c r="C2149" s="75">
        <v>1590</v>
      </c>
      <c r="D2149" s="75">
        <v>100</v>
      </c>
      <c r="E2149" s="75" t="s">
        <v>116</v>
      </c>
    </row>
    <row r="2150" spans="1:5">
      <c r="A2150" s="82">
        <v>3928</v>
      </c>
      <c r="B2150" s="82">
        <v>18</v>
      </c>
      <c r="C2150" s="75">
        <v>1590</v>
      </c>
      <c r="D2150" s="75">
        <v>100</v>
      </c>
      <c r="E2150" s="75" t="s">
        <v>116</v>
      </c>
    </row>
    <row r="2151" spans="1:5">
      <c r="A2151" s="82">
        <v>3929</v>
      </c>
      <c r="B2151" s="82">
        <v>18</v>
      </c>
      <c r="C2151" s="75">
        <v>1590</v>
      </c>
      <c r="D2151" s="75">
        <v>100</v>
      </c>
      <c r="E2151" s="75" t="s">
        <v>116</v>
      </c>
    </row>
    <row r="2152" spans="1:5">
      <c r="A2152" s="82">
        <v>3930</v>
      </c>
      <c r="B2152" s="82">
        <v>18</v>
      </c>
      <c r="C2152" s="75">
        <v>1590</v>
      </c>
      <c r="D2152" s="75">
        <v>100</v>
      </c>
      <c r="E2152" s="75" t="s">
        <v>116</v>
      </c>
    </row>
    <row r="2153" spans="1:5">
      <c r="A2153" s="82">
        <v>3931</v>
      </c>
      <c r="B2153" s="82">
        <v>18</v>
      </c>
      <c r="C2153" s="75">
        <v>1590</v>
      </c>
      <c r="D2153" s="75">
        <v>100</v>
      </c>
      <c r="E2153" s="75" t="s">
        <v>116</v>
      </c>
    </row>
    <row r="2154" spans="1:5">
      <c r="A2154" s="82">
        <v>3933</v>
      </c>
      <c r="B2154" s="82">
        <v>18</v>
      </c>
      <c r="C2154" s="75">
        <v>1590</v>
      </c>
      <c r="D2154" s="75">
        <v>100</v>
      </c>
      <c r="E2154" s="75" t="s">
        <v>116</v>
      </c>
    </row>
    <row r="2155" spans="1:5">
      <c r="A2155" s="82">
        <v>3934</v>
      </c>
      <c r="B2155" s="82">
        <v>18</v>
      </c>
      <c r="C2155" s="75">
        <v>1590</v>
      </c>
      <c r="D2155" s="75">
        <v>100</v>
      </c>
      <c r="E2155" s="75" t="s">
        <v>116</v>
      </c>
    </row>
    <row r="2156" spans="1:5">
      <c r="A2156" s="82">
        <v>3936</v>
      </c>
      <c r="B2156" s="82">
        <v>18</v>
      </c>
      <c r="C2156" s="75">
        <v>1590</v>
      </c>
      <c r="D2156" s="75">
        <v>100</v>
      </c>
      <c r="E2156" s="75" t="s">
        <v>116</v>
      </c>
    </row>
    <row r="2157" spans="1:5">
      <c r="A2157" s="82">
        <v>3937</v>
      </c>
      <c r="B2157" s="82">
        <v>18</v>
      </c>
      <c r="C2157" s="75">
        <v>1590</v>
      </c>
      <c r="D2157" s="75">
        <v>100</v>
      </c>
      <c r="E2157" s="75" t="s">
        <v>116</v>
      </c>
    </row>
    <row r="2158" spans="1:5">
      <c r="A2158" s="82">
        <v>3938</v>
      </c>
      <c r="B2158" s="82">
        <v>18</v>
      </c>
      <c r="C2158" s="75">
        <v>1590</v>
      </c>
      <c r="D2158" s="75">
        <v>100</v>
      </c>
      <c r="E2158" s="75" t="s">
        <v>116</v>
      </c>
    </row>
    <row r="2159" spans="1:5">
      <c r="A2159" s="82">
        <v>3939</v>
      </c>
      <c r="B2159" s="82">
        <v>18</v>
      </c>
      <c r="C2159" s="75">
        <v>1590</v>
      </c>
      <c r="D2159" s="75">
        <v>100</v>
      </c>
      <c r="E2159" s="75" t="s">
        <v>116</v>
      </c>
    </row>
    <row r="2160" spans="1:5">
      <c r="A2160" s="82">
        <v>3940</v>
      </c>
      <c r="B2160" s="82">
        <v>18</v>
      </c>
      <c r="C2160" s="75">
        <v>1590</v>
      </c>
      <c r="D2160" s="75">
        <v>100</v>
      </c>
      <c r="E2160" s="75" t="s">
        <v>116</v>
      </c>
    </row>
    <row r="2161" spans="1:5">
      <c r="A2161" s="82">
        <v>3941</v>
      </c>
      <c r="B2161" s="82">
        <v>18</v>
      </c>
      <c r="C2161" s="75">
        <v>1590</v>
      </c>
      <c r="D2161" s="75">
        <v>100</v>
      </c>
      <c r="E2161" s="75" t="s">
        <v>116</v>
      </c>
    </row>
    <row r="2162" spans="1:5">
      <c r="A2162" s="82">
        <v>3942</v>
      </c>
      <c r="B2162" s="82">
        <v>18</v>
      </c>
      <c r="C2162" s="75">
        <v>1590</v>
      </c>
      <c r="D2162" s="75">
        <v>100</v>
      </c>
      <c r="E2162" s="75" t="s">
        <v>116</v>
      </c>
    </row>
    <row r="2163" spans="1:5">
      <c r="A2163" s="82">
        <v>3943</v>
      </c>
      <c r="B2163" s="82">
        <v>18</v>
      </c>
      <c r="C2163" s="75">
        <v>1590</v>
      </c>
      <c r="D2163" s="75">
        <v>100</v>
      </c>
      <c r="E2163" s="75" t="s">
        <v>116</v>
      </c>
    </row>
    <row r="2164" spans="1:5">
      <c r="A2164" s="82">
        <v>3944</v>
      </c>
      <c r="B2164" s="82">
        <v>18</v>
      </c>
      <c r="C2164" s="75">
        <v>1590</v>
      </c>
      <c r="D2164" s="75">
        <v>100</v>
      </c>
      <c r="E2164" s="75" t="s">
        <v>116</v>
      </c>
    </row>
    <row r="2165" spans="1:5">
      <c r="A2165" s="82">
        <v>3945</v>
      </c>
      <c r="B2165" s="82">
        <v>18</v>
      </c>
      <c r="C2165" s="75">
        <v>1590</v>
      </c>
      <c r="D2165" s="75">
        <v>100</v>
      </c>
      <c r="E2165" s="75" t="s">
        <v>116</v>
      </c>
    </row>
    <row r="2166" spans="1:5">
      <c r="A2166" s="82">
        <v>3946</v>
      </c>
      <c r="B2166" s="82">
        <v>18</v>
      </c>
      <c r="C2166" s="75">
        <v>1590</v>
      </c>
      <c r="D2166" s="75">
        <v>100</v>
      </c>
      <c r="E2166" s="75" t="s">
        <v>116</v>
      </c>
    </row>
    <row r="2167" spans="1:5">
      <c r="A2167" s="82">
        <v>3950</v>
      </c>
      <c r="B2167" s="82">
        <v>18</v>
      </c>
      <c r="C2167" s="75">
        <v>1590</v>
      </c>
      <c r="D2167" s="75">
        <v>100</v>
      </c>
      <c r="E2167" s="75" t="s">
        <v>116</v>
      </c>
    </row>
    <row r="2168" spans="1:5">
      <c r="A2168" s="82">
        <v>3951</v>
      </c>
      <c r="B2168" s="82">
        <v>18</v>
      </c>
      <c r="C2168" s="75">
        <v>1590</v>
      </c>
      <c r="D2168" s="75">
        <v>100</v>
      </c>
      <c r="E2168" s="75" t="s">
        <v>116</v>
      </c>
    </row>
    <row r="2169" spans="1:5">
      <c r="A2169" s="82">
        <v>3953</v>
      </c>
      <c r="B2169" s="82">
        <v>20</v>
      </c>
      <c r="C2169" s="75">
        <v>2021</v>
      </c>
      <c r="D2169" s="75">
        <v>136</v>
      </c>
      <c r="E2169" s="75" t="s">
        <v>116</v>
      </c>
    </row>
    <row r="2170" spans="1:5">
      <c r="A2170" s="82">
        <v>3954</v>
      </c>
      <c r="B2170" s="82">
        <v>20</v>
      </c>
      <c r="C2170" s="75">
        <v>2021</v>
      </c>
      <c r="D2170" s="75">
        <v>136</v>
      </c>
      <c r="E2170" s="75" t="s">
        <v>116</v>
      </c>
    </row>
    <row r="2171" spans="1:5">
      <c r="A2171" s="82">
        <v>3956</v>
      </c>
      <c r="B2171" s="82">
        <v>20</v>
      </c>
      <c r="C2171" s="75">
        <v>2021</v>
      </c>
      <c r="D2171" s="75">
        <v>136</v>
      </c>
      <c r="E2171" s="75" t="s">
        <v>116</v>
      </c>
    </row>
    <row r="2172" spans="1:5">
      <c r="A2172" s="82">
        <v>3957</v>
      </c>
      <c r="B2172" s="82">
        <v>20</v>
      </c>
      <c r="C2172" s="75">
        <v>2021</v>
      </c>
      <c r="D2172" s="75">
        <v>136</v>
      </c>
      <c r="E2172" s="75" t="s">
        <v>116</v>
      </c>
    </row>
    <row r="2173" spans="1:5">
      <c r="A2173" s="82">
        <v>3958</v>
      </c>
      <c r="B2173" s="82">
        <v>20</v>
      </c>
      <c r="C2173" s="75">
        <v>2021</v>
      </c>
      <c r="D2173" s="75">
        <v>136</v>
      </c>
      <c r="E2173" s="75" t="s">
        <v>116</v>
      </c>
    </row>
    <row r="2174" spans="1:5">
      <c r="A2174" s="82">
        <v>3959</v>
      </c>
      <c r="B2174" s="82">
        <v>20</v>
      </c>
      <c r="C2174" s="75">
        <v>2021</v>
      </c>
      <c r="D2174" s="75">
        <v>136</v>
      </c>
      <c r="E2174" s="75" t="s">
        <v>116</v>
      </c>
    </row>
    <row r="2175" spans="1:5">
      <c r="A2175" s="82">
        <v>3960</v>
      </c>
      <c r="B2175" s="82">
        <v>20</v>
      </c>
      <c r="C2175" s="75">
        <v>2021</v>
      </c>
      <c r="D2175" s="75">
        <v>136</v>
      </c>
      <c r="E2175" s="75" t="s">
        <v>116</v>
      </c>
    </row>
    <row r="2176" spans="1:5">
      <c r="A2176" s="82">
        <v>3962</v>
      </c>
      <c r="B2176" s="82">
        <v>20</v>
      </c>
      <c r="C2176" s="75">
        <v>2021</v>
      </c>
      <c r="D2176" s="75">
        <v>136</v>
      </c>
      <c r="E2176" s="75" t="s">
        <v>116</v>
      </c>
    </row>
    <row r="2177" spans="1:5">
      <c r="A2177" s="82">
        <v>3964</v>
      </c>
      <c r="B2177" s="82">
        <v>20</v>
      </c>
      <c r="C2177" s="75">
        <v>2021</v>
      </c>
      <c r="D2177" s="75">
        <v>136</v>
      </c>
      <c r="E2177" s="75" t="s">
        <v>116</v>
      </c>
    </row>
    <row r="2178" spans="1:5">
      <c r="A2178" s="82">
        <v>3965</v>
      </c>
      <c r="B2178" s="82">
        <v>20</v>
      </c>
      <c r="C2178" s="75">
        <v>2021</v>
      </c>
      <c r="D2178" s="75">
        <v>136</v>
      </c>
      <c r="E2178" s="75" t="s">
        <v>116</v>
      </c>
    </row>
    <row r="2179" spans="1:5">
      <c r="A2179" s="82">
        <v>3966</v>
      </c>
      <c r="B2179" s="82">
        <v>20</v>
      </c>
      <c r="C2179" s="75">
        <v>2021</v>
      </c>
      <c r="D2179" s="75">
        <v>136</v>
      </c>
      <c r="E2179" s="75" t="s">
        <v>116</v>
      </c>
    </row>
    <row r="2180" spans="1:5">
      <c r="A2180" s="82">
        <v>3967</v>
      </c>
      <c r="B2180" s="82">
        <v>20</v>
      </c>
      <c r="C2180" s="75">
        <v>2021</v>
      </c>
      <c r="D2180" s="75">
        <v>136</v>
      </c>
      <c r="E2180" s="75" t="s">
        <v>116</v>
      </c>
    </row>
    <row r="2181" spans="1:5">
      <c r="A2181" s="82">
        <v>3971</v>
      </c>
      <c r="B2181" s="82">
        <v>20</v>
      </c>
      <c r="C2181" s="75">
        <v>2021</v>
      </c>
      <c r="D2181" s="75">
        <v>136</v>
      </c>
      <c r="E2181" s="75" t="s">
        <v>116</v>
      </c>
    </row>
    <row r="2182" spans="1:5">
      <c r="A2182" s="82">
        <v>3975</v>
      </c>
      <c r="B2182" s="82">
        <v>18</v>
      </c>
      <c r="C2182" s="75">
        <v>1590</v>
      </c>
      <c r="D2182" s="75">
        <v>100</v>
      </c>
      <c r="E2182" s="75" t="s">
        <v>116</v>
      </c>
    </row>
    <row r="2183" spans="1:5">
      <c r="A2183" s="82">
        <v>3976</v>
      </c>
      <c r="B2183" s="82">
        <v>18</v>
      </c>
      <c r="C2183" s="75">
        <v>1590</v>
      </c>
      <c r="D2183" s="75">
        <v>100</v>
      </c>
      <c r="E2183" s="75" t="s">
        <v>116</v>
      </c>
    </row>
    <row r="2184" spans="1:5">
      <c r="A2184" s="82">
        <v>3977</v>
      </c>
      <c r="B2184" s="82">
        <v>18</v>
      </c>
      <c r="C2184" s="75">
        <v>1590</v>
      </c>
      <c r="D2184" s="75">
        <v>100</v>
      </c>
      <c r="E2184" s="75" t="s">
        <v>116</v>
      </c>
    </row>
    <row r="2185" spans="1:5">
      <c r="A2185" s="82">
        <v>3978</v>
      </c>
      <c r="B2185" s="82">
        <v>18</v>
      </c>
      <c r="C2185" s="75">
        <v>1590</v>
      </c>
      <c r="D2185" s="75">
        <v>100</v>
      </c>
      <c r="E2185" s="75" t="s">
        <v>116</v>
      </c>
    </row>
    <row r="2186" spans="1:5">
      <c r="A2186" s="82">
        <v>3979</v>
      </c>
      <c r="B2186" s="82">
        <v>18</v>
      </c>
      <c r="C2186" s="75">
        <v>1590</v>
      </c>
      <c r="D2186" s="75">
        <v>100</v>
      </c>
      <c r="E2186" s="75" t="s">
        <v>116</v>
      </c>
    </row>
    <row r="2187" spans="1:5">
      <c r="A2187" s="82">
        <v>3980</v>
      </c>
      <c r="B2187" s="82">
        <v>18</v>
      </c>
      <c r="C2187" s="75">
        <v>1590</v>
      </c>
      <c r="D2187" s="75">
        <v>100</v>
      </c>
      <c r="E2187" s="75" t="s">
        <v>116</v>
      </c>
    </row>
    <row r="2188" spans="1:5">
      <c r="A2188" s="82">
        <v>3981</v>
      </c>
      <c r="B2188" s="82">
        <v>18</v>
      </c>
      <c r="C2188" s="75">
        <v>1590</v>
      </c>
      <c r="D2188" s="75">
        <v>100</v>
      </c>
      <c r="E2188" s="75" t="s">
        <v>116</v>
      </c>
    </row>
    <row r="2189" spans="1:5">
      <c r="A2189" s="82">
        <v>3984</v>
      </c>
      <c r="B2189" s="82">
        <v>18</v>
      </c>
      <c r="C2189" s="75">
        <v>1590</v>
      </c>
      <c r="D2189" s="75">
        <v>100</v>
      </c>
      <c r="E2189" s="75" t="s">
        <v>116</v>
      </c>
    </row>
    <row r="2190" spans="1:5">
      <c r="A2190" s="82">
        <v>3987</v>
      </c>
      <c r="B2190" s="82">
        <v>18</v>
      </c>
      <c r="C2190" s="75">
        <v>1590</v>
      </c>
      <c r="D2190" s="75">
        <v>100</v>
      </c>
      <c r="E2190" s="75" t="s">
        <v>116</v>
      </c>
    </row>
    <row r="2191" spans="1:5">
      <c r="A2191" s="82">
        <v>3988</v>
      </c>
      <c r="B2191" s="82">
        <v>18</v>
      </c>
      <c r="C2191" s="75">
        <v>1590</v>
      </c>
      <c r="D2191" s="75">
        <v>100</v>
      </c>
      <c r="E2191" s="75" t="s">
        <v>116</v>
      </c>
    </row>
    <row r="2192" spans="1:5">
      <c r="A2192" s="82">
        <v>3989</v>
      </c>
      <c r="B2192" s="82">
        <v>18</v>
      </c>
      <c r="C2192" s="75">
        <v>1590</v>
      </c>
      <c r="D2192" s="75">
        <v>100</v>
      </c>
      <c r="E2192" s="75" t="s">
        <v>116</v>
      </c>
    </row>
    <row r="2193" spans="1:5">
      <c r="A2193" s="82">
        <v>3990</v>
      </c>
      <c r="B2193" s="82">
        <v>18</v>
      </c>
      <c r="C2193" s="75">
        <v>1590</v>
      </c>
      <c r="D2193" s="75">
        <v>100</v>
      </c>
      <c r="E2193" s="75" t="s">
        <v>116</v>
      </c>
    </row>
    <row r="2194" spans="1:5">
      <c r="A2194" s="82">
        <v>3991</v>
      </c>
      <c r="B2194" s="82">
        <v>18</v>
      </c>
      <c r="C2194" s="75">
        <v>1590</v>
      </c>
      <c r="D2194" s="75">
        <v>100</v>
      </c>
      <c r="E2194" s="75" t="s">
        <v>116</v>
      </c>
    </row>
    <row r="2195" spans="1:5">
      <c r="A2195" s="82">
        <v>3992</v>
      </c>
      <c r="B2195" s="82">
        <v>18</v>
      </c>
      <c r="C2195" s="75">
        <v>1590</v>
      </c>
      <c r="D2195" s="75">
        <v>100</v>
      </c>
      <c r="E2195" s="75" t="s">
        <v>116</v>
      </c>
    </row>
    <row r="2196" spans="1:5">
      <c r="A2196" s="82">
        <v>3995</v>
      </c>
      <c r="B2196" s="82">
        <v>18</v>
      </c>
      <c r="C2196" s="75">
        <v>1590</v>
      </c>
      <c r="D2196" s="75">
        <v>100</v>
      </c>
      <c r="E2196" s="75" t="s">
        <v>116</v>
      </c>
    </row>
    <row r="2197" spans="1:5">
      <c r="A2197" s="82">
        <v>3996</v>
      </c>
      <c r="B2197" s="82">
        <v>18</v>
      </c>
      <c r="C2197" s="75">
        <v>1590</v>
      </c>
      <c r="D2197" s="75">
        <v>100</v>
      </c>
      <c r="E2197" s="75" t="s">
        <v>116</v>
      </c>
    </row>
    <row r="2198" spans="1:5">
      <c r="A2198" s="82">
        <v>4000</v>
      </c>
      <c r="B2198" s="82">
        <v>51</v>
      </c>
      <c r="C2198" s="75">
        <v>325</v>
      </c>
      <c r="D2198" s="75">
        <v>1043</v>
      </c>
      <c r="E2198" s="75" t="s">
        <v>117</v>
      </c>
    </row>
    <row r="2199" spans="1:5">
      <c r="A2199" s="82">
        <v>4001</v>
      </c>
      <c r="B2199" s="82">
        <v>51</v>
      </c>
      <c r="C2199" s="75">
        <v>325</v>
      </c>
      <c r="D2199" s="75">
        <v>1043</v>
      </c>
      <c r="E2199" s="75" t="s">
        <v>117</v>
      </c>
    </row>
    <row r="2200" spans="1:5">
      <c r="A2200" s="82">
        <v>4002</v>
      </c>
      <c r="B2200" s="82">
        <v>51</v>
      </c>
      <c r="C2200" s="75">
        <v>325</v>
      </c>
      <c r="D2200" s="75">
        <v>1043</v>
      </c>
      <c r="E2200" s="75" t="s">
        <v>117</v>
      </c>
    </row>
    <row r="2201" spans="1:5">
      <c r="A2201" s="82">
        <v>4003</v>
      </c>
      <c r="B2201" s="82">
        <v>51</v>
      </c>
      <c r="C2201" s="75">
        <v>325</v>
      </c>
      <c r="D2201" s="75">
        <v>1043</v>
      </c>
      <c r="E2201" s="75" t="s">
        <v>117</v>
      </c>
    </row>
    <row r="2202" spans="1:5">
      <c r="A2202" s="82">
        <v>4004</v>
      </c>
      <c r="B2202" s="82">
        <v>51</v>
      </c>
      <c r="C2202" s="75">
        <v>325</v>
      </c>
      <c r="D2202" s="75">
        <v>1043</v>
      </c>
      <c r="E2202" s="75" t="s">
        <v>117</v>
      </c>
    </row>
    <row r="2203" spans="1:5">
      <c r="A2203" s="82">
        <v>4005</v>
      </c>
      <c r="B2203" s="82">
        <v>51</v>
      </c>
      <c r="C2203" s="75">
        <v>325</v>
      </c>
      <c r="D2203" s="75">
        <v>1043</v>
      </c>
      <c r="E2203" s="75" t="s">
        <v>117</v>
      </c>
    </row>
    <row r="2204" spans="1:5">
      <c r="A2204" s="82">
        <v>4006</v>
      </c>
      <c r="B2204" s="82">
        <v>51</v>
      </c>
      <c r="C2204" s="75">
        <v>325</v>
      </c>
      <c r="D2204" s="75">
        <v>1043</v>
      </c>
      <c r="E2204" s="75" t="s">
        <v>117</v>
      </c>
    </row>
    <row r="2205" spans="1:5">
      <c r="A2205" s="82">
        <v>4007</v>
      </c>
      <c r="B2205" s="82">
        <v>51</v>
      </c>
      <c r="C2205" s="75">
        <v>325</v>
      </c>
      <c r="D2205" s="75">
        <v>1043</v>
      </c>
      <c r="E2205" s="75" t="s">
        <v>117</v>
      </c>
    </row>
    <row r="2206" spans="1:5">
      <c r="A2206" s="82">
        <v>4008</v>
      </c>
      <c r="B2206" s="82">
        <v>51</v>
      </c>
      <c r="C2206" s="75">
        <v>325</v>
      </c>
      <c r="D2206" s="75">
        <v>1043</v>
      </c>
      <c r="E2206" s="75" t="s">
        <v>117</v>
      </c>
    </row>
    <row r="2207" spans="1:5">
      <c r="A2207" s="82">
        <v>4009</v>
      </c>
      <c r="B2207" s="82">
        <v>51</v>
      </c>
      <c r="C2207" s="75">
        <v>325</v>
      </c>
      <c r="D2207" s="75">
        <v>1043</v>
      </c>
      <c r="E2207" s="75" t="s">
        <v>117</v>
      </c>
    </row>
    <row r="2208" spans="1:5">
      <c r="A2208" s="82">
        <v>4010</v>
      </c>
      <c r="B2208" s="82">
        <v>51</v>
      </c>
      <c r="C2208" s="75">
        <v>325</v>
      </c>
      <c r="D2208" s="75">
        <v>1043</v>
      </c>
      <c r="E2208" s="75" t="s">
        <v>117</v>
      </c>
    </row>
    <row r="2209" spans="1:5">
      <c r="A2209" s="82">
        <v>4011</v>
      </c>
      <c r="B2209" s="82">
        <v>51</v>
      </c>
      <c r="C2209" s="75">
        <v>325</v>
      </c>
      <c r="D2209" s="75">
        <v>1043</v>
      </c>
      <c r="E2209" s="75" t="s">
        <v>117</v>
      </c>
    </row>
    <row r="2210" spans="1:5">
      <c r="A2210" s="82">
        <v>4012</v>
      </c>
      <c r="B2210" s="82">
        <v>51</v>
      </c>
      <c r="C2210" s="75">
        <v>325</v>
      </c>
      <c r="D2210" s="75">
        <v>1043</v>
      </c>
      <c r="E2210" s="75" t="s">
        <v>117</v>
      </c>
    </row>
    <row r="2211" spans="1:5">
      <c r="A2211" s="82">
        <v>4013</v>
      </c>
      <c r="B2211" s="82">
        <v>51</v>
      </c>
      <c r="C2211" s="75">
        <v>325</v>
      </c>
      <c r="D2211" s="75">
        <v>1043</v>
      </c>
      <c r="E2211" s="75" t="s">
        <v>117</v>
      </c>
    </row>
    <row r="2212" spans="1:5">
      <c r="A2212" s="82">
        <v>4014</v>
      </c>
      <c r="B2212" s="82">
        <v>51</v>
      </c>
      <c r="C2212" s="75">
        <v>325</v>
      </c>
      <c r="D2212" s="75">
        <v>1043</v>
      </c>
      <c r="E2212" s="75" t="s">
        <v>117</v>
      </c>
    </row>
    <row r="2213" spans="1:5">
      <c r="A2213" s="82">
        <v>4017</v>
      </c>
      <c r="B2213" s="82">
        <v>51</v>
      </c>
      <c r="C2213" s="75">
        <v>325</v>
      </c>
      <c r="D2213" s="75">
        <v>1043</v>
      </c>
      <c r="E2213" s="75" t="s">
        <v>117</v>
      </c>
    </row>
    <row r="2214" spans="1:5">
      <c r="A2214" s="82">
        <v>4018</v>
      </c>
      <c r="B2214" s="82">
        <v>51</v>
      </c>
      <c r="C2214" s="75">
        <v>325</v>
      </c>
      <c r="D2214" s="75">
        <v>1043</v>
      </c>
      <c r="E2214" s="75" t="s">
        <v>117</v>
      </c>
    </row>
    <row r="2215" spans="1:5">
      <c r="A2215" s="82">
        <v>4019</v>
      </c>
      <c r="B2215" s="82">
        <v>51</v>
      </c>
      <c r="C2215" s="75">
        <v>325</v>
      </c>
      <c r="D2215" s="75">
        <v>1043</v>
      </c>
      <c r="E2215" s="75" t="s">
        <v>117</v>
      </c>
    </row>
    <row r="2216" spans="1:5">
      <c r="A2216" s="82">
        <v>4020</v>
      </c>
      <c r="B2216" s="82">
        <v>51</v>
      </c>
      <c r="C2216" s="75">
        <v>325</v>
      </c>
      <c r="D2216" s="75">
        <v>1043</v>
      </c>
      <c r="E2216" s="75" t="s">
        <v>117</v>
      </c>
    </row>
    <row r="2217" spans="1:5">
      <c r="A2217" s="82">
        <v>4021</v>
      </c>
      <c r="B2217" s="82">
        <v>51</v>
      </c>
      <c r="C2217" s="75">
        <v>325</v>
      </c>
      <c r="D2217" s="75">
        <v>1043</v>
      </c>
      <c r="E2217" s="75" t="s">
        <v>117</v>
      </c>
    </row>
    <row r="2218" spans="1:5">
      <c r="A2218" s="82">
        <v>4022</v>
      </c>
      <c r="B2218" s="82">
        <v>51</v>
      </c>
      <c r="C2218" s="75">
        <v>325</v>
      </c>
      <c r="D2218" s="75">
        <v>1043</v>
      </c>
      <c r="E2218" s="75" t="s">
        <v>117</v>
      </c>
    </row>
    <row r="2219" spans="1:5">
      <c r="A2219" s="82">
        <v>4025</v>
      </c>
      <c r="B2219" s="82">
        <v>51</v>
      </c>
      <c r="C2219" s="75">
        <v>325</v>
      </c>
      <c r="D2219" s="75">
        <v>1043</v>
      </c>
      <c r="E2219" s="75" t="s">
        <v>117</v>
      </c>
    </row>
    <row r="2220" spans="1:5">
      <c r="A2220" s="82">
        <v>4029</v>
      </c>
      <c r="B2220" s="82">
        <v>51</v>
      </c>
      <c r="C2220" s="75">
        <v>325</v>
      </c>
      <c r="D2220" s="75">
        <v>1043</v>
      </c>
      <c r="E2220" s="75" t="s">
        <v>117</v>
      </c>
    </row>
    <row r="2221" spans="1:5">
      <c r="A2221" s="82">
        <v>4030</v>
      </c>
      <c r="B2221" s="82">
        <v>51</v>
      </c>
      <c r="C2221" s="75">
        <v>325</v>
      </c>
      <c r="D2221" s="75">
        <v>1043</v>
      </c>
      <c r="E2221" s="75" t="s">
        <v>117</v>
      </c>
    </row>
    <row r="2222" spans="1:5">
      <c r="A2222" s="82">
        <v>4031</v>
      </c>
      <c r="B2222" s="82">
        <v>51</v>
      </c>
      <c r="C2222" s="75">
        <v>325</v>
      </c>
      <c r="D2222" s="75">
        <v>1043</v>
      </c>
      <c r="E2222" s="75" t="s">
        <v>117</v>
      </c>
    </row>
    <row r="2223" spans="1:5">
      <c r="A2223" s="82">
        <v>4032</v>
      </c>
      <c r="B2223" s="82">
        <v>51</v>
      </c>
      <c r="C2223" s="75">
        <v>325</v>
      </c>
      <c r="D2223" s="75">
        <v>1043</v>
      </c>
      <c r="E2223" s="75" t="s">
        <v>117</v>
      </c>
    </row>
    <row r="2224" spans="1:5">
      <c r="A2224" s="82">
        <v>4034</v>
      </c>
      <c r="B2224" s="82">
        <v>51</v>
      </c>
      <c r="C2224" s="75">
        <v>325</v>
      </c>
      <c r="D2224" s="75">
        <v>1043</v>
      </c>
      <c r="E2224" s="75" t="s">
        <v>117</v>
      </c>
    </row>
    <row r="2225" spans="1:5">
      <c r="A2225" s="82">
        <v>4035</v>
      </c>
      <c r="B2225" s="82">
        <v>51</v>
      </c>
      <c r="C2225" s="75">
        <v>325</v>
      </c>
      <c r="D2225" s="75">
        <v>1043</v>
      </c>
      <c r="E2225" s="75" t="s">
        <v>117</v>
      </c>
    </row>
    <row r="2226" spans="1:5">
      <c r="A2226" s="82">
        <v>4036</v>
      </c>
      <c r="B2226" s="82">
        <v>51</v>
      </c>
      <c r="C2226" s="75">
        <v>325</v>
      </c>
      <c r="D2226" s="75">
        <v>1043</v>
      </c>
      <c r="E2226" s="75" t="s">
        <v>117</v>
      </c>
    </row>
    <row r="2227" spans="1:5">
      <c r="A2227" s="82">
        <v>4037</v>
      </c>
      <c r="B2227" s="82">
        <v>51</v>
      </c>
      <c r="C2227" s="75">
        <v>325</v>
      </c>
      <c r="D2227" s="75">
        <v>1043</v>
      </c>
      <c r="E2227" s="75" t="s">
        <v>117</v>
      </c>
    </row>
    <row r="2228" spans="1:5">
      <c r="A2228" s="82">
        <v>4051</v>
      </c>
      <c r="B2228" s="82">
        <v>51</v>
      </c>
      <c r="C2228" s="75">
        <v>325</v>
      </c>
      <c r="D2228" s="75">
        <v>1043</v>
      </c>
      <c r="E2228" s="75" t="s">
        <v>117</v>
      </c>
    </row>
    <row r="2229" spans="1:5">
      <c r="A2229" s="82">
        <v>4052</v>
      </c>
      <c r="B2229" s="82">
        <v>51</v>
      </c>
      <c r="C2229" s="75">
        <v>325</v>
      </c>
      <c r="D2229" s="75">
        <v>1043</v>
      </c>
      <c r="E2229" s="75" t="s">
        <v>117</v>
      </c>
    </row>
    <row r="2230" spans="1:5">
      <c r="A2230" s="82">
        <v>4053</v>
      </c>
      <c r="B2230" s="82">
        <v>51</v>
      </c>
      <c r="C2230" s="75">
        <v>325</v>
      </c>
      <c r="D2230" s="75">
        <v>1043</v>
      </c>
      <c r="E2230" s="75" t="s">
        <v>117</v>
      </c>
    </row>
    <row r="2231" spans="1:5">
      <c r="A2231" s="82">
        <v>4054</v>
      </c>
      <c r="B2231" s="82">
        <v>51</v>
      </c>
      <c r="C2231" s="75">
        <v>325</v>
      </c>
      <c r="D2231" s="75">
        <v>1043</v>
      </c>
      <c r="E2231" s="75" t="s">
        <v>117</v>
      </c>
    </row>
    <row r="2232" spans="1:5">
      <c r="A2232" s="82">
        <v>4055</v>
      </c>
      <c r="B2232" s="82">
        <v>51</v>
      </c>
      <c r="C2232" s="75">
        <v>325</v>
      </c>
      <c r="D2232" s="75">
        <v>1043</v>
      </c>
      <c r="E2232" s="75" t="s">
        <v>117</v>
      </c>
    </row>
    <row r="2233" spans="1:5">
      <c r="A2233" s="82">
        <v>4059</v>
      </c>
      <c r="B2233" s="82">
        <v>51</v>
      </c>
      <c r="C2233" s="75">
        <v>325</v>
      </c>
      <c r="D2233" s="75">
        <v>1043</v>
      </c>
      <c r="E2233" s="75" t="s">
        <v>117</v>
      </c>
    </row>
    <row r="2234" spans="1:5">
      <c r="A2234" s="82">
        <v>4060</v>
      </c>
      <c r="B2234" s="82">
        <v>51</v>
      </c>
      <c r="C2234" s="75">
        <v>325</v>
      </c>
      <c r="D2234" s="75">
        <v>1043</v>
      </c>
      <c r="E2234" s="75" t="s">
        <v>117</v>
      </c>
    </row>
    <row r="2235" spans="1:5">
      <c r="A2235" s="82">
        <v>4061</v>
      </c>
      <c r="B2235" s="82">
        <v>51</v>
      </c>
      <c r="C2235" s="75">
        <v>325</v>
      </c>
      <c r="D2235" s="75">
        <v>1043</v>
      </c>
      <c r="E2235" s="75" t="s">
        <v>117</v>
      </c>
    </row>
    <row r="2236" spans="1:5">
      <c r="A2236" s="82">
        <v>4064</v>
      </c>
      <c r="B2236" s="82">
        <v>51</v>
      </c>
      <c r="C2236" s="75">
        <v>325</v>
      </c>
      <c r="D2236" s="75">
        <v>1043</v>
      </c>
      <c r="E2236" s="75" t="s">
        <v>117</v>
      </c>
    </row>
    <row r="2237" spans="1:5">
      <c r="A2237" s="82">
        <v>4065</v>
      </c>
      <c r="B2237" s="82">
        <v>51</v>
      </c>
      <c r="C2237" s="75">
        <v>325</v>
      </c>
      <c r="D2237" s="75">
        <v>1043</v>
      </c>
      <c r="E2237" s="75" t="s">
        <v>117</v>
      </c>
    </row>
    <row r="2238" spans="1:5">
      <c r="A2238" s="82">
        <v>4066</v>
      </c>
      <c r="B2238" s="82">
        <v>51</v>
      </c>
      <c r="C2238" s="75">
        <v>325</v>
      </c>
      <c r="D2238" s="75">
        <v>1043</v>
      </c>
      <c r="E2238" s="75" t="s">
        <v>117</v>
      </c>
    </row>
    <row r="2239" spans="1:5">
      <c r="A2239" s="82">
        <v>4067</v>
      </c>
      <c r="B2239" s="82">
        <v>51</v>
      </c>
      <c r="C2239" s="75">
        <v>325</v>
      </c>
      <c r="D2239" s="75">
        <v>1043</v>
      </c>
      <c r="E2239" s="75" t="s">
        <v>117</v>
      </c>
    </row>
    <row r="2240" spans="1:5">
      <c r="A2240" s="82">
        <v>4068</v>
      </c>
      <c r="B2240" s="82">
        <v>51</v>
      </c>
      <c r="C2240" s="75">
        <v>325</v>
      </c>
      <c r="D2240" s="75">
        <v>1043</v>
      </c>
      <c r="E2240" s="75" t="s">
        <v>117</v>
      </c>
    </row>
    <row r="2241" spans="1:5">
      <c r="A2241" s="82">
        <v>4069</v>
      </c>
      <c r="B2241" s="82">
        <v>51</v>
      </c>
      <c r="C2241" s="75">
        <v>325</v>
      </c>
      <c r="D2241" s="75">
        <v>1043</v>
      </c>
      <c r="E2241" s="75" t="s">
        <v>117</v>
      </c>
    </row>
    <row r="2242" spans="1:5">
      <c r="A2242" s="82">
        <v>4070</v>
      </c>
      <c r="B2242" s="82">
        <v>51</v>
      </c>
      <c r="C2242" s="75">
        <v>325</v>
      </c>
      <c r="D2242" s="75">
        <v>1043</v>
      </c>
      <c r="E2242" s="75" t="s">
        <v>117</v>
      </c>
    </row>
    <row r="2243" spans="1:5">
      <c r="A2243" s="82">
        <v>4072</v>
      </c>
      <c r="B2243" s="82">
        <v>51</v>
      </c>
      <c r="C2243" s="75">
        <v>325</v>
      </c>
      <c r="D2243" s="75">
        <v>1043</v>
      </c>
      <c r="E2243" s="75" t="s">
        <v>117</v>
      </c>
    </row>
    <row r="2244" spans="1:5">
      <c r="A2244" s="82">
        <v>4073</v>
      </c>
      <c r="B2244" s="82">
        <v>51</v>
      </c>
      <c r="C2244" s="75">
        <v>325</v>
      </c>
      <c r="D2244" s="75">
        <v>1043</v>
      </c>
      <c r="E2244" s="75" t="s">
        <v>117</v>
      </c>
    </row>
    <row r="2245" spans="1:5">
      <c r="A2245" s="82">
        <v>4074</v>
      </c>
      <c r="B2245" s="82">
        <v>51</v>
      </c>
      <c r="C2245" s="75">
        <v>325</v>
      </c>
      <c r="D2245" s="75">
        <v>1043</v>
      </c>
      <c r="E2245" s="75" t="s">
        <v>117</v>
      </c>
    </row>
    <row r="2246" spans="1:5">
      <c r="A2246" s="82">
        <v>4075</v>
      </c>
      <c r="B2246" s="82">
        <v>51</v>
      </c>
      <c r="C2246" s="75">
        <v>325</v>
      </c>
      <c r="D2246" s="75">
        <v>1043</v>
      </c>
      <c r="E2246" s="75" t="s">
        <v>117</v>
      </c>
    </row>
    <row r="2247" spans="1:5">
      <c r="A2247" s="82">
        <v>4076</v>
      </c>
      <c r="B2247" s="82">
        <v>51</v>
      </c>
      <c r="C2247" s="75">
        <v>325</v>
      </c>
      <c r="D2247" s="75">
        <v>1043</v>
      </c>
      <c r="E2247" s="75" t="s">
        <v>117</v>
      </c>
    </row>
    <row r="2248" spans="1:5">
      <c r="A2248" s="82">
        <v>4077</v>
      </c>
      <c r="B2248" s="82">
        <v>51</v>
      </c>
      <c r="C2248" s="75">
        <v>325</v>
      </c>
      <c r="D2248" s="75">
        <v>1043</v>
      </c>
      <c r="E2248" s="75" t="s">
        <v>117</v>
      </c>
    </row>
    <row r="2249" spans="1:5">
      <c r="A2249" s="82">
        <v>4078</v>
      </c>
      <c r="B2249" s="82">
        <v>51</v>
      </c>
      <c r="C2249" s="75">
        <v>325</v>
      </c>
      <c r="D2249" s="75">
        <v>1043</v>
      </c>
      <c r="E2249" s="75" t="s">
        <v>117</v>
      </c>
    </row>
    <row r="2250" spans="1:5">
      <c r="A2250" s="82">
        <v>4101</v>
      </c>
      <c r="B2250" s="82">
        <v>51</v>
      </c>
      <c r="C2250" s="75">
        <v>325</v>
      </c>
      <c r="D2250" s="75">
        <v>1043</v>
      </c>
      <c r="E2250" s="75" t="s">
        <v>117</v>
      </c>
    </row>
    <row r="2251" spans="1:5">
      <c r="A2251" s="82">
        <v>4102</v>
      </c>
      <c r="B2251" s="82">
        <v>51</v>
      </c>
      <c r="C2251" s="75">
        <v>325</v>
      </c>
      <c r="D2251" s="75">
        <v>1043</v>
      </c>
      <c r="E2251" s="75" t="s">
        <v>117</v>
      </c>
    </row>
    <row r="2252" spans="1:5">
      <c r="A2252" s="82">
        <v>4103</v>
      </c>
      <c r="B2252" s="82">
        <v>51</v>
      </c>
      <c r="C2252" s="75">
        <v>325</v>
      </c>
      <c r="D2252" s="75">
        <v>1043</v>
      </c>
      <c r="E2252" s="75" t="s">
        <v>117</v>
      </c>
    </row>
    <row r="2253" spans="1:5">
      <c r="A2253" s="82">
        <v>4104</v>
      </c>
      <c r="B2253" s="82">
        <v>51</v>
      </c>
      <c r="C2253" s="75">
        <v>325</v>
      </c>
      <c r="D2253" s="75">
        <v>1043</v>
      </c>
      <c r="E2253" s="75" t="s">
        <v>117</v>
      </c>
    </row>
    <row r="2254" spans="1:5">
      <c r="A2254" s="82">
        <v>4105</v>
      </c>
      <c r="B2254" s="82">
        <v>51</v>
      </c>
      <c r="C2254" s="75">
        <v>325</v>
      </c>
      <c r="D2254" s="75">
        <v>1043</v>
      </c>
      <c r="E2254" s="75" t="s">
        <v>117</v>
      </c>
    </row>
    <row r="2255" spans="1:5">
      <c r="A2255" s="82">
        <v>4106</v>
      </c>
      <c r="B2255" s="82">
        <v>51</v>
      </c>
      <c r="C2255" s="75">
        <v>325</v>
      </c>
      <c r="D2255" s="75">
        <v>1043</v>
      </c>
      <c r="E2255" s="75" t="s">
        <v>117</v>
      </c>
    </row>
    <row r="2256" spans="1:5">
      <c r="A2256" s="82">
        <v>4107</v>
      </c>
      <c r="B2256" s="82">
        <v>51</v>
      </c>
      <c r="C2256" s="75">
        <v>325</v>
      </c>
      <c r="D2256" s="75">
        <v>1043</v>
      </c>
      <c r="E2256" s="75" t="s">
        <v>117</v>
      </c>
    </row>
    <row r="2257" spans="1:5">
      <c r="A2257" s="82">
        <v>4108</v>
      </c>
      <c r="B2257" s="82">
        <v>51</v>
      </c>
      <c r="C2257" s="75">
        <v>325</v>
      </c>
      <c r="D2257" s="75">
        <v>1043</v>
      </c>
      <c r="E2257" s="75" t="s">
        <v>117</v>
      </c>
    </row>
    <row r="2258" spans="1:5">
      <c r="A2258" s="82">
        <v>4109</v>
      </c>
      <c r="B2258" s="82">
        <v>51</v>
      </c>
      <c r="C2258" s="75">
        <v>325</v>
      </c>
      <c r="D2258" s="75">
        <v>1043</v>
      </c>
      <c r="E2258" s="75" t="s">
        <v>117</v>
      </c>
    </row>
    <row r="2259" spans="1:5">
      <c r="A2259" s="82">
        <v>4110</v>
      </c>
      <c r="B2259" s="82">
        <v>51</v>
      </c>
      <c r="C2259" s="75">
        <v>325</v>
      </c>
      <c r="D2259" s="75">
        <v>1043</v>
      </c>
      <c r="E2259" s="75" t="s">
        <v>117</v>
      </c>
    </row>
    <row r="2260" spans="1:5">
      <c r="A2260" s="82">
        <v>4111</v>
      </c>
      <c r="B2260" s="82">
        <v>51</v>
      </c>
      <c r="C2260" s="75">
        <v>325</v>
      </c>
      <c r="D2260" s="75">
        <v>1043</v>
      </c>
      <c r="E2260" s="75" t="s">
        <v>117</v>
      </c>
    </row>
    <row r="2261" spans="1:5">
      <c r="A2261" s="82">
        <v>4112</v>
      </c>
      <c r="B2261" s="82">
        <v>51</v>
      </c>
      <c r="C2261" s="75">
        <v>325</v>
      </c>
      <c r="D2261" s="75">
        <v>1043</v>
      </c>
      <c r="E2261" s="75" t="s">
        <v>117</v>
      </c>
    </row>
    <row r="2262" spans="1:5">
      <c r="A2262" s="82">
        <v>4113</v>
      </c>
      <c r="B2262" s="82">
        <v>51</v>
      </c>
      <c r="C2262" s="75">
        <v>325</v>
      </c>
      <c r="D2262" s="75">
        <v>1043</v>
      </c>
      <c r="E2262" s="75" t="s">
        <v>117</v>
      </c>
    </row>
    <row r="2263" spans="1:5">
      <c r="A2263" s="82">
        <v>4114</v>
      </c>
      <c r="B2263" s="82">
        <v>51</v>
      </c>
      <c r="C2263" s="75">
        <v>325</v>
      </c>
      <c r="D2263" s="75">
        <v>1043</v>
      </c>
      <c r="E2263" s="75" t="s">
        <v>117</v>
      </c>
    </row>
    <row r="2264" spans="1:5">
      <c r="A2264" s="82">
        <v>4115</v>
      </c>
      <c r="B2264" s="82">
        <v>51</v>
      </c>
      <c r="C2264" s="75">
        <v>325</v>
      </c>
      <c r="D2264" s="75">
        <v>1043</v>
      </c>
      <c r="E2264" s="75" t="s">
        <v>117</v>
      </c>
    </row>
    <row r="2265" spans="1:5">
      <c r="A2265" s="82">
        <v>4116</v>
      </c>
      <c r="B2265" s="82">
        <v>51</v>
      </c>
      <c r="C2265" s="75">
        <v>325</v>
      </c>
      <c r="D2265" s="75">
        <v>1043</v>
      </c>
      <c r="E2265" s="75" t="s">
        <v>117</v>
      </c>
    </row>
    <row r="2266" spans="1:5">
      <c r="A2266" s="82">
        <v>4117</v>
      </c>
      <c r="B2266" s="82">
        <v>51</v>
      </c>
      <c r="C2266" s="75">
        <v>325</v>
      </c>
      <c r="D2266" s="75">
        <v>1043</v>
      </c>
      <c r="E2266" s="75" t="s">
        <v>117</v>
      </c>
    </row>
    <row r="2267" spans="1:5">
      <c r="A2267" s="82">
        <v>4118</v>
      </c>
      <c r="B2267" s="82">
        <v>51</v>
      </c>
      <c r="C2267" s="75">
        <v>325</v>
      </c>
      <c r="D2267" s="75">
        <v>1043</v>
      </c>
      <c r="E2267" s="75" t="s">
        <v>117</v>
      </c>
    </row>
    <row r="2268" spans="1:5">
      <c r="A2268" s="82">
        <v>4119</v>
      </c>
      <c r="B2268" s="82">
        <v>51</v>
      </c>
      <c r="C2268" s="75">
        <v>325</v>
      </c>
      <c r="D2268" s="75">
        <v>1043</v>
      </c>
      <c r="E2268" s="75" t="s">
        <v>117</v>
      </c>
    </row>
    <row r="2269" spans="1:5">
      <c r="A2269" s="82">
        <v>4120</v>
      </c>
      <c r="B2269" s="82">
        <v>51</v>
      </c>
      <c r="C2269" s="75">
        <v>325</v>
      </c>
      <c r="D2269" s="75">
        <v>1043</v>
      </c>
      <c r="E2269" s="75" t="s">
        <v>117</v>
      </c>
    </row>
    <row r="2270" spans="1:5">
      <c r="A2270" s="82">
        <v>4121</v>
      </c>
      <c r="B2270" s="82">
        <v>51</v>
      </c>
      <c r="C2270" s="75">
        <v>325</v>
      </c>
      <c r="D2270" s="75">
        <v>1043</v>
      </c>
      <c r="E2270" s="75" t="s">
        <v>117</v>
      </c>
    </row>
    <row r="2271" spans="1:5">
      <c r="A2271" s="82">
        <v>4122</v>
      </c>
      <c r="B2271" s="82">
        <v>51</v>
      </c>
      <c r="C2271" s="75">
        <v>325</v>
      </c>
      <c r="D2271" s="75">
        <v>1043</v>
      </c>
      <c r="E2271" s="75" t="s">
        <v>117</v>
      </c>
    </row>
    <row r="2272" spans="1:5">
      <c r="A2272" s="82">
        <v>4123</v>
      </c>
      <c r="B2272" s="82">
        <v>51</v>
      </c>
      <c r="C2272" s="75">
        <v>325</v>
      </c>
      <c r="D2272" s="75">
        <v>1043</v>
      </c>
      <c r="E2272" s="75" t="s">
        <v>117</v>
      </c>
    </row>
    <row r="2273" spans="1:5">
      <c r="A2273" s="82">
        <v>4124</v>
      </c>
      <c r="B2273" s="82">
        <v>51</v>
      </c>
      <c r="C2273" s="75">
        <v>325</v>
      </c>
      <c r="D2273" s="75">
        <v>1043</v>
      </c>
      <c r="E2273" s="75" t="s">
        <v>117</v>
      </c>
    </row>
    <row r="2274" spans="1:5">
      <c r="A2274" s="82">
        <v>4125</v>
      </c>
      <c r="B2274" s="82">
        <v>51</v>
      </c>
      <c r="C2274" s="75">
        <v>325</v>
      </c>
      <c r="D2274" s="75">
        <v>1043</v>
      </c>
      <c r="E2274" s="75" t="s">
        <v>117</v>
      </c>
    </row>
    <row r="2275" spans="1:5">
      <c r="A2275" s="82">
        <v>4127</v>
      </c>
      <c r="B2275" s="82">
        <v>51</v>
      </c>
      <c r="C2275" s="75">
        <v>325</v>
      </c>
      <c r="D2275" s="75">
        <v>1043</v>
      </c>
      <c r="E2275" s="75" t="s">
        <v>117</v>
      </c>
    </row>
    <row r="2276" spans="1:5">
      <c r="A2276" s="82">
        <v>4128</v>
      </c>
      <c r="B2276" s="82">
        <v>51</v>
      </c>
      <c r="C2276" s="75">
        <v>325</v>
      </c>
      <c r="D2276" s="75">
        <v>1043</v>
      </c>
      <c r="E2276" s="75" t="s">
        <v>117</v>
      </c>
    </row>
    <row r="2277" spans="1:5">
      <c r="A2277" s="82">
        <v>4129</v>
      </c>
      <c r="B2277" s="82">
        <v>51</v>
      </c>
      <c r="C2277" s="75">
        <v>325</v>
      </c>
      <c r="D2277" s="75">
        <v>1043</v>
      </c>
      <c r="E2277" s="75" t="s">
        <v>117</v>
      </c>
    </row>
    <row r="2278" spans="1:5">
      <c r="A2278" s="82">
        <v>4130</v>
      </c>
      <c r="B2278" s="82">
        <v>51</v>
      </c>
      <c r="C2278" s="75">
        <v>325</v>
      </c>
      <c r="D2278" s="75">
        <v>1043</v>
      </c>
      <c r="E2278" s="75" t="s">
        <v>117</v>
      </c>
    </row>
    <row r="2279" spans="1:5">
      <c r="A2279" s="82">
        <v>4131</v>
      </c>
      <c r="B2279" s="82">
        <v>51</v>
      </c>
      <c r="C2279" s="75">
        <v>325</v>
      </c>
      <c r="D2279" s="75">
        <v>1043</v>
      </c>
      <c r="E2279" s="75" t="s">
        <v>117</v>
      </c>
    </row>
    <row r="2280" spans="1:5">
      <c r="A2280" s="82">
        <v>4132</v>
      </c>
      <c r="B2280" s="82">
        <v>51</v>
      </c>
      <c r="C2280" s="75">
        <v>325</v>
      </c>
      <c r="D2280" s="75">
        <v>1043</v>
      </c>
      <c r="E2280" s="75" t="s">
        <v>117</v>
      </c>
    </row>
    <row r="2281" spans="1:5">
      <c r="A2281" s="82">
        <v>4133</v>
      </c>
      <c r="B2281" s="82">
        <v>51</v>
      </c>
      <c r="C2281" s="75">
        <v>325</v>
      </c>
      <c r="D2281" s="75">
        <v>1043</v>
      </c>
      <c r="E2281" s="75" t="s">
        <v>117</v>
      </c>
    </row>
    <row r="2282" spans="1:5">
      <c r="A2282" s="82">
        <v>4151</v>
      </c>
      <c r="B2282" s="82">
        <v>51</v>
      </c>
      <c r="C2282" s="75">
        <v>325</v>
      </c>
      <c r="D2282" s="75">
        <v>1043</v>
      </c>
      <c r="E2282" s="75" t="s">
        <v>117</v>
      </c>
    </row>
    <row r="2283" spans="1:5">
      <c r="A2283" s="82">
        <v>4152</v>
      </c>
      <c r="B2283" s="82">
        <v>51</v>
      </c>
      <c r="C2283" s="75">
        <v>325</v>
      </c>
      <c r="D2283" s="75">
        <v>1043</v>
      </c>
      <c r="E2283" s="75" t="s">
        <v>117</v>
      </c>
    </row>
    <row r="2284" spans="1:5">
      <c r="A2284" s="82">
        <v>4153</v>
      </c>
      <c r="B2284" s="82">
        <v>51</v>
      </c>
      <c r="C2284" s="75">
        <v>325</v>
      </c>
      <c r="D2284" s="75">
        <v>1043</v>
      </c>
      <c r="E2284" s="75" t="s">
        <v>117</v>
      </c>
    </row>
    <row r="2285" spans="1:5">
      <c r="A2285" s="82">
        <v>4154</v>
      </c>
      <c r="B2285" s="82">
        <v>51</v>
      </c>
      <c r="C2285" s="75">
        <v>325</v>
      </c>
      <c r="D2285" s="75">
        <v>1043</v>
      </c>
      <c r="E2285" s="75" t="s">
        <v>117</v>
      </c>
    </row>
    <row r="2286" spans="1:5">
      <c r="A2286" s="82">
        <v>4155</v>
      </c>
      <c r="B2286" s="82">
        <v>51</v>
      </c>
      <c r="C2286" s="75">
        <v>325</v>
      </c>
      <c r="D2286" s="75">
        <v>1043</v>
      </c>
      <c r="E2286" s="75" t="s">
        <v>117</v>
      </c>
    </row>
    <row r="2287" spans="1:5">
      <c r="A2287" s="82">
        <v>4156</v>
      </c>
      <c r="B2287" s="82">
        <v>51</v>
      </c>
      <c r="C2287" s="75">
        <v>325</v>
      </c>
      <c r="D2287" s="75">
        <v>1043</v>
      </c>
      <c r="E2287" s="75" t="s">
        <v>117</v>
      </c>
    </row>
    <row r="2288" spans="1:5">
      <c r="A2288" s="82">
        <v>4157</v>
      </c>
      <c r="B2288" s="82">
        <v>51</v>
      </c>
      <c r="C2288" s="75">
        <v>325</v>
      </c>
      <c r="D2288" s="75">
        <v>1043</v>
      </c>
      <c r="E2288" s="75" t="s">
        <v>117</v>
      </c>
    </row>
    <row r="2289" spans="1:5">
      <c r="A2289" s="82">
        <v>4158</v>
      </c>
      <c r="B2289" s="82">
        <v>51</v>
      </c>
      <c r="C2289" s="75">
        <v>325</v>
      </c>
      <c r="D2289" s="75">
        <v>1043</v>
      </c>
      <c r="E2289" s="75" t="s">
        <v>117</v>
      </c>
    </row>
    <row r="2290" spans="1:5">
      <c r="A2290" s="82">
        <v>4159</v>
      </c>
      <c r="B2290" s="82">
        <v>51</v>
      </c>
      <c r="C2290" s="75">
        <v>325</v>
      </c>
      <c r="D2290" s="75">
        <v>1043</v>
      </c>
      <c r="E2290" s="75" t="s">
        <v>117</v>
      </c>
    </row>
    <row r="2291" spans="1:5">
      <c r="A2291" s="82">
        <v>4160</v>
      </c>
      <c r="B2291" s="82">
        <v>51</v>
      </c>
      <c r="C2291" s="75">
        <v>325</v>
      </c>
      <c r="D2291" s="75">
        <v>1043</v>
      </c>
      <c r="E2291" s="75" t="s">
        <v>117</v>
      </c>
    </row>
    <row r="2292" spans="1:5">
      <c r="A2292" s="82">
        <v>4161</v>
      </c>
      <c r="B2292" s="82">
        <v>51</v>
      </c>
      <c r="C2292" s="75">
        <v>325</v>
      </c>
      <c r="D2292" s="75">
        <v>1043</v>
      </c>
      <c r="E2292" s="75" t="s">
        <v>117</v>
      </c>
    </row>
    <row r="2293" spans="1:5">
      <c r="A2293" s="82">
        <v>4163</v>
      </c>
      <c r="B2293" s="82">
        <v>51</v>
      </c>
      <c r="C2293" s="75">
        <v>325</v>
      </c>
      <c r="D2293" s="75">
        <v>1043</v>
      </c>
      <c r="E2293" s="75" t="s">
        <v>117</v>
      </c>
    </row>
    <row r="2294" spans="1:5">
      <c r="A2294" s="82">
        <v>4164</v>
      </c>
      <c r="B2294" s="82">
        <v>51</v>
      </c>
      <c r="C2294" s="75">
        <v>325</v>
      </c>
      <c r="D2294" s="75">
        <v>1043</v>
      </c>
      <c r="E2294" s="75" t="s">
        <v>117</v>
      </c>
    </row>
    <row r="2295" spans="1:5">
      <c r="A2295" s="82">
        <v>4165</v>
      </c>
      <c r="B2295" s="82">
        <v>51</v>
      </c>
      <c r="C2295" s="75">
        <v>325</v>
      </c>
      <c r="D2295" s="75">
        <v>1043</v>
      </c>
      <c r="E2295" s="75" t="s">
        <v>117</v>
      </c>
    </row>
    <row r="2296" spans="1:5">
      <c r="A2296" s="82">
        <v>4169</v>
      </c>
      <c r="B2296" s="82">
        <v>51</v>
      </c>
      <c r="C2296" s="75">
        <v>325</v>
      </c>
      <c r="D2296" s="75">
        <v>1043</v>
      </c>
      <c r="E2296" s="75" t="s">
        <v>117</v>
      </c>
    </row>
    <row r="2297" spans="1:5">
      <c r="A2297" s="82">
        <v>4170</v>
      </c>
      <c r="B2297" s="82">
        <v>51</v>
      </c>
      <c r="C2297" s="75">
        <v>325</v>
      </c>
      <c r="D2297" s="75">
        <v>1043</v>
      </c>
      <c r="E2297" s="75" t="s">
        <v>117</v>
      </c>
    </row>
    <row r="2298" spans="1:5">
      <c r="A2298" s="82">
        <v>4171</v>
      </c>
      <c r="B2298" s="82">
        <v>51</v>
      </c>
      <c r="C2298" s="75">
        <v>325</v>
      </c>
      <c r="D2298" s="75">
        <v>1043</v>
      </c>
      <c r="E2298" s="75" t="s">
        <v>117</v>
      </c>
    </row>
    <row r="2299" spans="1:5">
      <c r="A2299" s="82">
        <v>4172</v>
      </c>
      <c r="B2299" s="82">
        <v>51</v>
      </c>
      <c r="C2299" s="75">
        <v>325</v>
      </c>
      <c r="D2299" s="75">
        <v>1043</v>
      </c>
      <c r="E2299" s="75" t="s">
        <v>117</v>
      </c>
    </row>
    <row r="2300" spans="1:5">
      <c r="A2300" s="82">
        <v>4173</v>
      </c>
      <c r="B2300" s="82">
        <v>51</v>
      </c>
      <c r="C2300" s="75">
        <v>325</v>
      </c>
      <c r="D2300" s="75">
        <v>1043</v>
      </c>
      <c r="E2300" s="75" t="s">
        <v>117</v>
      </c>
    </row>
    <row r="2301" spans="1:5">
      <c r="A2301" s="82">
        <v>4174</v>
      </c>
      <c r="B2301" s="82">
        <v>51</v>
      </c>
      <c r="C2301" s="75">
        <v>325</v>
      </c>
      <c r="D2301" s="75">
        <v>1043</v>
      </c>
      <c r="E2301" s="75" t="s">
        <v>117</v>
      </c>
    </row>
    <row r="2302" spans="1:5">
      <c r="A2302" s="82">
        <v>4178</v>
      </c>
      <c r="B2302" s="82">
        <v>51</v>
      </c>
      <c r="C2302" s="75">
        <v>325</v>
      </c>
      <c r="D2302" s="75">
        <v>1043</v>
      </c>
      <c r="E2302" s="75" t="s">
        <v>117</v>
      </c>
    </row>
    <row r="2303" spans="1:5">
      <c r="A2303" s="82">
        <v>4179</v>
      </c>
      <c r="B2303" s="82">
        <v>51</v>
      </c>
      <c r="C2303" s="75">
        <v>325</v>
      </c>
      <c r="D2303" s="75">
        <v>1043</v>
      </c>
      <c r="E2303" s="75" t="s">
        <v>117</v>
      </c>
    </row>
    <row r="2304" spans="1:5">
      <c r="A2304" s="82">
        <v>4183</v>
      </c>
      <c r="B2304" s="82">
        <v>51</v>
      </c>
      <c r="C2304" s="75">
        <v>325</v>
      </c>
      <c r="D2304" s="75">
        <v>1043</v>
      </c>
      <c r="E2304" s="75" t="s">
        <v>117</v>
      </c>
    </row>
    <row r="2305" spans="1:5">
      <c r="A2305" s="82">
        <v>4184</v>
      </c>
      <c r="B2305" s="82">
        <v>51</v>
      </c>
      <c r="C2305" s="75">
        <v>325</v>
      </c>
      <c r="D2305" s="75">
        <v>1043</v>
      </c>
      <c r="E2305" s="75" t="s">
        <v>117</v>
      </c>
    </row>
    <row r="2306" spans="1:5">
      <c r="A2306" s="82">
        <v>4205</v>
      </c>
      <c r="B2306" s="82">
        <v>51</v>
      </c>
      <c r="C2306" s="75">
        <v>325</v>
      </c>
      <c r="D2306" s="75">
        <v>1043</v>
      </c>
      <c r="E2306" s="75" t="s">
        <v>117</v>
      </c>
    </row>
    <row r="2307" spans="1:5">
      <c r="A2307" s="82">
        <v>4207</v>
      </c>
      <c r="B2307" s="82">
        <v>51</v>
      </c>
      <c r="C2307" s="75">
        <v>325</v>
      </c>
      <c r="D2307" s="75">
        <v>1043</v>
      </c>
      <c r="E2307" s="75" t="s">
        <v>117</v>
      </c>
    </row>
    <row r="2308" spans="1:5">
      <c r="A2308" s="82">
        <v>4208</v>
      </c>
      <c r="B2308" s="82">
        <v>51</v>
      </c>
      <c r="C2308" s="75">
        <v>325</v>
      </c>
      <c r="D2308" s="75">
        <v>1043</v>
      </c>
      <c r="E2308" s="75" t="s">
        <v>117</v>
      </c>
    </row>
    <row r="2309" spans="1:5">
      <c r="A2309" s="82">
        <v>4209</v>
      </c>
      <c r="B2309" s="82">
        <v>51</v>
      </c>
      <c r="C2309" s="75">
        <v>325</v>
      </c>
      <c r="D2309" s="75">
        <v>1043</v>
      </c>
      <c r="E2309" s="75" t="s">
        <v>117</v>
      </c>
    </row>
    <row r="2310" spans="1:5">
      <c r="A2310" s="82">
        <v>4210</v>
      </c>
      <c r="B2310" s="82">
        <v>51</v>
      </c>
      <c r="C2310" s="75">
        <v>325</v>
      </c>
      <c r="D2310" s="75">
        <v>1043</v>
      </c>
      <c r="E2310" s="75" t="s">
        <v>117</v>
      </c>
    </row>
    <row r="2311" spans="1:5">
      <c r="A2311" s="82">
        <v>4211</v>
      </c>
      <c r="B2311" s="82">
        <v>51</v>
      </c>
      <c r="C2311" s="75">
        <v>325</v>
      </c>
      <c r="D2311" s="75">
        <v>1043</v>
      </c>
      <c r="E2311" s="75" t="s">
        <v>117</v>
      </c>
    </row>
    <row r="2312" spans="1:5">
      <c r="A2312" s="82">
        <v>4212</v>
      </c>
      <c r="B2312" s="82">
        <v>51</v>
      </c>
      <c r="C2312" s="75">
        <v>325</v>
      </c>
      <c r="D2312" s="75">
        <v>1043</v>
      </c>
      <c r="E2312" s="75" t="s">
        <v>117</v>
      </c>
    </row>
    <row r="2313" spans="1:5">
      <c r="A2313" s="82">
        <v>4213</v>
      </c>
      <c r="B2313" s="82">
        <v>51</v>
      </c>
      <c r="C2313" s="75">
        <v>325</v>
      </c>
      <c r="D2313" s="75">
        <v>1043</v>
      </c>
      <c r="E2313" s="75" t="s">
        <v>117</v>
      </c>
    </row>
    <row r="2314" spans="1:5">
      <c r="A2314" s="82">
        <v>4214</v>
      </c>
      <c r="B2314" s="82">
        <v>51</v>
      </c>
      <c r="C2314" s="75">
        <v>325</v>
      </c>
      <c r="D2314" s="75">
        <v>1043</v>
      </c>
      <c r="E2314" s="75" t="s">
        <v>117</v>
      </c>
    </row>
    <row r="2315" spans="1:5">
      <c r="A2315" s="82">
        <v>4215</v>
      </c>
      <c r="B2315" s="82">
        <v>51</v>
      </c>
      <c r="C2315" s="75">
        <v>325</v>
      </c>
      <c r="D2315" s="75">
        <v>1043</v>
      </c>
      <c r="E2315" s="75" t="s">
        <v>117</v>
      </c>
    </row>
    <row r="2316" spans="1:5">
      <c r="A2316" s="82">
        <v>4216</v>
      </c>
      <c r="B2316" s="82">
        <v>51</v>
      </c>
      <c r="C2316" s="75">
        <v>325</v>
      </c>
      <c r="D2316" s="75">
        <v>1043</v>
      </c>
      <c r="E2316" s="75" t="s">
        <v>117</v>
      </c>
    </row>
    <row r="2317" spans="1:5">
      <c r="A2317" s="82">
        <v>4217</v>
      </c>
      <c r="B2317" s="82">
        <v>51</v>
      </c>
      <c r="C2317" s="75">
        <v>325</v>
      </c>
      <c r="D2317" s="75">
        <v>1043</v>
      </c>
      <c r="E2317" s="75" t="s">
        <v>117</v>
      </c>
    </row>
    <row r="2318" spans="1:5">
      <c r="A2318" s="82">
        <v>4218</v>
      </c>
      <c r="B2318" s="82">
        <v>51</v>
      </c>
      <c r="C2318" s="75">
        <v>325</v>
      </c>
      <c r="D2318" s="75">
        <v>1043</v>
      </c>
      <c r="E2318" s="75" t="s">
        <v>117</v>
      </c>
    </row>
    <row r="2319" spans="1:5">
      <c r="A2319" s="82">
        <v>4219</v>
      </c>
      <c r="B2319" s="82">
        <v>51</v>
      </c>
      <c r="C2319" s="75">
        <v>325</v>
      </c>
      <c r="D2319" s="75">
        <v>1043</v>
      </c>
      <c r="E2319" s="75" t="s">
        <v>117</v>
      </c>
    </row>
    <row r="2320" spans="1:5">
      <c r="A2320" s="82">
        <v>4220</v>
      </c>
      <c r="B2320" s="82">
        <v>51</v>
      </c>
      <c r="C2320" s="75">
        <v>325</v>
      </c>
      <c r="D2320" s="75">
        <v>1043</v>
      </c>
      <c r="E2320" s="75" t="s">
        <v>117</v>
      </c>
    </row>
    <row r="2321" spans="1:5">
      <c r="A2321" s="82">
        <v>4221</v>
      </c>
      <c r="B2321" s="82">
        <v>51</v>
      </c>
      <c r="C2321" s="75">
        <v>325</v>
      </c>
      <c r="D2321" s="75">
        <v>1043</v>
      </c>
      <c r="E2321" s="75" t="s">
        <v>117</v>
      </c>
    </row>
    <row r="2322" spans="1:5">
      <c r="A2322" s="82">
        <v>4223</v>
      </c>
      <c r="B2322" s="82">
        <v>51</v>
      </c>
      <c r="C2322" s="75">
        <v>325</v>
      </c>
      <c r="D2322" s="75">
        <v>1043</v>
      </c>
      <c r="E2322" s="75" t="s">
        <v>117</v>
      </c>
    </row>
    <row r="2323" spans="1:5">
      <c r="A2323" s="82">
        <v>4224</v>
      </c>
      <c r="B2323" s="82">
        <v>51</v>
      </c>
      <c r="C2323" s="75">
        <v>325</v>
      </c>
      <c r="D2323" s="75">
        <v>1043</v>
      </c>
      <c r="E2323" s="75" t="s">
        <v>117</v>
      </c>
    </row>
    <row r="2324" spans="1:5">
      <c r="A2324" s="82">
        <v>4225</v>
      </c>
      <c r="B2324" s="82">
        <v>51</v>
      </c>
      <c r="C2324" s="75">
        <v>325</v>
      </c>
      <c r="D2324" s="75">
        <v>1043</v>
      </c>
      <c r="E2324" s="75" t="s">
        <v>117</v>
      </c>
    </row>
    <row r="2325" spans="1:5">
      <c r="A2325" s="82">
        <v>4226</v>
      </c>
      <c r="B2325" s="82">
        <v>51</v>
      </c>
      <c r="C2325" s="75">
        <v>325</v>
      </c>
      <c r="D2325" s="75">
        <v>1043</v>
      </c>
      <c r="E2325" s="75" t="s">
        <v>117</v>
      </c>
    </row>
    <row r="2326" spans="1:5">
      <c r="A2326" s="82">
        <v>4227</v>
      </c>
      <c r="B2326" s="82">
        <v>51</v>
      </c>
      <c r="C2326" s="75">
        <v>325</v>
      </c>
      <c r="D2326" s="75">
        <v>1043</v>
      </c>
      <c r="E2326" s="75" t="s">
        <v>117</v>
      </c>
    </row>
    <row r="2327" spans="1:5">
      <c r="A2327" s="82">
        <v>4228</v>
      </c>
      <c r="B2327" s="82">
        <v>51</v>
      </c>
      <c r="C2327" s="75">
        <v>325</v>
      </c>
      <c r="D2327" s="75">
        <v>1043</v>
      </c>
      <c r="E2327" s="75" t="s">
        <v>117</v>
      </c>
    </row>
    <row r="2328" spans="1:5">
      <c r="A2328" s="82">
        <v>4229</v>
      </c>
      <c r="B2328" s="82">
        <v>51</v>
      </c>
      <c r="C2328" s="75">
        <v>325</v>
      </c>
      <c r="D2328" s="75">
        <v>1043</v>
      </c>
      <c r="E2328" s="75" t="s">
        <v>117</v>
      </c>
    </row>
    <row r="2329" spans="1:5">
      <c r="A2329" s="82">
        <v>4230</v>
      </c>
      <c r="B2329" s="82">
        <v>51</v>
      </c>
      <c r="C2329" s="75">
        <v>325</v>
      </c>
      <c r="D2329" s="75">
        <v>1043</v>
      </c>
      <c r="E2329" s="75" t="s">
        <v>117</v>
      </c>
    </row>
    <row r="2330" spans="1:5">
      <c r="A2330" s="82">
        <v>4270</v>
      </c>
      <c r="B2330" s="82">
        <v>51</v>
      </c>
      <c r="C2330" s="75">
        <v>325</v>
      </c>
      <c r="D2330" s="75">
        <v>1043</v>
      </c>
      <c r="E2330" s="75" t="s">
        <v>117</v>
      </c>
    </row>
    <row r="2331" spans="1:5">
      <c r="A2331" s="82">
        <v>4271</v>
      </c>
      <c r="B2331" s="82">
        <v>51</v>
      </c>
      <c r="C2331" s="75">
        <v>325</v>
      </c>
      <c r="D2331" s="75">
        <v>1043</v>
      </c>
      <c r="E2331" s="75" t="s">
        <v>117</v>
      </c>
    </row>
    <row r="2332" spans="1:5">
      <c r="A2332" s="82">
        <v>4272</v>
      </c>
      <c r="B2332" s="82">
        <v>51</v>
      </c>
      <c r="C2332" s="75">
        <v>325</v>
      </c>
      <c r="D2332" s="75">
        <v>1043</v>
      </c>
      <c r="E2332" s="75" t="s">
        <v>117</v>
      </c>
    </row>
    <row r="2333" spans="1:5">
      <c r="A2333" s="82">
        <v>4275</v>
      </c>
      <c r="B2333" s="82">
        <v>51</v>
      </c>
      <c r="C2333" s="75">
        <v>325</v>
      </c>
      <c r="D2333" s="75">
        <v>1043</v>
      </c>
      <c r="E2333" s="75" t="s">
        <v>117</v>
      </c>
    </row>
    <row r="2334" spans="1:5">
      <c r="A2334" s="82">
        <v>4280</v>
      </c>
      <c r="B2334" s="82">
        <v>51</v>
      </c>
      <c r="C2334" s="75">
        <v>325</v>
      </c>
      <c r="D2334" s="75">
        <v>1043</v>
      </c>
      <c r="E2334" s="75" t="s">
        <v>117</v>
      </c>
    </row>
    <row r="2335" spans="1:5">
      <c r="A2335" s="82">
        <v>4285</v>
      </c>
      <c r="B2335" s="82">
        <v>51</v>
      </c>
      <c r="C2335" s="75">
        <v>325</v>
      </c>
      <c r="D2335" s="75">
        <v>1043</v>
      </c>
      <c r="E2335" s="75" t="s">
        <v>117</v>
      </c>
    </row>
    <row r="2336" spans="1:5">
      <c r="A2336" s="82">
        <v>4287</v>
      </c>
      <c r="B2336" s="82">
        <v>51</v>
      </c>
      <c r="C2336" s="75">
        <v>325</v>
      </c>
      <c r="D2336" s="75">
        <v>1043</v>
      </c>
      <c r="E2336" s="75" t="s">
        <v>117</v>
      </c>
    </row>
    <row r="2337" spans="1:5">
      <c r="A2337" s="82">
        <v>4300</v>
      </c>
      <c r="B2337" s="82">
        <v>51</v>
      </c>
      <c r="C2337" s="75">
        <v>325</v>
      </c>
      <c r="D2337" s="75">
        <v>1043</v>
      </c>
      <c r="E2337" s="75" t="s">
        <v>117</v>
      </c>
    </row>
    <row r="2338" spans="1:5">
      <c r="A2338" s="82">
        <v>4301</v>
      </c>
      <c r="B2338" s="82">
        <v>51</v>
      </c>
      <c r="C2338" s="75">
        <v>325</v>
      </c>
      <c r="D2338" s="75">
        <v>1043</v>
      </c>
      <c r="E2338" s="75" t="s">
        <v>117</v>
      </c>
    </row>
    <row r="2339" spans="1:5">
      <c r="A2339" s="82">
        <v>4303</v>
      </c>
      <c r="B2339" s="82">
        <v>51</v>
      </c>
      <c r="C2339" s="75">
        <v>325</v>
      </c>
      <c r="D2339" s="75">
        <v>1043</v>
      </c>
      <c r="E2339" s="75" t="s">
        <v>117</v>
      </c>
    </row>
    <row r="2340" spans="1:5">
      <c r="A2340" s="82">
        <v>4304</v>
      </c>
      <c r="B2340" s="82">
        <v>51</v>
      </c>
      <c r="C2340" s="75">
        <v>325</v>
      </c>
      <c r="D2340" s="75">
        <v>1043</v>
      </c>
      <c r="E2340" s="75" t="s">
        <v>117</v>
      </c>
    </row>
    <row r="2341" spans="1:5">
      <c r="A2341" s="82">
        <v>4305</v>
      </c>
      <c r="B2341" s="82">
        <v>51</v>
      </c>
      <c r="C2341" s="75">
        <v>325</v>
      </c>
      <c r="D2341" s="75">
        <v>1043</v>
      </c>
      <c r="E2341" s="75" t="s">
        <v>117</v>
      </c>
    </row>
    <row r="2342" spans="1:5">
      <c r="A2342" s="82">
        <v>4306</v>
      </c>
      <c r="B2342" s="82">
        <v>51</v>
      </c>
      <c r="C2342" s="75">
        <v>325</v>
      </c>
      <c r="D2342" s="75">
        <v>1043</v>
      </c>
      <c r="E2342" s="75" t="s">
        <v>117</v>
      </c>
    </row>
    <row r="2343" spans="1:5">
      <c r="A2343" s="82">
        <v>4307</v>
      </c>
      <c r="B2343" s="82">
        <v>51</v>
      </c>
      <c r="C2343" s="75">
        <v>325</v>
      </c>
      <c r="D2343" s="75">
        <v>1043</v>
      </c>
      <c r="E2343" s="75" t="s">
        <v>117</v>
      </c>
    </row>
    <row r="2344" spans="1:5">
      <c r="A2344" s="82">
        <v>4309</v>
      </c>
      <c r="B2344" s="82">
        <v>51</v>
      </c>
      <c r="C2344" s="75">
        <v>325</v>
      </c>
      <c r="D2344" s="75">
        <v>1043</v>
      </c>
      <c r="E2344" s="75" t="s">
        <v>117</v>
      </c>
    </row>
    <row r="2345" spans="1:5">
      <c r="A2345" s="82">
        <v>4310</v>
      </c>
      <c r="B2345" s="82">
        <v>51</v>
      </c>
      <c r="C2345" s="75">
        <v>325</v>
      </c>
      <c r="D2345" s="75">
        <v>1043</v>
      </c>
      <c r="E2345" s="75" t="s">
        <v>117</v>
      </c>
    </row>
    <row r="2346" spans="1:5">
      <c r="A2346" s="82">
        <v>4311</v>
      </c>
      <c r="B2346" s="82">
        <v>51</v>
      </c>
      <c r="C2346" s="75">
        <v>325</v>
      </c>
      <c r="D2346" s="75">
        <v>1043</v>
      </c>
      <c r="E2346" s="75" t="s">
        <v>117</v>
      </c>
    </row>
    <row r="2347" spans="1:5">
      <c r="A2347" s="82">
        <v>4312</v>
      </c>
      <c r="B2347" s="82">
        <v>51</v>
      </c>
      <c r="C2347" s="75">
        <v>325</v>
      </c>
      <c r="D2347" s="75">
        <v>1043</v>
      </c>
      <c r="E2347" s="75" t="s">
        <v>117</v>
      </c>
    </row>
    <row r="2348" spans="1:5">
      <c r="A2348" s="82">
        <v>4313</v>
      </c>
      <c r="B2348" s="82">
        <v>51</v>
      </c>
      <c r="C2348" s="75">
        <v>325</v>
      </c>
      <c r="D2348" s="75">
        <v>1043</v>
      </c>
      <c r="E2348" s="75" t="s">
        <v>117</v>
      </c>
    </row>
    <row r="2349" spans="1:5">
      <c r="A2349" s="82">
        <v>4340</v>
      </c>
      <c r="B2349" s="82">
        <v>51</v>
      </c>
      <c r="C2349" s="75">
        <v>325</v>
      </c>
      <c r="D2349" s="75">
        <v>1043</v>
      </c>
      <c r="E2349" s="75" t="s">
        <v>117</v>
      </c>
    </row>
    <row r="2350" spans="1:5">
      <c r="A2350" s="82">
        <v>4341</v>
      </c>
      <c r="B2350" s="82">
        <v>51</v>
      </c>
      <c r="C2350" s="75">
        <v>325</v>
      </c>
      <c r="D2350" s="75">
        <v>1043</v>
      </c>
      <c r="E2350" s="75" t="s">
        <v>117</v>
      </c>
    </row>
    <row r="2351" spans="1:5">
      <c r="A2351" s="82">
        <v>4342</v>
      </c>
      <c r="B2351" s="82">
        <v>51</v>
      </c>
      <c r="C2351" s="75">
        <v>325</v>
      </c>
      <c r="D2351" s="75">
        <v>1043</v>
      </c>
      <c r="E2351" s="75" t="s">
        <v>117</v>
      </c>
    </row>
    <row r="2352" spans="1:5">
      <c r="A2352" s="82">
        <v>4343</v>
      </c>
      <c r="B2352" s="82">
        <v>51</v>
      </c>
      <c r="C2352" s="75">
        <v>325</v>
      </c>
      <c r="D2352" s="75">
        <v>1043</v>
      </c>
      <c r="E2352" s="75" t="s">
        <v>117</v>
      </c>
    </row>
    <row r="2353" spans="1:5">
      <c r="A2353" s="82">
        <v>4344</v>
      </c>
      <c r="B2353" s="82">
        <v>51</v>
      </c>
      <c r="C2353" s="75">
        <v>325</v>
      </c>
      <c r="D2353" s="75">
        <v>1043</v>
      </c>
      <c r="E2353" s="75" t="s">
        <v>117</v>
      </c>
    </row>
    <row r="2354" spans="1:5">
      <c r="A2354" s="82">
        <v>4345</v>
      </c>
      <c r="B2354" s="82">
        <v>51</v>
      </c>
      <c r="C2354" s="75">
        <v>325</v>
      </c>
      <c r="D2354" s="75">
        <v>1043</v>
      </c>
      <c r="E2354" s="75" t="s">
        <v>117</v>
      </c>
    </row>
    <row r="2355" spans="1:5">
      <c r="A2355" s="82">
        <v>4346</v>
      </c>
      <c r="B2355" s="82">
        <v>51</v>
      </c>
      <c r="C2355" s="75">
        <v>325</v>
      </c>
      <c r="D2355" s="75">
        <v>1043</v>
      </c>
      <c r="E2355" s="75" t="s">
        <v>117</v>
      </c>
    </row>
    <row r="2356" spans="1:5">
      <c r="A2356" s="82">
        <v>4347</v>
      </c>
      <c r="B2356" s="82">
        <v>51</v>
      </c>
      <c r="C2356" s="75">
        <v>325</v>
      </c>
      <c r="D2356" s="75">
        <v>1043</v>
      </c>
      <c r="E2356" s="75" t="s">
        <v>117</v>
      </c>
    </row>
    <row r="2357" spans="1:5">
      <c r="A2357" s="82">
        <v>4350</v>
      </c>
      <c r="B2357" s="82">
        <v>49</v>
      </c>
      <c r="C2357" s="75">
        <v>660</v>
      </c>
      <c r="D2357" s="75">
        <v>876</v>
      </c>
      <c r="E2357" s="75" t="s">
        <v>117</v>
      </c>
    </row>
    <row r="2358" spans="1:5">
      <c r="A2358" s="82">
        <v>4352</v>
      </c>
      <c r="B2358" s="82">
        <v>49</v>
      </c>
      <c r="C2358" s="75">
        <v>660</v>
      </c>
      <c r="D2358" s="75">
        <v>876</v>
      </c>
      <c r="E2358" s="75" t="s">
        <v>117</v>
      </c>
    </row>
    <row r="2359" spans="1:5">
      <c r="A2359" s="82">
        <v>4354</v>
      </c>
      <c r="B2359" s="82">
        <v>49</v>
      </c>
      <c r="C2359" s="75">
        <v>660</v>
      </c>
      <c r="D2359" s="75">
        <v>876</v>
      </c>
      <c r="E2359" s="75" t="s">
        <v>117</v>
      </c>
    </row>
    <row r="2360" spans="1:5">
      <c r="A2360" s="82">
        <v>4355</v>
      </c>
      <c r="B2360" s="82">
        <v>49</v>
      </c>
      <c r="C2360" s="75">
        <v>660</v>
      </c>
      <c r="D2360" s="75">
        <v>876</v>
      </c>
      <c r="E2360" s="75" t="s">
        <v>117</v>
      </c>
    </row>
    <row r="2361" spans="1:5">
      <c r="A2361" s="82">
        <v>4356</v>
      </c>
      <c r="B2361" s="82">
        <v>49</v>
      </c>
      <c r="C2361" s="75">
        <v>660</v>
      </c>
      <c r="D2361" s="75">
        <v>876</v>
      </c>
      <c r="E2361" s="75" t="s">
        <v>117</v>
      </c>
    </row>
    <row r="2362" spans="1:5">
      <c r="A2362" s="82">
        <v>4357</v>
      </c>
      <c r="B2362" s="82">
        <v>49</v>
      </c>
      <c r="C2362" s="75">
        <v>660</v>
      </c>
      <c r="D2362" s="75">
        <v>876</v>
      </c>
      <c r="E2362" s="75" t="s">
        <v>117</v>
      </c>
    </row>
    <row r="2363" spans="1:5">
      <c r="A2363" s="82">
        <v>4358</v>
      </c>
      <c r="B2363" s="82">
        <v>49</v>
      </c>
      <c r="C2363" s="75">
        <v>660</v>
      </c>
      <c r="D2363" s="75">
        <v>876</v>
      </c>
      <c r="E2363" s="75" t="s">
        <v>117</v>
      </c>
    </row>
    <row r="2364" spans="1:5">
      <c r="A2364" s="82">
        <v>4359</v>
      </c>
      <c r="B2364" s="82">
        <v>49</v>
      </c>
      <c r="C2364" s="75">
        <v>660</v>
      </c>
      <c r="D2364" s="75">
        <v>876</v>
      </c>
      <c r="E2364" s="75" t="s">
        <v>117</v>
      </c>
    </row>
    <row r="2365" spans="1:5">
      <c r="A2365" s="82">
        <v>4360</v>
      </c>
      <c r="B2365" s="82">
        <v>49</v>
      </c>
      <c r="C2365" s="75">
        <v>660</v>
      </c>
      <c r="D2365" s="75">
        <v>876</v>
      </c>
      <c r="E2365" s="75" t="s">
        <v>117</v>
      </c>
    </row>
    <row r="2366" spans="1:5">
      <c r="A2366" s="82">
        <v>4361</v>
      </c>
      <c r="B2366" s="82">
        <v>49</v>
      </c>
      <c r="C2366" s="75">
        <v>660</v>
      </c>
      <c r="D2366" s="75">
        <v>876</v>
      </c>
      <c r="E2366" s="75" t="s">
        <v>117</v>
      </c>
    </row>
    <row r="2367" spans="1:5">
      <c r="A2367" s="82">
        <v>4362</v>
      </c>
      <c r="B2367" s="82">
        <v>49</v>
      </c>
      <c r="C2367" s="75">
        <v>660</v>
      </c>
      <c r="D2367" s="75">
        <v>876</v>
      </c>
      <c r="E2367" s="75" t="s">
        <v>117</v>
      </c>
    </row>
    <row r="2368" spans="1:5">
      <c r="A2368" s="82">
        <v>4370</v>
      </c>
      <c r="B2368" s="82">
        <v>49</v>
      </c>
      <c r="C2368" s="75">
        <v>660</v>
      </c>
      <c r="D2368" s="75">
        <v>876</v>
      </c>
      <c r="E2368" s="75" t="s">
        <v>117</v>
      </c>
    </row>
    <row r="2369" spans="1:5">
      <c r="A2369" s="82">
        <v>4371</v>
      </c>
      <c r="B2369" s="82">
        <v>49</v>
      </c>
      <c r="C2369" s="75">
        <v>660</v>
      </c>
      <c r="D2369" s="75">
        <v>876</v>
      </c>
      <c r="E2369" s="75" t="s">
        <v>117</v>
      </c>
    </row>
    <row r="2370" spans="1:5">
      <c r="A2370" s="82">
        <v>4372</v>
      </c>
      <c r="B2370" s="82">
        <v>49</v>
      </c>
      <c r="C2370" s="75">
        <v>660</v>
      </c>
      <c r="D2370" s="75">
        <v>876</v>
      </c>
      <c r="E2370" s="75" t="s">
        <v>117</v>
      </c>
    </row>
    <row r="2371" spans="1:5">
      <c r="A2371" s="82">
        <v>4373</v>
      </c>
      <c r="B2371" s="82">
        <v>49</v>
      </c>
      <c r="C2371" s="75">
        <v>660</v>
      </c>
      <c r="D2371" s="75">
        <v>876</v>
      </c>
      <c r="E2371" s="75" t="s">
        <v>117</v>
      </c>
    </row>
    <row r="2372" spans="1:5">
      <c r="A2372" s="82">
        <v>4374</v>
      </c>
      <c r="B2372" s="82">
        <v>49</v>
      </c>
      <c r="C2372" s="75">
        <v>660</v>
      </c>
      <c r="D2372" s="75">
        <v>876</v>
      </c>
      <c r="E2372" s="75" t="s">
        <v>117</v>
      </c>
    </row>
    <row r="2373" spans="1:5">
      <c r="A2373" s="82">
        <v>4375</v>
      </c>
      <c r="B2373" s="82">
        <v>49</v>
      </c>
      <c r="C2373" s="75">
        <v>660</v>
      </c>
      <c r="D2373" s="75">
        <v>876</v>
      </c>
      <c r="E2373" s="75" t="s">
        <v>117</v>
      </c>
    </row>
    <row r="2374" spans="1:5">
      <c r="A2374" s="82">
        <v>4376</v>
      </c>
      <c r="B2374" s="82">
        <v>49</v>
      </c>
      <c r="C2374" s="75">
        <v>660</v>
      </c>
      <c r="D2374" s="75">
        <v>876</v>
      </c>
      <c r="E2374" s="75" t="s">
        <v>117</v>
      </c>
    </row>
    <row r="2375" spans="1:5">
      <c r="A2375" s="82">
        <v>4377</v>
      </c>
      <c r="B2375" s="82">
        <v>49</v>
      </c>
      <c r="C2375" s="75">
        <v>660</v>
      </c>
      <c r="D2375" s="75">
        <v>876</v>
      </c>
      <c r="E2375" s="75" t="s">
        <v>117</v>
      </c>
    </row>
    <row r="2376" spans="1:5">
      <c r="A2376" s="82">
        <v>4378</v>
      </c>
      <c r="B2376" s="82">
        <v>49</v>
      </c>
      <c r="C2376" s="75">
        <v>660</v>
      </c>
      <c r="D2376" s="75">
        <v>876</v>
      </c>
      <c r="E2376" s="75" t="s">
        <v>117</v>
      </c>
    </row>
    <row r="2377" spans="1:5">
      <c r="A2377" s="82">
        <v>4380</v>
      </c>
      <c r="B2377" s="82">
        <v>49</v>
      </c>
      <c r="C2377" s="75">
        <v>660</v>
      </c>
      <c r="D2377" s="75">
        <v>876</v>
      </c>
      <c r="E2377" s="75" t="s">
        <v>117</v>
      </c>
    </row>
    <row r="2378" spans="1:5">
      <c r="A2378" s="82">
        <v>4381</v>
      </c>
      <c r="B2378" s="82">
        <v>49</v>
      </c>
      <c r="C2378" s="75">
        <v>660</v>
      </c>
      <c r="D2378" s="75">
        <v>876</v>
      </c>
      <c r="E2378" s="75" t="s">
        <v>117</v>
      </c>
    </row>
    <row r="2379" spans="1:5">
      <c r="A2379" s="82">
        <v>4382</v>
      </c>
      <c r="B2379" s="82">
        <v>49</v>
      </c>
      <c r="C2379" s="75">
        <v>660</v>
      </c>
      <c r="D2379" s="75">
        <v>876</v>
      </c>
      <c r="E2379" s="75" t="s">
        <v>117</v>
      </c>
    </row>
    <row r="2380" spans="1:5">
      <c r="A2380" s="82">
        <v>4383</v>
      </c>
      <c r="B2380" s="82">
        <v>49</v>
      </c>
      <c r="C2380" s="75">
        <v>660</v>
      </c>
      <c r="D2380" s="75">
        <v>876</v>
      </c>
      <c r="E2380" s="75" t="s">
        <v>117</v>
      </c>
    </row>
    <row r="2381" spans="1:5">
      <c r="A2381" s="82">
        <v>4384</v>
      </c>
      <c r="B2381" s="82">
        <v>49</v>
      </c>
      <c r="C2381" s="75">
        <v>660</v>
      </c>
      <c r="D2381" s="75">
        <v>876</v>
      </c>
      <c r="E2381" s="75" t="s">
        <v>117</v>
      </c>
    </row>
    <row r="2382" spans="1:5">
      <c r="A2382" s="82">
        <v>4385</v>
      </c>
      <c r="B2382" s="82">
        <v>49</v>
      </c>
      <c r="C2382" s="75">
        <v>660</v>
      </c>
      <c r="D2382" s="75">
        <v>876</v>
      </c>
      <c r="E2382" s="75" t="s">
        <v>117</v>
      </c>
    </row>
    <row r="2383" spans="1:5">
      <c r="A2383" s="82">
        <v>4387</v>
      </c>
      <c r="B2383" s="82">
        <v>49</v>
      </c>
      <c r="C2383" s="75">
        <v>660</v>
      </c>
      <c r="D2383" s="75">
        <v>876</v>
      </c>
      <c r="E2383" s="75" t="s">
        <v>117</v>
      </c>
    </row>
    <row r="2384" spans="1:5">
      <c r="A2384" s="82">
        <v>4388</v>
      </c>
      <c r="B2384" s="82">
        <v>49</v>
      </c>
      <c r="C2384" s="75">
        <v>660</v>
      </c>
      <c r="D2384" s="75">
        <v>876</v>
      </c>
      <c r="E2384" s="75" t="s">
        <v>117</v>
      </c>
    </row>
    <row r="2385" spans="1:5">
      <c r="A2385" s="82">
        <v>4390</v>
      </c>
      <c r="B2385" s="82">
        <v>49</v>
      </c>
      <c r="C2385" s="75">
        <v>660</v>
      </c>
      <c r="D2385" s="75">
        <v>876</v>
      </c>
      <c r="E2385" s="75" t="s">
        <v>117</v>
      </c>
    </row>
    <row r="2386" spans="1:5">
      <c r="A2386" s="82">
        <v>4400</v>
      </c>
      <c r="B2386" s="82">
        <v>49</v>
      </c>
      <c r="C2386" s="75">
        <v>660</v>
      </c>
      <c r="D2386" s="75">
        <v>876</v>
      </c>
      <c r="E2386" s="75" t="s">
        <v>117</v>
      </c>
    </row>
    <row r="2387" spans="1:5">
      <c r="A2387" s="82">
        <v>4401</v>
      </c>
      <c r="B2387" s="82">
        <v>49</v>
      </c>
      <c r="C2387" s="75">
        <v>660</v>
      </c>
      <c r="D2387" s="75">
        <v>876</v>
      </c>
      <c r="E2387" s="75" t="s">
        <v>117</v>
      </c>
    </row>
    <row r="2388" spans="1:5">
      <c r="A2388" s="82">
        <v>4402</v>
      </c>
      <c r="B2388" s="82">
        <v>49</v>
      </c>
      <c r="C2388" s="75">
        <v>660</v>
      </c>
      <c r="D2388" s="75">
        <v>876</v>
      </c>
      <c r="E2388" s="75" t="s">
        <v>117</v>
      </c>
    </row>
    <row r="2389" spans="1:5">
      <c r="A2389" s="82">
        <v>4403</v>
      </c>
      <c r="B2389" s="82">
        <v>49</v>
      </c>
      <c r="C2389" s="75">
        <v>660</v>
      </c>
      <c r="D2389" s="75">
        <v>876</v>
      </c>
      <c r="E2389" s="75" t="s">
        <v>117</v>
      </c>
    </row>
    <row r="2390" spans="1:5">
      <c r="A2390" s="82">
        <v>4404</v>
      </c>
      <c r="B2390" s="82">
        <v>49</v>
      </c>
      <c r="C2390" s="75">
        <v>660</v>
      </c>
      <c r="D2390" s="75">
        <v>876</v>
      </c>
      <c r="E2390" s="75" t="s">
        <v>117</v>
      </c>
    </row>
    <row r="2391" spans="1:5">
      <c r="A2391" s="82">
        <v>4405</v>
      </c>
      <c r="B2391" s="82">
        <v>49</v>
      </c>
      <c r="C2391" s="75">
        <v>660</v>
      </c>
      <c r="D2391" s="75">
        <v>876</v>
      </c>
      <c r="E2391" s="75" t="s">
        <v>117</v>
      </c>
    </row>
    <row r="2392" spans="1:5">
      <c r="A2392" s="82">
        <v>4406</v>
      </c>
      <c r="B2392" s="82">
        <v>49</v>
      </c>
      <c r="C2392" s="75">
        <v>660</v>
      </c>
      <c r="D2392" s="75">
        <v>876</v>
      </c>
      <c r="E2392" s="75" t="s">
        <v>117</v>
      </c>
    </row>
    <row r="2393" spans="1:5">
      <c r="A2393" s="82">
        <v>4407</v>
      </c>
      <c r="B2393" s="82">
        <v>49</v>
      </c>
      <c r="C2393" s="75">
        <v>660</v>
      </c>
      <c r="D2393" s="75">
        <v>876</v>
      </c>
      <c r="E2393" s="75" t="s">
        <v>117</v>
      </c>
    </row>
    <row r="2394" spans="1:5">
      <c r="A2394" s="82">
        <v>4408</v>
      </c>
      <c r="B2394" s="82">
        <v>49</v>
      </c>
      <c r="C2394" s="75">
        <v>660</v>
      </c>
      <c r="D2394" s="75">
        <v>876</v>
      </c>
      <c r="E2394" s="75" t="s">
        <v>117</v>
      </c>
    </row>
    <row r="2395" spans="1:5">
      <c r="A2395" s="82">
        <v>4410</v>
      </c>
      <c r="B2395" s="82">
        <v>49</v>
      </c>
      <c r="C2395" s="75">
        <v>660</v>
      </c>
      <c r="D2395" s="75">
        <v>876</v>
      </c>
      <c r="E2395" s="75" t="s">
        <v>117</v>
      </c>
    </row>
    <row r="2396" spans="1:5">
      <c r="A2396" s="82">
        <v>4411</v>
      </c>
      <c r="B2396" s="82">
        <v>49</v>
      </c>
      <c r="C2396" s="75">
        <v>660</v>
      </c>
      <c r="D2396" s="75">
        <v>876</v>
      </c>
      <c r="E2396" s="75" t="s">
        <v>117</v>
      </c>
    </row>
    <row r="2397" spans="1:5">
      <c r="A2397" s="82">
        <v>4412</v>
      </c>
      <c r="B2397" s="82">
        <v>49</v>
      </c>
      <c r="C2397" s="75">
        <v>660</v>
      </c>
      <c r="D2397" s="75">
        <v>876</v>
      </c>
      <c r="E2397" s="75" t="s">
        <v>117</v>
      </c>
    </row>
    <row r="2398" spans="1:5">
      <c r="A2398" s="82">
        <v>4413</v>
      </c>
      <c r="B2398" s="82">
        <v>49</v>
      </c>
      <c r="C2398" s="75">
        <v>660</v>
      </c>
      <c r="D2398" s="75">
        <v>876</v>
      </c>
      <c r="E2398" s="75" t="s">
        <v>117</v>
      </c>
    </row>
    <row r="2399" spans="1:5">
      <c r="A2399" s="82">
        <v>4415</v>
      </c>
      <c r="B2399" s="82">
        <v>49</v>
      </c>
      <c r="C2399" s="75">
        <v>660</v>
      </c>
      <c r="D2399" s="75">
        <v>876</v>
      </c>
      <c r="E2399" s="75" t="s">
        <v>117</v>
      </c>
    </row>
    <row r="2400" spans="1:5">
      <c r="A2400" s="82">
        <v>4416</v>
      </c>
      <c r="B2400" s="82">
        <v>49</v>
      </c>
      <c r="C2400" s="75">
        <v>660</v>
      </c>
      <c r="D2400" s="75">
        <v>876</v>
      </c>
      <c r="E2400" s="75" t="s">
        <v>117</v>
      </c>
    </row>
    <row r="2401" spans="1:5">
      <c r="A2401" s="82">
        <v>4417</v>
      </c>
      <c r="B2401" s="82">
        <v>48</v>
      </c>
      <c r="C2401" s="75">
        <v>603</v>
      </c>
      <c r="D2401" s="75">
        <v>844</v>
      </c>
      <c r="E2401" s="75" t="s">
        <v>117</v>
      </c>
    </row>
    <row r="2402" spans="1:5">
      <c r="A2402" s="82">
        <v>4418</v>
      </c>
      <c r="B2402" s="82">
        <v>44</v>
      </c>
      <c r="C2402" s="75">
        <v>207</v>
      </c>
      <c r="D2402" s="75">
        <v>1143</v>
      </c>
      <c r="E2402" s="75" t="s">
        <v>117</v>
      </c>
    </row>
    <row r="2403" spans="1:5">
      <c r="A2403" s="82">
        <v>4419</v>
      </c>
      <c r="B2403" s="82">
        <v>44</v>
      </c>
      <c r="C2403" s="75">
        <v>207</v>
      </c>
      <c r="D2403" s="75">
        <v>1143</v>
      </c>
      <c r="E2403" s="75" t="s">
        <v>117</v>
      </c>
    </row>
    <row r="2404" spans="1:5">
      <c r="A2404" s="82">
        <v>4420</v>
      </c>
      <c r="B2404" s="82">
        <v>44</v>
      </c>
      <c r="C2404" s="75">
        <v>207</v>
      </c>
      <c r="D2404" s="75">
        <v>1143</v>
      </c>
      <c r="E2404" s="75" t="s">
        <v>117</v>
      </c>
    </row>
    <row r="2405" spans="1:5">
      <c r="A2405" s="82">
        <v>4421</v>
      </c>
      <c r="B2405" s="82">
        <v>49</v>
      </c>
      <c r="C2405" s="75">
        <v>660</v>
      </c>
      <c r="D2405" s="75">
        <v>876</v>
      </c>
      <c r="E2405" s="75" t="s">
        <v>117</v>
      </c>
    </row>
    <row r="2406" spans="1:5">
      <c r="A2406" s="82">
        <v>4422</v>
      </c>
      <c r="B2406" s="82">
        <v>48</v>
      </c>
      <c r="C2406" s="75">
        <v>603</v>
      </c>
      <c r="D2406" s="75">
        <v>844</v>
      </c>
      <c r="E2406" s="75" t="s">
        <v>117</v>
      </c>
    </row>
    <row r="2407" spans="1:5">
      <c r="A2407" s="82">
        <v>4423</v>
      </c>
      <c r="B2407" s="82">
        <v>48</v>
      </c>
      <c r="C2407" s="75">
        <v>603</v>
      </c>
      <c r="D2407" s="75">
        <v>844</v>
      </c>
      <c r="E2407" s="75" t="s">
        <v>117</v>
      </c>
    </row>
    <row r="2408" spans="1:5">
      <c r="A2408" s="82">
        <v>4424</v>
      </c>
      <c r="B2408" s="82">
        <v>48</v>
      </c>
      <c r="C2408" s="75">
        <v>603</v>
      </c>
      <c r="D2408" s="75">
        <v>844</v>
      </c>
      <c r="E2408" s="75" t="s">
        <v>117</v>
      </c>
    </row>
    <row r="2409" spans="1:5">
      <c r="A2409" s="82">
        <v>4425</v>
      </c>
      <c r="B2409" s="82">
        <v>48</v>
      </c>
      <c r="C2409" s="75">
        <v>603</v>
      </c>
      <c r="D2409" s="75">
        <v>844</v>
      </c>
      <c r="E2409" s="75" t="s">
        <v>117</v>
      </c>
    </row>
    <row r="2410" spans="1:5">
      <c r="A2410" s="82">
        <v>4426</v>
      </c>
      <c r="B2410" s="82">
        <v>48</v>
      </c>
      <c r="C2410" s="75">
        <v>603</v>
      </c>
      <c r="D2410" s="75">
        <v>844</v>
      </c>
      <c r="E2410" s="75" t="s">
        <v>117</v>
      </c>
    </row>
    <row r="2411" spans="1:5">
      <c r="A2411" s="82">
        <v>4427</v>
      </c>
      <c r="B2411" s="82">
        <v>48</v>
      </c>
      <c r="C2411" s="75">
        <v>603</v>
      </c>
      <c r="D2411" s="75">
        <v>844</v>
      </c>
      <c r="E2411" s="75" t="s">
        <v>117</v>
      </c>
    </row>
    <row r="2412" spans="1:5">
      <c r="A2412" s="82">
        <v>4428</v>
      </c>
      <c r="B2412" s="82">
        <v>48</v>
      </c>
      <c r="C2412" s="75">
        <v>603</v>
      </c>
      <c r="D2412" s="75">
        <v>844</v>
      </c>
      <c r="E2412" s="75" t="s">
        <v>117</v>
      </c>
    </row>
    <row r="2413" spans="1:5">
      <c r="A2413" s="82">
        <v>4454</v>
      </c>
      <c r="B2413" s="82">
        <v>48</v>
      </c>
      <c r="C2413" s="75">
        <v>603</v>
      </c>
      <c r="D2413" s="75">
        <v>844</v>
      </c>
      <c r="E2413" s="75" t="s">
        <v>117</v>
      </c>
    </row>
    <row r="2414" spans="1:5">
      <c r="A2414" s="82">
        <v>4455</v>
      </c>
      <c r="B2414" s="82">
        <v>48</v>
      </c>
      <c r="C2414" s="75">
        <v>603</v>
      </c>
      <c r="D2414" s="75">
        <v>844</v>
      </c>
      <c r="E2414" s="75" t="s">
        <v>117</v>
      </c>
    </row>
    <row r="2415" spans="1:5">
      <c r="A2415" s="82">
        <v>4461</v>
      </c>
      <c r="B2415" s="82">
        <v>48</v>
      </c>
      <c r="C2415" s="75">
        <v>603</v>
      </c>
      <c r="D2415" s="75">
        <v>844</v>
      </c>
      <c r="E2415" s="75" t="s">
        <v>117</v>
      </c>
    </row>
    <row r="2416" spans="1:5">
      <c r="A2416" s="82">
        <v>4462</v>
      </c>
      <c r="B2416" s="82">
        <v>48</v>
      </c>
      <c r="C2416" s="75">
        <v>603</v>
      </c>
      <c r="D2416" s="75">
        <v>844</v>
      </c>
      <c r="E2416" s="75" t="s">
        <v>117</v>
      </c>
    </row>
    <row r="2417" spans="1:5">
      <c r="A2417" s="82">
        <v>4465</v>
      </c>
      <c r="B2417" s="82">
        <v>48</v>
      </c>
      <c r="C2417" s="75">
        <v>603</v>
      </c>
      <c r="D2417" s="75">
        <v>844</v>
      </c>
      <c r="E2417" s="75" t="s">
        <v>117</v>
      </c>
    </row>
    <row r="2418" spans="1:5">
      <c r="A2418" s="82">
        <v>4467</v>
      </c>
      <c r="B2418" s="82">
        <v>48</v>
      </c>
      <c r="C2418" s="75">
        <v>603</v>
      </c>
      <c r="D2418" s="75">
        <v>844</v>
      </c>
      <c r="E2418" s="75" t="s">
        <v>117</v>
      </c>
    </row>
    <row r="2419" spans="1:5">
      <c r="A2419" s="82">
        <v>4468</v>
      </c>
      <c r="B2419" s="82">
        <v>48</v>
      </c>
      <c r="C2419" s="75">
        <v>603</v>
      </c>
      <c r="D2419" s="75">
        <v>844</v>
      </c>
      <c r="E2419" s="75" t="s">
        <v>117</v>
      </c>
    </row>
    <row r="2420" spans="1:5">
      <c r="A2420" s="82">
        <v>4470</v>
      </c>
      <c r="B2420" s="82">
        <v>48</v>
      </c>
      <c r="C2420" s="75">
        <v>603</v>
      </c>
      <c r="D2420" s="75">
        <v>844</v>
      </c>
      <c r="E2420" s="75" t="s">
        <v>117</v>
      </c>
    </row>
    <row r="2421" spans="1:5">
      <c r="A2421" s="82">
        <v>4471</v>
      </c>
      <c r="B2421" s="82">
        <v>48</v>
      </c>
      <c r="C2421" s="75">
        <v>603</v>
      </c>
      <c r="D2421" s="75">
        <v>844</v>
      </c>
      <c r="E2421" s="75" t="s">
        <v>117</v>
      </c>
    </row>
    <row r="2422" spans="1:5">
      <c r="A2422" s="82">
        <v>4472</v>
      </c>
      <c r="B2422" s="82">
        <v>45</v>
      </c>
      <c r="C2422" s="75">
        <v>255</v>
      </c>
      <c r="D2422" s="75">
        <v>1024</v>
      </c>
      <c r="E2422" s="75" t="s">
        <v>117</v>
      </c>
    </row>
    <row r="2423" spans="1:5">
      <c r="A2423" s="82">
        <v>4474</v>
      </c>
      <c r="B2423" s="82">
        <v>47</v>
      </c>
      <c r="C2423" s="75">
        <v>380</v>
      </c>
      <c r="D2423" s="75">
        <v>820</v>
      </c>
      <c r="E2423" s="75" t="s">
        <v>117</v>
      </c>
    </row>
    <row r="2424" spans="1:5">
      <c r="A2424" s="82">
        <v>4475</v>
      </c>
      <c r="B2424" s="82">
        <v>48</v>
      </c>
      <c r="C2424" s="75">
        <v>603</v>
      </c>
      <c r="D2424" s="75">
        <v>844</v>
      </c>
      <c r="E2424" s="75" t="s">
        <v>117</v>
      </c>
    </row>
    <row r="2425" spans="1:5">
      <c r="A2425" s="82">
        <v>4477</v>
      </c>
      <c r="B2425" s="82">
        <v>45</v>
      </c>
      <c r="C2425" s="75">
        <v>255</v>
      </c>
      <c r="D2425" s="75">
        <v>1024</v>
      </c>
      <c r="E2425" s="75" t="s">
        <v>117</v>
      </c>
    </row>
    <row r="2426" spans="1:5">
      <c r="A2426" s="82">
        <v>4478</v>
      </c>
      <c r="B2426" s="82">
        <v>45</v>
      </c>
      <c r="C2426" s="75">
        <v>255</v>
      </c>
      <c r="D2426" s="75">
        <v>1024</v>
      </c>
      <c r="E2426" s="75" t="s">
        <v>117</v>
      </c>
    </row>
    <row r="2427" spans="1:5">
      <c r="A2427" s="82">
        <v>4479</v>
      </c>
      <c r="B2427" s="82">
        <v>48</v>
      </c>
      <c r="C2427" s="75">
        <v>603</v>
      </c>
      <c r="D2427" s="75">
        <v>844</v>
      </c>
      <c r="E2427" s="75" t="s">
        <v>117</v>
      </c>
    </row>
    <row r="2428" spans="1:5">
      <c r="A2428" s="82">
        <v>4480</v>
      </c>
      <c r="B2428" s="82">
        <v>47</v>
      </c>
      <c r="C2428" s="75">
        <v>380</v>
      </c>
      <c r="D2428" s="75">
        <v>820</v>
      </c>
      <c r="E2428" s="75" t="s">
        <v>117</v>
      </c>
    </row>
    <row r="2429" spans="1:5">
      <c r="A2429" s="82">
        <v>4481</v>
      </c>
      <c r="B2429" s="82">
        <v>47</v>
      </c>
      <c r="C2429" s="75">
        <v>380</v>
      </c>
      <c r="D2429" s="75">
        <v>820</v>
      </c>
      <c r="E2429" s="75" t="s">
        <v>117</v>
      </c>
    </row>
    <row r="2430" spans="1:5">
      <c r="A2430" s="82">
        <v>4482</v>
      </c>
      <c r="B2430" s="82">
        <v>47</v>
      </c>
      <c r="C2430" s="75">
        <v>380</v>
      </c>
      <c r="D2430" s="75">
        <v>820</v>
      </c>
      <c r="E2430" s="75" t="s">
        <v>117</v>
      </c>
    </row>
    <row r="2431" spans="1:5">
      <c r="A2431" s="82">
        <v>4486</v>
      </c>
      <c r="B2431" s="82">
        <v>48</v>
      </c>
      <c r="C2431" s="75">
        <v>603</v>
      </c>
      <c r="D2431" s="75">
        <v>844</v>
      </c>
      <c r="E2431" s="75" t="s">
        <v>117</v>
      </c>
    </row>
    <row r="2432" spans="1:5">
      <c r="A2432" s="82">
        <v>4487</v>
      </c>
      <c r="B2432" s="82">
        <v>48</v>
      </c>
      <c r="C2432" s="75">
        <v>603</v>
      </c>
      <c r="D2432" s="75">
        <v>844</v>
      </c>
      <c r="E2432" s="75" t="s">
        <v>117</v>
      </c>
    </row>
    <row r="2433" spans="1:5">
      <c r="A2433" s="82">
        <v>4488</v>
      </c>
      <c r="B2433" s="82">
        <v>48</v>
      </c>
      <c r="C2433" s="75">
        <v>603</v>
      </c>
      <c r="D2433" s="75">
        <v>844</v>
      </c>
      <c r="E2433" s="75" t="s">
        <v>117</v>
      </c>
    </row>
    <row r="2434" spans="1:5">
      <c r="A2434" s="82">
        <v>4489</v>
      </c>
      <c r="B2434" s="82">
        <v>48</v>
      </c>
      <c r="C2434" s="75">
        <v>603</v>
      </c>
      <c r="D2434" s="75">
        <v>844</v>
      </c>
      <c r="E2434" s="75" t="s">
        <v>117</v>
      </c>
    </row>
    <row r="2435" spans="1:5">
      <c r="A2435" s="82">
        <v>4490</v>
      </c>
      <c r="B2435" s="82">
        <v>48</v>
      </c>
      <c r="C2435" s="75">
        <v>603</v>
      </c>
      <c r="D2435" s="75">
        <v>844</v>
      </c>
      <c r="E2435" s="75" t="s">
        <v>117</v>
      </c>
    </row>
    <row r="2436" spans="1:5">
      <c r="A2436" s="82">
        <v>4491</v>
      </c>
      <c r="B2436" s="82">
        <v>48</v>
      </c>
      <c r="C2436" s="75">
        <v>603</v>
      </c>
      <c r="D2436" s="75">
        <v>844</v>
      </c>
      <c r="E2436" s="75" t="s">
        <v>117</v>
      </c>
    </row>
    <row r="2437" spans="1:5">
      <c r="A2437" s="82">
        <v>4492</v>
      </c>
      <c r="B2437" s="82">
        <v>47</v>
      </c>
      <c r="C2437" s="75">
        <v>380</v>
      </c>
      <c r="D2437" s="75">
        <v>820</v>
      </c>
      <c r="E2437" s="75" t="s">
        <v>117</v>
      </c>
    </row>
    <row r="2438" spans="1:5">
      <c r="A2438" s="82">
        <v>4493</v>
      </c>
      <c r="B2438" s="82">
        <v>48</v>
      </c>
      <c r="C2438" s="75">
        <v>603</v>
      </c>
      <c r="D2438" s="75">
        <v>844</v>
      </c>
      <c r="E2438" s="75" t="s">
        <v>117</v>
      </c>
    </row>
    <row r="2439" spans="1:5">
      <c r="A2439" s="82">
        <v>4494</v>
      </c>
      <c r="B2439" s="82">
        <v>49</v>
      </c>
      <c r="C2439" s="75">
        <v>660</v>
      </c>
      <c r="D2439" s="75">
        <v>876</v>
      </c>
      <c r="E2439" s="75" t="s">
        <v>117</v>
      </c>
    </row>
    <row r="2440" spans="1:5">
      <c r="A2440" s="82">
        <v>4496</v>
      </c>
      <c r="B2440" s="82">
        <v>49</v>
      </c>
      <c r="C2440" s="75">
        <v>660</v>
      </c>
      <c r="D2440" s="75">
        <v>876</v>
      </c>
      <c r="E2440" s="75" t="s">
        <v>117</v>
      </c>
    </row>
    <row r="2441" spans="1:5">
      <c r="A2441" s="82">
        <v>4497</v>
      </c>
      <c r="B2441" s="82">
        <v>49</v>
      </c>
      <c r="C2441" s="75">
        <v>660</v>
      </c>
      <c r="D2441" s="75">
        <v>876</v>
      </c>
      <c r="E2441" s="75" t="s">
        <v>117</v>
      </c>
    </row>
    <row r="2442" spans="1:5">
      <c r="A2442" s="82">
        <v>4498</v>
      </c>
      <c r="B2442" s="82">
        <v>49</v>
      </c>
      <c r="C2442" s="75">
        <v>660</v>
      </c>
      <c r="D2442" s="75">
        <v>876</v>
      </c>
      <c r="E2442" s="75" t="s">
        <v>117</v>
      </c>
    </row>
    <row r="2443" spans="1:5">
      <c r="A2443" s="82">
        <v>4500</v>
      </c>
      <c r="B2443" s="82">
        <v>51</v>
      </c>
      <c r="C2443" s="75">
        <v>325</v>
      </c>
      <c r="D2443" s="75">
        <v>1043</v>
      </c>
      <c r="E2443" s="75" t="s">
        <v>117</v>
      </c>
    </row>
    <row r="2444" spans="1:5">
      <c r="A2444" s="82">
        <v>4501</v>
      </c>
      <c r="B2444" s="82">
        <v>51</v>
      </c>
      <c r="C2444" s="75">
        <v>325</v>
      </c>
      <c r="D2444" s="75">
        <v>1043</v>
      </c>
      <c r="E2444" s="75" t="s">
        <v>117</v>
      </c>
    </row>
    <row r="2445" spans="1:5">
      <c r="A2445" s="82">
        <v>4502</v>
      </c>
      <c r="B2445" s="82">
        <v>51</v>
      </c>
      <c r="C2445" s="75">
        <v>325</v>
      </c>
      <c r="D2445" s="75">
        <v>1043</v>
      </c>
      <c r="E2445" s="75" t="s">
        <v>117</v>
      </c>
    </row>
    <row r="2446" spans="1:5">
      <c r="A2446" s="82">
        <v>4503</v>
      </c>
      <c r="B2446" s="82">
        <v>51</v>
      </c>
      <c r="C2446" s="75">
        <v>325</v>
      </c>
      <c r="D2446" s="75">
        <v>1043</v>
      </c>
      <c r="E2446" s="75" t="s">
        <v>117</v>
      </c>
    </row>
    <row r="2447" spans="1:5">
      <c r="A2447" s="82">
        <v>4504</v>
      </c>
      <c r="B2447" s="82">
        <v>51</v>
      </c>
      <c r="C2447" s="75">
        <v>325</v>
      </c>
      <c r="D2447" s="75">
        <v>1043</v>
      </c>
      <c r="E2447" s="75" t="s">
        <v>117</v>
      </c>
    </row>
    <row r="2448" spans="1:5">
      <c r="A2448" s="82">
        <v>4505</v>
      </c>
      <c r="B2448" s="82">
        <v>51</v>
      </c>
      <c r="C2448" s="75">
        <v>325</v>
      </c>
      <c r="D2448" s="75">
        <v>1043</v>
      </c>
      <c r="E2448" s="75" t="s">
        <v>117</v>
      </c>
    </row>
    <row r="2449" spans="1:5">
      <c r="A2449" s="82">
        <v>4506</v>
      </c>
      <c r="B2449" s="82">
        <v>51</v>
      </c>
      <c r="C2449" s="75">
        <v>325</v>
      </c>
      <c r="D2449" s="75">
        <v>1043</v>
      </c>
      <c r="E2449" s="75" t="s">
        <v>117</v>
      </c>
    </row>
    <row r="2450" spans="1:5">
      <c r="A2450" s="82">
        <v>4507</v>
      </c>
      <c r="B2450" s="82">
        <v>51</v>
      </c>
      <c r="C2450" s="75">
        <v>325</v>
      </c>
      <c r="D2450" s="75">
        <v>1043</v>
      </c>
      <c r="E2450" s="75" t="s">
        <v>117</v>
      </c>
    </row>
    <row r="2451" spans="1:5">
      <c r="A2451" s="82">
        <v>4508</v>
      </c>
      <c r="B2451" s="82">
        <v>51</v>
      </c>
      <c r="C2451" s="75">
        <v>325</v>
      </c>
      <c r="D2451" s="75">
        <v>1043</v>
      </c>
      <c r="E2451" s="75" t="s">
        <v>117</v>
      </c>
    </row>
    <row r="2452" spans="1:5">
      <c r="A2452" s="82">
        <v>4509</v>
      </c>
      <c r="B2452" s="82">
        <v>51</v>
      </c>
      <c r="C2452" s="75">
        <v>325</v>
      </c>
      <c r="D2452" s="75">
        <v>1043</v>
      </c>
      <c r="E2452" s="75" t="s">
        <v>117</v>
      </c>
    </row>
    <row r="2453" spans="1:5">
      <c r="A2453" s="82">
        <v>4510</v>
      </c>
      <c r="B2453" s="82">
        <v>51</v>
      </c>
      <c r="C2453" s="75">
        <v>325</v>
      </c>
      <c r="D2453" s="75">
        <v>1043</v>
      </c>
      <c r="E2453" s="75" t="s">
        <v>117</v>
      </c>
    </row>
    <row r="2454" spans="1:5">
      <c r="A2454" s="82">
        <v>4511</v>
      </c>
      <c r="B2454" s="82">
        <v>51</v>
      </c>
      <c r="C2454" s="75">
        <v>325</v>
      </c>
      <c r="D2454" s="75">
        <v>1043</v>
      </c>
      <c r="E2454" s="75" t="s">
        <v>117</v>
      </c>
    </row>
    <row r="2455" spans="1:5">
      <c r="A2455" s="82">
        <v>4512</v>
      </c>
      <c r="B2455" s="82">
        <v>51</v>
      </c>
      <c r="C2455" s="75">
        <v>325</v>
      </c>
      <c r="D2455" s="75">
        <v>1043</v>
      </c>
      <c r="E2455" s="75" t="s">
        <v>117</v>
      </c>
    </row>
    <row r="2456" spans="1:5">
      <c r="A2456" s="82">
        <v>4514</v>
      </c>
      <c r="B2456" s="82">
        <v>51</v>
      </c>
      <c r="C2456" s="75">
        <v>325</v>
      </c>
      <c r="D2456" s="75">
        <v>1043</v>
      </c>
      <c r="E2456" s="75" t="s">
        <v>117</v>
      </c>
    </row>
    <row r="2457" spans="1:5">
      <c r="A2457" s="82">
        <v>4515</v>
      </c>
      <c r="B2457" s="82">
        <v>51</v>
      </c>
      <c r="C2457" s="75">
        <v>325</v>
      </c>
      <c r="D2457" s="75">
        <v>1043</v>
      </c>
      <c r="E2457" s="75" t="s">
        <v>117</v>
      </c>
    </row>
    <row r="2458" spans="1:5">
      <c r="A2458" s="82">
        <v>4516</v>
      </c>
      <c r="B2458" s="82">
        <v>51</v>
      </c>
      <c r="C2458" s="75">
        <v>325</v>
      </c>
      <c r="D2458" s="75">
        <v>1043</v>
      </c>
      <c r="E2458" s="75" t="s">
        <v>117</v>
      </c>
    </row>
    <row r="2459" spans="1:5">
      <c r="A2459" s="82">
        <v>4517</v>
      </c>
      <c r="B2459" s="82">
        <v>51</v>
      </c>
      <c r="C2459" s="75">
        <v>325</v>
      </c>
      <c r="D2459" s="75">
        <v>1043</v>
      </c>
      <c r="E2459" s="75" t="s">
        <v>117</v>
      </c>
    </row>
    <row r="2460" spans="1:5">
      <c r="A2460" s="82">
        <v>4518</v>
      </c>
      <c r="B2460" s="82">
        <v>51</v>
      </c>
      <c r="C2460" s="75">
        <v>325</v>
      </c>
      <c r="D2460" s="75">
        <v>1043</v>
      </c>
      <c r="E2460" s="75" t="s">
        <v>117</v>
      </c>
    </row>
    <row r="2461" spans="1:5">
      <c r="A2461" s="82">
        <v>4519</v>
      </c>
      <c r="B2461" s="82">
        <v>51</v>
      </c>
      <c r="C2461" s="75">
        <v>325</v>
      </c>
      <c r="D2461" s="75">
        <v>1043</v>
      </c>
      <c r="E2461" s="75" t="s">
        <v>117</v>
      </c>
    </row>
    <row r="2462" spans="1:5">
      <c r="A2462" s="82">
        <v>4520</v>
      </c>
      <c r="B2462" s="82">
        <v>51</v>
      </c>
      <c r="C2462" s="75">
        <v>325</v>
      </c>
      <c r="D2462" s="75">
        <v>1043</v>
      </c>
      <c r="E2462" s="75" t="s">
        <v>117</v>
      </c>
    </row>
    <row r="2463" spans="1:5">
      <c r="A2463" s="82">
        <v>4521</v>
      </c>
      <c r="B2463" s="82">
        <v>51</v>
      </c>
      <c r="C2463" s="75">
        <v>325</v>
      </c>
      <c r="D2463" s="75">
        <v>1043</v>
      </c>
      <c r="E2463" s="75" t="s">
        <v>117</v>
      </c>
    </row>
    <row r="2464" spans="1:5">
      <c r="A2464" s="82">
        <v>4550</v>
      </c>
      <c r="B2464" s="82">
        <v>51</v>
      </c>
      <c r="C2464" s="75">
        <v>325</v>
      </c>
      <c r="D2464" s="75">
        <v>1043</v>
      </c>
      <c r="E2464" s="75" t="s">
        <v>117</v>
      </c>
    </row>
    <row r="2465" spans="1:5">
      <c r="A2465" s="82">
        <v>4551</v>
      </c>
      <c r="B2465" s="82">
        <v>51</v>
      </c>
      <c r="C2465" s="75">
        <v>325</v>
      </c>
      <c r="D2465" s="75">
        <v>1043</v>
      </c>
      <c r="E2465" s="75" t="s">
        <v>117</v>
      </c>
    </row>
    <row r="2466" spans="1:5">
      <c r="A2466" s="82">
        <v>4552</v>
      </c>
      <c r="B2466" s="82">
        <v>51</v>
      </c>
      <c r="C2466" s="75">
        <v>325</v>
      </c>
      <c r="D2466" s="75">
        <v>1043</v>
      </c>
      <c r="E2466" s="75" t="s">
        <v>117</v>
      </c>
    </row>
    <row r="2467" spans="1:5">
      <c r="A2467" s="82">
        <v>4553</v>
      </c>
      <c r="B2467" s="82">
        <v>51</v>
      </c>
      <c r="C2467" s="75">
        <v>325</v>
      </c>
      <c r="D2467" s="75">
        <v>1043</v>
      </c>
      <c r="E2467" s="75" t="s">
        <v>117</v>
      </c>
    </row>
    <row r="2468" spans="1:5">
      <c r="A2468" s="82">
        <v>4554</v>
      </c>
      <c r="B2468" s="82">
        <v>51</v>
      </c>
      <c r="C2468" s="75">
        <v>325</v>
      </c>
      <c r="D2468" s="75">
        <v>1043</v>
      </c>
      <c r="E2468" s="75" t="s">
        <v>117</v>
      </c>
    </row>
    <row r="2469" spans="1:5">
      <c r="A2469" s="82">
        <v>4555</v>
      </c>
      <c r="B2469" s="82">
        <v>51</v>
      </c>
      <c r="C2469" s="75">
        <v>325</v>
      </c>
      <c r="D2469" s="75">
        <v>1043</v>
      </c>
      <c r="E2469" s="75" t="s">
        <v>117</v>
      </c>
    </row>
    <row r="2470" spans="1:5">
      <c r="A2470" s="82">
        <v>4556</v>
      </c>
      <c r="B2470" s="82">
        <v>51</v>
      </c>
      <c r="C2470" s="75">
        <v>325</v>
      </c>
      <c r="D2470" s="75">
        <v>1043</v>
      </c>
      <c r="E2470" s="75" t="s">
        <v>117</v>
      </c>
    </row>
    <row r="2471" spans="1:5">
      <c r="A2471" s="82">
        <v>4557</v>
      </c>
      <c r="B2471" s="82">
        <v>51</v>
      </c>
      <c r="C2471" s="75">
        <v>325</v>
      </c>
      <c r="D2471" s="75">
        <v>1043</v>
      </c>
      <c r="E2471" s="75" t="s">
        <v>117</v>
      </c>
    </row>
    <row r="2472" spans="1:5">
      <c r="A2472" s="82">
        <v>4558</v>
      </c>
      <c r="B2472" s="82">
        <v>51</v>
      </c>
      <c r="C2472" s="75">
        <v>325</v>
      </c>
      <c r="D2472" s="75">
        <v>1043</v>
      </c>
      <c r="E2472" s="75" t="s">
        <v>117</v>
      </c>
    </row>
    <row r="2473" spans="1:5">
      <c r="A2473" s="82">
        <v>4559</v>
      </c>
      <c r="B2473" s="82">
        <v>51</v>
      </c>
      <c r="C2473" s="75">
        <v>325</v>
      </c>
      <c r="D2473" s="75">
        <v>1043</v>
      </c>
      <c r="E2473" s="75" t="s">
        <v>117</v>
      </c>
    </row>
    <row r="2474" spans="1:5">
      <c r="A2474" s="82">
        <v>4560</v>
      </c>
      <c r="B2474" s="82">
        <v>51</v>
      </c>
      <c r="C2474" s="75">
        <v>325</v>
      </c>
      <c r="D2474" s="75">
        <v>1043</v>
      </c>
      <c r="E2474" s="75" t="s">
        <v>117</v>
      </c>
    </row>
    <row r="2475" spans="1:5">
      <c r="A2475" s="82">
        <v>4561</v>
      </c>
      <c r="B2475" s="82">
        <v>51</v>
      </c>
      <c r="C2475" s="75">
        <v>325</v>
      </c>
      <c r="D2475" s="75">
        <v>1043</v>
      </c>
      <c r="E2475" s="75" t="s">
        <v>117</v>
      </c>
    </row>
    <row r="2476" spans="1:5">
      <c r="A2476" s="82">
        <v>4562</v>
      </c>
      <c r="B2476" s="82">
        <v>51</v>
      </c>
      <c r="C2476" s="75">
        <v>325</v>
      </c>
      <c r="D2476" s="75">
        <v>1043</v>
      </c>
      <c r="E2476" s="75" t="s">
        <v>117</v>
      </c>
    </row>
    <row r="2477" spans="1:5">
      <c r="A2477" s="82">
        <v>4563</v>
      </c>
      <c r="B2477" s="82">
        <v>51</v>
      </c>
      <c r="C2477" s="75">
        <v>325</v>
      </c>
      <c r="D2477" s="75">
        <v>1043</v>
      </c>
      <c r="E2477" s="75" t="s">
        <v>117</v>
      </c>
    </row>
    <row r="2478" spans="1:5">
      <c r="A2478" s="82">
        <v>4564</v>
      </c>
      <c r="B2478" s="82">
        <v>51</v>
      </c>
      <c r="C2478" s="75">
        <v>325</v>
      </c>
      <c r="D2478" s="75">
        <v>1043</v>
      </c>
      <c r="E2478" s="75" t="s">
        <v>117</v>
      </c>
    </row>
    <row r="2479" spans="1:5">
      <c r="A2479" s="82">
        <v>4565</v>
      </c>
      <c r="B2479" s="82">
        <v>51</v>
      </c>
      <c r="C2479" s="75">
        <v>325</v>
      </c>
      <c r="D2479" s="75">
        <v>1043</v>
      </c>
      <c r="E2479" s="75" t="s">
        <v>117</v>
      </c>
    </row>
    <row r="2480" spans="1:5">
      <c r="A2480" s="82">
        <v>4566</v>
      </c>
      <c r="B2480" s="82">
        <v>51</v>
      </c>
      <c r="C2480" s="75">
        <v>325</v>
      </c>
      <c r="D2480" s="75">
        <v>1043</v>
      </c>
      <c r="E2480" s="75" t="s">
        <v>117</v>
      </c>
    </row>
    <row r="2481" spans="1:5">
      <c r="A2481" s="82">
        <v>4567</v>
      </c>
      <c r="B2481" s="82">
        <v>51</v>
      </c>
      <c r="C2481" s="75">
        <v>325</v>
      </c>
      <c r="D2481" s="75">
        <v>1043</v>
      </c>
      <c r="E2481" s="75" t="s">
        <v>117</v>
      </c>
    </row>
    <row r="2482" spans="1:5">
      <c r="A2482" s="82">
        <v>4568</v>
      </c>
      <c r="B2482" s="82">
        <v>51</v>
      </c>
      <c r="C2482" s="75">
        <v>325</v>
      </c>
      <c r="D2482" s="75">
        <v>1043</v>
      </c>
      <c r="E2482" s="75" t="s">
        <v>117</v>
      </c>
    </row>
    <row r="2483" spans="1:5">
      <c r="A2483" s="82">
        <v>4569</v>
      </c>
      <c r="B2483" s="82">
        <v>51</v>
      </c>
      <c r="C2483" s="75">
        <v>325</v>
      </c>
      <c r="D2483" s="75">
        <v>1043</v>
      </c>
      <c r="E2483" s="75" t="s">
        <v>117</v>
      </c>
    </row>
    <row r="2484" spans="1:5">
      <c r="A2484" s="82">
        <v>4570</v>
      </c>
      <c r="B2484" s="82">
        <v>50</v>
      </c>
      <c r="C2484" s="75">
        <v>229</v>
      </c>
      <c r="D2484" s="75">
        <v>1375</v>
      </c>
      <c r="E2484" s="75" t="s">
        <v>117</v>
      </c>
    </row>
    <row r="2485" spans="1:5">
      <c r="A2485" s="82">
        <v>4571</v>
      </c>
      <c r="B2485" s="82">
        <v>51</v>
      </c>
      <c r="C2485" s="75">
        <v>325</v>
      </c>
      <c r="D2485" s="75">
        <v>1043</v>
      </c>
      <c r="E2485" s="75" t="s">
        <v>117</v>
      </c>
    </row>
    <row r="2486" spans="1:5">
      <c r="A2486" s="82">
        <v>4572</v>
      </c>
      <c r="B2486" s="82">
        <v>51</v>
      </c>
      <c r="C2486" s="75">
        <v>325</v>
      </c>
      <c r="D2486" s="75">
        <v>1043</v>
      </c>
      <c r="E2486" s="75" t="s">
        <v>117</v>
      </c>
    </row>
    <row r="2487" spans="1:5">
      <c r="A2487" s="82">
        <v>4573</v>
      </c>
      <c r="B2487" s="82">
        <v>51</v>
      </c>
      <c r="C2487" s="75">
        <v>325</v>
      </c>
      <c r="D2487" s="75">
        <v>1043</v>
      </c>
      <c r="E2487" s="75" t="s">
        <v>117</v>
      </c>
    </row>
    <row r="2488" spans="1:5">
      <c r="A2488" s="82">
        <v>4574</v>
      </c>
      <c r="B2488" s="82">
        <v>51</v>
      </c>
      <c r="C2488" s="75">
        <v>325</v>
      </c>
      <c r="D2488" s="75">
        <v>1043</v>
      </c>
      <c r="E2488" s="75" t="s">
        <v>117</v>
      </c>
    </row>
    <row r="2489" spans="1:5">
      <c r="A2489" s="82">
        <v>4575</v>
      </c>
      <c r="B2489" s="82">
        <v>51</v>
      </c>
      <c r="C2489" s="75">
        <v>325</v>
      </c>
      <c r="D2489" s="75">
        <v>1043</v>
      </c>
      <c r="E2489" s="75" t="s">
        <v>117</v>
      </c>
    </row>
    <row r="2490" spans="1:5">
      <c r="A2490" s="82">
        <v>4580</v>
      </c>
      <c r="B2490" s="82">
        <v>50</v>
      </c>
      <c r="C2490" s="75">
        <v>229</v>
      </c>
      <c r="D2490" s="75">
        <v>1375</v>
      </c>
      <c r="E2490" s="75" t="s">
        <v>117</v>
      </c>
    </row>
    <row r="2491" spans="1:5">
      <c r="A2491" s="82">
        <v>4581</v>
      </c>
      <c r="B2491" s="82">
        <v>50</v>
      </c>
      <c r="C2491" s="75">
        <v>229</v>
      </c>
      <c r="D2491" s="75">
        <v>1375</v>
      </c>
      <c r="E2491" s="75" t="s">
        <v>117</v>
      </c>
    </row>
    <row r="2492" spans="1:5">
      <c r="A2492" s="82">
        <v>4600</v>
      </c>
      <c r="B2492" s="82">
        <v>50</v>
      </c>
      <c r="C2492" s="75">
        <v>229</v>
      </c>
      <c r="D2492" s="75">
        <v>1375</v>
      </c>
      <c r="E2492" s="75" t="s">
        <v>117</v>
      </c>
    </row>
    <row r="2493" spans="1:5">
      <c r="A2493" s="82">
        <v>4601</v>
      </c>
      <c r="B2493" s="82">
        <v>50</v>
      </c>
      <c r="C2493" s="75">
        <v>229</v>
      </c>
      <c r="D2493" s="75">
        <v>1375</v>
      </c>
      <c r="E2493" s="75" t="s">
        <v>117</v>
      </c>
    </row>
    <row r="2494" spans="1:5">
      <c r="A2494" s="82">
        <v>4605</v>
      </c>
      <c r="B2494" s="82">
        <v>50</v>
      </c>
      <c r="C2494" s="75">
        <v>229</v>
      </c>
      <c r="D2494" s="75">
        <v>1375</v>
      </c>
      <c r="E2494" s="75" t="s">
        <v>117</v>
      </c>
    </row>
    <row r="2495" spans="1:5">
      <c r="A2495" s="82">
        <v>4606</v>
      </c>
      <c r="B2495" s="82">
        <v>50</v>
      </c>
      <c r="C2495" s="75">
        <v>229</v>
      </c>
      <c r="D2495" s="75">
        <v>1375</v>
      </c>
      <c r="E2495" s="75" t="s">
        <v>117</v>
      </c>
    </row>
    <row r="2496" spans="1:5">
      <c r="A2496" s="82">
        <v>4608</v>
      </c>
      <c r="B2496" s="82">
        <v>50</v>
      </c>
      <c r="C2496" s="75">
        <v>229</v>
      </c>
      <c r="D2496" s="75">
        <v>1375</v>
      </c>
      <c r="E2496" s="75" t="s">
        <v>117</v>
      </c>
    </row>
    <row r="2497" spans="1:5">
      <c r="A2497" s="82">
        <v>4610</v>
      </c>
      <c r="B2497" s="82">
        <v>50</v>
      </c>
      <c r="C2497" s="75">
        <v>229</v>
      </c>
      <c r="D2497" s="75">
        <v>1375</v>
      </c>
      <c r="E2497" s="75" t="s">
        <v>117</v>
      </c>
    </row>
    <row r="2498" spans="1:5">
      <c r="A2498" s="82">
        <v>4611</v>
      </c>
      <c r="B2498" s="82">
        <v>50</v>
      </c>
      <c r="C2498" s="75">
        <v>229</v>
      </c>
      <c r="D2498" s="75">
        <v>1375</v>
      </c>
      <c r="E2498" s="75" t="s">
        <v>117</v>
      </c>
    </row>
    <row r="2499" spans="1:5">
      <c r="A2499" s="82">
        <v>4612</v>
      </c>
      <c r="B2499" s="82">
        <v>50</v>
      </c>
      <c r="C2499" s="75">
        <v>229</v>
      </c>
      <c r="D2499" s="75">
        <v>1375</v>
      </c>
      <c r="E2499" s="75" t="s">
        <v>117</v>
      </c>
    </row>
    <row r="2500" spans="1:5">
      <c r="A2500" s="82">
        <v>4613</v>
      </c>
      <c r="B2500" s="82">
        <v>50</v>
      </c>
      <c r="C2500" s="75">
        <v>229</v>
      </c>
      <c r="D2500" s="75">
        <v>1375</v>
      </c>
      <c r="E2500" s="75" t="s">
        <v>117</v>
      </c>
    </row>
    <row r="2501" spans="1:5">
      <c r="A2501" s="82">
        <v>4614</v>
      </c>
      <c r="B2501" s="82">
        <v>50</v>
      </c>
      <c r="C2501" s="75">
        <v>229</v>
      </c>
      <c r="D2501" s="75">
        <v>1375</v>
      </c>
      <c r="E2501" s="75" t="s">
        <v>117</v>
      </c>
    </row>
    <row r="2502" spans="1:5">
      <c r="A2502" s="82">
        <v>4615</v>
      </c>
      <c r="B2502" s="82">
        <v>50</v>
      </c>
      <c r="C2502" s="75">
        <v>229</v>
      </c>
      <c r="D2502" s="75">
        <v>1375</v>
      </c>
      <c r="E2502" s="75" t="s">
        <v>117</v>
      </c>
    </row>
    <row r="2503" spans="1:5">
      <c r="A2503" s="82">
        <v>4620</v>
      </c>
      <c r="B2503" s="82">
        <v>50</v>
      </c>
      <c r="C2503" s="75">
        <v>229</v>
      </c>
      <c r="D2503" s="75">
        <v>1375</v>
      </c>
      <c r="E2503" s="75" t="s">
        <v>117</v>
      </c>
    </row>
    <row r="2504" spans="1:5">
      <c r="A2504" s="82">
        <v>4621</v>
      </c>
      <c r="B2504" s="82">
        <v>50</v>
      </c>
      <c r="C2504" s="75">
        <v>229</v>
      </c>
      <c r="D2504" s="75">
        <v>1375</v>
      </c>
      <c r="E2504" s="75" t="s">
        <v>117</v>
      </c>
    </row>
    <row r="2505" spans="1:5">
      <c r="A2505" s="82">
        <v>4625</v>
      </c>
      <c r="B2505" s="82">
        <v>50</v>
      </c>
      <c r="C2505" s="75">
        <v>229</v>
      </c>
      <c r="D2505" s="75">
        <v>1375</v>
      </c>
      <c r="E2505" s="75" t="s">
        <v>117</v>
      </c>
    </row>
    <row r="2506" spans="1:5">
      <c r="A2506" s="82">
        <v>4626</v>
      </c>
      <c r="B2506" s="82">
        <v>50</v>
      </c>
      <c r="C2506" s="75">
        <v>229</v>
      </c>
      <c r="D2506" s="75">
        <v>1375</v>
      </c>
      <c r="E2506" s="75" t="s">
        <v>117</v>
      </c>
    </row>
    <row r="2507" spans="1:5">
      <c r="A2507" s="82">
        <v>4627</v>
      </c>
      <c r="B2507" s="82">
        <v>50</v>
      </c>
      <c r="C2507" s="75">
        <v>229</v>
      </c>
      <c r="D2507" s="75">
        <v>1375</v>
      </c>
      <c r="E2507" s="75" t="s">
        <v>117</v>
      </c>
    </row>
    <row r="2508" spans="1:5">
      <c r="A2508" s="82">
        <v>4630</v>
      </c>
      <c r="B2508" s="82">
        <v>50</v>
      </c>
      <c r="C2508" s="75">
        <v>229</v>
      </c>
      <c r="D2508" s="75">
        <v>1375</v>
      </c>
      <c r="E2508" s="75" t="s">
        <v>117</v>
      </c>
    </row>
    <row r="2509" spans="1:5">
      <c r="A2509" s="82">
        <v>4650</v>
      </c>
      <c r="B2509" s="82">
        <v>50</v>
      </c>
      <c r="C2509" s="75">
        <v>229</v>
      </c>
      <c r="D2509" s="75">
        <v>1375</v>
      </c>
      <c r="E2509" s="75" t="s">
        <v>117</v>
      </c>
    </row>
    <row r="2510" spans="1:5">
      <c r="A2510" s="82">
        <v>4655</v>
      </c>
      <c r="B2510" s="82">
        <v>50</v>
      </c>
      <c r="C2510" s="75">
        <v>229</v>
      </c>
      <c r="D2510" s="75">
        <v>1375</v>
      </c>
      <c r="E2510" s="75" t="s">
        <v>117</v>
      </c>
    </row>
    <row r="2511" spans="1:5">
      <c r="A2511" s="82">
        <v>4659</v>
      </c>
      <c r="B2511" s="82">
        <v>50</v>
      </c>
      <c r="C2511" s="75">
        <v>229</v>
      </c>
      <c r="D2511" s="75">
        <v>1375</v>
      </c>
      <c r="E2511" s="75" t="s">
        <v>117</v>
      </c>
    </row>
    <row r="2512" spans="1:5">
      <c r="A2512" s="82">
        <v>4660</v>
      </c>
      <c r="B2512" s="82">
        <v>50</v>
      </c>
      <c r="C2512" s="75">
        <v>229</v>
      </c>
      <c r="D2512" s="75">
        <v>1375</v>
      </c>
      <c r="E2512" s="75" t="s">
        <v>117</v>
      </c>
    </row>
    <row r="2513" spans="1:5">
      <c r="A2513" s="82">
        <v>4662</v>
      </c>
      <c r="B2513" s="82">
        <v>50</v>
      </c>
      <c r="C2513" s="75">
        <v>229</v>
      </c>
      <c r="D2513" s="75">
        <v>1375</v>
      </c>
      <c r="E2513" s="75" t="s">
        <v>117</v>
      </c>
    </row>
    <row r="2514" spans="1:5">
      <c r="A2514" s="82">
        <v>4670</v>
      </c>
      <c r="B2514" s="82">
        <v>50</v>
      </c>
      <c r="C2514" s="75">
        <v>229</v>
      </c>
      <c r="D2514" s="75">
        <v>1375</v>
      </c>
      <c r="E2514" s="75" t="s">
        <v>117</v>
      </c>
    </row>
    <row r="2515" spans="1:5">
      <c r="A2515" s="82">
        <v>4671</v>
      </c>
      <c r="B2515" s="82">
        <v>50</v>
      </c>
      <c r="C2515" s="75">
        <v>229</v>
      </c>
      <c r="D2515" s="75">
        <v>1375</v>
      </c>
      <c r="E2515" s="75" t="s">
        <v>117</v>
      </c>
    </row>
    <row r="2516" spans="1:5">
      <c r="A2516" s="82">
        <v>4673</v>
      </c>
      <c r="B2516" s="82">
        <v>50</v>
      </c>
      <c r="C2516" s="75">
        <v>229</v>
      </c>
      <c r="D2516" s="75">
        <v>1375</v>
      </c>
      <c r="E2516" s="75" t="s">
        <v>117</v>
      </c>
    </row>
    <row r="2517" spans="1:5">
      <c r="A2517" s="82">
        <v>4674</v>
      </c>
      <c r="B2517" s="82">
        <v>50</v>
      </c>
      <c r="C2517" s="75">
        <v>229</v>
      </c>
      <c r="D2517" s="75">
        <v>1375</v>
      </c>
      <c r="E2517" s="75" t="s">
        <v>117</v>
      </c>
    </row>
    <row r="2518" spans="1:5">
      <c r="A2518" s="82">
        <v>4676</v>
      </c>
      <c r="B2518" s="82">
        <v>50</v>
      </c>
      <c r="C2518" s="75">
        <v>229</v>
      </c>
      <c r="D2518" s="75">
        <v>1375</v>
      </c>
      <c r="E2518" s="75" t="s">
        <v>117</v>
      </c>
    </row>
    <row r="2519" spans="1:5">
      <c r="A2519" s="82">
        <v>4677</v>
      </c>
      <c r="B2519" s="82">
        <v>43</v>
      </c>
      <c r="C2519" s="75">
        <v>140</v>
      </c>
      <c r="D2519" s="75">
        <v>1424</v>
      </c>
      <c r="E2519" s="75" t="s">
        <v>117</v>
      </c>
    </row>
    <row r="2520" spans="1:5">
      <c r="A2520" s="82">
        <v>4678</v>
      </c>
      <c r="B2520" s="82">
        <v>43</v>
      </c>
      <c r="C2520" s="75">
        <v>140</v>
      </c>
      <c r="D2520" s="75">
        <v>1424</v>
      </c>
      <c r="E2520" s="75" t="s">
        <v>117</v>
      </c>
    </row>
    <row r="2521" spans="1:5">
      <c r="A2521" s="82">
        <v>4680</v>
      </c>
      <c r="B2521" s="82">
        <v>43</v>
      </c>
      <c r="C2521" s="75">
        <v>140</v>
      </c>
      <c r="D2521" s="75">
        <v>1424</v>
      </c>
      <c r="E2521" s="75" t="s">
        <v>117</v>
      </c>
    </row>
    <row r="2522" spans="1:5">
      <c r="A2522" s="82">
        <v>4694</v>
      </c>
      <c r="B2522" s="82">
        <v>43</v>
      </c>
      <c r="C2522" s="75">
        <v>140</v>
      </c>
      <c r="D2522" s="75">
        <v>1424</v>
      </c>
      <c r="E2522" s="75" t="s">
        <v>117</v>
      </c>
    </row>
    <row r="2523" spans="1:5">
      <c r="A2523" s="82">
        <v>4695</v>
      </c>
      <c r="B2523" s="82">
        <v>43</v>
      </c>
      <c r="C2523" s="75">
        <v>140</v>
      </c>
      <c r="D2523" s="75">
        <v>1424</v>
      </c>
      <c r="E2523" s="75" t="s">
        <v>117</v>
      </c>
    </row>
    <row r="2524" spans="1:5">
      <c r="A2524" s="82">
        <v>4697</v>
      </c>
      <c r="B2524" s="82">
        <v>43</v>
      </c>
      <c r="C2524" s="75">
        <v>140</v>
      </c>
      <c r="D2524" s="75">
        <v>1424</v>
      </c>
      <c r="E2524" s="75" t="s">
        <v>117</v>
      </c>
    </row>
    <row r="2525" spans="1:5">
      <c r="A2525" s="82">
        <v>4699</v>
      </c>
      <c r="B2525" s="82">
        <v>43</v>
      </c>
      <c r="C2525" s="75">
        <v>140</v>
      </c>
      <c r="D2525" s="75">
        <v>1424</v>
      </c>
      <c r="E2525" s="75" t="s">
        <v>117</v>
      </c>
    </row>
    <row r="2526" spans="1:5">
      <c r="A2526" s="82">
        <v>4700</v>
      </c>
      <c r="B2526" s="82">
        <v>43</v>
      </c>
      <c r="C2526" s="75">
        <v>140</v>
      </c>
      <c r="D2526" s="75">
        <v>1424</v>
      </c>
      <c r="E2526" s="75" t="s">
        <v>117</v>
      </c>
    </row>
    <row r="2527" spans="1:5">
      <c r="A2527" s="82">
        <v>4701</v>
      </c>
      <c r="B2527" s="82">
        <v>43</v>
      </c>
      <c r="C2527" s="75">
        <v>140</v>
      </c>
      <c r="D2527" s="75">
        <v>1424</v>
      </c>
      <c r="E2527" s="75" t="s">
        <v>117</v>
      </c>
    </row>
    <row r="2528" spans="1:5">
      <c r="A2528" s="82">
        <v>4702</v>
      </c>
      <c r="B2528" s="82">
        <v>43</v>
      </c>
      <c r="C2528" s="75">
        <v>140</v>
      </c>
      <c r="D2528" s="75">
        <v>1424</v>
      </c>
      <c r="E2528" s="75" t="s">
        <v>117</v>
      </c>
    </row>
    <row r="2529" spans="1:5">
      <c r="A2529" s="82">
        <v>4703</v>
      </c>
      <c r="B2529" s="82">
        <v>43</v>
      </c>
      <c r="C2529" s="75">
        <v>140</v>
      </c>
      <c r="D2529" s="75">
        <v>1424</v>
      </c>
      <c r="E2529" s="75" t="s">
        <v>117</v>
      </c>
    </row>
    <row r="2530" spans="1:5">
      <c r="A2530" s="82">
        <v>4704</v>
      </c>
      <c r="B2530" s="82">
        <v>43</v>
      </c>
      <c r="C2530" s="75">
        <v>140</v>
      </c>
      <c r="D2530" s="75">
        <v>1424</v>
      </c>
      <c r="E2530" s="75" t="s">
        <v>117</v>
      </c>
    </row>
    <row r="2531" spans="1:5">
      <c r="A2531" s="82">
        <v>4705</v>
      </c>
      <c r="B2531" s="82">
        <v>43</v>
      </c>
      <c r="C2531" s="75">
        <v>140</v>
      </c>
      <c r="D2531" s="75">
        <v>1424</v>
      </c>
      <c r="E2531" s="75" t="s">
        <v>117</v>
      </c>
    </row>
    <row r="2532" spans="1:5">
      <c r="A2532" s="82">
        <v>4706</v>
      </c>
      <c r="B2532" s="82">
        <v>43</v>
      </c>
      <c r="C2532" s="75">
        <v>140</v>
      </c>
      <c r="D2532" s="75">
        <v>1424</v>
      </c>
      <c r="E2532" s="75" t="s">
        <v>117</v>
      </c>
    </row>
    <row r="2533" spans="1:5">
      <c r="A2533" s="82">
        <v>4707</v>
      </c>
      <c r="B2533" s="82">
        <v>43</v>
      </c>
      <c r="C2533" s="75">
        <v>140</v>
      </c>
      <c r="D2533" s="75">
        <v>1424</v>
      </c>
      <c r="E2533" s="75" t="s">
        <v>117</v>
      </c>
    </row>
    <row r="2534" spans="1:5">
      <c r="A2534" s="82">
        <v>4709</v>
      </c>
      <c r="B2534" s="82">
        <v>43</v>
      </c>
      <c r="C2534" s="75">
        <v>140</v>
      </c>
      <c r="D2534" s="75">
        <v>1424</v>
      </c>
      <c r="E2534" s="75" t="s">
        <v>117</v>
      </c>
    </row>
    <row r="2535" spans="1:5">
      <c r="A2535" s="82">
        <v>4714</v>
      </c>
      <c r="B2535" s="82">
        <v>43</v>
      </c>
      <c r="C2535" s="75">
        <v>140</v>
      </c>
      <c r="D2535" s="75">
        <v>1424</v>
      </c>
      <c r="E2535" s="75" t="s">
        <v>117</v>
      </c>
    </row>
    <row r="2536" spans="1:5">
      <c r="A2536" s="82">
        <v>4715</v>
      </c>
      <c r="B2536" s="82">
        <v>43</v>
      </c>
      <c r="C2536" s="75">
        <v>140</v>
      </c>
      <c r="D2536" s="75">
        <v>1424</v>
      </c>
      <c r="E2536" s="75" t="s">
        <v>117</v>
      </c>
    </row>
    <row r="2537" spans="1:5">
      <c r="A2537" s="82">
        <v>4716</v>
      </c>
      <c r="B2537" s="82">
        <v>43</v>
      </c>
      <c r="C2537" s="75">
        <v>140</v>
      </c>
      <c r="D2537" s="75">
        <v>1424</v>
      </c>
      <c r="E2537" s="75" t="s">
        <v>117</v>
      </c>
    </row>
    <row r="2538" spans="1:5">
      <c r="A2538" s="82">
        <v>4717</v>
      </c>
      <c r="B2538" s="82">
        <v>44</v>
      </c>
      <c r="C2538" s="75">
        <v>207</v>
      </c>
      <c r="D2538" s="75">
        <v>1143</v>
      </c>
      <c r="E2538" s="75" t="s">
        <v>117</v>
      </c>
    </row>
    <row r="2539" spans="1:5">
      <c r="A2539" s="82">
        <v>4718</v>
      </c>
      <c r="B2539" s="82">
        <v>43</v>
      </c>
      <c r="C2539" s="75">
        <v>140</v>
      </c>
      <c r="D2539" s="75">
        <v>1424</v>
      </c>
      <c r="E2539" s="75" t="s">
        <v>117</v>
      </c>
    </row>
    <row r="2540" spans="1:5">
      <c r="A2540" s="82">
        <v>4719</v>
      </c>
      <c r="B2540" s="82">
        <v>43</v>
      </c>
      <c r="C2540" s="75">
        <v>140</v>
      </c>
      <c r="D2540" s="75">
        <v>1424</v>
      </c>
      <c r="E2540" s="75" t="s">
        <v>117</v>
      </c>
    </row>
    <row r="2541" spans="1:5">
      <c r="A2541" s="82">
        <v>4720</v>
      </c>
      <c r="B2541" s="82">
        <v>44</v>
      </c>
      <c r="C2541" s="75">
        <v>207</v>
      </c>
      <c r="D2541" s="75">
        <v>1143</v>
      </c>
      <c r="E2541" s="75" t="s">
        <v>117</v>
      </c>
    </row>
    <row r="2542" spans="1:5">
      <c r="A2542" s="82">
        <v>4721</v>
      </c>
      <c r="B2542" s="82">
        <v>44</v>
      </c>
      <c r="C2542" s="75">
        <v>207</v>
      </c>
      <c r="D2542" s="75">
        <v>1143</v>
      </c>
      <c r="E2542" s="75" t="s">
        <v>117</v>
      </c>
    </row>
    <row r="2543" spans="1:5">
      <c r="A2543" s="82">
        <v>4722</v>
      </c>
      <c r="B2543" s="82">
        <v>44</v>
      </c>
      <c r="C2543" s="75">
        <v>207</v>
      </c>
      <c r="D2543" s="75">
        <v>1143</v>
      </c>
      <c r="E2543" s="75" t="s">
        <v>117</v>
      </c>
    </row>
    <row r="2544" spans="1:5">
      <c r="A2544" s="82">
        <v>4724</v>
      </c>
      <c r="B2544" s="82">
        <v>45</v>
      </c>
      <c r="C2544" s="75">
        <v>255</v>
      </c>
      <c r="D2544" s="75">
        <v>1024</v>
      </c>
      <c r="E2544" s="75" t="s">
        <v>117</v>
      </c>
    </row>
    <row r="2545" spans="1:5">
      <c r="A2545" s="82">
        <v>4725</v>
      </c>
      <c r="B2545" s="82">
        <v>45</v>
      </c>
      <c r="C2545" s="75">
        <v>255</v>
      </c>
      <c r="D2545" s="75">
        <v>1024</v>
      </c>
      <c r="E2545" s="75" t="s">
        <v>117</v>
      </c>
    </row>
    <row r="2546" spans="1:5">
      <c r="A2546" s="82">
        <v>4726</v>
      </c>
      <c r="B2546" s="82">
        <v>45</v>
      </c>
      <c r="C2546" s="75">
        <v>255</v>
      </c>
      <c r="D2546" s="75">
        <v>1024</v>
      </c>
      <c r="E2546" s="75" t="s">
        <v>117</v>
      </c>
    </row>
    <row r="2547" spans="1:5">
      <c r="A2547" s="82">
        <v>4727</v>
      </c>
      <c r="B2547" s="82">
        <v>45</v>
      </c>
      <c r="C2547" s="75">
        <v>255</v>
      </c>
      <c r="D2547" s="75">
        <v>1024</v>
      </c>
      <c r="E2547" s="75" t="s">
        <v>117</v>
      </c>
    </row>
    <row r="2548" spans="1:5">
      <c r="A2548" s="82">
        <v>4730</v>
      </c>
      <c r="B2548" s="82">
        <v>45</v>
      </c>
      <c r="C2548" s="75">
        <v>255</v>
      </c>
      <c r="D2548" s="75">
        <v>1024</v>
      </c>
      <c r="E2548" s="75" t="s">
        <v>117</v>
      </c>
    </row>
    <row r="2549" spans="1:5">
      <c r="A2549" s="82">
        <v>4731</v>
      </c>
      <c r="B2549" s="82">
        <v>45</v>
      </c>
      <c r="C2549" s="75">
        <v>255</v>
      </c>
      <c r="D2549" s="75">
        <v>1024</v>
      </c>
      <c r="E2549" s="75" t="s">
        <v>117</v>
      </c>
    </row>
    <row r="2550" spans="1:5">
      <c r="A2550" s="82">
        <v>4732</v>
      </c>
      <c r="B2550" s="82">
        <v>45</v>
      </c>
      <c r="C2550" s="75">
        <v>255</v>
      </c>
      <c r="D2550" s="75">
        <v>1024</v>
      </c>
      <c r="E2550" s="75" t="s">
        <v>117</v>
      </c>
    </row>
    <row r="2551" spans="1:5">
      <c r="A2551" s="82">
        <v>4733</v>
      </c>
      <c r="B2551" s="82">
        <v>45</v>
      </c>
      <c r="C2551" s="75">
        <v>255</v>
      </c>
      <c r="D2551" s="75">
        <v>1024</v>
      </c>
      <c r="E2551" s="75" t="s">
        <v>117</v>
      </c>
    </row>
    <row r="2552" spans="1:5">
      <c r="A2552" s="82">
        <v>4735</v>
      </c>
      <c r="B2552" s="82">
        <v>45</v>
      </c>
      <c r="C2552" s="75">
        <v>255</v>
      </c>
      <c r="D2552" s="75">
        <v>1024</v>
      </c>
      <c r="E2552" s="75" t="s">
        <v>117</v>
      </c>
    </row>
    <row r="2553" spans="1:5">
      <c r="A2553" s="82">
        <v>4736</v>
      </c>
      <c r="B2553" s="82">
        <v>47</v>
      </c>
      <c r="C2553" s="75">
        <v>380</v>
      </c>
      <c r="D2553" s="75">
        <v>820</v>
      </c>
      <c r="E2553" s="75" t="s">
        <v>117</v>
      </c>
    </row>
    <row r="2554" spans="1:5">
      <c r="A2554" s="82">
        <v>4737</v>
      </c>
      <c r="B2554" s="82">
        <v>42</v>
      </c>
      <c r="C2554" s="75">
        <v>98</v>
      </c>
      <c r="D2554" s="75">
        <v>1950</v>
      </c>
      <c r="E2554" s="75" t="s">
        <v>117</v>
      </c>
    </row>
    <row r="2555" spans="1:5">
      <c r="A2555" s="82">
        <v>4738</v>
      </c>
      <c r="B2555" s="82">
        <v>42</v>
      </c>
      <c r="C2555" s="75">
        <v>98</v>
      </c>
      <c r="D2555" s="75">
        <v>1950</v>
      </c>
      <c r="E2555" s="75" t="s">
        <v>117</v>
      </c>
    </row>
    <row r="2556" spans="1:5">
      <c r="A2556" s="82">
        <v>4739</v>
      </c>
      <c r="B2556" s="82">
        <v>42</v>
      </c>
      <c r="C2556" s="75">
        <v>98</v>
      </c>
      <c r="D2556" s="75">
        <v>1950</v>
      </c>
      <c r="E2556" s="75" t="s">
        <v>117</v>
      </c>
    </row>
    <row r="2557" spans="1:5">
      <c r="A2557" s="82">
        <v>4740</v>
      </c>
      <c r="B2557" s="82">
        <v>42</v>
      </c>
      <c r="C2557" s="75">
        <v>98</v>
      </c>
      <c r="D2557" s="75">
        <v>1950</v>
      </c>
      <c r="E2557" s="75" t="s">
        <v>117</v>
      </c>
    </row>
    <row r="2558" spans="1:5">
      <c r="A2558" s="82">
        <v>4741</v>
      </c>
      <c r="B2558" s="82">
        <v>42</v>
      </c>
      <c r="C2558" s="75">
        <v>98</v>
      </c>
      <c r="D2558" s="75">
        <v>1950</v>
      </c>
      <c r="E2558" s="75" t="s">
        <v>117</v>
      </c>
    </row>
    <row r="2559" spans="1:5">
      <c r="A2559" s="82">
        <v>4742</v>
      </c>
      <c r="B2559" s="82">
        <v>42</v>
      </c>
      <c r="C2559" s="75">
        <v>98</v>
      </c>
      <c r="D2559" s="75">
        <v>1950</v>
      </c>
      <c r="E2559" s="75" t="s">
        <v>117</v>
      </c>
    </row>
    <row r="2560" spans="1:5">
      <c r="A2560" s="82">
        <v>4743</v>
      </c>
      <c r="B2560" s="82">
        <v>42</v>
      </c>
      <c r="C2560" s="75">
        <v>98</v>
      </c>
      <c r="D2560" s="75">
        <v>1950</v>
      </c>
      <c r="E2560" s="75" t="s">
        <v>117</v>
      </c>
    </row>
    <row r="2561" spans="1:5">
      <c r="A2561" s="82">
        <v>4744</v>
      </c>
      <c r="B2561" s="82">
        <v>44</v>
      </c>
      <c r="C2561" s="75">
        <v>207</v>
      </c>
      <c r="D2561" s="75">
        <v>1143</v>
      </c>
      <c r="E2561" s="75" t="s">
        <v>117</v>
      </c>
    </row>
    <row r="2562" spans="1:5">
      <c r="A2562" s="82">
        <v>4745</v>
      </c>
      <c r="B2562" s="82">
        <v>44</v>
      </c>
      <c r="C2562" s="75">
        <v>207</v>
      </c>
      <c r="D2562" s="75">
        <v>1143</v>
      </c>
      <c r="E2562" s="75" t="s">
        <v>117</v>
      </c>
    </row>
    <row r="2563" spans="1:5">
      <c r="A2563" s="82">
        <v>4746</v>
      </c>
      <c r="B2563" s="82">
        <v>44</v>
      </c>
      <c r="C2563" s="75">
        <v>207</v>
      </c>
      <c r="D2563" s="75">
        <v>1143</v>
      </c>
      <c r="E2563" s="75" t="s">
        <v>117</v>
      </c>
    </row>
    <row r="2564" spans="1:5">
      <c r="A2564" s="82">
        <v>4750</v>
      </c>
      <c r="B2564" s="82">
        <v>44</v>
      </c>
      <c r="C2564" s="75">
        <v>207</v>
      </c>
      <c r="D2564" s="75">
        <v>1143</v>
      </c>
      <c r="E2564" s="75" t="s">
        <v>117</v>
      </c>
    </row>
    <row r="2565" spans="1:5">
      <c r="A2565" s="82">
        <v>4751</v>
      </c>
      <c r="B2565" s="82">
        <v>42</v>
      </c>
      <c r="C2565" s="75">
        <v>98</v>
      </c>
      <c r="D2565" s="75">
        <v>1950</v>
      </c>
      <c r="E2565" s="75" t="s">
        <v>117</v>
      </c>
    </row>
    <row r="2566" spans="1:5">
      <c r="A2566" s="82">
        <v>4753</v>
      </c>
      <c r="B2566" s="82">
        <v>42</v>
      </c>
      <c r="C2566" s="75">
        <v>98</v>
      </c>
      <c r="D2566" s="75">
        <v>1950</v>
      </c>
      <c r="E2566" s="75" t="s">
        <v>117</v>
      </c>
    </row>
    <row r="2567" spans="1:5">
      <c r="A2567" s="82">
        <v>4754</v>
      </c>
      <c r="B2567" s="82">
        <v>42</v>
      </c>
      <c r="C2567" s="75">
        <v>98</v>
      </c>
      <c r="D2567" s="75">
        <v>1950</v>
      </c>
      <c r="E2567" s="75" t="s">
        <v>117</v>
      </c>
    </row>
    <row r="2568" spans="1:5">
      <c r="A2568" s="82">
        <v>4756</v>
      </c>
      <c r="B2568" s="82">
        <v>42</v>
      </c>
      <c r="C2568" s="75">
        <v>98</v>
      </c>
      <c r="D2568" s="75">
        <v>1950</v>
      </c>
      <c r="E2568" s="75" t="s">
        <v>117</v>
      </c>
    </row>
    <row r="2569" spans="1:5">
      <c r="A2569" s="82">
        <v>4757</v>
      </c>
      <c r="B2569" s="82">
        <v>42</v>
      </c>
      <c r="C2569" s="75">
        <v>98</v>
      </c>
      <c r="D2569" s="75">
        <v>1950</v>
      </c>
      <c r="E2569" s="75" t="s">
        <v>117</v>
      </c>
    </row>
    <row r="2570" spans="1:5">
      <c r="A2570" s="82">
        <v>4798</v>
      </c>
      <c r="B2570" s="82">
        <v>42</v>
      </c>
      <c r="C2570" s="75">
        <v>98</v>
      </c>
      <c r="D2570" s="75">
        <v>1950</v>
      </c>
      <c r="E2570" s="75" t="s">
        <v>117</v>
      </c>
    </row>
    <row r="2571" spans="1:5">
      <c r="A2571" s="82">
        <v>4799</v>
      </c>
      <c r="B2571" s="82">
        <v>42</v>
      </c>
      <c r="C2571" s="75">
        <v>98</v>
      </c>
      <c r="D2571" s="75">
        <v>1950</v>
      </c>
      <c r="E2571" s="75" t="s">
        <v>117</v>
      </c>
    </row>
    <row r="2572" spans="1:5">
      <c r="A2572" s="82">
        <v>4800</v>
      </c>
      <c r="B2572" s="82">
        <v>42</v>
      </c>
      <c r="C2572" s="75">
        <v>98</v>
      </c>
      <c r="D2572" s="75">
        <v>1950</v>
      </c>
      <c r="E2572" s="75" t="s">
        <v>117</v>
      </c>
    </row>
    <row r="2573" spans="1:5">
      <c r="A2573" s="82">
        <v>4801</v>
      </c>
      <c r="B2573" s="82">
        <v>42</v>
      </c>
      <c r="C2573" s="75">
        <v>98</v>
      </c>
      <c r="D2573" s="75">
        <v>1950</v>
      </c>
      <c r="E2573" s="75" t="s">
        <v>117</v>
      </c>
    </row>
    <row r="2574" spans="1:5">
      <c r="A2574" s="82">
        <v>4802</v>
      </c>
      <c r="B2574" s="82">
        <v>42</v>
      </c>
      <c r="C2574" s="75">
        <v>98</v>
      </c>
      <c r="D2574" s="75">
        <v>1950</v>
      </c>
      <c r="E2574" s="75" t="s">
        <v>117</v>
      </c>
    </row>
    <row r="2575" spans="1:5">
      <c r="A2575" s="82">
        <v>4803</v>
      </c>
      <c r="B2575" s="82">
        <v>42</v>
      </c>
      <c r="C2575" s="75">
        <v>98</v>
      </c>
      <c r="D2575" s="75">
        <v>1950</v>
      </c>
      <c r="E2575" s="75" t="s">
        <v>117</v>
      </c>
    </row>
    <row r="2576" spans="1:5">
      <c r="A2576" s="82">
        <v>4804</v>
      </c>
      <c r="B2576" s="82">
        <v>42</v>
      </c>
      <c r="C2576" s="75">
        <v>98</v>
      </c>
      <c r="D2576" s="75">
        <v>1950</v>
      </c>
      <c r="E2576" s="75" t="s">
        <v>117</v>
      </c>
    </row>
    <row r="2577" spans="1:5">
      <c r="A2577" s="82">
        <v>4805</v>
      </c>
      <c r="B2577" s="82">
        <v>42</v>
      </c>
      <c r="C2577" s="75">
        <v>98</v>
      </c>
      <c r="D2577" s="75">
        <v>1950</v>
      </c>
      <c r="E2577" s="75" t="s">
        <v>117</v>
      </c>
    </row>
    <row r="2578" spans="1:5">
      <c r="A2578" s="82">
        <v>4806</v>
      </c>
      <c r="B2578" s="82">
        <v>41</v>
      </c>
      <c r="C2578" s="75">
        <v>17</v>
      </c>
      <c r="D2578" s="75">
        <v>2429</v>
      </c>
      <c r="E2578" s="75" t="s">
        <v>117</v>
      </c>
    </row>
    <row r="2579" spans="1:5">
      <c r="A2579" s="82">
        <v>4807</v>
      </c>
      <c r="B2579" s="82">
        <v>41</v>
      </c>
      <c r="C2579" s="75">
        <v>17</v>
      </c>
      <c r="D2579" s="75">
        <v>2429</v>
      </c>
      <c r="E2579" s="75" t="s">
        <v>117</v>
      </c>
    </row>
    <row r="2580" spans="1:5">
      <c r="A2580" s="82">
        <v>4808</v>
      </c>
      <c r="B2580" s="82">
        <v>41</v>
      </c>
      <c r="C2580" s="75">
        <v>17</v>
      </c>
      <c r="D2580" s="75">
        <v>2429</v>
      </c>
      <c r="E2580" s="75" t="s">
        <v>117</v>
      </c>
    </row>
    <row r="2581" spans="1:5">
      <c r="A2581" s="82">
        <v>4809</v>
      </c>
      <c r="B2581" s="82">
        <v>41</v>
      </c>
      <c r="C2581" s="75">
        <v>17</v>
      </c>
      <c r="D2581" s="75">
        <v>2429</v>
      </c>
      <c r="E2581" s="75" t="s">
        <v>117</v>
      </c>
    </row>
    <row r="2582" spans="1:5">
      <c r="A2582" s="82">
        <v>4810</v>
      </c>
      <c r="B2582" s="82">
        <v>41</v>
      </c>
      <c r="C2582" s="75">
        <v>17</v>
      </c>
      <c r="D2582" s="75">
        <v>2429</v>
      </c>
      <c r="E2582" s="75" t="s">
        <v>117</v>
      </c>
    </row>
    <row r="2583" spans="1:5">
      <c r="A2583" s="82">
        <v>4811</v>
      </c>
      <c r="B2583" s="82">
        <v>41</v>
      </c>
      <c r="C2583" s="75">
        <v>17</v>
      </c>
      <c r="D2583" s="75">
        <v>2429</v>
      </c>
      <c r="E2583" s="75" t="s">
        <v>117</v>
      </c>
    </row>
    <row r="2584" spans="1:5">
      <c r="A2584" s="82">
        <v>4812</v>
      </c>
      <c r="B2584" s="82">
        <v>41</v>
      </c>
      <c r="C2584" s="75">
        <v>17</v>
      </c>
      <c r="D2584" s="75">
        <v>2429</v>
      </c>
      <c r="E2584" s="75" t="s">
        <v>117</v>
      </c>
    </row>
    <row r="2585" spans="1:5">
      <c r="A2585" s="82">
        <v>4813</v>
      </c>
      <c r="B2585" s="82">
        <v>41</v>
      </c>
      <c r="C2585" s="75">
        <v>17</v>
      </c>
      <c r="D2585" s="75">
        <v>2429</v>
      </c>
      <c r="E2585" s="75" t="s">
        <v>117</v>
      </c>
    </row>
    <row r="2586" spans="1:5">
      <c r="A2586" s="82">
        <v>4814</v>
      </c>
      <c r="B2586" s="82">
        <v>41</v>
      </c>
      <c r="C2586" s="75">
        <v>17</v>
      </c>
      <c r="D2586" s="75">
        <v>2429</v>
      </c>
      <c r="E2586" s="75" t="s">
        <v>117</v>
      </c>
    </row>
    <row r="2587" spans="1:5">
      <c r="A2587" s="82">
        <v>4815</v>
      </c>
      <c r="B2587" s="82">
        <v>41</v>
      </c>
      <c r="C2587" s="75">
        <v>17</v>
      </c>
      <c r="D2587" s="75">
        <v>2429</v>
      </c>
      <c r="E2587" s="75" t="s">
        <v>117</v>
      </c>
    </row>
    <row r="2588" spans="1:5">
      <c r="A2588" s="82">
        <v>4816</v>
      </c>
      <c r="B2588" s="82">
        <v>41</v>
      </c>
      <c r="C2588" s="75">
        <v>17</v>
      </c>
      <c r="D2588" s="75">
        <v>2429</v>
      </c>
      <c r="E2588" s="75" t="s">
        <v>117</v>
      </c>
    </row>
    <row r="2589" spans="1:5">
      <c r="A2589" s="82">
        <v>4817</v>
      </c>
      <c r="B2589" s="82">
        <v>41</v>
      </c>
      <c r="C2589" s="75">
        <v>17</v>
      </c>
      <c r="D2589" s="75">
        <v>2429</v>
      </c>
      <c r="E2589" s="75" t="s">
        <v>117</v>
      </c>
    </row>
    <row r="2590" spans="1:5">
      <c r="A2590" s="82">
        <v>4818</v>
      </c>
      <c r="B2590" s="82">
        <v>41</v>
      </c>
      <c r="C2590" s="75">
        <v>17</v>
      </c>
      <c r="D2590" s="75">
        <v>2429</v>
      </c>
      <c r="E2590" s="75" t="s">
        <v>117</v>
      </c>
    </row>
    <row r="2591" spans="1:5">
      <c r="A2591" s="82">
        <v>4819</v>
      </c>
      <c r="B2591" s="82">
        <v>41</v>
      </c>
      <c r="C2591" s="75">
        <v>17</v>
      </c>
      <c r="D2591" s="75">
        <v>2429</v>
      </c>
      <c r="E2591" s="75" t="s">
        <v>117</v>
      </c>
    </row>
    <row r="2592" spans="1:5">
      <c r="A2592" s="82">
        <v>4820</v>
      </c>
      <c r="B2592" s="82">
        <v>38</v>
      </c>
      <c r="C2592" s="75">
        <v>52</v>
      </c>
      <c r="D2592" s="75">
        <v>1470</v>
      </c>
      <c r="E2592" s="75" t="s">
        <v>117</v>
      </c>
    </row>
    <row r="2593" spans="1:5">
      <c r="A2593" s="82">
        <v>4821</v>
      </c>
      <c r="B2593" s="82">
        <v>38</v>
      </c>
      <c r="C2593" s="75">
        <v>52</v>
      </c>
      <c r="D2593" s="75">
        <v>1470</v>
      </c>
      <c r="E2593" s="75" t="s">
        <v>117</v>
      </c>
    </row>
    <row r="2594" spans="1:5">
      <c r="A2594" s="82">
        <v>4822</v>
      </c>
      <c r="B2594" s="82">
        <v>38</v>
      </c>
      <c r="C2594" s="75">
        <v>52</v>
      </c>
      <c r="D2594" s="75">
        <v>1470</v>
      </c>
      <c r="E2594" s="75" t="s">
        <v>117</v>
      </c>
    </row>
    <row r="2595" spans="1:5">
      <c r="A2595" s="82">
        <v>4823</v>
      </c>
      <c r="B2595" s="82">
        <v>46</v>
      </c>
      <c r="C2595" s="75">
        <v>137</v>
      </c>
      <c r="D2595" s="75">
        <v>955</v>
      </c>
      <c r="E2595" s="75" t="s">
        <v>117</v>
      </c>
    </row>
    <row r="2596" spans="1:5">
      <c r="A2596" s="82">
        <v>4824</v>
      </c>
      <c r="B2596" s="82">
        <v>46</v>
      </c>
      <c r="C2596" s="75">
        <v>137</v>
      </c>
      <c r="D2596" s="75">
        <v>955</v>
      </c>
      <c r="E2596" s="75" t="s">
        <v>117</v>
      </c>
    </row>
    <row r="2597" spans="1:5">
      <c r="A2597" s="82">
        <v>4825</v>
      </c>
      <c r="B2597" s="82">
        <v>46</v>
      </c>
      <c r="C2597" s="75">
        <v>137</v>
      </c>
      <c r="D2597" s="75">
        <v>955</v>
      </c>
      <c r="E2597" s="75" t="s">
        <v>117</v>
      </c>
    </row>
    <row r="2598" spans="1:5">
      <c r="A2598" s="82">
        <v>4828</v>
      </c>
      <c r="B2598" s="82">
        <v>46</v>
      </c>
      <c r="C2598" s="75">
        <v>137</v>
      </c>
      <c r="D2598" s="75">
        <v>955</v>
      </c>
      <c r="E2598" s="75" t="s">
        <v>117</v>
      </c>
    </row>
    <row r="2599" spans="1:5">
      <c r="A2599" s="82">
        <v>4829</v>
      </c>
      <c r="B2599" s="82">
        <v>47</v>
      </c>
      <c r="C2599" s="75">
        <v>380</v>
      </c>
      <c r="D2599" s="75">
        <v>820</v>
      </c>
      <c r="E2599" s="75" t="s">
        <v>117</v>
      </c>
    </row>
    <row r="2600" spans="1:5">
      <c r="A2600" s="82">
        <v>4830</v>
      </c>
      <c r="B2600" s="82">
        <v>46</v>
      </c>
      <c r="C2600" s="75">
        <v>137</v>
      </c>
      <c r="D2600" s="75">
        <v>955</v>
      </c>
      <c r="E2600" s="75" t="s">
        <v>117</v>
      </c>
    </row>
    <row r="2601" spans="1:5">
      <c r="A2601" s="82">
        <v>4849</v>
      </c>
      <c r="B2601" s="82">
        <v>39</v>
      </c>
      <c r="C2601" s="75">
        <v>4</v>
      </c>
      <c r="D2601" s="75">
        <v>2211</v>
      </c>
      <c r="E2601" s="75" t="s">
        <v>117</v>
      </c>
    </row>
    <row r="2602" spans="1:5">
      <c r="A2602" s="82">
        <v>4850</v>
      </c>
      <c r="B2602" s="82">
        <v>39</v>
      </c>
      <c r="C2602" s="75">
        <v>4</v>
      </c>
      <c r="D2602" s="75">
        <v>2211</v>
      </c>
      <c r="E2602" s="75" t="s">
        <v>117</v>
      </c>
    </row>
    <row r="2603" spans="1:5">
      <c r="A2603" s="82">
        <v>4852</v>
      </c>
      <c r="B2603" s="82">
        <v>39</v>
      </c>
      <c r="C2603" s="75">
        <v>4</v>
      </c>
      <c r="D2603" s="75">
        <v>2211</v>
      </c>
      <c r="E2603" s="75" t="s">
        <v>117</v>
      </c>
    </row>
    <row r="2604" spans="1:5">
      <c r="A2604" s="82">
        <v>4854</v>
      </c>
      <c r="B2604" s="82">
        <v>39</v>
      </c>
      <c r="C2604" s="75">
        <v>4</v>
      </c>
      <c r="D2604" s="75">
        <v>2211</v>
      </c>
      <c r="E2604" s="75" t="s">
        <v>117</v>
      </c>
    </row>
    <row r="2605" spans="1:5">
      <c r="A2605" s="82">
        <v>4855</v>
      </c>
      <c r="B2605" s="82">
        <v>39</v>
      </c>
      <c r="C2605" s="75">
        <v>4</v>
      </c>
      <c r="D2605" s="75">
        <v>2211</v>
      </c>
      <c r="E2605" s="75" t="s">
        <v>117</v>
      </c>
    </row>
    <row r="2606" spans="1:5">
      <c r="A2606" s="82">
        <v>4856</v>
      </c>
      <c r="B2606" s="82">
        <v>39</v>
      </c>
      <c r="C2606" s="75">
        <v>4</v>
      </c>
      <c r="D2606" s="75">
        <v>2211</v>
      </c>
      <c r="E2606" s="75" t="s">
        <v>117</v>
      </c>
    </row>
    <row r="2607" spans="1:5">
      <c r="A2607" s="82">
        <v>4857</v>
      </c>
      <c r="B2607" s="82">
        <v>39</v>
      </c>
      <c r="C2607" s="75">
        <v>4</v>
      </c>
      <c r="D2607" s="75">
        <v>2211</v>
      </c>
      <c r="E2607" s="75" t="s">
        <v>117</v>
      </c>
    </row>
    <row r="2608" spans="1:5">
      <c r="A2608" s="82">
        <v>4858</v>
      </c>
      <c r="B2608" s="82">
        <v>39</v>
      </c>
      <c r="C2608" s="75">
        <v>4</v>
      </c>
      <c r="D2608" s="75">
        <v>2211</v>
      </c>
      <c r="E2608" s="75" t="s">
        <v>117</v>
      </c>
    </row>
    <row r="2609" spans="1:5">
      <c r="A2609" s="82">
        <v>4859</v>
      </c>
      <c r="B2609" s="82">
        <v>39</v>
      </c>
      <c r="C2609" s="75">
        <v>4</v>
      </c>
      <c r="D2609" s="75">
        <v>2211</v>
      </c>
      <c r="E2609" s="75" t="s">
        <v>117</v>
      </c>
    </row>
    <row r="2610" spans="1:5">
      <c r="A2610" s="82">
        <v>4860</v>
      </c>
      <c r="B2610" s="82">
        <v>39</v>
      </c>
      <c r="C2610" s="75">
        <v>4</v>
      </c>
      <c r="D2610" s="75">
        <v>2211</v>
      </c>
      <c r="E2610" s="75" t="s">
        <v>117</v>
      </c>
    </row>
    <row r="2611" spans="1:5">
      <c r="A2611" s="82">
        <v>4861</v>
      </c>
      <c r="B2611" s="82">
        <v>39</v>
      </c>
      <c r="C2611" s="75">
        <v>4</v>
      </c>
      <c r="D2611" s="75">
        <v>2211</v>
      </c>
      <c r="E2611" s="75" t="s">
        <v>117</v>
      </c>
    </row>
    <row r="2612" spans="1:5">
      <c r="A2612" s="82">
        <v>4865</v>
      </c>
      <c r="B2612" s="82">
        <v>39</v>
      </c>
      <c r="C2612" s="75">
        <v>4</v>
      </c>
      <c r="D2612" s="75">
        <v>2211</v>
      </c>
      <c r="E2612" s="75" t="s">
        <v>117</v>
      </c>
    </row>
    <row r="2613" spans="1:5">
      <c r="A2613" s="82">
        <v>4868</v>
      </c>
      <c r="B2613" s="82">
        <v>39</v>
      </c>
      <c r="C2613" s="75">
        <v>4</v>
      </c>
      <c r="D2613" s="75">
        <v>2211</v>
      </c>
      <c r="E2613" s="75" t="s">
        <v>117</v>
      </c>
    </row>
    <row r="2614" spans="1:5">
      <c r="A2614" s="82">
        <v>4869</v>
      </c>
      <c r="B2614" s="82">
        <v>39</v>
      </c>
      <c r="C2614" s="75">
        <v>4</v>
      </c>
      <c r="D2614" s="75">
        <v>2211</v>
      </c>
      <c r="E2614" s="75" t="s">
        <v>117</v>
      </c>
    </row>
    <row r="2615" spans="1:5">
      <c r="A2615" s="82">
        <v>4870</v>
      </c>
      <c r="B2615" s="82">
        <v>39</v>
      </c>
      <c r="C2615" s="75">
        <v>4</v>
      </c>
      <c r="D2615" s="75">
        <v>2211</v>
      </c>
      <c r="E2615" s="75" t="s">
        <v>117</v>
      </c>
    </row>
    <row r="2616" spans="1:5">
      <c r="A2616" s="82">
        <v>4871</v>
      </c>
      <c r="B2616" s="82">
        <v>39</v>
      </c>
      <c r="C2616" s="75">
        <v>4</v>
      </c>
      <c r="D2616" s="75">
        <v>2211</v>
      </c>
      <c r="E2616" s="75" t="s">
        <v>117</v>
      </c>
    </row>
    <row r="2617" spans="1:5">
      <c r="A2617" s="82">
        <v>4872</v>
      </c>
      <c r="B2617" s="82">
        <v>39</v>
      </c>
      <c r="C2617" s="75">
        <v>4</v>
      </c>
      <c r="D2617" s="75">
        <v>2211</v>
      </c>
      <c r="E2617" s="75" t="s">
        <v>117</v>
      </c>
    </row>
    <row r="2618" spans="1:5">
      <c r="A2618" s="82">
        <v>4873</v>
      </c>
      <c r="B2618" s="82">
        <v>39</v>
      </c>
      <c r="C2618" s="75">
        <v>4</v>
      </c>
      <c r="D2618" s="75">
        <v>2211</v>
      </c>
      <c r="E2618" s="75" t="s">
        <v>117</v>
      </c>
    </row>
    <row r="2619" spans="1:5">
      <c r="A2619" s="82">
        <v>4874</v>
      </c>
      <c r="B2619" s="82">
        <v>36</v>
      </c>
      <c r="C2619" s="75">
        <v>0</v>
      </c>
      <c r="D2619" s="75">
        <v>2835</v>
      </c>
      <c r="E2619" s="75" t="s">
        <v>117</v>
      </c>
    </row>
    <row r="2620" spans="1:5">
      <c r="A2620" s="82">
        <v>4875</v>
      </c>
      <c r="B2620" s="82">
        <v>36</v>
      </c>
      <c r="C2620" s="75">
        <v>0</v>
      </c>
      <c r="D2620" s="75">
        <v>2835</v>
      </c>
      <c r="E2620" s="75" t="s">
        <v>117</v>
      </c>
    </row>
    <row r="2621" spans="1:5">
      <c r="A2621" s="82">
        <v>4876</v>
      </c>
      <c r="B2621" s="82">
        <v>36</v>
      </c>
      <c r="C2621" s="75">
        <v>0</v>
      </c>
      <c r="D2621" s="75">
        <v>2835</v>
      </c>
      <c r="E2621" s="75" t="s">
        <v>117</v>
      </c>
    </row>
    <row r="2622" spans="1:5">
      <c r="A2622" s="82">
        <v>4878</v>
      </c>
      <c r="B2622" s="82">
        <v>39</v>
      </c>
      <c r="C2622" s="75">
        <v>4</v>
      </c>
      <c r="D2622" s="75">
        <v>2211</v>
      </c>
      <c r="E2622" s="75" t="s">
        <v>117</v>
      </c>
    </row>
    <row r="2623" spans="1:5">
      <c r="A2623" s="82">
        <v>4879</v>
      </c>
      <c r="B2623" s="82">
        <v>39</v>
      </c>
      <c r="C2623" s="75">
        <v>4</v>
      </c>
      <c r="D2623" s="75">
        <v>2211</v>
      </c>
      <c r="E2623" s="75" t="s">
        <v>117</v>
      </c>
    </row>
    <row r="2624" spans="1:5">
      <c r="A2624" s="82">
        <v>4880</v>
      </c>
      <c r="B2624" s="82">
        <v>39</v>
      </c>
      <c r="C2624" s="75">
        <v>4</v>
      </c>
      <c r="D2624" s="75">
        <v>2211</v>
      </c>
      <c r="E2624" s="75" t="s">
        <v>117</v>
      </c>
    </row>
    <row r="2625" spans="1:5">
      <c r="A2625" s="82">
        <v>4882</v>
      </c>
      <c r="B2625" s="82">
        <v>39</v>
      </c>
      <c r="C2625" s="75">
        <v>4</v>
      </c>
      <c r="D2625" s="75">
        <v>2211</v>
      </c>
      <c r="E2625" s="75" t="s">
        <v>117</v>
      </c>
    </row>
    <row r="2626" spans="1:5">
      <c r="A2626" s="82">
        <v>4883</v>
      </c>
      <c r="B2626" s="82">
        <v>39</v>
      </c>
      <c r="C2626" s="75">
        <v>4</v>
      </c>
      <c r="D2626" s="75">
        <v>2211</v>
      </c>
      <c r="E2626" s="75" t="s">
        <v>117</v>
      </c>
    </row>
    <row r="2627" spans="1:5">
      <c r="A2627" s="82">
        <v>4885</v>
      </c>
      <c r="B2627" s="82">
        <v>39</v>
      </c>
      <c r="C2627" s="75">
        <v>4</v>
      </c>
      <c r="D2627" s="75">
        <v>2211</v>
      </c>
      <c r="E2627" s="75" t="s">
        <v>117</v>
      </c>
    </row>
    <row r="2628" spans="1:5">
      <c r="A2628" s="82">
        <v>4886</v>
      </c>
      <c r="B2628" s="82">
        <v>39</v>
      </c>
      <c r="C2628" s="75">
        <v>4</v>
      </c>
      <c r="D2628" s="75">
        <v>2211</v>
      </c>
      <c r="E2628" s="75" t="s">
        <v>117</v>
      </c>
    </row>
    <row r="2629" spans="1:5">
      <c r="A2629" s="82">
        <v>4890</v>
      </c>
      <c r="B2629" s="82">
        <v>39</v>
      </c>
      <c r="C2629" s="75">
        <v>4</v>
      </c>
      <c r="D2629" s="75">
        <v>2211</v>
      </c>
      <c r="E2629" s="75" t="s">
        <v>117</v>
      </c>
    </row>
    <row r="2630" spans="1:5">
      <c r="A2630" s="82">
        <v>4891</v>
      </c>
      <c r="B2630" s="82">
        <v>39</v>
      </c>
      <c r="C2630" s="75">
        <v>4</v>
      </c>
      <c r="D2630" s="75">
        <v>2211</v>
      </c>
      <c r="E2630" s="75" t="s">
        <v>117</v>
      </c>
    </row>
    <row r="2631" spans="1:5">
      <c r="A2631" s="82">
        <v>5000</v>
      </c>
      <c r="B2631" s="82">
        <v>33</v>
      </c>
      <c r="C2631" s="75">
        <v>1554</v>
      </c>
      <c r="D2631" s="75">
        <v>132</v>
      </c>
      <c r="E2631" s="75" t="s">
        <v>118</v>
      </c>
    </row>
    <row r="2632" spans="1:5">
      <c r="A2632" s="82">
        <v>5001</v>
      </c>
      <c r="B2632" s="82">
        <v>33</v>
      </c>
      <c r="C2632" s="75">
        <v>1554</v>
      </c>
      <c r="D2632" s="75">
        <v>132</v>
      </c>
      <c r="E2632" s="75" t="s">
        <v>118</v>
      </c>
    </row>
    <row r="2633" spans="1:5">
      <c r="A2633" s="82">
        <v>5005</v>
      </c>
      <c r="B2633" s="82">
        <v>33</v>
      </c>
      <c r="C2633" s="75">
        <v>1554</v>
      </c>
      <c r="D2633" s="75">
        <v>132</v>
      </c>
      <c r="E2633" s="75" t="s">
        <v>118</v>
      </c>
    </row>
    <row r="2634" spans="1:5">
      <c r="A2634" s="82">
        <v>5006</v>
      </c>
      <c r="B2634" s="82">
        <v>33</v>
      </c>
      <c r="C2634" s="75">
        <v>1554</v>
      </c>
      <c r="D2634" s="75">
        <v>132</v>
      </c>
      <c r="E2634" s="75" t="s">
        <v>118</v>
      </c>
    </row>
    <row r="2635" spans="1:5">
      <c r="A2635" s="82">
        <v>5007</v>
      </c>
      <c r="B2635" s="82">
        <v>33</v>
      </c>
      <c r="C2635" s="75">
        <v>1554</v>
      </c>
      <c r="D2635" s="75">
        <v>132</v>
      </c>
      <c r="E2635" s="75" t="s">
        <v>118</v>
      </c>
    </row>
    <row r="2636" spans="1:5">
      <c r="A2636" s="82">
        <v>5008</v>
      </c>
      <c r="B2636" s="82">
        <v>33</v>
      </c>
      <c r="C2636" s="75">
        <v>1554</v>
      </c>
      <c r="D2636" s="75">
        <v>132</v>
      </c>
      <c r="E2636" s="75" t="s">
        <v>118</v>
      </c>
    </row>
    <row r="2637" spans="1:5">
      <c r="A2637" s="82">
        <v>5009</v>
      </c>
      <c r="B2637" s="82">
        <v>33</v>
      </c>
      <c r="C2637" s="75">
        <v>1554</v>
      </c>
      <c r="D2637" s="75">
        <v>132</v>
      </c>
      <c r="E2637" s="75" t="s">
        <v>118</v>
      </c>
    </row>
    <row r="2638" spans="1:5">
      <c r="A2638" s="82">
        <v>5010</v>
      </c>
      <c r="B2638" s="82">
        <v>33</v>
      </c>
      <c r="C2638" s="75">
        <v>1554</v>
      </c>
      <c r="D2638" s="75">
        <v>132</v>
      </c>
      <c r="E2638" s="75" t="s">
        <v>118</v>
      </c>
    </row>
    <row r="2639" spans="1:5">
      <c r="A2639" s="82">
        <v>5011</v>
      </c>
      <c r="B2639" s="82">
        <v>33</v>
      </c>
      <c r="C2639" s="75">
        <v>1554</v>
      </c>
      <c r="D2639" s="75">
        <v>132</v>
      </c>
      <c r="E2639" s="75" t="s">
        <v>118</v>
      </c>
    </row>
    <row r="2640" spans="1:5">
      <c r="A2640" s="82">
        <v>5012</v>
      </c>
      <c r="B2640" s="82">
        <v>33</v>
      </c>
      <c r="C2640" s="75">
        <v>1554</v>
      </c>
      <c r="D2640" s="75">
        <v>132</v>
      </c>
      <c r="E2640" s="75" t="s">
        <v>118</v>
      </c>
    </row>
    <row r="2641" spans="1:5">
      <c r="A2641" s="82">
        <v>5013</v>
      </c>
      <c r="B2641" s="82">
        <v>33</v>
      </c>
      <c r="C2641" s="75">
        <v>1554</v>
      </c>
      <c r="D2641" s="75">
        <v>132</v>
      </c>
      <c r="E2641" s="75" t="s">
        <v>118</v>
      </c>
    </row>
    <row r="2642" spans="1:5">
      <c r="A2642" s="82">
        <v>5014</v>
      </c>
      <c r="B2642" s="82">
        <v>33</v>
      </c>
      <c r="C2642" s="75">
        <v>1554</v>
      </c>
      <c r="D2642" s="75">
        <v>132</v>
      </c>
      <c r="E2642" s="75" t="s">
        <v>118</v>
      </c>
    </row>
    <row r="2643" spans="1:5">
      <c r="A2643" s="82">
        <v>5015</v>
      </c>
      <c r="B2643" s="82">
        <v>33</v>
      </c>
      <c r="C2643" s="75">
        <v>1554</v>
      </c>
      <c r="D2643" s="75">
        <v>132</v>
      </c>
      <c r="E2643" s="75" t="s">
        <v>118</v>
      </c>
    </row>
    <row r="2644" spans="1:5">
      <c r="A2644" s="82">
        <v>5016</v>
      </c>
      <c r="B2644" s="82">
        <v>33</v>
      </c>
      <c r="C2644" s="75">
        <v>1554</v>
      </c>
      <c r="D2644" s="75">
        <v>132</v>
      </c>
      <c r="E2644" s="75" t="s">
        <v>118</v>
      </c>
    </row>
    <row r="2645" spans="1:5">
      <c r="A2645" s="82">
        <v>5017</v>
      </c>
      <c r="B2645" s="82">
        <v>33</v>
      </c>
      <c r="C2645" s="75">
        <v>1554</v>
      </c>
      <c r="D2645" s="75">
        <v>132</v>
      </c>
      <c r="E2645" s="75" t="s">
        <v>118</v>
      </c>
    </row>
    <row r="2646" spans="1:5">
      <c r="A2646" s="82">
        <v>5018</v>
      </c>
      <c r="B2646" s="82">
        <v>33</v>
      </c>
      <c r="C2646" s="75">
        <v>1554</v>
      </c>
      <c r="D2646" s="75">
        <v>132</v>
      </c>
      <c r="E2646" s="75" t="s">
        <v>118</v>
      </c>
    </row>
    <row r="2647" spans="1:5">
      <c r="A2647" s="82">
        <v>5019</v>
      </c>
      <c r="B2647" s="82">
        <v>33</v>
      </c>
      <c r="C2647" s="75">
        <v>1554</v>
      </c>
      <c r="D2647" s="75">
        <v>132</v>
      </c>
      <c r="E2647" s="75" t="s">
        <v>118</v>
      </c>
    </row>
    <row r="2648" spans="1:5">
      <c r="A2648" s="82">
        <v>5020</v>
      </c>
      <c r="B2648" s="82">
        <v>33</v>
      </c>
      <c r="C2648" s="75">
        <v>1554</v>
      </c>
      <c r="D2648" s="75">
        <v>132</v>
      </c>
      <c r="E2648" s="75" t="s">
        <v>118</v>
      </c>
    </row>
    <row r="2649" spans="1:5">
      <c r="A2649" s="82">
        <v>5021</v>
      </c>
      <c r="B2649" s="82">
        <v>33</v>
      </c>
      <c r="C2649" s="75">
        <v>1554</v>
      </c>
      <c r="D2649" s="75">
        <v>132</v>
      </c>
      <c r="E2649" s="75" t="s">
        <v>118</v>
      </c>
    </row>
    <row r="2650" spans="1:5">
      <c r="A2650" s="82">
        <v>5022</v>
      </c>
      <c r="B2650" s="82">
        <v>33</v>
      </c>
      <c r="C2650" s="75">
        <v>1554</v>
      </c>
      <c r="D2650" s="75">
        <v>132</v>
      </c>
      <c r="E2650" s="75" t="s">
        <v>118</v>
      </c>
    </row>
    <row r="2651" spans="1:5">
      <c r="A2651" s="82">
        <v>5023</v>
      </c>
      <c r="B2651" s="82">
        <v>33</v>
      </c>
      <c r="C2651" s="75">
        <v>1554</v>
      </c>
      <c r="D2651" s="75">
        <v>132</v>
      </c>
      <c r="E2651" s="75" t="s">
        <v>118</v>
      </c>
    </row>
    <row r="2652" spans="1:5">
      <c r="A2652" s="82">
        <v>5024</v>
      </c>
      <c r="B2652" s="82">
        <v>33</v>
      </c>
      <c r="C2652" s="75">
        <v>1554</v>
      </c>
      <c r="D2652" s="75">
        <v>132</v>
      </c>
      <c r="E2652" s="75" t="s">
        <v>118</v>
      </c>
    </row>
    <row r="2653" spans="1:5">
      <c r="A2653" s="82">
        <v>5025</v>
      </c>
      <c r="B2653" s="82">
        <v>33</v>
      </c>
      <c r="C2653" s="75">
        <v>1554</v>
      </c>
      <c r="D2653" s="75">
        <v>132</v>
      </c>
      <c r="E2653" s="75" t="s">
        <v>118</v>
      </c>
    </row>
    <row r="2654" spans="1:5">
      <c r="A2654" s="82">
        <v>5031</v>
      </c>
      <c r="B2654" s="82">
        <v>33</v>
      </c>
      <c r="C2654" s="75">
        <v>1554</v>
      </c>
      <c r="D2654" s="75">
        <v>132</v>
      </c>
      <c r="E2654" s="75" t="s">
        <v>118</v>
      </c>
    </row>
    <row r="2655" spans="1:5">
      <c r="A2655" s="82">
        <v>5032</v>
      </c>
      <c r="B2655" s="82">
        <v>33</v>
      </c>
      <c r="C2655" s="75">
        <v>1554</v>
      </c>
      <c r="D2655" s="75">
        <v>132</v>
      </c>
      <c r="E2655" s="75" t="s">
        <v>118</v>
      </c>
    </row>
    <row r="2656" spans="1:5">
      <c r="A2656" s="82">
        <v>5033</v>
      </c>
      <c r="B2656" s="82">
        <v>33</v>
      </c>
      <c r="C2656" s="75">
        <v>1554</v>
      </c>
      <c r="D2656" s="75">
        <v>132</v>
      </c>
      <c r="E2656" s="75" t="s">
        <v>118</v>
      </c>
    </row>
    <row r="2657" spans="1:5">
      <c r="A2657" s="82">
        <v>5034</v>
      </c>
      <c r="B2657" s="82">
        <v>33</v>
      </c>
      <c r="C2657" s="75">
        <v>1554</v>
      </c>
      <c r="D2657" s="75">
        <v>132</v>
      </c>
      <c r="E2657" s="75" t="s">
        <v>118</v>
      </c>
    </row>
    <row r="2658" spans="1:5">
      <c r="A2658" s="82">
        <v>5035</v>
      </c>
      <c r="B2658" s="82">
        <v>33</v>
      </c>
      <c r="C2658" s="75">
        <v>1554</v>
      </c>
      <c r="D2658" s="75">
        <v>132</v>
      </c>
      <c r="E2658" s="75" t="s">
        <v>118</v>
      </c>
    </row>
    <row r="2659" spans="1:5">
      <c r="A2659" s="82">
        <v>5037</v>
      </c>
      <c r="B2659" s="82">
        <v>33</v>
      </c>
      <c r="C2659" s="75">
        <v>1554</v>
      </c>
      <c r="D2659" s="75">
        <v>132</v>
      </c>
      <c r="E2659" s="75" t="s">
        <v>118</v>
      </c>
    </row>
    <row r="2660" spans="1:5">
      <c r="A2660" s="82">
        <v>5038</v>
      </c>
      <c r="B2660" s="82">
        <v>33</v>
      </c>
      <c r="C2660" s="75">
        <v>1554</v>
      </c>
      <c r="D2660" s="75">
        <v>132</v>
      </c>
      <c r="E2660" s="75" t="s">
        <v>118</v>
      </c>
    </row>
    <row r="2661" spans="1:5">
      <c r="A2661" s="82">
        <v>5039</v>
      </c>
      <c r="B2661" s="82">
        <v>33</v>
      </c>
      <c r="C2661" s="75">
        <v>1554</v>
      </c>
      <c r="D2661" s="75">
        <v>132</v>
      </c>
      <c r="E2661" s="75" t="s">
        <v>118</v>
      </c>
    </row>
    <row r="2662" spans="1:5">
      <c r="A2662" s="82">
        <v>5040</v>
      </c>
      <c r="B2662" s="82">
        <v>33</v>
      </c>
      <c r="C2662" s="75">
        <v>1554</v>
      </c>
      <c r="D2662" s="75">
        <v>132</v>
      </c>
      <c r="E2662" s="75" t="s">
        <v>118</v>
      </c>
    </row>
    <row r="2663" spans="1:5">
      <c r="A2663" s="82">
        <v>5041</v>
      </c>
      <c r="B2663" s="82">
        <v>33</v>
      </c>
      <c r="C2663" s="75">
        <v>1554</v>
      </c>
      <c r="D2663" s="75">
        <v>132</v>
      </c>
      <c r="E2663" s="75" t="s">
        <v>118</v>
      </c>
    </row>
    <row r="2664" spans="1:5">
      <c r="A2664" s="82">
        <v>5042</v>
      </c>
      <c r="B2664" s="82">
        <v>33</v>
      </c>
      <c r="C2664" s="75">
        <v>1554</v>
      </c>
      <c r="D2664" s="75">
        <v>132</v>
      </c>
      <c r="E2664" s="75" t="s">
        <v>118</v>
      </c>
    </row>
    <row r="2665" spans="1:5">
      <c r="A2665" s="82">
        <v>5043</v>
      </c>
      <c r="B2665" s="82">
        <v>33</v>
      </c>
      <c r="C2665" s="75">
        <v>1554</v>
      </c>
      <c r="D2665" s="75">
        <v>132</v>
      </c>
      <c r="E2665" s="75" t="s">
        <v>118</v>
      </c>
    </row>
    <row r="2666" spans="1:5">
      <c r="A2666" s="82">
        <v>5044</v>
      </c>
      <c r="B2666" s="82">
        <v>33</v>
      </c>
      <c r="C2666" s="75">
        <v>1554</v>
      </c>
      <c r="D2666" s="75">
        <v>132</v>
      </c>
      <c r="E2666" s="75" t="s">
        <v>118</v>
      </c>
    </row>
    <row r="2667" spans="1:5">
      <c r="A2667" s="82">
        <v>5045</v>
      </c>
      <c r="B2667" s="82">
        <v>33</v>
      </c>
      <c r="C2667" s="75">
        <v>1554</v>
      </c>
      <c r="D2667" s="75">
        <v>132</v>
      </c>
      <c r="E2667" s="75" t="s">
        <v>118</v>
      </c>
    </row>
    <row r="2668" spans="1:5">
      <c r="A2668" s="82">
        <v>5046</v>
      </c>
      <c r="B2668" s="82">
        <v>33</v>
      </c>
      <c r="C2668" s="75">
        <v>1554</v>
      </c>
      <c r="D2668" s="75">
        <v>132</v>
      </c>
      <c r="E2668" s="75" t="s">
        <v>118</v>
      </c>
    </row>
    <row r="2669" spans="1:5">
      <c r="A2669" s="82">
        <v>5047</v>
      </c>
      <c r="B2669" s="82">
        <v>33</v>
      </c>
      <c r="C2669" s="75">
        <v>1554</v>
      </c>
      <c r="D2669" s="75">
        <v>132</v>
      </c>
      <c r="E2669" s="75" t="s">
        <v>118</v>
      </c>
    </row>
    <row r="2670" spans="1:5">
      <c r="A2670" s="82">
        <v>5048</v>
      </c>
      <c r="B2670" s="82">
        <v>33</v>
      </c>
      <c r="C2670" s="75">
        <v>1554</v>
      </c>
      <c r="D2670" s="75">
        <v>132</v>
      </c>
      <c r="E2670" s="75" t="s">
        <v>118</v>
      </c>
    </row>
    <row r="2671" spans="1:5">
      <c r="A2671" s="82">
        <v>5049</v>
      </c>
      <c r="B2671" s="82">
        <v>33</v>
      </c>
      <c r="C2671" s="75">
        <v>1554</v>
      </c>
      <c r="D2671" s="75">
        <v>132</v>
      </c>
      <c r="E2671" s="75" t="s">
        <v>118</v>
      </c>
    </row>
    <row r="2672" spans="1:5">
      <c r="A2672" s="82">
        <v>5050</v>
      </c>
      <c r="B2672" s="82">
        <v>33</v>
      </c>
      <c r="C2672" s="75">
        <v>1554</v>
      </c>
      <c r="D2672" s="75">
        <v>132</v>
      </c>
      <c r="E2672" s="75" t="s">
        <v>118</v>
      </c>
    </row>
    <row r="2673" spans="1:5">
      <c r="A2673" s="82">
        <v>5051</v>
      </c>
      <c r="B2673" s="82">
        <v>33</v>
      </c>
      <c r="C2673" s="75">
        <v>1554</v>
      </c>
      <c r="D2673" s="75">
        <v>132</v>
      </c>
      <c r="E2673" s="75" t="s">
        <v>118</v>
      </c>
    </row>
    <row r="2674" spans="1:5">
      <c r="A2674" s="82">
        <v>5052</v>
      </c>
      <c r="B2674" s="82">
        <v>33</v>
      </c>
      <c r="C2674" s="75">
        <v>1554</v>
      </c>
      <c r="D2674" s="75">
        <v>132</v>
      </c>
      <c r="E2674" s="75" t="s">
        <v>118</v>
      </c>
    </row>
    <row r="2675" spans="1:5">
      <c r="A2675" s="82">
        <v>5061</v>
      </c>
      <c r="B2675" s="82">
        <v>33</v>
      </c>
      <c r="C2675" s="75">
        <v>1554</v>
      </c>
      <c r="D2675" s="75">
        <v>132</v>
      </c>
      <c r="E2675" s="75" t="s">
        <v>118</v>
      </c>
    </row>
    <row r="2676" spans="1:5">
      <c r="A2676" s="82">
        <v>5062</v>
      </c>
      <c r="B2676" s="82">
        <v>33</v>
      </c>
      <c r="C2676" s="75">
        <v>1554</v>
      </c>
      <c r="D2676" s="75">
        <v>132</v>
      </c>
      <c r="E2676" s="75" t="s">
        <v>118</v>
      </c>
    </row>
    <row r="2677" spans="1:5">
      <c r="A2677" s="82">
        <v>5063</v>
      </c>
      <c r="B2677" s="82">
        <v>33</v>
      </c>
      <c r="C2677" s="75">
        <v>1554</v>
      </c>
      <c r="D2677" s="75">
        <v>132</v>
      </c>
      <c r="E2677" s="75" t="s">
        <v>118</v>
      </c>
    </row>
    <row r="2678" spans="1:5">
      <c r="A2678" s="82">
        <v>5064</v>
      </c>
      <c r="B2678" s="82">
        <v>33</v>
      </c>
      <c r="C2678" s="75">
        <v>1554</v>
      </c>
      <c r="D2678" s="75">
        <v>132</v>
      </c>
      <c r="E2678" s="75" t="s">
        <v>118</v>
      </c>
    </row>
    <row r="2679" spans="1:5">
      <c r="A2679" s="82">
        <v>5065</v>
      </c>
      <c r="B2679" s="82">
        <v>33</v>
      </c>
      <c r="C2679" s="75">
        <v>1554</v>
      </c>
      <c r="D2679" s="75">
        <v>132</v>
      </c>
      <c r="E2679" s="75" t="s">
        <v>118</v>
      </c>
    </row>
    <row r="2680" spans="1:5">
      <c r="A2680" s="82">
        <v>5066</v>
      </c>
      <c r="B2680" s="82">
        <v>33</v>
      </c>
      <c r="C2680" s="75">
        <v>1554</v>
      </c>
      <c r="D2680" s="75">
        <v>132</v>
      </c>
      <c r="E2680" s="75" t="s">
        <v>118</v>
      </c>
    </row>
    <row r="2681" spans="1:5">
      <c r="A2681" s="82">
        <v>5067</v>
      </c>
      <c r="B2681" s="82">
        <v>33</v>
      </c>
      <c r="C2681" s="75">
        <v>1554</v>
      </c>
      <c r="D2681" s="75">
        <v>132</v>
      </c>
      <c r="E2681" s="75" t="s">
        <v>118</v>
      </c>
    </row>
    <row r="2682" spans="1:5">
      <c r="A2682" s="82">
        <v>5068</v>
      </c>
      <c r="B2682" s="82">
        <v>33</v>
      </c>
      <c r="C2682" s="75">
        <v>1554</v>
      </c>
      <c r="D2682" s="75">
        <v>132</v>
      </c>
      <c r="E2682" s="75" t="s">
        <v>118</v>
      </c>
    </row>
    <row r="2683" spans="1:5">
      <c r="A2683" s="82">
        <v>5069</v>
      </c>
      <c r="B2683" s="82">
        <v>33</v>
      </c>
      <c r="C2683" s="75">
        <v>1554</v>
      </c>
      <c r="D2683" s="75">
        <v>132</v>
      </c>
      <c r="E2683" s="75" t="s">
        <v>118</v>
      </c>
    </row>
    <row r="2684" spans="1:5">
      <c r="A2684" s="82">
        <v>5070</v>
      </c>
      <c r="B2684" s="82">
        <v>33</v>
      </c>
      <c r="C2684" s="75">
        <v>1554</v>
      </c>
      <c r="D2684" s="75">
        <v>132</v>
      </c>
      <c r="E2684" s="75" t="s">
        <v>118</v>
      </c>
    </row>
    <row r="2685" spans="1:5">
      <c r="A2685" s="82">
        <v>5071</v>
      </c>
      <c r="B2685" s="82">
        <v>33</v>
      </c>
      <c r="C2685" s="75">
        <v>1554</v>
      </c>
      <c r="D2685" s="75">
        <v>132</v>
      </c>
      <c r="E2685" s="75" t="s">
        <v>118</v>
      </c>
    </row>
    <row r="2686" spans="1:5">
      <c r="A2686" s="82">
        <v>5072</v>
      </c>
      <c r="B2686" s="82">
        <v>33</v>
      </c>
      <c r="C2686" s="75">
        <v>1554</v>
      </c>
      <c r="D2686" s="75">
        <v>132</v>
      </c>
      <c r="E2686" s="75" t="s">
        <v>118</v>
      </c>
    </row>
    <row r="2687" spans="1:5">
      <c r="A2687" s="82">
        <v>5073</v>
      </c>
      <c r="B2687" s="82">
        <v>33</v>
      </c>
      <c r="C2687" s="75">
        <v>1554</v>
      </c>
      <c r="D2687" s="75">
        <v>132</v>
      </c>
      <c r="E2687" s="75" t="s">
        <v>118</v>
      </c>
    </row>
    <row r="2688" spans="1:5">
      <c r="A2688" s="82">
        <v>5074</v>
      </c>
      <c r="B2688" s="82">
        <v>33</v>
      </c>
      <c r="C2688" s="75">
        <v>1554</v>
      </c>
      <c r="D2688" s="75">
        <v>132</v>
      </c>
      <c r="E2688" s="75" t="s">
        <v>118</v>
      </c>
    </row>
    <row r="2689" spans="1:5">
      <c r="A2689" s="82">
        <v>5075</v>
      </c>
      <c r="B2689" s="82">
        <v>33</v>
      </c>
      <c r="C2689" s="75">
        <v>1554</v>
      </c>
      <c r="D2689" s="75">
        <v>132</v>
      </c>
      <c r="E2689" s="75" t="s">
        <v>118</v>
      </c>
    </row>
    <row r="2690" spans="1:5">
      <c r="A2690" s="82">
        <v>5076</v>
      </c>
      <c r="B2690" s="82">
        <v>33</v>
      </c>
      <c r="C2690" s="75">
        <v>1554</v>
      </c>
      <c r="D2690" s="75">
        <v>132</v>
      </c>
      <c r="E2690" s="75" t="s">
        <v>118</v>
      </c>
    </row>
    <row r="2691" spans="1:5">
      <c r="A2691" s="82">
        <v>5081</v>
      </c>
      <c r="B2691" s="82">
        <v>33</v>
      </c>
      <c r="C2691" s="75">
        <v>1554</v>
      </c>
      <c r="D2691" s="75">
        <v>132</v>
      </c>
      <c r="E2691" s="75" t="s">
        <v>118</v>
      </c>
    </row>
    <row r="2692" spans="1:5">
      <c r="A2692" s="82">
        <v>5082</v>
      </c>
      <c r="B2692" s="82">
        <v>33</v>
      </c>
      <c r="C2692" s="75">
        <v>1554</v>
      </c>
      <c r="D2692" s="75">
        <v>132</v>
      </c>
      <c r="E2692" s="75" t="s">
        <v>118</v>
      </c>
    </row>
    <row r="2693" spans="1:5">
      <c r="A2693" s="82">
        <v>5083</v>
      </c>
      <c r="B2693" s="82">
        <v>33</v>
      </c>
      <c r="C2693" s="75">
        <v>1554</v>
      </c>
      <c r="D2693" s="75">
        <v>132</v>
      </c>
      <c r="E2693" s="75" t="s">
        <v>118</v>
      </c>
    </row>
    <row r="2694" spans="1:5">
      <c r="A2694" s="82">
        <v>5084</v>
      </c>
      <c r="B2694" s="82">
        <v>33</v>
      </c>
      <c r="C2694" s="75">
        <v>1554</v>
      </c>
      <c r="D2694" s="75">
        <v>132</v>
      </c>
      <c r="E2694" s="75" t="s">
        <v>118</v>
      </c>
    </row>
    <row r="2695" spans="1:5">
      <c r="A2695" s="82">
        <v>5085</v>
      </c>
      <c r="B2695" s="82">
        <v>33</v>
      </c>
      <c r="C2695" s="75">
        <v>1554</v>
      </c>
      <c r="D2695" s="75">
        <v>132</v>
      </c>
      <c r="E2695" s="75" t="s">
        <v>118</v>
      </c>
    </row>
    <row r="2696" spans="1:5">
      <c r="A2696" s="82">
        <v>5086</v>
      </c>
      <c r="B2696" s="82">
        <v>33</v>
      </c>
      <c r="C2696" s="75">
        <v>1554</v>
      </c>
      <c r="D2696" s="75">
        <v>132</v>
      </c>
      <c r="E2696" s="75" t="s">
        <v>118</v>
      </c>
    </row>
    <row r="2697" spans="1:5">
      <c r="A2697" s="82">
        <v>5087</v>
      </c>
      <c r="B2697" s="82">
        <v>33</v>
      </c>
      <c r="C2697" s="75">
        <v>1554</v>
      </c>
      <c r="D2697" s="75">
        <v>132</v>
      </c>
      <c r="E2697" s="75" t="s">
        <v>118</v>
      </c>
    </row>
    <row r="2698" spans="1:5">
      <c r="A2698" s="82">
        <v>5088</v>
      </c>
      <c r="B2698" s="82">
        <v>33</v>
      </c>
      <c r="C2698" s="75">
        <v>1554</v>
      </c>
      <c r="D2698" s="75">
        <v>132</v>
      </c>
      <c r="E2698" s="75" t="s">
        <v>118</v>
      </c>
    </row>
    <row r="2699" spans="1:5">
      <c r="A2699" s="82">
        <v>5089</v>
      </c>
      <c r="B2699" s="82">
        <v>33</v>
      </c>
      <c r="C2699" s="75">
        <v>1554</v>
      </c>
      <c r="D2699" s="75">
        <v>132</v>
      </c>
      <c r="E2699" s="75" t="s">
        <v>118</v>
      </c>
    </row>
    <row r="2700" spans="1:5">
      <c r="A2700" s="82">
        <v>5090</v>
      </c>
      <c r="B2700" s="82">
        <v>33</v>
      </c>
      <c r="C2700" s="75">
        <v>1554</v>
      </c>
      <c r="D2700" s="75">
        <v>132</v>
      </c>
      <c r="E2700" s="75" t="s">
        <v>118</v>
      </c>
    </row>
    <row r="2701" spans="1:5">
      <c r="A2701" s="82">
        <v>5091</v>
      </c>
      <c r="B2701" s="82">
        <v>33</v>
      </c>
      <c r="C2701" s="75">
        <v>1554</v>
      </c>
      <c r="D2701" s="75">
        <v>132</v>
      </c>
      <c r="E2701" s="75" t="s">
        <v>118</v>
      </c>
    </row>
    <row r="2702" spans="1:5">
      <c r="A2702" s="82">
        <v>5092</v>
      </c>
      <c r="B2702" s="82">
        <v>33</v>
      </c>
      <c r="C2702" s="75">
        <v>1554</v>
      </c>
      <c r="D2702" s="75">
        <v>132</v>
      </c>
      <c r="E2702" s="75" t="s">
        <v>118</v>
      </c>
    </row>
    <row r="2703" spans="1:5">
      <c r="A2703" s="82">
        <v>5093</v>
      </c>
      <c r="B2703" s="82">
        <v>33</v>
      </c>
      <c r="C2703" s="75">
        <v>1554</v>
      </c>
      <c r="D2703" s="75">
        <v>132</v>
      </c>
      <c r="E2703" s="75" t="s">
        <v>118</v>
      </c>
    </row>
    <row r="2704" spans="1:5">
      <c r="A2704" s="82">
        <v>5094</v>
      </c>
      <c r="B2704" s="82">
        <v>33</v>
      </c>
      <c r="C2704" s="75">
        <v>1554</v>
      </c>
      <c r="D2704" s="75">
        <v>132</v>
      </c>
      <c r="E2704" s="75" t="s">
        <v>118</v>
      </c>
    </row>
    <row r="2705" spans="1:5">
      <c r="A2705" s="82">
        <v>5095</v>
      </c>
      <c r="B2705" s="82">
        <v>33</v>
      </c>
      <c r="C2705" s="75">
        <v>1554</v>
      </c>
      <c r="D2705" s="75">
        <v>132</v>
      </c>
      <c r="E2705" s="75" t="s">
        <v>118</v>
      </c>
    </row>
    <row r="2706" spans="1:5">
      <c r="A2706" s="82">
        <v>5096</v>
      </c>
      <c r="B2706" s="82">
        <v>33</v>
      </c>
      <c r="C2706" s="75">
        <v>1554</v>
      </c>
      <c r="D2706" s="75">
        <v>132</v>
      </c>
      <c r="E2706" s="75" t="s">
        <v>118</v>
      </c>
    </row>
    <row r="2707" spans="1:5">
      <c r="A2707" s="82">
        <v>5097</v>
      </c>
      <c r="B2707" s="82">
        <v>33</v>
      </c>
      <c r="C2707" s="75">
        <v>1554</v>
      </c>
      <c r="D2707" s="75">
        <v>132</v>
      </c>
      <c r="E2707" s="75" t="s">
        <v>118</v>
      </c>
    </row>
    <row r="2708" spans="1:5">
      <c r="A2708" s="82">
        <v>5098</v>
      </c>
      <c r="B2708" s="82">
        <v>33</v>
      </c>
      <c r="C2708" s="75">
        <v>1554</v>
      </c>
      <c r="D2708" s="75">
        <v>132</v>
      </c>
      <c r="E2708" s="75" t="s">
        <v>118</v>
      </c>
    </row>
    <row r="2709" spans="1:5">
      <c r="A2709" s="82">
        <v>5106</v>
      </c>
      <c r="B2709" s="82">
        <v>33</v>
      </c>
      <c r="C2709" s="75">
        <v>1554</v>
      </c>
      <c r="D2709" s="75">
        <v>132</v>
      </c>
      <c r="E2709" s="75" t="s">
        <v>118</v>
      </c>
    </row>
    <row r="2710" spans="1:5">
      <c r="A2710" s="82">
        <v>5107</v>
      </c>
      <c r="B2710" s="82">
        <v>33</v>
      </c>
      <c r="C2710" s="75">
        <v>1554</v>
      </c>
      <c r="D2710" s="75">
        <v>132</v>
      </c>
      <c r="E2710" s="75" t="s">
        <v>118</v>
      </c>
    </row>
    <row r="2711" spans="1:5">
      <c r="A2711" s="82">
        <v>5108</v>
      </c>
      <c r="B2711" s="82">
        <v>33</v>
      </c>
      <c r="C2711" s="75">
        <v>1554</v>
      </c>
      <c r="D2711" s="75">
        <v>132</v>
      </c>
      <c r="E2711" s="75" t="s">
        <v>118</v>
      </c>
    </row>
    <row r="2712" spans="1:5">
      <c r="A2712" s="82">
        <v>5109</v>
      </c>
      <c r="B2712" s="82">
        <v>33</v>
      </c>
      <c r="C2712" s="75">
        <v>1554</v>
      </c>
      <c r="D2712" s="75">
        <v>132</v>
      </c>
      <c r="E2712" s="75" t="s">
        <v>118</v>
      </c>
    </row>
    <row r="2713" spans="1:5">
      <c r="A2713" s="82">
        <v>5110</v>
      </c>
      <c r="B2713" s="82">
        <v>33</v>
      </c>
      <c r="C2713" s="75">
        <v>1554</v>
      </c>
      <c r="D2713" s="75">
        <v>132</v>
      </c>
      <c r="E2713" s="75" t="s">
        <v>118</v>
      </c>
    </row>
    <row r="2714" spans="1:5">
      <c r="A2714" s="82">
        <v>5111</v>
      </c>
      <c r="B2714" s="82">
        <v>33</v>
      </c>
      <c r="C2714" s="75">
        <v>1554</v>
      </c>
      <c r="D2714" s="75">
        <v>132</v>
      </c>
      <c r="E2714" s="75" t="s">
        <v>118</v>
      </c>
    </row>
    <row r="2715" spans="1:5">
      <c r="A2715" s="82">
        <v>5112</v>
      </c>
      <c r="B2715" s="82">
        <v>33</v>
      </c>
      <c r="C2715" s="75">
        <v>1554</v>
      </c>
      <c r="D2715" s="75">
        <v>132</v>
      </c>
      <c r="E2715" s="75" t="s">
        <v>118</v>
      </c>
    </row>
    <row r="2716" spans="1:5">
      <c r="A2716" s="82">
        <v>5113</v>
      </c>
      <c r="B2716" s="82">
        <v>33</v>
      </c>
      <c r="C2716" s="75">
        <v>1554</v>
      </c>
      <c r="D2716" s="75">
        <v>132</v>
      </c>
      <c r="E2716" s="75" t="s">
        <v>118</v>
      </c>
    </row>
    <row r="2717" spans="1:5">
      <c r="A2717" s="82">
        <v>5114</v>
      </c>
      <c r="B2717" s="82">
        <v>33</v>
      </c>
      <c r="C2717" s="75">
        <v>1554</v>
      </c>
      <c r="D2717" s="75">
        <v>132</v>
      </c>
      <c r="E2717" s="75" t="s">
        <v>118</v>
      </c>
    </row>
    <row r="2718" spans="1:5">
      <c r="A2718" s="82">
        <v>5115</v>
      </c>
      <c r="B2718" s="82">
        <v>33</v>
      </c>
      <c r="C2718" s="75">
        <v>1554</v>
      </c>
      <c r="D2718" s="75">
        <v>132</v>
      </c>
      <c r="E2718" s="75" t="s">
        <v>118</v>
      </c>
    </row>
    <row r="2719" spans="1:5">
      <c r="A2719" s="82">
        <v>5116</v>
      </c>
      <c r="B2719" s="82">
        <v>33</v>
      </c>
      <c r="C2719" s="75">
        <v>1554</v>
      </c>
      <c r="D2719" s="75">
        <v>132</v>
      </c>
      <c r="E2719" s="75" t="s">
        <v>118</v>
      </c>
    </row>
    <row r="2720" spans="1:5">
      <c r="A2720" s="82">
        <v>5117</v>
      </c>
      <c r="B2720" s="82">
        <v>33</v>
      </c>
      <c r="C2720" s="75">
        <v>1554</v>
      </c>
      <c r="D2720" s="75">
        <v>132</v>
      </c>
      <c r="E2720" s="75" t="s">
        <v>118</v>
      </c>
    </row>
    <row r="2721" spans="1:5">
      <c r="A2721" s="82">
        <v>5118</v>
      </c>
      <c r="B2721" s="82">
        <v>33</v>
      </c>
      <c r="C2721" s="75">
        <v>1554</v>
      </c>
      <c r="D2721" s="75">
        <v>132</v>
      </c>
      <c r="E2721" s="75" t="s">
        <v>118</v>
      </c>
    </row>
    <row r="2722" spans="1:5">
      <c r="A2722" s="82">
        <v>5120</v>
      </c>
      <c r="B2722" s="82">
        <v>33</v>
      </c>
      <c r="C2722" s="75">
        <v>1554</v>
      </c>
      <c r="D2722" s="75">
        <v>132</v>
      </c>
      <c r="E2722" s="75" t="s">
        <v>118</v>
      </c>
    </row>
    <row r="2723" spans="1:5">
      <c r="A2723" s="82">
        <v>5121</v>
      </c>
      <c r="B2723" s="82">
        <v>33</v>
      </c>
      <c r="C2723" s="75">
        <v>1554</v>
      </c>
      <c r="D2723" s="75">
        <v>132</v>
      </c>
      <c r="E2723" s="75" t="s">
        <v>118</v>
      </c>
    </row>
    <row r="2724" spans="1:5">
      <c r="A2724" s="82">
        <v>5125</v>
      </c>
      <c r="B2724" s="82">
        <v>33</v>
      </c>
      <c r="C2724" s="75">
        <v>1554</v>
      </c>
      <c r="D2724" s="75">
        <v>132</v>
      </c>
      <c r="E2724" s="75" t="s">
        <v>118</v>
      </c>
    </row>
    <row r="2725" spans="1:5">
      <c r="A2725" s="82">
        <v>5126</v>
      </c>
      <c r="B2725" s="82">
        <v>33</v>
      </c>
      <c r="C2725" s="75">
        <v>1554</v>
      </c>
      <c r="D2725" s="75">
        <v>132</v>
      </c>
      <c r="E2725" s="75" t="s">
        <v>118</v>
      </c>
    </row>
    <row r="2726" spans="1:5">
      <c r="A2726" s="82">
        <v>5127</v>
      </c>
      <c r="B2726" s="82">
        <v>33</v>
      </c>
      <c r="C2726" s="75">
        <v>1554</v>
      </c>
      <c r="D2726" s="75">
        <v>132</v>
      </c>
      <c r="E2726" s="75" t="s">
        <v>118</v>
      </c>
    </row>
    <row r="2727" spans="1:5">
      <c r="A2727" s="82">
        <v>5131</v>
      </c>
      <c r="B2727" s="82">
        <v>33</v>
      </c>
      <c r="C2727" s="75">
        <v>1554</v>
      </c>
      <c r="D2727" s="75">
        <v>132</v>
      </c>
      <c r="E2727" s="75" t="s">
        <v>118</v>
      </c>
    </row>
    <row r="2728" spans="1:5">
      <c r="A2728" s="82">
        <v>5132</v>
      </c>
      <c r="B2728" s="82">
        <v>33</v>
      </c>
      <c r="C2728" s="75">
        <v>1554</v>
      </c>
      <c r="D2728" s="75">
        <v>132</v>
      </c>
      <c r="E2728" s="75" t="s">
        <v>118</v>
      </c>
    </row>
    <row r="2729" spans="1:5">
      <c r="A2729" s="82">
        <v>5133</v>
      </c>
      <c r="B2729" s="82">
        <v>33</v>
      </c>
      <c r="C2729" s="75">
        <v>1554</v>
      </c>
      <c r="D2729" s="75">
        <v>132</v>
      </c>
      <c r="E2729" s="75" t="s">
        <v>118</v>
      </c>
    </row>
    <row r="2730" spans="1:5">
      <c r="A2730" s="82">
        <v>5134</v>
      </c>
      <c r="B2730" s="82">
        <v>33</v>
      </c>
      <c r="C2730" s="75">
        <v>1554</v>
      </c>
      <c r="D2730" s="75">
        <v>132</v>
      </c>
      <c r="E2730" s="75" t="s">
        <v>118</v>
      </c>
    </row>
    <row r="2731" spans="1:5">
      <c r="A2731" s="82">
        <v>5136</v>
      </c>
      <c r="B2731" s="82">
        <v>33</v>
      </c>
      <c r="C2731" s="75">
        <v>1554</v>
      </c>
      <c r="D2731" s="75">
        <v>132</v>
      </c>
      <c r="E2731" s="75" t="s">
        <v>118</v>
      </c>
    </row>
    <row r="2732" spans="1:5">
      <c r="A2732" s="82">
        <v>5137</v>
      </c>
      <c r="B2732" s="82">
        <v>33</v>
      </c>
      <c r="C2732" s="75">
        <v>1554</v>
      </c>
      <c r="D2732" s="75">
        <v>132</v>
      </c>
      <c r="E2732" s="75" t="s">
        <v>118</v>
      </c>
    </row>
    <row r="2733" spans="1:5">
      <c r="A2733" s="82">
        <v>5138</v>
      </c>
      <c r="B2733" s="82">
        <v>33</v>
      </c>
      <c r="C2733" s="75">
        <v>1554</v>
      </c>
      <c r="D2733" s="75">
        <v>132</v>
      </c>
      <c r="E2733" s="75" t="s">
        <v>118</v>
      </c>
    </row>
    <row r="2734" spans="1:5">
      <c r="A2734" s="82">
        <v>5139</v>
      </c>
      <c r="B2734" s="82">
        <v>33</v>
      </c>
      <c r="C2734" s="75">
        <v>1554</v>
      </c>
      <c r="D2734" s="75">
        <v>132</v>
      </c>
      <c r="E2734" s="75" t="s">
        <v>118</v>
      </c>
    </row>
    <row r="2735" spans="1:5">
      <c r="A2735" s="82">
        <v>5140</v>
      </c>
      <c r="B2735" s="82">
        <v>33</v>
      </c>
      <c r="C2735" s="75">
        <v>1554</v>
      </c>
      <c r="D2735" s="75">
        <v>132</v>
      </c>
      <c r="E2735" s="75" t="s">
        <v>118</v>
      </c>
    </row>
    <row r="2736" spans="1:5">
      <c r="A2736" s="82">
        <v>5141</v>
      </c>
      <c r="B2736" s="82">
        <v>33</v>
      </c>
      <c r="C2736" s="75">
        <v>1554</v>
      </c>
      <c r="D2736" s="75">
        <v>132</v>
      </c>
      <c r="E2736" s="75" t="s">
        <v>118</v>
      </c>
    </row>
    <row r="2737" spans="1:5">
      <c r="A2737" s="82">
        <v>5142</v>
      </c>
      <c r="B2737" s="82">
        <v>33</v>
      </c>
      <c r="C2737" s="75">
        <v>1554</v>
      </c>
      <c r="D2737" s="75">
        <v>132</v>
      </c>
      <c r="E2737" s="75" t="s">
        <v>118</v>
      </c>
    </row>
    <row r="2738" spans="1:5">
      <c r="A2738" s="82">
        <v>5144</v>
      </c>
      <c r="B2738" s="82">
        <v>33</v>
      </c>
      <c r="C2738" s="75">
        <v>1554</v>
      </c>
      <c r="D2738" s="75">
        <v>132</v>
      </c>
      <c r="E2738" s="75" t="s">
        <v>118</v>
      </c>
    </row>
    <row r="2739" spans="1:5">
      <c r="A2739" s="82">
        <v>5150</v>
      </c>
      <c r="B2739" s="82">
        <v>33</v>
      </c>
      <c r="C2739" s="75">
        <v>1554</v>
      </c>
      <c r="D2739" s="75">
        <v>132</v>
      </c>
      <c r="E2739" s="75" t="s">
        <v>118</v>
      </c>
    </row>
    <row r="2740" spans="1:5">
      <c r="A2740" s="82">
        <v>5151</v>
      </c>
      <c r="B2740" s="82">
        <v>33</v>
      </c>
      <c r="C2740" s="75">
        <v>1554</v>
      </c>
      <c r="D2740" s="75">
        <v>132</v>
      </c>
      <c r="E2740" s="75" t="s">
        <v>118</v>
      </c>
    </row>
    <row r="2741" spans="1:5">
      <c r="A2741" s="82">
        <v>5152</v>
      </c>
      <c r="B2741" s="82">
        <v>33</v>
      </c>
      <c r="C2741" s="75">
        <v>1554</v>
      </c>
      <c r="D2741" s="75">
        <v>132</v>
      </c>
      <c r="E2741" s="75" t="s">
        <v>118</v>
      </c>
    </row>
    <row r="2742" spans="1:5">
      <c r="A2742" s="82">
        <v>5153</v>
      </c>
      <c r="B2742" s="82">
        <v>33</v>
      </c>
      <c r="C2742" s="75">
        <v>1554</v>
      </c>
      <c r="D2742" s="75">
        <v>132</v>
      </c>
      <c r="E2742" s="75" t="s">
        <v>118</v>
      </c>
    </row>
    <row r="2743" spans="1:5">
      <c r="A2743" s="82">
        <v>5154</v>
      </c>
      <c r="B2743" s="82">
        <v>33</v>
      </c>
      <c r="C2743" s="75">
        <v>1554</v>
      </c>
      <c r="D2743" s="75">
        <v>132</v>
      </c>
      <c r="E2743" s="75" t="s">
        <v>118</v>
      </c>
    </row>
    <row r="2744" spans="1:5">
      <c r="A2744" s="82">
        <v>5155</v>
      </c>
      <c r="B2744" s="82">
        <v>33</v>
      </c>
      <c r="C2744" s="75">
        <v>1554</v>
      </c>
      <c r="D2744" s="75">
        <v>132</v>
      </c>
      <c r="E2744" s="75" t="s">
        <v>118</v>
      </c>
    </row>
    <row r="2745" spans="1:5">
      <c r="A2745" s="82">
        <v>5156</v>
      </c>
      <c r="B2745" s="82">
        <v>33</v>
      </c>
      <c r="C2745" s="75">
        <v>1554</v>
      </c>
      <c r="D2745" s="75">
        <v>132</v>
      </c>
      <c r="E2745" s="75" t="s">
        <v>118</v>
      </c>
    </row>
    <row r="2746" spans="1:5">
      <c r="A2746" s="82">
        <v>5157</v>
      </c>
      <c r="B2746" s="82">
        <v>33</v>
      </c>
      <c r="C2746" s="75">
        <v>1554</v>
      </c>
      <c r="D2746" s="75">
        <v>132</v>
      </c>
      <c r="E2746" s="75" t="s">
        <v>118</v>
      </c>
    </row>
    <row r="2747" spans="1:5">
      <c r="A2747" s="82">
        <v>5158</v>
      </c>
      <c r="B2747" s="82">
        <v>33</v>
      </c>
      <c r="C2747" s="75">
        <v>1554</v>
      </c>
      <c r="D2747" s="75">
        <v>132</v>
      </c>
      <c r="E2747" s="75" t="s">
        <v>118</v>
      </c>
    </row>
    <row r="2748" spans="1:5">
      <c r="A2748" s="82">
        <v>5159</v>
      </c>
      <c r="B2748" s="82">
        <v>33</v>
      </c>
      <c r="C2748" s="75">
        <v>1554</v>
      </c>
      <c r="D2748" s="75">
        <v>132</v>
      </c>
      <c r="E2748" s="75" t="s">
        <v>118</v>
      </c>
    </row>
    <row r="2749" spans="1:5">
      <c r="A2749" s="82">
        <v>5160</v>
      </c>
      <c r="B2749" s="82">
        <v>33</v>
      </c>
      <c r="C2749" s="75">
        <v>1554</v>
      </c>
      <c r="D2749" s="75">
        <v>132</v>
      </c>
      <c r="E2749" s="75" t="s">
        <v>118</v>
      </c>
    </row>
    <row r="2750" spans="1:5">
      <c r="A2750" s="82">
        <v>5161</v>
      </c>
      <c r="B2750" s="82">
        <v>33</v>
      </c>
      <c r="C2750" s="75">
        <v>1554</v>
      </c>
      <c r="D2750" s="75">
        <v>132</v>
      </c>
      <c r="E2750" s="75" t="s">
        <v>118</v>
      </c>
    </row>
    <row r="2751" spans="1:5">
      <c r="A2751" s="82">
        <v>5162</v>
      </c>
      <c r="B2751" s="82">
        <v>33</v>
      </c>
      <c r="C2751" s="75">
        <v>1554</v>
      </c>
      <c r="D2751" s="75">
        <v>132</v>
      </c>
      <c r="E2751" s="75" t="s">
        <v>118</v>
      </c>
    </row>
    <row r="2752" spans="1:5">
      <c r="A2752" s="82">
        <v>5163</v>
      </c>
      <c r="B2752" s="82">
        <v>33</v>
      </c>
      <c r="C2752" s="75">
        <v>1554</v>
      </c>
      <c r="D2752" s="75">
        <v>132</v>
      </c>
      <c r="E2752" s="75" t="s">
        <v>118</v>
      </c>
    </row>
    <row r="2753" spans="1:5">
      <c r="A2753" s="82">
        <v>5164</v>
      </c>
      <c r="B2753" s="82">
        <v>33</v>
      </c>
      <c r="C2753" s="75">
        <v>1554</v>
      </c>
      <c r="D2753" s="75">
        <v>132</v>
      </c>
      <c r="E2753" s="75" t="s">
        <v>118</v>
      </c>
    </row>
    <row r="2754" spans="1:5">
      <c r="A2754" s="82">
        <v>5165</v>
      </c>
      <c r="B2754" s="82">
        <v>33</v>
      </c>
      <c r="C2754" s="75">
        <v>1554</v>
      </c>
      <c r="D2754" s="75">
        <v>132</v>
      </c>
      <c r="E2754" s="75" t="s">
        <v>118</v>
      </c>
    </row>
    <row r="2755" spans="1:5">
      <c r="A2755" s="82">
        <v>5166</v>
      </c>
      <c r="B2755" s="82">
        <v>33</v>
      </c>
      <c r="C2755" s="75">
        <v>1554</v>
      </c>
      <c r="D2755" s="75">
        <v>132</v>
      </c>
      <c r="E2755" s="75" t="s">
        <v>118</v>
      </c>
    </row>
    <row r="2756" spans="1:5">
      <c r="A2756" s="82">
        <v>5167</v>
      </c>
      <c r="B2756" s="82">
        <v>33</v>
      </c>
      <c r="C2756" s="75">
        <v>1554</v>
      </c>
      <c r="D2756" s="75">
        <v>132</v>
      </c>
      <c r="E2756" s="75" t="s">
        <v>118</v>
      </c>
    </row>
    <row r="2757" spans="1:5">
      <c r="A2757" s="82">
        <v>5168</v>
      </c>
      <c r="B2757" s="82">
        <v>33</v>
      </c>
      <c r="C2757" s="75">
        <v>1554</v>
      </c>
      <c r="D2757" s="75">
        <v>132</v>
      </c>
      <c r="E2757" s="75" t="s">
        <v>118</v>
      </c>
    </row>
    <row r="2758" spans="1:5">
      <c r="A2758" s="82">
        <v>5169</v>
      </c>
      <c r="B2758" s="82">
        <v>33</v>
      </c>
      <c r="C2758" s="75">
        <v>1554</v>
      </c>
      <c r="D2758" s="75">
        <v>132</v>
      </c>
      <c r="E2758" s="75" t="s">
        <v>118</v>
      </c>
    </row>
    <row r="2759" spans="1:5">
      <c r="A2759" s="82">
        <v>5170</v>
      </c>
      <c r="B2759" s="82">
        <v>33</v>
      </c>
      <c r="C2759" s="75">
        <v>1554</v>
      </c>
      <c r="D2759" s="75">
        <v>132</v>
      </c>
      <c r="E2759" s="75" t="s">
        <v>118</v>
      </c>
    </row>
    <row r="2760" spans="1:5">
      <c r="A2760" s="82">
        <v>5171</v>
      </c>
      <c r="B2760" s="82">
        <v>33</v>
      </c>
      <c r="C2760" s="75">
        <v>1554</v>
      </c>
      <c r="D2760" s="75">
        <v>132</v>
      </c>
      <c r="E2760" s="75" t="s">
        <v>118</v>
      </c>
    </row>
    <row r="2761" spans="1:5">
      <c r="A2761" s="82">
        <v>5172</v>
      </c>
      <c r="B2761" s="82">
        <v>33</v>
      </c>
      <c r="C2761" s="75">
        <v>1554</v>
      </c>
      <c r="D2761" s="75">
        <v>132</v>
      </c>
      <c r="E2761" s="75" t="s">
        <v>118</v>
      </c>
    </row>
    <row r="2762" spans="1:5">
      <c r="A2762" s="82">
        <v>5173</v>
      </c>
      <c r="B2762" s="82">
        <v>33</v>
      </c>
      <c r="C2762" s="75">
        <v>1554</v>
      </c>
      <c r="D2762" s="75">
        <v>132</v>
      </c>
      <c r="E2762" s="75" t="s">
        <v>118</v>
      </c>
    </row>
    <row r="2763" spans="1:5">
      <c r="A2763" s="82">
        <v>5174</v>
      </c>
      <c r="B2763" s="82">
        <v>33</v>
      </c>
      <c r="C2763" s="75">
        <v>1554</v>
      </c>
      <c r="D2763" s="75">
        <v>132</v>
      </c>
      <c r="E2763" s="75" t="s">
        <v>118</v>
      </c>
    </row>
    <row r="2764" spans="1:5">
      <c r="A2764" s="82">
        <v>5201</v>
      </c>
      <c r="B2764" s="82">
        <v>33</v>
      </c>
      <c r="C2764" s="75">
        <v>1554</v>
      </c>
      <c r="D2764" s="75">
        <v>132</v>
      </c>
      <c r="E2764" s="75" t="s">
        <v>118</v>
      </c>
    </row>
    <row r="2765" spans="1:5">
      <c r="A2765" s="82">
        <v>5202</v>
      </c>
      <c r="B2765" s="82">
        <v>33</v>
      </c>
      <c r="C2765" s="75">
        <v>1554</v>
      </c>
      <c r="D2765" s="75">
        <v>132</v>
      </c>
      <c r="E2765" s="75" t="s">
        <v>118</v>
      </c>
    </row>
    <row r="2766" spans="1:5">
      <c r="A2766" s="82">
        <v>5203</v>
      </c>
      <c r="B2766" s="82">
        <v>33</v>
      </c>
      <c r="C2766" s="75">
        <v>1554</v>
      </c>
      <c r="D2766" s="75">
        <v>132</v>
      </c>
      <c r="E2766" s="75" t="s">
        <v>118</v>
      </c>
    </row>
    <row r="2767" spans="1:5">
      <c r="A2767" s="82">
        <v>5204</v>
      </c>
      <c r="B2767" s="82">
        <v>33</v>
      </c>
      <c r="C2767" s="75">
        <v>1554</v>
      </c>
      <c r="D2767" s="75">
        <v>132</v>
      </c>
      <c r="E2767" s="75" t="s">
        <v>118</v>
      </c>
    </row>
    <row r="2768" spans="1:5">
      <c r="A2768" s="82">
        <v>5210</v>
      </c>
      <c r="B2768" s="82">
        <v>33</v>
      </c>
      <c r="C2768" s="75">
        <v>1554</v>
      </c>
      <c r="D2768" s="75">
        <v>132</v>
      </c>
      <c r="E2768" s="75" t="s">
        <v>118</v>
      </c>
    </row>
    <row r="2769" spans="1:5">
      <c r="A2769" s="82">
        <v>5211</v>
      </c>
      <c r="B2769" s="82">
        <v>33</v>
      </c>
      <c r="C2769" s="75">
        <v>1554</v>
      </c>
      <c r="D2769" s="75">
        <v>132</v>
      </c>
      <c r="E2769" s="75" t="s">
        <v>118</v>
      </c>
    </row>
    <row r="2770" spans="1:5">
      <c r="A2770" s="82">
        <v>5212</v>
      </c>
      <c r="B2770" s="82">
        <v>33</v>
      </c>
      <c r="C2770" s="75">
        <v>1554</v>
      </c>
      <c r="D2770" s="75">
        <v>132</v>
      </c>
      <c r="E2770" s="75" t="s">
        <v>118</v>
      </c>
    </row>
    <row r="2771" spans="1:5">
      <c r="A2771" s="82">
        <v>5213</v>
      </c>
      <c r="B2771" s="82">
        <v>33</v>
      </c>
      <c r="C2771" s="75">
        <v>1554</v>
      </c>
      <c r="D2771" s="75">
        <v>132</v>
      </c>
      <c r="E2771" s="75" t="s">
        <v>118</v>
      </c>
    </row>
    <row r="2772" spans="1:5">
      <c r="A2772" s="82">
        <v>5214</v>
      </c>
      <c r="B2772" s="82">
        <v>33</v>
      </c>
      <c r="C2772" s="75">
        <v>1554</v>
      </c>
      <c r="D2772" s="75">
        <v>132</v>
      </c>
      <c r="E2772" s="75" t="s">
        <v>118</v>
      </c>
    </row>
    <row r="2773" spans="1:5">
      <c r="A2773" s="82">
        <v>5220</v>
      </c>
      <c r="B2773" s="82">
        <v>33</v>
      </c>
      <c r="C2773" s="75">
        <v>1554</v>
      </c>
      <c r="D2773" s="75">
        <v>132</v>
      </c>
      <c r="E2773" s="75" t="s">
        <v>118</v>
      </c>
    </row>
    <row r="2774" spans="1:5">
      <c r="A2774" s="82">
        <v>5221</v>
      </c>
      <c r="B2774" s="82">
        <v>33</v>
      </c>
      <c r="C2774" s="75">
        <v>1554</v>
      </c>
      <c r="D2774" s="75">
        <v>132</v>
      </c>
      <c r="E2774" s="75" t="s">
        <v>118</v>
      </c>
    </row>
    <row r="2775" spans="1:5">
      <c r="A2775" s="82">
        <v>5222</v>
      </c>
      <c r="B2775" s="82">
        <v>33</v>
      </c>
      <c r="C2775" s="75">
        <v>1554</v>
      </c>
      <c r="D2775" s="75">
        <v>132</v>
      </c>
      <c r="E2775" s="75" t="s">
        <v>118</v>
      </c>
    </row>
    <row r="2776" spans="1:5">
      <c r="A2776" s="82">
        <v>5223</v>
      </c>
      <c r="B2776" s="82">
        <v>33</v>
      </c>
      <c r="C2776" s="75">
        <v>1554</v>
      </c>
      <c r="D2776" s="75">
        <v>132</v>
      </c>
      <c r="E2776" s="75" t="s">
        <v>118</v>
      </c>
    </row>
    <row r="2777" spans="1:5">
      <c r="A2777" s="82">
        <v>5231</v>
      </c>
      <c r="B2777" s="82">
        <v>33</v>
      </c>
      <c r="C2777" s="75">
        <v>1554</v>
      </c>
      <c r="D2777" s="75">
        <v>132</v>
      </c>
      <c r="E2777" s="75" t="s">
        <v>118</v>
      </c>
    </row>
    <row r="2778" spans="1:5">
      <c r="A2778" s="82">
        <v>5232</v>
      </c>
      <c r="B2778" s="82">
        <v>33</v>
      </c>
      <c r="C2778" s="75">
        <v>1554</v>
      </c>
      <c r="D2778" s="75">
        <v>132</v>
      </c>
      <c r="E2778" s="75" t="s">
        <v>118</v>
      </c>
    </row>
    <row r="2779" spans="1:5">
      <c r="A2779" s="82">
        <v>5233</v>
      </c>
      <c r="B2779" s="82">
        <v>33</v>
      </c>
      <c r="C2779" s="75">
        <v>1554</v>
      </c>
      <c r="D2779" s="75">
        <v>132</v>
      </c>
      <c r="E2779" s="75" t="s">
        <v>118</v>
      </c>
    </row>
    <row r="2780" spans="1:5">
      <c r="A2780" s="82">
        <v>5234</v>
      </c>
      <c r="B2780" s="82">
        <v>33</v>
      </c>
      <c r="C2780" s="75">
        <v>1554</v>
      </c>
      <c r="D2780" s="75">
        <v>132</v>
      </c>
      <c r="E2780" s="75" t="s">
        <v>118</v>
      </c>
    </row>
    <row r="2781" spans="1:5">
      <c r="A2781" s="82">
        <v>5235</v>
      </c>
      <c r="B2781" s="82">
        <v>33</v>
      </c>
      <c r="C2781" s="75">
        <v>1554</v>
      </c>
      <c r="D2781" s="75">
        <v>132</v>
      </c>
      <c r="E2781" s="75" t="s">
        <v>118</v>
      </c>
    </row>
    <row r="2782" spans="1:5">
      <c r="A2782" s="82">
        <v>5236</v>
      </c>
      <c r="B2782" s="82">
        <v>33</v>
      </c>
      <c r="C2782" s="75">
        <v>1554</v>
      </c>
      <c r="D2782" s="75">
        <v>132</v>
      </c>
      <c r="E2782" s="75" t="s">
        <v>118</v>
      </c>
    </row>
    <row r="2783" spans="1:5">
      <c r="A2783" s="82">
        <v>5237</v>
      </c>
      <c r="B2783" s="82">
        <v>33</v>
      </c>
      <c r="C2783" s="75">
        <v>1554</v>
      </c>
      <c r="D2783" s="75">
        <v>132</v>
      </c>
      <c r="E2783" s="75" t="s">
        <v>118</v>
      </c>
    </row>
    <row r="2784" spans="1:5">
      <c r="A2784" s="82">
        <v>5238</v>
      </c>
      <c r="B2784" s="82">
        <v>33</v>
      </c>
      <c r="C2784" s="75">
        <v>1554</v>
      </c>
      <c r="D2784" s="75">
        <v>132</v>
      </c>
      <c r="E2784" s="75" t="s">
        <v>118</v>
      </c>
    </row>
    <row r="2785" spans="1:5">
      <c r="A2785" s="82">
        <v>5240</v>
      </c>
      <c r="B2785" s="82">
        <v>33</v>
      </c>
      <c r="C2785" s="75">
        <v>1554</v>
      </c>
      <c r="D2785" s="75">
        <v>132</v>
      </c>
      <c r="E2785" s="75" t="s">
        <v>118</v>
      </c>
    </row>
    <row r="2786" spans="1:5">
      <c r="A2786" s="82">
        <v>5241</v>
      </c>
      <c r="B2786" s="82">
        <v>33</v>
      </c>
      <c r="C2786" s="75">
        <v>1554</v>
      </c>
      <c r="D2786" s="75">
        <v>132</v>
      </c>
      <c r="E2786" s="75" t="s">
        <v>118</v>
      </c>
    </row>
    <row r="2787" spans="1:5">
      <c r="A2787" s="82">
        <v>5242</v>
      </c>
      <c r="B2787" s="82">
        <v>33</v>
      </c>
      <c r="C2787" s="75">
        <v>1554</v>
      </c>
      <c r="D2787" s="75">
        <v>132</v>
      </c>
      <c r="E2787" s="75" t="s">
        <v>118</v>
      </c>
    </row>
    <row r="2788" spans="1:5">
      <c r="A2788" s="82">
        <v>5243</v>
      </c>
      <c r="B2788" s="82">
        <v>33</v>
      </c>
      <c r="C2788" s="75">
        <v>1554</v>
      </c>
      <c r="D2788" s="75">
        <v>132</v>
      </c>
      <c r="E2788" s="75" t="s">
        <v>118</v>
      </c>
    </row>
    <row r="2789" spans="1:5">
      <c r="A2789" s="82">
        <v>5244</v>
      </c>
      <c r="B2789" s="82">
        <v>33</v>
      </c>
      <c r="C2789" s="75">
        <v>1554</v>
      </c>
      <c r="D2789" s="75">
        <v>132</v>
      </c>
      <c r="E2789" s="75" t="s">
        <v>118</v>
      </c>
    </row>
    <row r="2790" spans="1:5">
      <c r="A2790" s="82">
        <v>5245</v>
      </c>
      <c r="B2790" s="82">
        <v>33</v>
      </c>
      <c r="C2790" s="75">
        <v>1554</v>
      </c>
      <c r="D2790" s="75">
        <v>132</v>
      </c>
      <c r="E2790" s="75" t="s">
        <v>118</v>
      </c>
    </row>
    <row r="2791" spans="1:5">
      <c r="A2791" s="82">
        <v>5250</v>
      </c>
      <c r="B2791" s="82">
        <v>33</v>
      </c>
      <c r="C2791" s="75">
        <v>1554</v>
      </c>
      <c r="D2791" s="75">
        <v>132</v>
      </c>
      <c r="E2791" s="75" t="s">
        <v>118</v>
      </c>
    </row>
    <row r="2792" spans="1:5">
      <c r="A2792" s="82">
        <v>5251</v>
      </c>
      <c r="B2792" s="82">
        <v>33</v>
      </c>
      <c r="C2792" s="75">
        <v>1554</v>
      </c>
      <c r="D2792" s="75">
        <v>132</v>
      </c>
      <c r="E2792" s="75" t="s">
        <v>118</v>
      </c>
    </row>
    <row r="2793" spans="1:5">
      <c r="A2793" s="82">
        <v>5252</v>
      </c>
      <c r="B2793" s="82">
        <v>33</v>
      </c>
      <c r="C2793" s="75">
        <v>1554</v>
      </c>
      <c r="D2793" s="75">
        <v>132</v>
      </c>
      <c r="E2793" s="75" t="s">
        <v>118</v>
      </c>
    </row>
    <row r="2794" spans="1:5">
      <c r="A2794" s="82">
        <v>5253</v>
      </c>
      <c r="B2794" s="82">
        <v>33</v>
      </c>
      <c r="C2794" s="75">
        <v>1554</v>
      </c>
      <c r="D2794" s="75">
        <v>132</v>
      </c>
      <c r="E2794" s="75" t="s">
        <v>118</v>
      </c>
    </row>
    <row r="2795" spans="1:5">
      <c r="A2795" s="82">
        <v>5254</v>
      </c>
      <c r="B2795" s="82">
        <v>33</v>
      </c>
      <c r="C2795" s="75">
        <v>1554</v>
      </c>
      <c r="D2795" s="75">
        <v>132</v>
      </c>
      <c r="E2795" s="75" t="s">
        <v>118</v>
      </c>
    </row>
    <row r="2796" spans="1:5">
      <c r="A2796" s="82">
        <v>5255</v>
      </c>
      <c r="B2796" s="82">
        <v>33</v>
      </c>
      <c r="C2796" s="75">
        <v>1554</v>
      </c>
      <c r="D2796" s="75">
        <v>132</v>
      </c>
      <c r="E2796" s="75" t="s">
        <v>118</v>
      </c>
    </row>
    <row r="2797" spans="1:5">
      <c r="A2797" s="82">
        <v>5256</v>
      </c>
      <c r="B2797" s="82">
        <v>33</v>
      </c>
      <c r="C2797" s="75">
        <v>1554</v>
      </c>
      <c r="D2797" s="75">
        <v>132</v>
      </c>
      <c r="E2797" s="75" t="s">
        <v>118</v>
      </c>
    </row>
    <row r="2798" spans="1:5">
      <c r="A2798" s="82">
        <v>5259</v>
      </c>
      <c r="B2798" s="82">
        <v>34</v>
      </c>
      <c r="C2798" s="75">
        <v>1258</v>
      </c>
      <c r="D2798" s="75">
        <v>173</v>
      </c>
      <c r="E2798" s="75" t="s">
        <v>118</v>
      </c>
    </row>
    <row r="2799" spans="1:5">
      <c r="A2799" s="82">
        <v>5260</v>
      </c>
      <c r="B2799" s="82">
        <v>34</v>
      </c>
      <c r="C2799" s="75">
        <v>1258</v>
      </c>
      <c r="D2799" s="75">
        <v>173</v>
      </c>
      <c r="E2799" s="75" t="s">
        <v>118</v>
      </c>
    </row>
    <row r="2800" spans="1:5">
      <c r="A2800" s="82">
        <v>5261</v>
      </c>
      <c r="B2800" s="82">
        <v>34</v>
      </c>
      <c r="C2800" s="75">
        <v>1258</v>
      </c>
      <c r="D2800" s="75">
        <v>173</v>
      </c>
      <c r="E2800" s="75" t="s">
        <v>118</v>
      </c>
    </row>
    <row r="2801" spans="1:5">
      <c r="A2801" s="82">
        <v>5262</v>
      </c>
      <c r="B2801" s="82">
        <v>35</v>
      </c>
      <c r="C2801" s="75">
        <v>1813</v>
      </c>
      <c r="D2801" s="75">
        <v>61</v>
      </c>
      <c r="E2801" s="75" t="s">
        <v>118</v>
      </c>
    </row>
    <row r="2802" spans="1:5">
      <c r="A2802" s="82">
        <v>5263</v>
      </c>
      <c r="B2802" s="82">
        <v>35</v>
      </c>
      <c r="C2802" s="75">
        <v>1813</v>
      </c>
      <c r="D2802" s="75">
        <v>61</v>
      </c>
      <c r="E2802" s="75" t="s">
        <v>118</v>
      </c>
    </row>
    <row r="2803" spans="1:5">
      <c r="A2803" s="82">
        <v>5264</v>
      </c>
      <c r="B2803" s="82">
        <v>34</v>
      </c>
      <c r="C2803" s="75">
        <v>1258</v>
      </c>
      <c r="D2803" s="75">
        <v>173</v>
      </c>
      <c r="E2803" s="75" t="s">
        <v>118</v>
      </c>
    </row>
    <row r="2804" spans="1:5">
      <c r="A2804" s="82">
        <v>5265</v>
      </c>
      <c r="B2804" s="82">
        <v>34</v>
      </c>
      <c r="C2804" s="75">
        <v>1258</v>
      </c>
      <c r="D2804" s="75">
        <v>173</v>
      </c>
      <c r="E2804" s="75" t="s">
        <v>118</v>
      </c>
    </row>
    <row r="2805" spans="1:5">
      <c r="A2805" s="82">
        <v>5266</v>
      </c>
      <c r="B2805" s="82">
        <v>34</v>
      </c>
      <c r="C2805" s="75">
        <v>1258</v>
      </c>
      <c r="D2805" s="75">
        <v>173</v>
      </c>
      <c r="E2805" s="75" t="s">
        <v>118</v>
      </c>
    </row>
    <row r="2806" spans="1:5">
      <c r="A2806" s="82">
        <v>5267</v>
      </c>
      <c r="B2806" s="82">
        <v>35</v>
      </c>
      <c r="C2806" s="75">
        <v>1813</v>
      </c>
      <c r="D2806" s="75">
        <v>61</v>
      </c>
      <c r="E2806" s="75" t="s">
        <v>118</v>
      </c>
    </row>
    <row r="2807" spans="1:5">
      <c r="A2807" s="82">
        <v>5268</v>
      </c>
      <c r="B2807" s="82">
        <v>35</v>
      </c>
      <c r="C2807" s="75">
        <v>1813</v>
      </c>
      <c r="D2807" s="75">
        <v>61</v>
      </c>
      <c r="E2807" s="75" t="s">
        <v>118</v>
      </c>
    </row>
    <row r="2808" spans="1:5">
      <c r="A2808" s="82">
        <v>5269</v>
      </c>
      <c r="B2808" s="82">
        <v>35</v>
      </c>
      <c r="C2808" s="75">
        <v>1813</v>
      </c>
      <c r="D2808" s="75">
        <v>61</v>
      </c>
      <c r="E2808" s="75" t="s">
        <v>118</v>
      </c>
    </row>
    <row r="2809" spans="1:5">
      <c r="A2809" s="82">
        <v>5270</v>
      </c>
      <c r="B2809" s="82">
        <v>35</v>
      </c>
      <c r="C2809" s="75">
        <v>1813</v>
      </c>
      <c r="D2809" s="75">
        <v>61</v>
      </c>
      <c r="E2809" s="75" t="s">
        <v>118</v>
      </c>
    </row>
    <row r="2810" spans="1:5">
      <c r="A2810" s="82">
        <v>5271</v>
      </c>
      <c r="B2810" s="82">
        <v>35</v>
      </c>
      <c r="C2810" s="75">
        <v>1813</v>
      </c>
      <c r="D2810" s="75">
        <v>61</v>
      </c>
      <c r="E2810" s="75" t="s">
        <v>118</v>
      </c>
    </row>
    <row r="2811" spans="1:5">
      <c r="A2811" s="82">
        <v>5272</v>
      </c>
      <c r="B2811" s="82">
        <v>35</v>
      </c>
      <c r="C2811" s="75">
        <v>1813</v>
      </c>
      <c r="D2811" s="75">
        <v>61</v>
      </c>
      <c r="E2811" s="75" t="s">
        <v>118</v>
      </c>
    </row>
    <row r="2812" spans="1:5">
      <c r="A2812" s="82">
        <v>5273</v>
      </c>
      <c r="B2812" s="82">
        <v>35</v>
      </c>
      <c r="C2812" s="75">
        <v>1813</v>
      </c>
      <c r="D2812" s="75">
        <v>61</v>
      </c>
      <c r="E2812" s="75" t="s">
        <v>118</v>
      </c>
    </row>
    <row r="2813" spans="1:5">
      <c r="A2813" s="82">
        <v>5275</v>
      </c>
      <c r="B2813" s="82">
        <v>35</v>
      </c>
      <c r="C2813" s="75">
        <v>1813</v>
      </c>
      <c r="D2813" s="75">
        <v>61</v>
      </c>
      <c r="E2813" s="75" t="s">
        <v>118</v>
      </c>
    </row>
    <row r="2814" spans="1:5">
      <c r="A2814" s="82">
        <v>5276</v>
      </c>
      <c r="B2814" s="82">
        <v>35</v>
      </c>
      <c r="C2814" s="75">
        <v>1813</v>
      </c>
      <c r="D2814" s="75">
        <v>61</v>
      </c>
      <c r="E2814" s="75" t="s">
        <v>118</v>
      </c>
    </row>
    <row r="2815" spans="1:5">
      <c r="A2815" s="82">
        <v>5277</v>
      </c>
      <c r="B2815" s="82">
        <v>35</v>
      </c>
      <c r="C2815" s="75">
        <v>1813</v>
      </c>
      <c r="D2815" s="75">
        <v>61</v>
      </c>
      <c r="E2815" s="75" t="s">
        <v>118</v>
      </c>
    </row>
    <row r="2816" spans="1:5">
      <c r="A2816" s="82">
        <v>5278</v>
      </c>
      <c r="B2816" s="82">
        <v>35</v>
      </c>
      <c r="C2816" s="75">
        <v>1813</v>
      </c>
      <c r="D2816" s="75">
        <v>61</v>
      </c>
      <c r="E2816" s="75" t="s">
        <v>118</v>
      </c>
    </row>
    <row r="2817" spans="1:5">
      <c r="A2817" s="82">
        <v>5279</v>
      </c>
      <c r="B2817" s="82">
        <v>35</v>
      </c>
      <c r="C2817" s="75">
        <v>1813</v>
      </c>
      <c r="D2817" s="75">
        <v>61</v>
      </c>
      <c r="E2817" s="75" t="s">
        <v>118</v>
      </c>
    </row>
    <row r="2818" spans="1:5">
      <c r="A2818" s="82">
        <v>5280</v>
      </c>
      <c r="B2818" s="82">
        <v>35</v>
      </c>
      <c r="C2818" s="75">
        <v>1813</v>
      </c>
      <c r="D2818" s="75">
        <v>61</v>
      </c>
      <c r="E2818" s="75" t="s">
        <v>118</v>
      </c>
    </row>
    <row r="2819" spans="1:5">
      <c r="A2819" s="82">
        <v>5290</v>
      </c>
      <c r="B2819" s="82">
        <v>35</v>
      </c>
      <c r="C2819" s="75">
        <v>1813</v>
      </c>
      <c r="D2819" s="75">
        <v>61</v>
      </c>
      <c r="E2819" s="75" t="s">
        <v>118</v>
      </c>
    </row>
    <row r="2820" spans="1:5">
      <c r="A2820" s="82">
        <v>5291</v>
      </c>
      <c r="B2820" s="82">
        <v>35</v>
      </c>
      <c r="C2820" s="75">
        <v>1813</v>
      </c>
      <c r="D2820" s="75">
        <v>61</v>
      </c>
      <c r="E2820" s="75" t="s">
        <v>118</v>
      </c>
    </row>
    <row r="2821" spans="1:5">
      <c r="A2821" s="82">
        <v>5301</v>
      </c>
      <c r="B2821" s="82">
        <v>34</v>
      </c>
      <c r="C2821" s="75">
        <v>1258</v>
      </c>
      <c r="D2821" s="75">
        <v>173</v>
      </c>
      <c r="E2821" s="75" t="s">
        <v>118</v>
      </c>
    </row>
    <row r="2822" spans="1:5">
      <c r="A2822" s="82">
        <v>5302</v>
      </c>
      <c r="B2822" s="82">
        <v>34</v>
      </c>
      <c r="C2822" s="75">
        <v>1258</v>
      </c>
      <c r="D2822" s="75">
        <v>173</v>
      </c>
      <c r="E2822" s="75" t="s">
        <v>118</v>
      </c>
    </row>
    <row r="2823" spans="1:5">
      <c r="A2823" s="82">
        <v>5303</v>
      </c>
      <c r="B2823" s="82">
        <v>33</v>
      </c>
      <c r="C2823" s="75">
        <v>1554</v>
      </c>
      <c r="D2823" s="75">
        <v>132</v>
      </c>
      <c r="E2823" s="75" t="s">
        <v>118</v>
      </c>
    </row>
    <row r="2824" spans="1:5">
      <c r="A2824" s="82">
        <v>5304</v>
      </c>
      <c r="B2824" s="82">
        <v>34</v>
      </c>
      <c r="C2824" s="75">
        <v>1258</v>
      </c>
      <c r="D2824" s="75">
        <v>173</v>
      </c>
      <c r="E2824" s="75" t="s">
        <v>118</v>
      </c>
    </row>
    <row r="2825" spans="1:5">
      <c r="A2825" s="82">
        <v>5306</v>
      </c>
      <c r="B2825" s="82">
        <v>34</v>
      </c>
      <c r="C2825" s="75">
        <v>1258</v>
      </c>
      <c r="D2825" s="75">
        <v>173</v>
      </c>
      <c r="E2825" s="75" t="s">
        <v>118</v>
      </c>
    </row>
    <row r="2826" spans="1:5">
      <c r="A2826" s="82">
        <v>5307</v>
      </c>
      <c r="B2826" s="82">
        <v>34</v>
      </c>
      <c r="C2826" s="75">
        <v>1258</v>
      </c>
      <c r="D2826" s="75">
        <v>173</v>
      </c>
      <c r="E2826" s="75" t="s">
        <v>118</v>
      </c>
    </row>
    <row r="2827" spans="1:5">
      <c r="A2827" s="82">
        <v>5308</v>
      </c>
      <c r="B2827" s="82">
        <v>34</v>
      </c>
      <c r="C2827" s="75">
        <v>1258</v>
      </c>
      <c r="D2827" s="75">
        <v>173</v>
      </c>
      <c r="E2827" s="75" t="s">
        <v>118</v>
      </c>
    </row>
    <row r="2828" spans="1:5">
      <c r="A2828" s="82">
        <v>5309</v>
      </c>
      <c r="B2828" s="82">
        <v>34</v>
      </c>
      <c r="C2828" s="75">
        <v>1258</v>
      </c>
      <c r="D2828" s="75">
        <v>173</v>
      </c>
      <c r="E2828" s="75" t="s">
        <v>118</v>
      </c>
    </row>
    <row r="2829" spans="1:5">
      <c r="A2829" s="82">
        <v>5310</v>
      </c>
      <c r="B2829" s="82">
        <v>34</v>
      </c>
      <c r="C2829" s="75">
        <v>1258</v>
      </c>
      <c r="D2829" s="75">
        <v>173</v>
      </c>
      <c r="E2829" s="75" t="s">
        <v>118</v>
      </c>
    </row>
    <row r="2830" spans="1:5">
      <c r="A2830" s="82">
        <v>5311</v>
      </c>
      <c r="B2830" s="82">
        <v>34</v>
      </c>
      <c r="C2830" s="75">
        <v>1258</v>
      </c>
      <c r="D2830" s="75">
        <v>173</v>
      </c>
      <c r="E2830" s="75" t="s">
        <v>118</v>
      </c>
    </row>
    <row r="2831" spans="1:5">
      <c r="A2831" s="82">
        <v>5312</v>
      </c>
      <c r="B2831" s="82">
        <v>34</v>
      </c>
      <c r="C2831" s="75">
        <v>1258</v>
      </c>
      <c r="D2831" s="75">
        <v>173</v>
      </c>
      <c r="E2831" s="75" t="s">
        <v>118</v>
      </c>
    </row>
    <row r="2832" spans="1:5">
      <c r="A2832" s="82">
        <v>5320</v>
      </c>
      <c r="B2832" s="82">
        <v>34</v>
      </c>
      <c r="C2832" s="75">
        <v>1258</v>
      </c>
      <c r="D2832" s="75">
        <v>173</v>
      </c>
      <c r="E2832" s="75" t="s">
        <v>118</v>
      </c>
    </row>
    <row r="2833" spans="1:5">
      <c r="A2833" s="82">
        <v>5321</v>
      </c>
      <c r="B2833" s="82">
        <v>34</v>
      </c>
      <c r="C2833" s="75">
        <v>1258</v>
      </c>
      <c r="D2833" s="75">
        <v>173</v>
      </c>
      <c r="E2833" s="75" t="s">
        <v>118</v>
      </c>
    </row>
    <row r="2834" spans="1:5">
      <c r="A2834" s="82">
        <v>5322</v>
      </c>
      <c r="B2834" s="82">
        <v>34</v>
      </c>
      <c r="C2834" s="75">
        <v>1258</v>
      </c>
      <c r="D2834" s="75">
        <v>173</v>
      </c>
      <c r="E2834" s="75" t="s">
        <v>118</v>
      </c>
    </row>
    <row r="2835" spans="1:5">
      <c r="A2835" s="82">
        <v>5330</v>
      </c>
      <c r="B2835" s="82">
        <v>34</v>
      </c>
      <c r="C2835" s="75">
        <v>1258</v>
      </c>
      <c r="D2835" s="75">
        <v>173</v>
      </c>
      <c r="E2835" s="75" t="s">
        <v>118</v>
      </c>
    </row>
    <row r="2836" spans="1:5">
      <c r="A2836" s="82">
        <v>5331</v>
      </c>
      <c r="B2836" s="82">
        <v>34</v>
      </c>
      <c r="C2836" s="75">
        <v>1258</v>
      </c>
      <c r="D2836" s="75">
        <v>173</v>
      </c>
      <c r="E2836" s="75" t="s">
        <v>118</v>
      </c>
    </row>
    <row r="2837" spans="1:5">
      <c r="A2837" s="82">
        <v>5332</v>
      </c>
      <c r="B2837" s="82">
        <v>34</v>
      </c>
      <c r="C2837" s="75">
        <v>1258</v>
      </c>
      <c r="D2837" s="75">
        <v>173</v>
      </c>
      <c r="E2837" s="75" t="s">
        <v>118</v>
      </c>
    </row>
    <row r="2838" spans="1:5">
      <c r="A2838" s="82">
        <v>5333</v>
      </c>
      <c r="B2838" s="82">
        <v>34</v>
      </c>
      <c r="C2838" s="75">
        <v>1258</v>
      </c>
      <c r="D2838" s="75">
        <v>173</v>
      </c>
      <c r="E2838" s="75" t="s">
        <v>118</v>
      </c>
    </row>
    <row r="2839" spans="1:5">
      <c r="A2839" s="82">
        <v>5340</v>
      </c>
      <c r="B2839" s="82">
        <v>34</v>
      </c>
      <c r="C2839" s="75">
        <v>1258</v>
      </c>
      <c r="D2839" s="75">
        <v>173</v>
      </c>
      <c r="E2839" s="75" t="s">
        <v>118</v>
      </c>
    </row>
    <row r="2840" spans="1:5">
      <c r="A2840" s="82">
        <v>5341</v>
      </c>
      <c r="B2840" s="82">
        <v>34</v>
      </c>
      <c r="C2840" s="75">
        <v>1258</v>
      </c>
      <c r="D2840" s="75">
        <v>173</v>
      </c>
      <c r="E2840" s="75" t="s">
        <v>118</v>
      </c>
    </row>
    <row r="2841" spans="1:5">
      <c r="A2841" s="82">
        <v>5342</v>
      </c>
      <c r="B2841" s="82">
        <v>34</v>
      </c>
      <c r="C2841" s="75">
        <v>1258</v>
      </c>
      <c r="D2841" s="75">
        <v>173</v>
      </c>
      <c r="E2841" s="75" t="s">
        <v>118</v>
      </c>
    </row>
    <row r="2842" spans="1:5">
      <c r="A2842" s="82">
        <v>5343</v>
      </c>
      <c r="B2842" s="82">
        <v>34</v>
      </c>
      <c r="C2842" s="75">
        <v>1258</v>
      </c>
      <c r="D2842" s="75">
        <v>173</v>
      </c>
      <c r="E2842" s="75" t="s">
        <v>118</v>
      </c>
    </row>
    <row r="2843" spans="1:5">
      <c r="A2843" s="82">
        <v>5344</v>
      </c>
      <c r="B2843" s="82">
        <v>34</v>
      </c>
      <c r="C2843" s="75">
        <v>1258</v>
      </c>
      <c r="D2843" s="75">
        <v>173</v>
      </c>
      <c r="E2843" s="75" t="s">
        <v>118</v>
      </c>
    </row>
    <row r="2844" spans="1:5">
      <c r="A2844" s="82">
        <v>5345</v>
      </c>
      <c r="B2844" s="82">
        <v>34</v>
      </c>
      <c r="C2844" s="75">
        <v>1258</v>
      </c>
      <c r="D2844" s="75">
        <v>173</v>
      </c>
      <c r="E2844" s="75" t="s">
        <v>118</v>
      </c>
    </row>
    <row r="2845" spans="1:5">
      <c r="A2845" s="82">
        <v>5346</v>
      </c>
      <c r="B2845" s="82">
        <v>34</v>
      </c>
      <c r="C2845" s="75">
        <v>1258</v>
      </c>
      <c r="D2845" s="75">
        <v>173</v>
      </c>
      <c r="E2845" s="75" t="s">
        <v>118</v>
      </c>
    </row>
    <row r="2846" spans="1:5">
      <c r="A2846" s="82">
        <v>5350</v>
      </c>
      <c r="B2846" s="82">
        <v>33</v>
      </c>
      <c r="C2846" s="75">
        <v>1554</v>
      </c>
      <c r="D2846" s="75">
        <v>132</v>
      </c>
      <c r="E2846" s="75" t="s">
        <v>118</v>
      </c>
    </row>
    <row r="2847" spans="1:5">
      <c r="A2847" s="82">
        <v>5351</v>
      </c>
      <c r="B2847" s="82">
        <v>33</v>
      </c>
      <c r="C2847" s="75">
        <v>1554</v>
      </c>
      <c r="D2847" s="75">
        <v>132</v>
      </c>
      <c r="E2847" s="75" t="s">
        <v>118</v>
      </c>
    </row>
    <row r="2848" spans="1:5">
      <c r="A2848" s="82">
        <v>5352</v>
      </c>
      <c r="B2848" s="82">
        <v>33</v>
      </c>
      <c r="C2848" s="75">
        <v>1554</v>
      </c>
      <c r="D2848" s="75">
        <v>132</v>
      </c>
      <c r="E2848" s="75" t="s">
        <v>118</v>
      </c>
    </row>
    <row r="2849" spans="1:5">
      <c r="A2849" s="82">
        <v>5353</v>
      </c>
      <c r="B2849" s="82">
        <v>33</v>
      </c>
      <c r="C2849" s="75">
        <v>1554</v>
      </c>
      <c r="D2849" s="75">
        <v>132</v>
      </c>
      <c r="E2849" s="75" t="s">
        <v>118</v>
      </c>
    </row>
    <row r="2850" spans="1:5">
      <c r="A2850" s="82">
        <v>5354</v>
      </c>
      <c r="B2850" s="82">
        <v>34</v>
      </c>
      <c r="C2850" s="75">
        <v>1258</v>
      </c>
      <c r="D2850" s="75">
        <v>173</v>
      </c>
      <c r="E2850" s="75" t="s">
        <v>118</v>
      </c>
    </row>
    <row r="2851" spans="1:5">
      <c r="A2851" s="82">
        <v>5355</v>
      </c>
      <c r="B2851" s="82">
        <v>33</v>
      </c>
      <c r="C2851" s="75">
        <v>1554</v>
      </c>
      <c r="D2851" s="75">
        <v>132</v>
      </c>
      <c r="E2851" s="75" t="s">
        <v>118</v>
      </c>
    </row>
    <row r="2852" spans="1:5">
      <c r="A2852" s="82">
        <v>5356</v>
      </c>
      <c r="B2852" s="82">
        <v>34</v>
      </c>
      <c r="C2852" s="75">
        <v>1258</v>
      </c>
      <c r="D2852" s="75">
        <v>173</v>
      </c>
      <c r="E2852" s="75" t="s">
        <v>118</v>
      </c>
    </row>
    <row r="2853" spans="1:5">
      <c r="A2853" s="82">
        <v>5357</v>
      </c>
      <c r="B2853" s="82">
        <v>34</v>
      </c>
      <c r="C2853" s="75">
        <v>1258</v>
      </c>
      <c r="D2853" s="75">
        <v>173</v>
      </c>
      <c r="E2853" s="75" t="s">
        <v>118</v>
      </c>
    </row>
    <row r="2854" spans="1:5">
      <c r="A2854" s="82">
        <v>5360</v>
      </c>
      <c r="B2854" s="82">
        <v>33</v>
      </c>
      <c r="C2854" s="75">
        <v>1554</v>
      </c>
      <c r="D2854" s="75">
        <v>132</v>
      </c>
      <c r="E2854" s="75" t="s">
        <v>118</v>
      </c>
    </row>
    <row r="2855" spans="1:5">
      <c r="A2855" s="82">
        <v>5371</v>
      </c>
      <c r="B2855" s="82">
        <v>33</v>
      </c>
      <c r="C2855" s="75">
        <v>1554</v>
      </c>
      <c r="D2855" s="75">
        <v>132</v>
      </c>
      <c r="E2855" s="75" t="s">
        <v>118</v>
      </c>
    </row>
    <row r="2856" spans="1:5">
      <c r="A2856" s="82">
        <v>5372</v>
      </c>
      <c r="B2856" s="82">
        <v>33</v>
      </c>
      <c r="C2856" s="75">
        <v>1554</v>
      </c>
      <c r="D2856" s="75">
        <v>132</v>
      </c>
      <c r="E2856" s="75" t="s">
        <v>118</v>
      </c>
    </row>
    <row r="2857" spans="1:5">
      <c r="A2857" s="82">
        <v>5373</v>
      </c>
      <c r="B2857" s="82">
        <v>32</v>
      </c>
      <c r="C2857" s="75">
        <v>954</v>
      </c>
      <c r="D2857" s="75">
        <v>354</v>
      </c>
      <c r="E2857" s="75" t="s">
        <v>118</v>
      </c>
    </row>
    <row r="2858" spans="1:5">
      <c r="A2858" s="82">
        <v>5374</v>
      </c>
      <c r="B2858" s="82">
        <v>32</v>
      </c>
      <c r="C2858" s="75">
        <v>954</v>
      </c>
      <c r="D2858" s="75">
        <v>354</v>
      </c>
      <c r="E2858" s="75" t="s">
        <v>118</v>
      </c>
    </row>
    <row r="2859" spans="1:5">
      <c r="A2859" s="82">
        <v>5381</v>
      </c>
      <c r="B2859" s="82">
        <v>32</v>
      </c>
      <c r="C2859" s="75">
        <v>954</v>
      </c>
      <c r="D2859" s="75">
        <v>354</v>
      </c>
      <c r="E2859" s="75" t="s">
        <v>118</v>
      </c>
    </row>
    <row r="2860" spans="1:5">
      <c r="A2860" s="82">
        <v>5400</v>
      </c>
      <c r="B2860" s="82">
        <v>32</v>
      </c>
      <c r="C2860" s="75">
        <v>954</v>
      </c>
      <c r="D2860" s="75">
        <v>354</v>
      </c>
      <c r="E2860" s="75" t="s">
        <v>118</v>
      </c>
    </row>
    <row r="2861" spans="1:5">
      <c r="A2861" s="82">
        <v>5401</v>
      </c>
      <c r="B2861" s="82">
        <v>32</v>
      </c>
      <c r="C2861" s="75">
        <v>954</v>
      </c>
      <c r="D2861" s="75">
        <v>354</v>
      </c>
      <c r="E2861" s="75" t="s">
        <v>118</v>
      </c>
    </row>
    <row r="2862" spans="1:5">
      <c r="A2862" s="82">
        <v>5410</v>
      </c>
      <c r="B2862" s="82">
        <v>32</v>
      </c>
      <c r="C2862" s="75">
        <v>954</v>
      </c>
      <c r="D2862" s="75">
        <v>354</v>
      </c>
      <c r="E2862" s="75" t="s">
        <v>118</v>
      </c>
    </row>
    <row r="2863" spans="1:5">
      <c r="A2863" s="82">
        <v>5411</v>
      </c>
      <c r="B2863" s="82">
        <v>32</v>
      </c>
      <c r="C2863" s="75">
        <v>954</v>
      </c>
      <c r="D2863" s="75">
        <v>354</v>
      </c>
      <c r="E2863" s="75" t="s">
        <v>118</v>
      </c>
    </row>
    <row r="2864" spans="1:5">
      <c r="A2864" s="82">
        <v>5412</v>
      </c>
      <c r="B2864" s="82">
        <v>32</v>
      </c>
      <c r="C2864" s="75">
        <v>954</v>
      </c>
      <c r="D2864" s="75">
        <v>354</v>
      </c>
      <c r="E2864" s="75" t="s">
        <v>118</v>
      </c>
    </row>
    <row r="2865" spans="1:5">
      <c r="A2865" s="82">
        <v>5413</v>
      </c>
      <c r="B2865" s="82">
        <v>32</v>
      </c>
      <c r="C2865" s="75">
        <v>954</v>
      </c>
      <c r="D2865" s="75">
        <v>354</v>
      </c>
      <c r="E2865" s="75" t="s">
        <v>118</v>
      </c>
    </row>
    <row r="2866" spans="1:5">
      <c r="A2866" s="82">
        <v>5414</v>
      </c>
      <c r="B2866" s="82">
        <v>32</v>
      </c>
      <c r="C2866" s="75">
        <v>954</v>
      </c>
      <c r="D2866" s="75">
        <v>354</v>
      </c>
      <c r="E2866" s="75" t="s">
        <v>118</v>
      </c>
    </row>
    <row r="2867" spans="1:5">
      <c r="A2867" s="82">
        <v>5415</v>
      </c>
      <c r="B2867" s="82">
        <v>32</v>
      </c>
      <c r="C2867" s="75">
        <v>954</v>
      </c>
      <c r="D2867" s="75">
        <v>354</v>
      </c>
      <c r="E2867" s="75" t="s">
        <v>118</v>
      </c>
    </row>
    <row r="2868" spans="1:5">
      <c r="A2868" s="82">
        <v>5416</v>
      </c>
      <c r="B2868" s="82">
        <v>32</v>
      </c>
      <c r="C2868" s="75">
        <v>954</v>
      </c>
      <c r="D2868" s="75">
        <v>354</v>
      </c>
      <c r="E2868" s="75" t="s">
        <v>118</v>
      </c>
    </row>
    <row r="2869" spans="1:5">
      <c r="A2869" s="82">
        <v>5417</v>
      </c>
      <c r="B2869" s="82">
        <v>32</v>
      </c>
      <c r="C2869" s="75">
        <v>954</v>
      </c>
      <c r="D2869" s="75">
        <v>354</v>
      </c>
      <c r="E2869" s="75" t="s">
        <v>118</v>
      </c>
    </row>
    <row r="2870" spans="1:5">
      <c r="A2870" s="82">
        <v>5418</v>
      </c>
      <c r="B2870" s="82">
        <v>32</v>
      </c>
      <c r="C2870" s="75">
        <v>954</v>
      </c>
      <c r="D2870" s="75">
        <v>354</v>
      </c>
      <c r="E2870" s="75" t="s">
        <v>118</v>
      </c>
    </row>
    <row r="2871" spans="1:5">
      <c r="A2871" s="82">
        <v>5419</v>
      </c>
      <c r="B2871" s="82">
        <v>32</v>
      </c>
      <c r="C2871" s="75">
        <v>954</v>
      </c>
      <c r="D2871" s="75">
        <v>354</v>
      </c>
      <c r="E2871" s="75" t="s">
        <v>118</v>
      </c>
    </row>
    <row r="2872" spans="1:5">
      <c r="A2872" s="82">
        <v>5420</v>
      </c>
      <c r="B2872" s="82">
        <v>32</v>
      </c>
      <c r="C2872" s="75">
        <v>954</v>
      </c>
      <c r="D2872" s="75">
        <v>354</v>
      </c>
      <c r="E2872" s="75" t="s">
        <v>118</v>
      </c>
    </row>
    <row r="2873" spans="1:5">
      <c r="A2873" s="82">
        <v>5421</v>
      </c>
      <c r="B2873" s="82">
        <v>32</v>
      </c>
      <c r="C2873" s="75">
        <v>954</v>
      </c>
      <c r="D2873" s="75">
        <v>354</v>
      </c>
      <c r="E2873" s="75" t="s">
        <v>118</v>
      </c>
    </row>
    <row r="2874" spans="1:5">
      <c r="A2874" s="82">
        <v>5422</v>
      </c>
      <c r="B2874" s="82">
        <v>32</v>
      </c>
      <c r="C2874" s="75">
        <v>954</v>
      </c>
      <c r="D2874" s="75">
        <v>354</v>
      </c>
      <c r="E2874" s="75" t="s">
        <v>118</v>
      </c>
    </row>
    <row r="2875" spans="1:5">
      <c r="A2875" s="82">
        <v>5430</v>
      </c>
      <c r="B2875" s="82">
        <v>32</v>
      </c>
      <c r="C2875" s="75">
        <v>954</v>
      </c>
      <c r="D2875" s="75">
        <v>354</v>
      </c>
      <c r="E2875" s="75" t="s">
        <v>118</v>
      </c>
    </row>
    <row r="2876" spans="1:5">
      <c r="A2876" s="82">
        <v>5431</v>
      </c>
      <c r="B2876" s="82">
        <v>32</v>
      </c>
      <c r="C2876" s="75">
        <v>954</v>
      </c>
      <c r="D2876" s="75">
        <v>354</v>
      </c>
      <c r="E2876" s="75" t="s">
        <v>118</v>
      </c>
    </row>
    <row r="2877" spans="1:5">
      <c r="A2877" s="82">
        <v>5432</v>
      </c>
      <c r="B2877" s="82">
        <v>32</v>
      </c>
      <c r="C2877" s="75">
        <v>954</v>
      </c>
      <c r="D2877" s="75">
        <v>354</v>
      </c>
      <c r="E2877" s="75" t="s">
        <v>118</v>
      </c>
    </row>
    <row r="2878" spans="1:5">
      <c r="A2878" s="82">
        <v>5433</v>
      </c>
      <c r="B2878" s="82">
        <v>32</v>
      </c>
      <c r="C2878" s="75">
        <v>954</v>
      </c>
      <c r="D2878" s="75">
        <v>354</v>
      </c>
      <c r="E2878" s="75" t="s">
        <v>118</v>
      </c>
    </row>
    <row r="2879" spans="1:5">
      <c r="A2879" s="82">
        <v>5434</v>
      </c>
      <c r="B2879" s="82">
        <v>32</v>
      </c>
      <c r="C2879" s="75">
        <v>954</v>
      </c>
      <c r="D2879" s="75">
        <v>354</v>
      </c>
      <c r="E2879" s="75" t="s">
        <v>118</v>
      </c>
    </row>
    <row r="2880" spans="1:5">
      <c r="A2880" s="82">
        <v>5440</v>
      </c>
      <c r="B2880" s="82">
        <v>32</v>
      </c>
      <c r="C2880" s="75">
        <v>954</v>
      </c>
      <c r="D2880" s="75">
        <v>354</v>
      </c>
      <c r="E2880" s="75" t="s">
        <v>118</v>
      </c>
    </row>
    <row r="2881" spans="1:5">
      <c r="A2881" s="82">
        <v>5451</v>
      </c>
      <c r="B2881" s="82">
        <v>32</v>
      </c>
      <c r="C2881" s="75">
        <v>954</v>
      </c>
      <c r="D2881" s="75">
        <v>354</v>
      </c>
      <c r="E2881" s="75" t="s">
        <v>118</v>
      </c>
    </row>
    <row r="2882" spans="1:5">
      <c r="A2882" s="82">
        <v>5452</v>
      </c>
      <c r="B2882" s="82">
        <v>32</v>
      </c>
      <c r="C2882" s="75">
        <v>954</v>
      </c>
      <c r="D2882" s="75">
        <v>354</v>
      </c>
      <c r="E2882" s="75" t="s">
        <v>118</v>
      </c>
    </row>
    <row r="2883" spans="1:5">
      <c r="A2883" s="82">
        <v>5453</v>
      </c>
      <c r="B2883" s="82">
        <v>32</v>
      </c>
      <c r="C2883" s="75">
        <v>954</v>
      </c>
      <c r="D2883" s="75">
        <v>354</v>
      </c>
      <c r="E2883" s="75" t="s">
        <v>118</v>
      </c>
    </row>
    <row r="2884" spans="1:5">
      <c r="A2884" s="82">
        <v>5454</v>
      </c>
      <c r="B2884" s="82">
        <v>32</v>
      </c>
      <c r="C2884" s="75">
        <v>954</v>
      </c>
      <c r="D2884" s="75">
        <v>354</v>
      </c>
      <c r="E2884" s="75" t="s">
        <v>118</v>
      </c>
    </row>
    <row r="2885" spans="1:5">
      <c r="A2885" s="82">
        <v>5455</v>
      </c>
      <c r="B2885" s="82">
        <v>32</v>
      </c>
      <c r="C2885" s="75">
        <v>954</v>
      </c>
      <c r="D2885" s="75">
        <v>354</v>
      </c>
      <c r="E2885" s="75" t="s">
        <v>118</v>
      </c>
    </row>
    <row r="2886" spans="1:5">
      <c r="A2886" s="82">
        <v>5460</v>
      </c>
      <c r="B2886" s="82">
        <v>32</v>
      </c>
      <c r="C2886" s="75">
        <v>954</v>
      </c>
      <c r="D2886" s="75">
        <v>354</v>
      </c>
      <c r="E2886" s="75" t="s">
        <v>118</v>
      </c>
    </row>
    <row r="2887" spans="1:5">
      <c r="A2887" s="82">
        <v>5461</v>
      </c>
      <c r="B2887" s="82">
        <v>32</v>
      </c>
      <c r="C2887" s="75">
        <v>954</v>
      </c>
      <c r="D2887" s="75">
        <v>354</v>
      </c>
      <c r="E2887" s="75" t="s">
        <v>118</v>
      </c>
    </row>
    <row r="2888" spans="1:5">
      <c r="A2888" s="82">
        <v>5462</v>
      </c>
      <c r="B2888" s="82">
        <v>32</v>
      </c>
      <c r="C2888" s="75">
        <v>954</v>
      </c>
      <c r="D2888" s="75">
        <v>354</v>
      </c>
      <c r="E2888" s="75" t="s">
        <v>118</v>
      </c>
    </row>
    <row r="2889" spans="1:5">
      <c r="A2889" s="82">
        <v>5464</v>
      </c>
      <c r="B2889" s="82">
        <v>32</v>
      </c>
      <c r="C2889" s="75">
        <v>954</v>
      </c>
      <c r="D2889" s="75">
        <v>354</v>
      </c>
      <c r="E2889" s="75" t="s">
        <v>118</v>
      </c>
    </row>
    <row r="2890" spans="1:5">
      <c r="A2890" s="82">
        <v>5470</v>
      </c>
      <c r="B2890" s="82">
        <v>32</v>
      </c>
      <c r="C2890" s="75">
        <v>954</v>
      </c>
      <c r="D2890" s="75">
        <v>354</v>
      </c>
      <c r="E2890" s="75" t="s">
        <v>118</v>
      </c>
    </row>
    <row r="2891" spans="1:5">
      <c r="A2891" s="82">
        <v>5471</v>
      </c>
      <c r="B2891" s="82">
        <v>32</v>
      </c>
      <c r="C2891" s="75">
        <v>954</v>
      </c>
      <c r="D2891" s="75">
        <v>354</v>
      </c>
      <c r="E2891" s="75" t="s">
        <v>118</v>
      </c>
    </row>
    <row r="2892" spans="1:5">
      <c r="A2892" s="82">
        <v>5472</v>
      </c>
      <c r="B2892" s="82">
        <v>32</v>
      </c>
      <c r="C2892" s="75">
        <v>954</v>
      </c>
      <c r="D2892" s="75">
        <v>354</v>
      </c>
      <c r="E2892" s="75" t="s">
        <v>118</v>
      </c>
    </row>
    <row r="2893" spans="1:5">
      <c r="A2893" s="82">
        <v>5473</v>
      </c>
      <c r="B2893" s="82">
        <v>32</v>
      </c>
      <c r="C2893" s="75">
        <v>954</v>
      </c>
      <c r="D2893" s="75">
        <v>354</v>
      </c>
      <c r="E2893" s="75" t="s">
        <v>118</v>
      </c>
    </row>
    <row r="2894" spans="1:5">
      <c r="A2894" s="82">
        <v>5480</v>
      </c>
      <c r="B2894" s="82">
        <v>32</v>
      </c>
      <c r="C2894" s="75">
        <v>954</v>
      </c>
      <c r="D2894" s="75">
        <v>354</v>
      </c>
      <c r="E2894" s="75" t="s">
        <v>118</v>
      </c>
    </row>
    <row r="2895" spans="1:5">
      <c r="A2895" s="82">
        <v>5481</v>
      </c>
      <c r="B2895" s="82">
        <v>32</v>
      </c>
      <c r="C2895" s="75">
        <v>954</v>
      </c>
      <c r="D2895" s="75">
        <v>354</v>
      </c>
      <c r="E2895" s="75" t="s">
        <v>118</v>
      </c>
    </row>
    <row r="2896" spans="1:5">
      <c r="A2896" s="82">
        <v>5482</v>
      </c>
      <c r="B2896" s="82">
        <v>32</v>
      </c>
      <c r="C2896" s="75">
        <v>954</v>
      </c>
      <c r="D2896" s="75">
        <v>354</v>
      </c>
      <c r="E2896" s="75" t="s">
        <v>118</v>
      </c>
    </row>
    <row r="2897" spans="1:5">
      <c r="A2897" s="82">
        <v>5483</v>
      </c>
      <c r="B2897" s="82">
        <v>32</v>
      </c>
      <c r="C2897" s="75">
        <v>954</v>
      </c>
      <c r="D2897" s="75">
        <v>354</v>
      </c>
      <c r="E2897" s="75" t="s">
        <v>118</v>
      </c>
    </row>
    <row r="2898" spans="1:5">
      <c r="A2898" s="82">
        <v>5485</v>
      </c>
      <c r="B2898" s="82">
        <v>32</v>
      </c>
      <c r="C2898" s="75">
        <v>954</v>
      </c>
      <c r="D2898" s="75">
        <v>354</v>
      </c>
      <c r="E2898" s="75" t="s">
        <v>118</v>
      </c>
    </row>
    <row r="2899" spans="1:5">
      <c r="A2899" s="82">
        <v>5490</v>
      </c>
      <c r="B2899" s="82">
        <v>32</v>
      </c>
      <c r="C2899" s="75">
        <v>954</v>
      </c>
      <c r="D2899" s="75">
        <v>354</v>
      </c>
      <c r="E2899" s="75" t="s">
        <v>118</v>
      </c>
    </row>
    <row r="2900" spans="1:5">
      <c r="A2900" s="82">
        <v>5491</v>
      </c>
      <c r="B2900" s="82">
        <v>32</v>
      </c>
      <c r="C2900" s="75">
        <v>954</v>
      </c>
      <c r="D2900" s="75">
        <v>354</v>
      </c>
      <c r="E2900" s="75" t="s">
        <v>118</v>
      </c>
    </row>
    <row r="2901" spans="1:5">
      <c r="A2901" s="82">
        <v>5493</v>
      </c>
      <c r="B2901" s="82">
        <v>32</v>
      </c>
      <c r="C2901" s="75">
        <v>954</v>
      </c>
      <c r="D2901" s="75">
        <v>354</v>
      </c>
      <c r="E2901" s="75" t="s">
        <v>118</v>
      </c>
    </row>
    <row r="2902" spans="1:5">
      <c r="A2902" s="82">
        <v>5495</v>
      </c>
      <c r="B2902" s="82">
        <v>32</v>
      </c>
      <c r="C2902" s="75">
        <v>954</v>
      </c>
      <c r="D2902" s="75">
        <v>354</v>
      </c>
      <c r="E2902" s="75" t="s">
        <v>118</v>
      </c>
    </row>
    <row r="2903" spans="1:5">
      <c r="A2903" s="82">
        <v>5501</v>
      </c>
      <c r="B2903" s="82">
        <v>33</v>
      </c>
      <c r="C2903" s="75">
        <v>1554</v>
      </c>
      <c r="D2903" s="75">
        <v>132</v>
      </c>
      <c r="E2903" s="75" t="s">
        <v>118</v>
      </c>
    </row>
    <row r="2904" spans="1:5">
      <c r="A2904" s="82">
        <v>5502</v>
      </c>
      <c r="B2904" s="82">
        <v>32</v>
      </c>
      <c r="C2904" s="75">
        <v>954</v>
      </c>
      <c r="D2904" s="75">
        <v>354</v>
      </c>
      <c r="E2904" s="75" t="s">
        <v>118</v>
      </c>
    </row>
    <row r="2905" spans="1:5">
      <c r="A2905" s="82">
        <v>5510</v>
      </c>
      <c r="B2905" s="82">
        <v>32</v>
      </c>
      <c r="C2905" s="75">
        <v>954</v>
      </c>
      <c r="D2905" s="75">
        <v>354</v>
      </c>
      <c r="E2905" s="75" t="s">
        <v>118</v>
      </c>
    </row>
    <row r="2906" spans="1:5">
      <c r="A2906" s="82">
        <v>5520</v>
      </c>
      <c r="B2906" s="82">
        <v>32</v>
      </c>
      <c r="C2906" s="75">
        <v>954</v>
      </c>
      <c r="D2906" s="75">
        <v>354</v>
      </c>
      <c r="E2906" s="75" t="s">
        <v>118</v>
      </c>
    </row>
    <row r="2907" spans="1:5">
      <c r="A2907" s="82">
        <v>5521</v>
      </c>
      <c r="B2907" s="82">
        <v>32</v>
      </c>
      <c r="C2907" s="75">
        <v>954</v>
      </c>
      <c r="D2907" s="75">
        <v>354</v>
      </c>
      <c r="E2907" s="75" t="s">
        <v>118</v>
      </c>
    </row>
    <row r="2908" spans="1:5">
      <c r="A2908" s="82">
        <v>5522</v>
      </c>
      <c r="B2908" s="82">
        <v>32</v>
      </c>
      <c r="C2908" s="75">
        <v>954</v>
      </c>
      <c r="D2908" s="75">
        <v>354</v>
      </c>
      <c r="E2908" s="75" t="s">
        <v>118</v>
      </c>
    </row>
    <row r="2909" spans="1:5">
      <c r="A2909" s="82">
        <v>5523</v>
      </c>
      <c r="B2909" s="82">
        <v>32</v>
      </c>
      <c r="C2909" s="75">
        <v>954</v>
      </c>
      <c r="D2909" s="75">
        <v>354</v>
      </c>
      <c r="E2909" s="75" t="s">
        <v>118</v>
      </c>
    </row>
    <row r="2910" spans="1:5">
      <c r="A2910" s="82">
        <v>5540</v>
      </c>
      <c r="B2910" s="82">
        <v>32</v>
      </c>
      <c r="C2910" s="75">
        <v>954</v>
      </c>
      <c r="D2910" s="75">
        <v>354</v>
      </c>
      <c r="E2910" s="75" t="s">
        <v>118</v>
      </c>
    </row>
    <row r="2911" spans="1:5">
      <c r="A2911" s="82">
        <v>5550</v>
      </c>
      <c r="B2911" s="82">
        <v>32</v>
      </c>
      <c r="C2911" s="75">
        <v>954</v>
      </c>
      <c r="D2911" s="75">
        <v>354</v>
      </c>
      <c r="E2911" s="75" t="s">
        <v>118</v>
      </c>
    </row>
    <row r="2912" spans="1:5">
      <c r="A2912" s="82">
        <v>5552</v>
      </c>
      <c r="B2912" s="82">
        <v>33</v>
      </c>
      <c r="C2912" s="75">
        <v>1554</v>
      </c>
      <c r="D2912" s="75">
        <v>132</v>
      </c>
      <c r="E2912" s="75" t="s">
        <v>118</v>
      </c>
    </row>
    <row r="2913" spans="1:5">
      <c r="A2913" s="82">
        <v>5554</v>
      </c>
      <c r="B2913" s="82">
        <v>33</v>
      </c>
      <c r="C2913" s="75">
        <v>1554</v>
      </c>
      <c r="D2913" s="75">
        <v>132</v>
      </c>
      <c r="E2913" s="75" t="s">
        <v>118</v>
      </c>
    </row>
    <row r="2914" spans="1:5">
      <c r="A2914" s="82">
        <v>5555</v>
      </c>
      <c r="B2914" s="82">
        <v>33</v>
      </c>
      <c r="C2914" s="75">
        <v>1554</v>
      </c>
      <c r="D2914" s="75">
        <v>132</v>
      </c>
      <c r="E2914" s="75" t="s">
        <v>118</v>
      </c>
    </row>
    <row r="2915" spans="1:5">
      <c r="A2915" s="82">
        <v>5556</v>
      </c>
      <c r="B2915" s="82">
        <v>33</v>
      </c>
      <c r="C2915" s="75">
        <v>1554</v>
      </c>
      <c r="D2915" s="75">
        <v>132</v>
      </c>
      <c r="E2915" s="75" t="s">
        <v>118</v>
      </c>
    </row>
    <row r="2916" spans="1:5">
      <c r="A2916" s="82">
        <v>5558</v>
      </c>
      <c r="B2916" s="82">
        <v>33</v>
      </c>
      <c r="C2916" s="75">
        <v>1554</v>
      </c>
      <c r="D2916" s="75">
        <v>132</v>
      </c>
      <c r="E2916" s="75" t="s">
        <v>118</v>
      </c>
    </row>
    <row r="2917" spans="1:5">
      <c r="A2917" s="82">
        <v>5560</v>
      </c>
      <c r="B2917" s="82">
        <v>32</v>
      </c>
      <c r="C2917" s="75">
        <v>954</v>
      </c>
      <c r="D2917" s="75">
        <v>354</v>
      </c>
      <c r="E2917" s="75" t="s">
        <v>118</v>
      </c>
    </row>
    <row r="2918" spans="1:5">
      <c r="A2918" s="82">
        <v>5570</v>
      </c>
      <c r="B2918" s="82">
        <v>33</v>
      </c>
      <c r="C2918" s="75">
        <v>1554</v>
      </c>
      <c r="D2918" s="75">
        <v>132</v>
      </c>
      <c r="E2918" s="75" t="s">
        <v>118</v>
      </c>
    </row>
    <row r="2919" spans="1:5">
      <c r="A2919" s="82">
        <v>5571</v>
      </c>
      <c r="B2919" s="82">
        <v>33</v>
      </c>
      <c r="C2919" s="75">
        <v>1554</v>
      </c>
      <c r="D2919" s="75">
        <v>132</v>
      </c>
      <c r="E2919" s="75" t="s">
        <v>118</v>
      </c>
    </row>
    <row r="2920" spans="1:5">
      <c r="A2920" s="82">
        <v>5572</v>
      </c>
      <c r="B2920" s="82">
        <v>33</v>
      </c>
      <c r="C2920" s="75">
        <v>1554</v>
      </c>
      <c r="D2920" s="75">
        <v>132</v>
      </c>
      <c r="E2920" s="75" t="s">
        <v>118</v>
      </c>
    </row>
    <row r="2921" spans="1:5">
      <c r="A2921" s="82">
        <v>5573</v>
      </c>
      <c r="B2921" s="82">
        <v>33</v>
      </c>
      <c r="C2921" s="75">
        <v>1554</v>
      </c>
      <c r="D2921" s="75">
        <v>132</v>
      </c>
      <c r="E2921" s="75" t="s">
        <v>118</v>
      </c>
    </row>
    <row r="2922" spans="1:5">
      <c r="A2922" s="82">
        <v>5575</v>
      </c>
      <c r="B2922" s="82">
        <v>33</v>
      </c>
      <c r="C2922" s="75">
        <v>1554</v>
      </c>
      <c r="D2922" s="75">
        <v>132</v>
      </c>
      <c r="E2922" s="75" t="s">
        <v>118</v>
      </c>
    </row>
    <row r="2923" spans="1:5">
      <c r="A2923" s="82">
        <v>5576</v>
      </c>
      <c r="B2923" s="82">
        <v>33</v>
      </c>
      <c r="C2923" s="75">
        <v>1554</v>
      </c>
      <c r="D2923" s="75">
        <v>132</v>
      </c>
      <c r="E2923" s="75" t="s">
        <v>118</v>
      </c>
    </row>
    <row r="2924" spans="1:5">
      <c r="A2924" s="82">
        <v>5577</v>
      </c>
      <c r="B2924" s="82">
        <v>33</v>
      </c>
      <c r="C2924" s="75">
        <v>1554</v>
      </c>
      <c r="D2924" s="75">
        <v>132</v>
      </c>
      <c r="E2924" s="75" t="s">
        <v>118</v>
      </c>
    </row>
    <row r="2925" spans="1:5">
      <c r="A2925" s="82">
        <v>5580</v>
      </c>
      <c r="B2925" s="82">
        <v>33</v>
      </c>
      <c r="C2925" s="75">
        <v>1554</v>
      </c>
      <c r="D2925" s="75">
        <v>132</v>
      </c>
      <c r="E2925" s="75" t="s">
        <v>118</v>
      </c>
    </row>
    <row r="2926" spans="1:5">
      <c r="A2926" s="82">
        <v>5581</v>
      </c>
      <c r="B2926" s="82">
        <v>33</v>
      </c>
      <c r="C2926" s="75">
        <v>1554</v>
      </c>
      <c r="D2926" s="75">
        <v>132</v>
      </c>
      <c r="E2926" s="75" t="s">
        <v>118</v>
      </c>
    </row>
    <row r="2927" spans="1:5">
      <c r="A2927" s="82">
        <v>5582</v>
      </c>
      <c r="B2927" s="82">
        <v>33</v>
      </c>
      <c r="C2927" s="75">
        <v>1554</v>
      </c>
      <c r="D2927" s="75">
        <v>132</v>
      </c>
      <c r="E2927" s="75" t="s">
        <v>118</v>
      </c>
    </row>
    <row r="2928" spans="1:5">
      <c r="A2928" s="82">
        <v>5583</v>
      </c>
      <c r="B2928" s="82">
        <v>33</v>
      </c>
      <c r="C2928" s="75">
        <v>1554</v>
      </c>
      <c r="D2928" s="75">
        <v>132</v>
      </c>
      <c r="E2928" s="75" t="s">
        <v>118</v>
      </c>
    </row>
    <row r="2929" spans="1:5">
      <c r="A2929" s="82">
        <v>5600</v>
      </c>
      <c r="B2929" s="82">
        <v>29</v>
      </c>
      <c r="C2929" s="75">
        <v>963</v>
      </c>
      <c r="D2929" s="75">
        <v>229</v>
      </c>
      <c r="E2929" s="75" t="s">
        <v>118</v>
      </c>
    </row>
    <row r="2930" spans="1:5">
      <c r="A2930" s="82">
        <v>5601</v>
      </c>
      <c r="B2930" s="82">
        <v>29</v>
      </c>
      <c r="C2930" s="75">
        <v>963</v>
      </c>
      <c r="D2930" s="75">
        <v>229</v>
      </c>
      <c r="E2930" s="75" t="s">
        <v>118</v>
      </c>
    </row>
    <row r="2931" spans="1:5">
      <c r="A2931" s="82">
        <v>5602</v>
      </c>
      <c r="B2931" s="82">
        <v>29</v>
      </c>
      <c r="C2931" s="75">
        <v>963</v>
      </c>
      <c r="D2931" s="75">
        <v>229</v>
      </c>
      <c r="E2931" s="75" t="s">
        <v>118</v>
      </c>
    </row>
    <row r="2932" spans="1:5">
      <c r="A2932" s="82">
        <v>5603</v>
      </c>
      <c r="B2932" s="82">
        <v>29</v>
      </c>
      <c r="C2932" s="75">
        <v>963</v>
      </c>
      <c r="D2932" s="75">
        <v>229</v>
      </c>
      <c r="E2932" s="75" t="s">
        <v>118</v>
      </c>
    </row>
    <row r="2933" spans="1:5">
      <c r="A2933" s="82">
        <v>5604</v>
      </c>
      <c r="B2933" s="82">
        <v>29</v>
      </c>
      <c r="C2933" s="75">
        <v>963</v>
      </c>
      <c r="D2933" s="75">
        <v>229</v>
      </c>
      <c r="E2933" s="75" t="s">
        <v>118</v>
      </c>
    </row>
    <row r="2934" spans="1:5">
      <c r="A2934" s="82">
        <v>5605</v>
      </c>
      <c r="B2934" s="82">
        <v>29</v>
      </c>
      <c r="C2934" s="75">
        <v>963</v>
      </c>
      <c r="D2934" s="75">
        <v>229</v>
      </c>
      <c r="E2934" s="75" t="s">
        <v>118</v>
      </c>
    </row>
    <row r="2935" spans="1:5">
      <c r="A2935" s="82">
        <v>5606</v>
      </c>
      <c r="B2935" s="82">
        <v>29</v>
      </c>
      <c r="C2935" s="75">
        <v>963</v>
      </c>
      <c r="D2935" s="75">
        <v>229</v>
      </c>
      <c r="E2935" s="75" t="s">
        <v>118</v>
      </c>
    </row>
    <row r="2936" spans="1:5">
      <c r="A2936" s="82">
        <v>5607</v>
      </c>
      <c r="B2936" s="82">
        <v>29</v>
      </c>
      <c r="C2936" s="75">
        <v>963</v>
      </c>
      <c r="D2936" s="75">
        <v>229</v>
      </c>
      <c r="E2936" s="75" t="s">
        <v>118</v>
      </c>
    </row>
    <row r="2937" spans="1:5">
      <c r="A2937" s="82">
        <v>5608</v>
      </c>
      <c r="B2937" s="82">
        <v>29</v>
      </c>
      <c r="C2937" s="75">
        <v>963</v>
      </c>
      <c r="D2937" s="75">
        <v>229</v>
      </c>
      <c r="E2937" s="75" t="s">
        <v>118</v>
      </c>
    </row>
    <row r="2938" spans="1:5">
      <c r="A2938" s="82">
        <v>5609</v>
      </c>
      <c r="B2938" s="82">
        <v>29</v>
      </c>
      <c r="C2938" s="75">
        <v>963</v>
      </c>
      <c r="D2938" s="75">
        <v>229</v>
      </c>
      <c r="E2938" s="75" t="s">
        <v>118</v>
      </c>
    </row>
    <row r="2939" spans="1:5">
      <c r="A2939" s="82">
        <v>5630</v>
      </c>
      <c r="B2939" s="82">
        <v>29</v>
      </c>
      <c r="C2939" s="75">
        <v>963</v>
      </c>
      <c r="D2939" s="75">
        <v>229</v>
      </c>
      <c r="E2939" s="75" t="s">
        <v>118</v>
      </c>
    </row>
    <row r="2940" spans="1:5">
      <c r="A2940" s="82">
        <v>5631</v>
      </c>
      <c r="B2940" s="82">
        <v>29</v>
      </c>
      <c r="C2940" s="75">
        <v>963</v>
      </c>
      <c r="D2940" s="75">
        <v>229</v>
      </c>
      <c r="E2940" s="75" t="s">
        <v>118</v>
      </c>
    </row>
    <row r="2941" spans="1:5">
      <c r="A2941" s="82">
        <v>5632</v>
      </c>
      <c r="B2941" s="82">
        <v>29</v>
      </c>
      <c r="C2941" s="75">
        <v>963</v>
      </c>
      <c r="D2941" s="75">
        <v>229</v>
      </c>
      <c r="E2941" s="75" t="s">
        <v>118</v>
      </c>
    </row>
    <row r="2942" spans="1:5">
      <c r="A2942" s="82">
        <v>5633</v>
      </c>
      <c r="B2942" s="82">
        <v>29</v>
      </c>
      <c r="C2942" s="75">
        <v>963</v>
      </c>
      <c r="D2942" s="75">
        <v>229</v>
      </c>
      <c r="E2942" s="75" t="s">
        <v>118</v>
      </c>
    </row>
    <row r="2943" spans="1:5">
      <c r="A2943" s="82">
        <v>5640</v>
      </c>
      <c r="B2943" s="82">
        <v>29</v>
      </c>
      <c r="C2943" s="75">
        <v>963</v>
      </c>
      <c r="D2943" s="75">
        <v>229</v>
      </c>
      <c r="E2943" s="75" t="s">
        <v>118</v>
      </c>
    </row>
    <row r="2944" spans="1:5">
      <c r="A2944" s="82">
        <v>5641</v>
      </c>
      <c r="B2944" s="82">
        <v>29</v>
      </c>
      <c r="C2944" s="75">
        <v>963</v>
      </c>
      <c r="D2944" s="75">
        <v>229</v>
      </c>
      <c r="E2944" s="75" t="s">
        <v>118</v>
      </c>
    </row>
    <row r="2945" spans="1:5">
      <c r="A2945" s="82">
        <v>5642</v>
      </c>
      <c r="B2945" s="82">
        <v>29</v>
      </c>
      <c r="C2945" s="75">
        <v>963</v>
      </c>
      <c r="D2945" s="75">
        <v>229</v>
      </c>
      <c r="E2945" s="75" t="s">
        <v>118</v>
      </c>
    </row>
    <row r="2946" spans="1:5">
      <c r="A2946" s="82">
        <v>5650</v>
      </c>
      <c r="B2946" s="82">
        <v>29</v>
      </c>
      <c r="C2946" s="75">
        <v>963</v>
      </c>
      <c r="D2946" s="75">
        <v>229</v>
      </c>
      <c r="E2946" s="75" t="s">
        <v>118</v>
      </c>
    </row>
    <row r="2947" spans="1:5">
      <c r="A2947" s="82">
        <v>5651</v>
      </c>
      <c r="B2947" s="82">
        <v>29</v>
      </c>
      <c r="C2947" s="75">
        <v>963</v>
      </c>
      <c r="D2947" s="75">
        <v>229</v>
      </c>
      <c r="E2947" s="75" t="s">
        <v>118</v>
      </c>
    </row>
    <row r="2948" spans="1:5">
      <c r="A2948" s="82">
        <v>5652</v>
      </c>
      <c r="B2948" s="82">
        <v>29</v>
      </c>
      <c r="C2948" s="75">
        <v>963</v>
      </c>
      <c r="D2948" s="75">
        <v>229</v>
      </c>
      <c r="E2948" s="75" t="s">
        <v>118</v>
      </c>
    </row>
    <row r="2949" spans="1:5">
      <c r="A2949" s="82">
        <v>5653</v>
      </c>
      <c r="B2949" s="82">
        <v>29</v>
      </c>
      <c r="C2949" s="75">
        <v>963</v>
      </c>
      <c r="D2949" s="75">
        <v>229</v>
      </c>
      <c r="E2949" s="75" t="s">
        <v>118</v>
      </c>
    </row>
    <row r="2950" spans="1:5">
      <c r="A2950" s="82">
        <v>5654</v>
      </c>
      <c r="B2950" s="82">
        <v>29</v>
      </c>
      <c r="C2950" s="75">
        <v>963</v>
      </c>
      <c r="D2950" s="75">
        <v>229</v>
      </c>
      <c r="E2950" s="75" t="s">
        <v>118</v>
      </c>
    </row>
    <row r="2951" spans="1:5">
      <c r="A2951" s="82">
        <v>5655</v>
      </c>
      <c r="B2951" s="82">
        <v>29</v>
      </c>
      <c r="C2951" s="75">
        <v>963</v>
      </c>
      <c r="D2951" s="75">
        <v>229</v>
      </c>
      <c r="E2951" s="75" t="s">
        <v>118</v>
      </c>
    </row>
    <row r="2952" spans="1:5">
      <c r="A2952" s="82">
        <v>5660</v>
      </c>
      <c r="B2952" s="82">
        <v>29</v>
      </c>
      <c r="C2952" s="75">
        <v>963</v>
      </c>
      <c r="D2952" s="75">
        <v>229</v>
      </c>
      <c r="E2952" s="75" t="s">
        <v>118</v>
      </c>
    </row>
    <row r="2953" spans="1:5">
      <c r="A2953" s="82">
        <v>5661</v>
      </c>
      <c r="B2953" s="82">
        <v>29</v>
      </c>
      <c r="C2953" s="75">
        <v>963</v>
      </c>
      <c r="D2953" s="75">
        <v>229</v>
      </c>
      <c r="E2953" s="75" t="s">
        <v>118</v>
      </c>
    </row>
    <row r="2954" spans="1:5">
      <c r="A2954" s="82">
        <v>5670</v>
      </c>
      <c r="B2954" s="82">
        <v>29</v>
      </c>
      <c r="C2954" s="75">
        <v>963</v>
      </c>
      <c r="D2954" s="75">
        <v>229</v>
      </c>
      <c r="E2954" s="75" t="s">
        <v>118</v>
      </c>
    </row>
    <row r="2955" spans="1:5">
      <c r="A2955" s="82">
        <v>5671</v>
      </c>
      <c r="B2955" s="82">
        <v>29</v>
      </c>
      <c r="C2955" s="75">
        <v>963</v>
      </c>
      <c r="D2955" s="75">
        <v>229</v>
      </c>
      <c r="E2955" s="75" t="s">
        <v>118</v>
      </c>
    </row>
    <row r="2956" spans="1:5">
      <c r="A2956" s="82">
        <v>5680</v>
      </c>
      <c r="B2956" s="82">
        <v>29</v>
      </c>
      <c r="C2956" s="75">
        <v>963</v>
      </c>
      <c r="D2956" s="75">
        <v>229</v>
      </c>
      <c r="E2956" s="75" t="s">
        <v>118</v>
      </c>
    </row>
    <row r="2957" spans="1:5">
      <c r="A2957" s="82">
        <v>5690</v>
      </c>
      <c r="B2957" s="82">
        <v>29</v>
      </c>
      <c r="C2957" s="75">
        <v>963</v>
      </c>
      <c r="D2957" s="75">
        <v>229</v>
      </c>
      <c r="E2957" s="75" t="s">
        <v>118</v>
      </c>
    </row>
    <row r="2958" spans="1:5">
      <c r="A2958" s="82">
        <v>5700</v>
      </c>
      <c r="B2958" s="82">
        <v>32</v>
      </c>
      <c r="C2958" s="75">
        <v>954</v>
      </c>
      <c r="D2958" s="75">
        <v>354</v>
      </c>
      <c r="E2958" s="75" t="s">
        <v>118</v>
      </c>
    </row>
    <row r="2959" spans="1:5">
      <c r="A2959" s="82">
        <v>5710</v>
      </c>
      <c r="B2959" s="82">
        <v>32</v>
      </c>
      <c r="C2959" s="75">
        <v>954</v>
      </c>
      <c r="D2959" s="75">
        <v>354</v>
      </c>
      <c r="E2959" s="75" t="s">
        <v>118</v>
      </c>
    </row>
    <row r="2960" spans="1:5">
      <c r="A2960" s="82">
        <v>5720</v>
      </c>
      <c r="B2960" s="82">
        <v>30</v>
      </c>
      <c r="C2960" s="75">
        <v>615</v>
      </c>
      <c r="D2960" s="75">
        <v>286</v>
      </c>
      <c r="E2960" s="75" t="s">
        <v>118</v>
      </c>
    </row>
    <row r="2961" spans="1:5">
      <c r="A2961" s="82">
        <v>5722</v>
      </c>
      <c r="B2961" s="82">
        <v>30</v>
      </c>
      <c r="C2961" s="75">
        <v>615</v>
      </c>
      <c r="D2961" s="75">
        <v>286</v>
      </c>
      <c r="E2961" s="75" t="s">
        <v>118</v>
      </c>
    </row>
    <row r="2962" spans="1:5">
      <c r="A2962" s="82">
        <v>5723</v>
      </c>
      <c r="B2962" s="82">
        <v>30</v>
      </c>
      <c r="C2962" s="75">
        <v>615</v>
      </c>
      <c r="D2962" s="75">
        <v>286</v>
      </c>
      <c r="E2962" s="75" t="s">
        <v>118</v>
      </c>
    </row>
    <row r="2963" spans="1:5">
      <c r="A2963" s="82">
        <v>5724</v>
      </c>
      <c r="B2963" s="82">
        <v>30</v>
      </c>
      <c r="C2963" s="75">
        <v>615</v>
      </c>
      <c r="D2963" s="75">
        <v>286</v>
      </c>
      <c r="E2963" s="75" t="s">
        <v>118</v>
      </c>
    </row>
    <row r="2964" spans="1:5">
      <c r="A2964" s="82">
        <v>5725</v>
      </c>
      <c r="B2964" s="82">
        <v>30</v>
      </c>
      <c r="C2964" s="75">
        <v>615</v>
      </c>
      <c r="D2964" s="75">
        <v>286</v>
      </c>
      <c r="E2964" s="75" t="s">
        <v>118</v>
      </c>
    </row>
    <row r="2965" spans="1:5">
      <c r="A2965" s="82">
        <v>5730</v>
      </c>
      <c r="B2965" s="82">
        <v>31</v>
      </c>
      <c r="C2965" s="75">
        <v>746</v>
      </c>
      <c r="D2965" s="75">
        <v>340</v>
      </c>
      <c r="E2965" s="75" t="s">
        <v>118</v>
      </c>
    </row>
    <row r="2966" spans="1:5">
      <c r="A2966" s="82">
        <v>5731</v>
      </c>
      <c r="B2966" s="82">
        <v>31</v>
      </c>
      <c r="C2966" s="75">
        <v>746</v>
      </c>
      <c r="D2966" s="75">
        <v>340</v>
      </c>
      <c r="E2966" s="75" t="s">
        <v>118</v>
      </c>
    </row>
    <row r="2967" spans="1:5">
      <c r="A2967" s="82">
        <v>5732</v>
      </c>
      <c r="B2967" s="82">
        <v>31</v>
      </c>
      <c r="C2967" s="75">
        <v>746</v>
      </c>
      <c r="D2967" s="75">
        <v>340</v>
      </c>
      <c r="E2967" s="75" t="s">
        <v>118</v>
      </c>
    </row>
    <row r="2968" spans="1:5">
      <c r="A2968" s="82">
        <v>5733</v>
      </c>
      <c r="B2968" s="82">
        <v>31</v>
      </c>
      <c r="C2968" s="75">
        <v>746</v>
      </c>
      <c r="D2968" s="75">
        <v>340</v>
      </c>
      <c r="E2968" s="75" t="s">
        <v>118</v>
      </c>
    </row>
    <row r="2969" spans="1:5">
      <c r="A2969" s="82">
        <v>5734</v>
      </c>
      <c r="B2969" s="82">
        <v>31</v>
      </c>
      <c r="C2969" s="75">
        <v>746</v>
      </c>
      <c r="D2969" s="75">
        <v>340</v>
      </c>
      <c r="E2969" s="75" t="s">
        <v>118</v>
      </c>
    </row>
    <row r="2970" spans="1:5">
      <c r="A2970" s="82">
        <v>5800</v>
      </c>
      <c r="B2970" s="82">
        <v>33</v>
      </c>
      <c r="C2970" s="75">
        <v>1554</v>
      </c>
      <c r="D2970" s="75">
        <v>132</v>
      </c>
      <c r="E2970" s="75" t="s">
        <v>118</v>
      </c>
    </row>
    <row r="2971" spans="1:5">
      <c r="A2971" s="82">
        <v>5810</v>
      </c>
      <c r="B2971" s="82">
        <v>33</v>
      </c>
      <c r="C2971" s="75">
        <v>1554</v>
      </c>
      <c r="D2971" s="75">
        <v>132</v>
      </c>
      <c r="E2971" s="75" t="s">
        <v>118</v>
      </c>
    </row>
    <row r="2972" spans="1:5">
      <c r="A2972" s="82">
        <v>5839</v>
      </c>
      <c r="B2972" s="82">
        <v>33</v>
      </c>
      <c r="C2972" s="75">
        <v>1554</v>
      </c>
      <c r="D2972" s="75">
        <v>132</v>
      </c>
      <c r="E2972" s="75" t="s">
        <v>118</v>
      </c>
    </row>
    <row r="2973" spans="1:5">
      <c r="A2973" s="82">
        <v>5880</v>
      </c>
      <c r="B2973" s="82">
        <v>33</v>
      </c>
      <c r="C2973" s="75">
        <v>1554</v>
      </c>
      <c r="D2973" s="75">
        <v>132</v>
      </c>
      <c r="E2973" s="75" t="s">
        <v>118</v>
      </c>
    </row>
    <row r="2974" spans="1:5">
      <c r="A2974" s="82">
        <v>5881</v>
      </c>
      <c r="B2974" s="82">
        <v>33</v>
      </c>
      <c r="C2974" s="75">
        <v>1554</v>
      </c>
      <c r="D2974" s="75">
        <v>132</v>
      </c>
      <c r="E2974" s="75" t="s">
        <v>118</v>
      </c>
    </row>
    <row r="2975" spans="1:5">
      <c r="A2975" s="82">
        <v>5882</v>
      </c>
      <c r="B2975" s="82">
        <v>33</v>
      </c>
      <c r="C2975" s="75">
        <v>1554</v>
      </c>
      <c r="D2975" s="75">
        <v>132</v>
      </c>
      <c r="E2975" s="75" t="s">
        <v>118</v>
      </c>
    </row>
    <row r="2976" spans="1:5">
      <c r="A2976" s="82">
        <v>5883</v>
      </c>
      <c r="B2976" s="82">
        <v>33</v>
      </c>
      <c r="C2976" s="75">
        <v>1554</v>
      </c>
      <c r="D2976" s="75">
        <v>132</v>
      </c>
      <c r="E2976" s="75" t="s">
        <v>118</v>
      </c>
    </row>
    <row r="2977" spans="1:5">
      <c r="A2977" s="82">
        <v>5884</v>
      </c>
      <c r="B2977" s="82">
        <v>33</v>
      </c>
      <c r="C2977" s="75">
        <v>1554</v>
      </c>
      <c r="D2977" s="75">
        <v>132</v>
      </c>
      <c r="E2977" s="75" t="s">
        <v>118</v>
      </c>
    </row>
    <row r="2978" spans="1:5">
      <c r="A2978" s="82">
        <v>5885</v>
      </c>
      <c r="B2978" s="82">
        <v>33</v>
      </c>
      <c r="C2978" s="75">
        <v>1554</v>
      </c>
      <c r="D2978" s="75">
        <v>132</v>
      </c>
      <c r="E2978" s="75" t="s">
        <v>118</v>
      </c>
    </row>
    <row r="2979" spans="1:5">
      <c r="A2979" s="82">
        <v>5886</v>
      </c>
      <c r="B2979" s="82">
        <v>33</v>
      </c>
      <c r="C2979" s="75">
        <v>1554</v>
      </c>
      <c r="D2979" s="75">
        <v>132</v>
      </c>
      <c r="E2979" s="75" t="s">
        <v>118</v>
      </c>
    </row>
    <row r="2980" spans="1:5">
      <c r="A2980" s="82">
        <v>5887</v>
      </c>
      <c r="B2980" s="82">
        <v>33</v>
      </c>
      <c r="C2980" s="75">
        <v>1554</v>
      </c>
      <c r="D2980" s="75">
        <v>132</v>
      </c>
      <c r="E2980" s="75" t="s">
        <v>118</v>
      </c>
    </row>
    <row r="2981" spans="1:5">
      <c r="A2981" s="82">
        <v>5888</v>
      </c>
      <c r="B2981" s="82">
        <v>33</v>
      </c>
      <c r="C2981" s="75">
        <v>1554</v>
      </c>
      <c r="D2981" s="75">
        <v>132</v>
      </c>
      <c r="E2981" s="75" t="s">
        <v>118</v>
      </c>
    </row>
    <row r="2982" spans="1:5">
      <c r="A2982" s="82">
        <v>5889</v>
      </c>
      <c r="B2982" s="82">
        <v>33</v>
      </c>
      <c r="C2982" s="75">
        <v>1554</v>
      </c>
      <c r="D2982" s="75">
        <v>132</v>
      </c>
      <c r="E2982" s="75" t="s">
        <v>118</v>
      </c>
    </row>
    <row r="2983" spans="1:5">
      <c r="A2983" s="82">
        <v>5942</v>
      </c>
      <c r="B2983" s="82">
        <v>33</v>
      </c>
      <c r="C2983" s="75">
        <v>1554</v>
      </c>
      <c r="D2983" s="75">
        <v>132</v>
      </c>
      <c r="E2983" s="75" t="s">
        <v>118</v>
      </c>
    </row>
    <row r="2984" spans="1:5">
      <c r="A2984" s="82">
        <v>5950</v>
      </c>
      <c r="B2984" s="82">
        <v>33</v>
      </c>
      <c r="C2984" s="75">
        <v>1554</v>
      </c>
      <c r="D2984" s="75">
        <v>132</v>
      </c>
      <c r="E2984" s="75" t="s">
        <v>118</v>
      </c>
    </row>
    <row r="2985" spans="1:5">
      <c r="A2985" s="82">
        <v>6000</v>
      </c>
      <c r="B2985" s="82">
        <v>7</v>
      </c>
      <c r="C2985" s="75">
        <v>680</v>
      </c>
      <c r="D2985" s="75">
        <v>340</v>
      </c>
      <c r="E2985" s="75" t="s">
        <v>119</v>
      </c>
    </row>
    <row r="2986" spans="1:5">
      <c r="A2986" s="82">
        <v>6001</v>
      </c>
      <c r="B2986" s="82">
        <v>7</v>
      </c>
      <c r="C2986" s="75">
        <v>680</v>
      </c>
      <c r="D2986" s="75">
        <v>340</v>
      </c>
      <c r="E2986" s="75" t="s">
        <v>119</v>
      </c>
    </row>
    <row r="2987" spans="1:5">
      <c r="A2987" s="82">
        <v>6003</v>
      </c>
      <c r="B2987" s="82">
        <v>7</v>
      </c>
      <c r="C2987" s="75">
        <v>680</v>
      </c>
      <c r="D2987" s="75">
        <v>340</v>
      </c>
      <c r="E2987" s="75" t="s">
        <v>119</v>
      </c>
    </row>
    <row r="2988" spans="1:5">
      <c r="A2988" s="82">
        <v>6004</v>
      </c>
      <c r="B2988" s="82">
        <v>7</v>
      </c>
      <c r="C2988" s="75">
        <v>680</v>
      </c>
      <c r="D2988" s="75">
        <v>340</v>
      </c>
      <c r="E2988" s="75" t="s">
        <v>119</v>
      </c>
    </row>
    <row r="2989" spans="1:5">
      <c r="A2989" s="82">
        <v>6005</v>
      </c>
      <c r="B2989" s="82">
        <v>7</v>
      </c>
      <c r="C2989" s="75">
        <v>680</v>
      </c>
      <c r="D2989" s="75">
        <v>340</v>
      </c>
      <c r="E2989" s="75" t="s">
        <v>119</v>
      </c>
    </row>
    <row r="2990" spans="1:5">
      <c r="A2990" s="82">
        <v>6006</v>
      </c>
      <c r="B2990" s="82">
        <v>7</v>
      </c>
      <c r="C2990" s="75">
        <v>680</v>
      </c>
      <c r="D2990" s="75">
        <v>340</v>
      </c>
      <c r="E2990" s="75" t="s">
        <v>119</v>
      </c>
    </row>
    <row r="2991" spans="1:5">
      <c r="A2991" s="82">
        <v>6007</v>
      </c>
      <c r="B2991" s="82">
        <v>7</v>
      </c>
      <c r="C2991" s="75">
        <v>680</v>
      </c>
      <c r="D2991" s="75">
        <v>340</v>
      </c>
      <c r="E2991" s="75" t="s">
        <v>119</v>
      </c>
    </row>
    <row r="2992" spans="1:5">
      <c r="A2992" s="82">
        <v>6008</v>
      </c>
      <c r="B2992" s="82">
        <v>7</v>
      </c>
      <c r="C2992" s="75">
        <v>680</v>
      </c>
      <c r="D2992" s="75">
        <v>340</v>
      </c>
      <c r="E2992" s="75" t="s">
        <v>119</v>
      </c>
    </row>
    <row r="2993" spans="1:5">
      <c r="A2993" s="82">
        <v>6009</v>
      </c>
      <c r="B2993" s="82">
        <v>7</v>
      </c>
      <c r="C2993" s="75">
        <v>680</v>
      </c>
      <c r="D2993" s="75">
        <v>340</v>
      </c>
      <c r="E2993" s="75" t="s">
        <v>119</v>
      </c>
    </row>
    <row r="2994" spans="1:5">
      <c r="A2994" s="82">
        <v>6010</v>
      </c>
      <c r="B2994" s="82">
        <v>7</v>
      </c>
      <c r="C2994" s="75">
        <v>680</v>
      </c>
      <c r="D2994" s="75">
        <v>340</v>
      </c>
      <c r="E2994" s="75" t="s">
        <v>119</v>
      </c>
    </row>
    <row r="2995" spans="1:5">
      <c r="A2995" s="82">
        <v>6011</v>
      </c>
      <c r="B2995" s="82">
        <v>7</v>
      </c>
      <c r="C2995" s="75">
        <v>680</v>
      </c>
      <c r="D2995" s="75">
        <v>340</v>
      </c>
      <c r="E2995" s="75" t="s">
        <v>119</v>
      </c>
    </row>
    <row r="2996" spans="1:5">
      <c r="A2996" s="82">
        <v>6012</v>
      </c>
      <c r="B2996" s="82">
        <v>7</v>
      </c>
      <c r="C2996" s="75">
        <v>680</v>
      </c>
      <c r="D2996" s="75">
        <v>340</v>
      </c>
      <c r="E2996" s="75" t="s">
        <v>119</v>
      </c>
    </row>
    <row r="2997" spans="1:5">
      <c r="A2997" s="82">
        <v>6014</v>
      </c>
      <c r="B2997" s="82">
        <v>7</v>
      </c>
      <c r="C2997" s="75">
        <v>680</v>
      </c>
      <c r="D2997" s="75">
        <v>340</v>
      </c>
      <c r="E2997" s="75" t="s">
        <v>119</v>
      </c>
    </row>
    <row r="2998" spans="1:5">
      <c r="A2998" s="82">
        <v>6015</v>
      </c>
      <c r="B2998" s="82">
        <v>7</v>
      </c>
      <c r="C2998" s="75">
        <v>680</v>
      </c>
      <c r="D2998" s="75">
        <v>340</v>
      </c>
      <c r="E2998" s="75" t="s">
        <v>119</v>
      </c>
    </row>
    <row r="2999" spans="1:5">
      <c r="A2999" s="82">
        <v>6016</v>
      </c>
      <c r="B2999" s="82">
        <v>7</v>
      </c>
      <c r="C2999" s="75">
        <v>680</v>
      </c>
      <c r="D2999" s="75">
        <v>340</v>
      </c>
      <c r="E2999" s="75" t="s">
        <v>119</v>
      </c>
    </row>
    <row r="3000" spans="1:5">
      <c r="A3000" s="82">
        <v>6017</v>
      </c>
      <c r="B3000" s="82">
        <v>7</v>
      </c>
      <c r="C3000" s="75">
        <v>680</v>
      </c>
      <c r="D3000" s="75">
        <v>340</v>
      </c>
      <c r="E3000" s="75" t="s">
        <v>119</v>
      </c>
    </row>
    <row r="3001" spans="1:5">
      <c r="A3001" s="82">
        <v>6018</v>
      </c>
      <c r="B3001" s="82">
        <v>7</v>
      </c>
      <c r="C3001" s="75">
        <v>680</v>
      </c>
      <c r="D3001" s="75">
        <v>340</v>
      </c>
      <c r="E3001" s="75" t="s">
        <v>119</v>
      </c>
    </row>
    <row r="3002" spans="1:5">
      <c r="A3002" s="82">
        <v>6019</v>
      </c>
      <c r="B3002" s="82">
        <v>7</v>
      </c>
      <c r="C3002" s="75">
        <v>680</v>
      </c>
      <c r="D3002" s="75">
        <v>340</v>
      </c>
      <c r="E3002" s="75" t="s">
        <v>119</v>
      </c>
    </row>
    <row r="3003" spans="1:5">
      <c r="A3003" s="82">
        <v>6020</v>
      </c>
      <c r="B3003" s="82">
        <v>7</v>
      </c>
      <c r="C3003" s="75">
        <v>680</v>
      </c>
      <c r="D3003" s="75">
        <v>340</v>
      </c>
      <c r="E3003" s="75" t="s">
        <v>119</v>
      </c>
    </row>
    <row r="3004" spans="1:5">
      <c r="A3004" s="82">
        <v>6021</v>
      </c>
      <c r="B3004" s="82">
        <v>7</v>
      </c>
      <c r="C3004" s="75">
        <v>680</v>
      </c>
      <c r="D3004" s="75">
        <v>340</v>
      </c>
      <c r="E3004" s="75" t="s">
        <v>119</v>
      </c>
    </row>
    <row r="3005" spans="1:5">
      <c r="A3005" s="82">
        <v>6022</v>
      </c>
      <c r="B3005" s="82">
        <v>7</v>
      </c>
      <c r="C3005" s="75">
        <v>680</v>
      </c>
      <c r="D3005" s="75">
        <v>340</v>
      </c>
      <c r="E3005" s="75" t="s">
        <v>119</v>
      </c>
    </row>
    <row r="3006" spans="1:5">
      <c r="A3006" s="82">
        <v>6023</v>
      </c>
      <c r="B3006" s="82">
        <v>7</v>
      </c>
      <c r="C3006" s="75">
        <v>680</v>
      </c>
      <c r="D3006" s="75">
        <v>340</v>
      </c>
      <c r="E3006" s="75" t="s">
        <v>119</v>
      </c>
    </row>
    <row r="3007" spans="1:5">
      <c r="A3007" s="82">
        <v>6024</v>
      </c>
      <c r="B3007" s="82">
        <v>7</v>
      </c>
      <c r="C3007" s="75">
        <v>680</v>
      </c>
      <c r="D3007" s="75">
        <v>340</v>
      </c>
      <c r="E3007" s="75" t="s">
        <v>119</v>
      </c>
    </row>
    <row r="3008" spans="1:5">
      <c r="A3008" s="82">
        <v>6025</v>
      </c>
      <c r="B3008" s="82">
        <v>7</v>
      </c>
      <c r="C3008" s="75">
        <v>680</v>
      </c>
      <c r="D3008" s="75">
        <v>340</v>
      </c>
      <c r="E3008" s="75" t="s">
        <v>119</v>
      </c>
    </row>
    <row r="3009" spans="1:5">
      <c r="A3009" s="82">
        <v>6026</v>
      </c>
      <c r="B3009" s="82">
        <v>7</v>
      </c>
      <c r="C3009" s="75">
        <v>680</v>
      </c>
      <c r="D3009" s="75">
        <v>340</v>
      </c>
      <c r="E3009" s="75" t="s">
        <v>119</v>
      </c>
    </row>
    <row r="3010" spans="1:5">
      <c r="A3010" s="82">
        <v>6027</v>
      </c>
      <c r="B3010" s="82">
        <v>7</v>
      </c>
      <c r="C3010" s="75">
        <v>680</v>
      </c>
      <c r="D3010" s="75">
        <v>340</v>
      </c>
      <c r="E3010" s="75" t="s">
        <v>119</v>
      </c>
    </row>
    <row r="3011" spans="1:5">
      <c r="A3011" s="82">
        <v>6028</v>
      </c>
      <c r="B3011" s="82">
        <v>7</v>
      </c>
      <c r="C3011" s="75">
        <v>680</v>
      </c>
      <c r="D3011" s="75">
        <v>340</v>
      </c>
      <c r="E3011" s="75" t="s">
        <v>119</v>
      </c>
    </row>
    <row r="3012" spans="1:5">
      <c r="A3012" s="82">
        <v>6029</v>
      </c>
      <c r="B3012" s="82">
        <v>7</v>
      </c>
      <c r="C3012" s="75">
        <v>680</v>
      </c>
      <c r="D3012" s="75">
        <v>340</v>
      </c>
      <c r="E3012" s="75" t="s">
        <v>119</v>
      </c>
    </row>
    <row r="3013" spans="1:5">
      <c r="A3013" s="82">
        <v>6030</v>
      </c>
      <c r="B3013" s="82">
        <v>7</v>
      </c>
      <c r="C3013" s="75">
        <v>680</v>
      </c>
      <c r="D3013" s="75">
        <v>340</v>
      </c>
      <c r="E3013" s="75" t="s">
        <v>119</v>
      </c>
    </row>
    <row r="3014" spans="1:5">
      <c r="A3014" s="82">
        <v>6031</v>
      </c>
      <c r="B3014" s="82">
        <v>7</v>
      </c>
      <c r="C3014" s="75">
        <v>680</v>
      </c>
      <c r="D3014" s="75">
        <v>340</v>
      </c>
      <c r="E3014" s="75" t="s">
        <v>119</v>
      </c>
    </row>
    <row r="3015" spans="1:5">
      <c r="A3015" s="82">
        <v>6032</v>
      </c>
      <c r="B3015" s="82">
        <v>7</v>
      </c>
      <c r="C3015" s="75">
        <v>680</v>
      </c>
      <c r="D3015" s="75">
        <v>340</v>
      </c>
      <c r="E3015" s="75" t="s">
        <v>119</v>
      </c>
    </row>
    <row r="3016" spans="1:5">
      <c r="A3016" s="82">
        <v>6033</v>
      </c>
      <c r="B3016" s="82">
        <v>7</v>
      </c>
      <c r="C3016" s="75">
        <v>680</v>
      </c>
      <c r="D3016" s="75">
        <v>340</v>
      </c>
      <c r="E3016" s="75" t="s">
        <v>119</v>
      </c>
    </row>
    <row r="3017" spans="1:5">
      <c r="A3017" s="82">
        <v>6034</v>
      </c>
      <c r="B3017" s="82">
        <v>7</v>
      </c>
      <c r="C3017" s="75">
        <v>680</v>
      </c>
      <c r="D3017" s="75">
        <v>340</v>
      </c>
      <c r="E3017" s="75" t="s">
        <v>119</v>
      </c>
    </row>
    <row r="3018" spans="1:5">
      <c r="A3018" s="82">
        <v>6035</v>
      </c>
      <c r="B3018" s="82">
        <v>7</v>
      </c>
      <c r="C3018" s="75">
        <v>680</v>
      </c>
      <c r="D3018" s="75">
        <v>340</v>
      </c>
      <c r="E3018" s="75" t="s">
        <v>119</v>
      </c>
    </row>
    <row r="3019" spans="1:5">
      <c r="A3019" s="82">
        <v>6036</v>
      </c>
      <c r="B3019" s="82">
        <v>7</v>
      </c>
      <c r="C3019" s="75">
        <v>680</v>
      </c>
      <c r="D3019" s="75">
        <v>340</v>
      </c>
      <c r="E3019" s="75" t="s">
        <v>119</v>
      </c>
    </row>
    <row r="3020" spans="1:5">
      <c r="A3020" s="82">
        <v>6037</v>
      </c>
      <c r="B3020" s="82">
        <v>7</v>
      </c>
      <c r="C3020" s="75">
        <v>680</v>
      </c>
      <c r="D3020" s="75">
        <v>340</v>
      </c>
      <c r="E3020" s="75" t="s">
        <v>119</v>
      </c>
    </row>
    <row r="3021" spans="1:5">
      <c r="A3021" s="82">
        <v>6038</v>
      </c>
      <c r="B3021" s="82">
        <v>7</v>
      </c>
      <c r="C3021" s="75">
        <v>680</v>
      </c>
      <c r="D3021" s="75">
        <v>340</v>
      </c>
      <c r="E3021" s="75" t="s">
        <v>119</v>
      </c>
    </row>
    <row r="3022" spans="1:5">
      <c r="A3022" s="82">
        <v>6041</v>
      </c>
      <c r="B3022" s="82">
        <v>7</v>
      </c>
      <c r="C3022" s="75">
        <v>680</v>
      </c>
      <c r="D3022" s="75">
        <v>340</v>
      </c>
      <c r="E3022" s="75" t="s">
        <v>119</v>
      </c>
    </row>
    <row r="3023" spans="1:5">
      <c r="A3023" s="82">
        <v>6042</v>
      </c>
      <c r="B3023" s="82">
        <v>7</v>
      </c>
      <c r="C3023" s="75">
        <v>680</v>
      </c>
      <c r="D3023" s="75">
        <v>340</v>
      </c>
      <c r="E3023" s="75" t="s">
        <v>119</v>
      </c>
    </row>
    <row r="3024" spans="1:5">
      <c r="A3024" s="82">
        <v>6043</v>
      </c>
      <c r="B3024" s="82">
        <v>7</v>
      </c>
      <c r="C3024" s="75">
        <v>680</v>
      </c>
      <c r="D3024" s="75">
        <v>340</v>
      </c>
      <c r="E3024" s="75" t="s">
        <v>119</v>
      </c>
    </row>
    <row r="3025" spans="1:5">
      <c r="A3025" s="82">
        <v>6044</v>
      </c>
      <c r="B3025" s="82">
        <v>7</v>
      </c>
      <c r="C3025" s="75">
        <v>680</v>
      </c>
      <c r="D3025" s="75">
        <v>340</v>
      </c>
      <c r="E3025" s="75" t="s">
        <v>119</v>
      </c>
    </row>
    <row r="3026" spans="1:5">
      <c r="A3026" s="82">
        <v>6050</v>
      </c>
      <c r="B3026" s="82">
        <v>7</v>
      </c>
      <c r="C3026" s="75">
        <v>680</v>
      </c>
      <c r="D3026" s="75">
        <v>340</v>
      </c>
      <c r="E3026" s="75" t="s">
        <v>119</v>
      </c>
    </row>
    <row r="3027" spans="1:5">
      <c r="A3027" s="82">
        <v>6051</v>
      </c>
      <c r="B3027" s="82">
        <v>7</v>
      </c>
      <c r="C3027" s="75">
        <v>680</v>
      </c>
      <c r="D3027" s="75">
        <v>340</v>
      </c>
      <c r="E3027" s="75" t="s">
        <v>119</v>
      </c>
    </row>
    <row r="3028" spans="1:5">
      <c r="A3028" s="82">
        <v>6052</v>
      </c>
      <c r="B3028" s="82">
        <v>7</v>
      </c>
      <c r="C3028" s="75">
        <v>680</v>
      </c>
      <c r="D3028" s="75">
        <v>340</v>
      </c>
      <c r="E3028" s="75" t="s">
        <v>119</v>
      </c>
    </row>
    <row r="3029" spans="1:5">
      <c r="A3029" s="82">
        <v>6053</v>
      </c>
      <c r="B3029" s="82">
        <v>7</v>
      </c>
      <c r="C3029" s="75">
        <v>680</v>
      </c>
      <c r="D3029" s="75">
        <v>340</v>
      </c>
      <c r="E3029" s="75" t="s">
        <v>119</v>
      </c>
    </row>
    <row r="3030" spans="1:5">
      <c r="A3030" s="82">
        <v>6054</v>
      </c>
      <c r="B3030" s="82">
        <v>7</v>
      </c>
      <c r="C3030" s="75">
        <v>680</v>
      </c>
      <c r="D3030" s="75">
        <v>340</v>
      </c>
      <c r="E3030" s="75" t="s">
        <v>119</v>
      </c>
    </row>
    <row r="3031" spans="1:5">
      <c r="A3031" s="82">
        <v>6055</v>
      </c>
      <c r="B3031" s="82">
        <v>7</v>
      </c>
      <c r="C3031" s="75">
        <v>680</v>
      </c>
      <c r="D3031" s="75">
        <v>340</v>
      </c>
      <c r="E3031" s="75" t="s">
        <v>119</v>
      </c>
    </row>
    <row r="3032" spans="1:5">
      <c r="A3032" s="82">
        <v>6056</v>
      </c>
      <c r="B3032" s="82">
        <v>7</v>
      </c>
      <c r="C3032" s="75">
        <v>680</v>
      </c>
      <c r="D3032" s="75">
        <v>340</v>
      </c>
      <c r="E3032" s="75" t="s">
        <v>119</v>
      </c>
    </row>
    <row r="3033" spans="1:5">
      <c r="A3033" s="82">
        <v>6057</v>
      </c>
      <c r="B3033" s="82">
        <v>7</v>
      </c>
      <c r="C3033" s="75">
        <v>680</v>
      </c>
      <c r="D3033" s="75">
        <v>340</v>
      </c>
      <c r="E3033" s="75" t="s">
        <v>119</v>
      </c>
    </row>
    <row r="3034" spans="1:5">
      <c r="A3034" s="82">
        <v>6058</v>
      </c>
      <c r="B3034" s="82">
        <v>7</v>
      </c>
      <c r="C3034" s="75">
        <v>680</v>
      </c>
      <c r="D3034" s="75">
        <v>340</v>
      </c>
      <c r="E3034" s="75" t="s">
        <v>119</v>
      </c>
    </row>
    <row r="3035" spans="1:5">
      <c r="A3035" s="82">
        <v>6059</v>
      </c>
      <c r="B3035" s="82">
        <v>7</v>
      </c>
      <c r="C3035" s="75">
        <v>680</v>
      </c>
      <c r="D3035" s="75">
        <v>340</v>
      </c>
      <c r="E3035" s="75" t="s">
        <v>119</v>
      </c>
    </row>
    <row r="3036" spans="1:5">
      <c r="A3036" s="82">
        <v>6060</v>
      </c>
      <c r="B3036" s="82">
        <v>7</v>
      </c>
      <c r="C3036" s="75">
        <v>680</v>
      </c>
      <c r="D3036" s="75">
        <v>340</v>
      </c>
      <c r="E3036" s="75" t="s">
        <v>119</v>
      </c>
    </row>
    <row r="3037" spans="1:5">
      <c r="A3037" s="82">
        <v>6061</v>
      </c>
      <c r="B3037" s="82">
        <v>7</v>
      </c>
      <c r="C3037" s="75">
        <v>680</v>
      </c>
      <c r="D3037" s="75">
        <v>340</v>
      </c>
      <c r="E3037" s="75" t="s">
        <v>119</v>
      </c>
    </row>
    <row r="3038" spans="1:5">
      <c r="A3038" s="82">
        <v>6062</v>
      </c>
      <c r="B3038" s="82">
        <v>7</v>
      </c>
      <c r="C3038" s="75">
        <v>680</v>
      </c>
      <c r="D3038" s="75">
        <v>340</v>
      </c>
      <c r="E3038" s="75" t="s">
        <v>119</v>
      </c>
    </row>
    <row r="3039" spans="1:5">
      <c r="A3039" s="82">
        <v>6063</v>
      </c>
      <c r="B3039" s="82">
        <v>7</v>
      </c>
      <c r="C3039" s="75">
        <v>680</v>
      </c>
      <c r="D3039" s="75">
        <v>340</v>
      </c>
      <c r="E3039" s="75" t="s">
        <v>119</v>
      </c>
    </row>
    <row r="3040" spans="1:5">
      <c r="A3040" s="82">
        <v>6064</v>
      </c>
      <c r="B3040" s="82">
        <v>7</v>
      </c>
      <c r="C3040" s="75">
        <v>680</v>
      </c>
      <c r="D3040" s="75">
        <v>340</v>
      </c>
      <c r="E3040" s="75" t="s">
        <v>119</v>
      </c>
    </row>
    <row r="3041" spans="1:5">
      <c r="A3041" s="82">
        <v>6065</v>
      </c>
      <c r="B3041" s="82">
        <v>7</v>
      </c>
      <c r="C3041" s="75">
        <v>680</v>
      </c>
      <c r="D3041" s="75">
        <v>340</v>
      </c>
      <c r="E3041" s="75" t="s">
        <v>119</v>
      </c>
    </row>
    <row r="3042" spans="1:5">
      <c r="A3042" s="82">
        <v>6066</v>
      </c>
      <c r="B3042" s="82">
        <v>7</v>
      </c>
      <c r="C3042" s="75">
        <v>680</v>
      </c>
      <c r="D3042" s="75">
        <v>340</v>
      </c>
      <c r="E3042" s="75" t="s">
        <v>119</v>
      </c>
    </row>
    <row r="3043" spans="1:5">
      <c r="A3043" s="82">
        <v>6067</v>
      </c>
      <c r="B3043" s="82">
        <v>7</v>
      </c>
      <c r="C3043" s="75">
        <v>680</v>
      </c>
      <c r="D3043" s="75">
        <v>340</v>
      </c>
      <c r="E3043" s="75" t="s">
        <v>119</v>
      </c>
    </row>
    <row r="3044" spans="1:5">
      <c r="A3044" s="82">
        <v>6068</v>
      </c>
      <c r="B3044" s="82">
        <v>7</v>
      </c>
      <c r="C3044" s="75">
        <v>680</v>
      </c>
      <c r="D3044" s="75">
        <v>340</v>
      </c>
      <c r="E3044" s="75" t="s">
        <v>119</v>
      </c>
    </row>
    <row r="3045" spans="1:5">
      <c r="A3045" s="82">
        <v>6069</v>
      </c>
      <c r="B3045" s="82">
        <v>7</v>
      </c>
      <c r="C3045" s="75">
        <v>680</v>
      </c>
      <c r="D3045" s="75">
        <v>340</v>
      </c>
      <c r="E3045" s="75" t="s">
        <v>119</v>
      </c>
    </row>
    <row r="3046" spans="1:5">
      <c r="A3046" s="82">
        <v>6070</v>
      </c>
      <c r="B3046" s="82">
        <v>7</v>
      </c>
      <c r="C3046" s="75">
        <v>680</v>
      </c>
      <c r="D3046" s="75">
        <v>340</v>
      </c>
      <c r="E3046" s="75" t="s">
        <v>119</v>
      </c>
    </row>
    <row r="3047" spans="1:5">
      <c r="A3047" s="82">
        <v>6071</v>
      </c>
      <c r="B3047" s="82">
        <v>7</v>
      </c>
      <c r="C3047" s="75">
        <v>680</v>
      </c>
      <c r="D3047" s="75">
        <v>340</v>
      </c>
      <c r="E3047" s="75" t="s">
        <v>119</v>
      </c>
    </row>
    <row r="3048" spans="1:5">
      <c r="A3048" s="82">
        <v>6072</v>
      </c>
      <c r="B3048" s="82">
        <v>7</v>
      </c>
      <c r="C3048" s="75">
        <v>680</v>
      </c>
      <c r="D3048" s="75">
        <v>340</v>
      </c>
      <c r="E3048" s="75" t="s">
        <v>119</v>
      </c>
    </row>
    <row r="3049" spans="1:5">
      <c r="A3049" s="82">
        <v>6073</v>
      </c>
      <c r="B3049" s="82">
        <v>7</v>
      </c>
      <c r="C3049" s="75">
        <v>680</v>
      </c>
      <c r="D3049" s="75">
        <v>340</v>
      </c>
      <c r="E3049" s="75" t="s">
        <v>119</v>
      </c>
    </row>
    <row r="3050" spans="1:5">
      <c r="A3050" s="82">
        <v>6074</v>
      </c>
      <c r="B3050" s="82">
        <v>7</v>
      </c>
      <c r="C3050" s="75">
        <v>680</v>
      </c>
      <c r="D3050" s="75">
        <v>340</v>
      </c>
      <c r="E3050" s="75" t="s">
        <v>119</v>
      </c>
    </row>
    <row r="3051" spans="1:5">
      <c r="A3051" s="82">
        <v>6076</v>
      </c>
      <c r="B3051" s="82">
        <v>7</v>
      </c>
      <c r="C3051" s="75">
        <v>680</v>
      </c>
      <c r="D3051" s="75">
        <v>340</v>
      </c>
      <c r="E3051" s="75" t="s">
        <v>119</v>
      </c>
    </row>
    <row r="3052" spans="1:5">
      <c r="A3052" s="82">
        <v>6081</v>
      </c>
      <c r="B3052" s="82">
        <v>7</v>
      </c>
      <c r="C3052" s="75">
        <v>680</v>
      </c>
      <c r="D3052" s="75">
        <v>340</v>
      </c>
      <c r="E3052" s="75" t="s">
        <v>119</v>
      </c>
    </row>
    <row r="3053" spans="1:5">
      <c r="A3053" s="82">
        <v>6082</v>
      </c>
      <c r="B3053" s="82">
        <v>7</v>
      </c>
      <c r="C3053" s="75">
        <v>680</v>
      </c>
      <c r="D3053" s="75">
        <v>340</v>
      </c>
      <c r="E3053" s="75" t="s">
        <v>119</v>
      </c>
    </row>
    <row r="3054" spans="1:5">
      <c r="A3054" s="82">
        <v>6083</v>
      </c>
      <c r="B3054" s="82">
        <v>7</v>
      </c>
      <c r="C3054" s="75">
        <v>680</v>
      </c>
      <c r="D3054" s="75">
        <v>340</v>
      </c>
      <c r="E3054" s="75" t="s">
        <v>119</v>
      </c>
    </row>
    <row r="3055" spans="1:5">
      <c r="A3055" s="82">
        <v>6084</v>
      </c>
      <c r="B3055" s="82">
        <v>7</v>
      </c>
      <c r="C3055" s="75">
        <v>680</v>
      </c>
      <c r="D3055" s="75">
        <v>340</v>
      </c>
      <c r="E3055" s="75" t="s">
        <v>119</v>
      </c>
    </row>
    <row r="3056" spans="1:5">
      <c r="A3056" s="82">
        <v>6090</v>
      </c>
      <c r="B3056" s="82">
        <v>7</v>
      </c>
      <c r="C3056" s="75">
        <v>680</v>
      </c>
      <c r="D3056" s="75">
        <v>340</v>
      </c>
      <c r="E3056" s="75" t="s">
        <v>119</v>
      </c>
    </row>
    <row r="3057" spans="1:5">
      <c r="A3057" s="82">
        <v>6100</v>
      </c>
      <c r="B3057" s="82">
        <v>7</v>
      </c>
      <c r="C3057" s="75">
        <v>680</v>
      </c>
      <c r="D3057" s="75">
        <v>340</v>
      </c>
      <c r="E3057" s="75" t="s">
        <v>119</v>
      </c>
    </row>
    <row r="3058" spans="1:5">
      <c r="A3058" s="82">
        <v>6101</v>
      </c>
      <c r="B3058" s="82">
        <v>7</v>
      </c>
      <c r="C3058" s="75">
        <v>680</v>
      </c>
      <c r="D3058" s="75">
        <v>340</v>
      </c>
      <c r="E3058" s="75" t="s">
        <v>119</v>
      </c>
    </row>
    <row r="3059" spans="1:5">
      <c r="A3059" s="82">
        <v>6102</v>
      </c>
      <c r="B3059" s="82">
        <v>7</v>
      </c>
      <c r="C3059" s="75">
        <v>680</v>
      </c>
      <c r="D3059" s="75">
        <v>340</v>
      </c>
      <c r="E3059" s="75" t="s">
        <v>119</v>
      </c>
    </row>
    <row r="3060" spans="1:5">
      <c r="A3060" s="82">
        <v>6103</v>
      </c>
      <c r="B3060" s="82">
        <v>7</v>
      </c>
      <c r="C3060" s="75">
        <v>680</v>
      </c>
      <c r="D3060" s="75">
        <v>340</v>
      </c>
      <c r="E3060" s="75" t="s">
        <v>119</v>
      </c>
    </row>
    <row r="3061" spans="1:5">
      <c r="A3061" s="82">
        <v>6104</v>
      </c>
      <c r="B3061" s="82">
        <v>7</v>
      </c>
      <c r="C3061" s="75">
        <v>680</v>
      </c>
      <c r="D3061" s="75">
        <v>340</v>
      </c>
      <c r="E3061" s="75" t="s">
        <v>119</v>
      </c>
    </row>
    <row r="3062" spans="1:5">
      <c r="A3062" s="82">
        <v>6105</v>
      </c>
      <c r="B3062" s="82">
        <v>7</v>
      </c>
      <c r="C3062" s="75">
        <v>680</v>
      </c>
      <c r="D3062" s="75">
        <v>340</v>
      </c>
      <c r="E3062" s="75" t="s">
        <v>119</v>
      </c>
    </row>
    <row r="3063" spans="1:5">
      <c r="A3063" s="82">
        <v>6106</v>
      </c>
      <c r="B3063" s="82">
        <v>7</v>
      </c>
      <c r="C3063" s="75">
        <v>680</v>
      </c>
      <c r="D3063" s="75">
        <v>340</v>
      </c>
      <c r="E3063" s="75" t="s">
        <v>119</v>
      </c>
    </row>
    <row r="3064" spans="1:5">
      <c r="A3064" s="82">
        <v>6107</v>
      </c>
      <c r="B3064" s="82">
        <v>7</v>
      </c>
      <c r="C3064" s="75">
        <v>680</v>
      </c>
      <c r="D3064" s="75">
        <v>340</v>
      </c>
      <c r="E3064" s="75" t="s">
        <v>119</v>
      </c>
    </row>
    <row r="3065" spans="1:5">
      <c r="A3065" s="82">
        <v>6108</v>
      </c>
      <c r="B3065" s="82">
        <v>7</v>
      </c>
      <c r="C3065" s="75">
        <v>680</v>
      </c>
      <c r="D3065" s="75">
        <v>340</v>
      </c>
      <c r="E3065" s="75" t="s">
        <v>119</v>
      </c>
    </row>
    <row r="3066" spans="1:5">
      <c r="A3066" s="82">
        <v>6109</v>
      </c>
      <c r="B3066" s="82">
        <v>7</v>
      </c>
      <c r="C3066" s="75">
        <v>680</v>
      </c>
      <c r="D3066" s="75">
        <v>340</v>
      </c>
      <c r="E3066" s="75" t="s">
        <v>119</v>
      </c>
    </row>
    <row r="3067" spans="1:5">
      <c r="A3067" s="82">
        <v>6110</v>
      </c>
      <c r="B3067" s="82">
        <v>7</v>
      </c>
      <c r="C3067" s="75">
        <v>680</v>
      </c>
      <c r="D3067" s="75">
        <v>340</v>
      </c>
      <c r="E3067" s="75" t="s">
        <v>119</v>
      </c>
    </row>
    <row r="3068" spans="1:5">
      <c r="A3068" s="82">
        <v>6111</v>
      </c>
      <c r="B3068" s="82">
        <v>7</v>
      </c>
      <c r="C3068" s="75">
        <v>680</v>
      </c>
      <c r="D3068" s="75">
        <v>340</v>
      </c>
      <c r="E3068" s="75" t="s">
        <v>119</v>
      </c>
    </row>
    <row r="3069" spans="1:5">
      <c r="A3069" s="82">
        <v>6112</v>
      </c>
      <c r="B3069" s="82">
        <v>7</v>
      </c>
      <c r="C3069" s="75">
        <v>680</v>
      </c>
      <c r="D3069" s="75">
        <v>340</v>
      </c>
      <c r="E3069" s="75" t="s">
        <v>119</v>
      </c>
    </row>
    <row r="3070" spans="1:5">
      <c r="A3070" s="82">
        <v>6121</v>
      </c>
      <c r="B3070" s="82">
        <v>7</v>
      </c>
      <c r="C3070" s="75">
        <v>680</v>
      </c>
      <c r="D3070" s="75">
        <v>340</v>
      </c>
      <c r="E3070" s="75" t="s">
        <v>119</v>
      </c>
    </row>
    <row r="3071" spans="1:5">
      <c r="A3071" s="82">
        <v>6122</v>
      </c>
      <c r="B3071" s="82">
        <v>7</v>
      </c>
      <c r="C3071" s="75">
        <v>680</v>
      </c>
      <c r="D3071" s="75">
        <v>340</v>
      </c>
      <c r="E3071" s="75" t="s">
        <v>119</v>
      </c>
    </row>
    <row r="3072" spans="1:5">
      <c r="A3072" s="82">
        <v>6123</v>
      </c>
      <c r="B3072" s="82">
        <v>7</v>
      </c>
      <c r="C3072" s="75">
        <v>680</v>
      </c>
      <c r="D3072" s="75">
        <v>340</v>
      </c>
      <c r="E3072" s="75" t="s">
        <v>119</v>
      </c>
    </row>
    <row r="3073" spans="1:5">
      <c r="A3073" s="82">
        <v>6124</v>
      </c>
      <c r="B3073" s="82">
        <v>7</v>
      </c>
      <c r="C3073" s="75">
        <v>680</v>
      </c>
      <c r="D3073" s="75">
        <v>340</v>
      </c>
      <c r="E3073" s="75" t="s">
        <v>119</v>
      </c>
    </row>
    <row r="3074" spans="1:5">
      <c r="A3074" s="82">
        <v>6125</v>
      </c>
      <c r="B3074" s="82">
        <v>7</v>
      </c>
      <c r="C3074" s="75">
        <v>680</v>
      </c>
      <c r="D3074" s="75">
        <v>340</v>
      </c>
      <c r="E3074" s="75" t="s">
        <v>119</v>
      </c>
    </row>
    <row r="3075" spans="1:5">
      <c r="A3075" s="82">
        <v>6126</v>
      </c>
      <c r="B3075" s="82">
        <v>7</v>
      </c>
      <c r="C3075" s="75">
        <v>680</v>
      </c>
      <c r="D3075" s="75">
        <v>340</v>
      </c>
      <c r="E3075" s="75" t="s">
        <v>119</v>
      </c>
    </row>
    <row r="3076" spans="1:5">
      <c r="A3076" s="82">
        <v>6147</v>
      </c>
      <c r="B3076" s="82">
        <v>7</v>
      </c>
      <c r="C3076" s="75">
        <v>680</v>
      </c>
      <c r="D3076" s="75">
        <v>340</v>
      </c>
      <c r="E3076" s="75" t="s">
        <v>119</v>
      </c>
    </row>
    <row r="3077" spans="1:5">
      <c r="A3077" s="82">
        <v>6148</v>
      </c>
      <c r="B3077" s="82">
        <v>7</v>
      </c>
      <c r="C3077" s="75">
        <v>680</v>
      </c>
      <c r="D3077" s="75">
        <v>340</v>
      </c>
      <c r="E3077" s="75" t="s">
        <v>119</v>
      </c>
    </row>
    <row r="3078" spans="1:5">
      <c r="A3078" s="82">
        <v>6149</v>
      </c>
      <c r="B3078" s="82">
        <v>7</v>
      </c>
      <c r="C3078" s="75">
        <v>680</v>
      </c>
      <c r="D3078" s="75">
        <v>340</v>
      </c>
      <c r="E3078" s="75" t="s">
        <v>119</v>
      </c>
    </row>
    <row r="3079" spans="1:5">
      <c r="A3079" s="82">
        <v>6150</v>
      </c>
      <c r="B3079" s="82">
        <v>7</v>
      </c>
      <c r="C3079" s="75">
        <v>680</v>
      </c>
      <c r="D3079" s="75">
        <v>340</v>
      </c>
      <c r="E3079" s="75" t="s">
        <v>119</v>
      </c>
    </row>
    <row r="3080" spans="1:5">
      <c r="A3080" s="82">
        <v>6151</v>
      </c>
      <c r="B3080" s="82">
        <v>7</v>
      </c>
      <c r="C3080" s="75">
        <v>680</v>
      </c>
      <c r="D3080" s="75">
        <v>340</v>
      </c>
      <c r="E3080" s="75" t="s">
        <v>119</v>
      </c>
    </row>
    <row r="3081" spans="1:5">
      <c r="A3081" s="82">
        <v>6152</v>
      </c>
      <c r="B3081" s="82">
        <v>7</v>
      </c>
      <c r="C3081" s="75">
        <v>680</v>
      </c>
      <c r="D3081" s="75">
        <v>340</v>
      </c>
      <c r="E3081" s="75" t="s">
        <v>119</v>
      </c>
    </row>
    <row r="3082" spans="1:5">
      <c r="A3082" s="82">
        <v>6153</v>
      </c>
      <c r="B3082" s="82">
        <v>7</v>
      </c>
      <c r="C3082" s="75">
        <v>680</v>
      </c>
      <c r="D3082" s="75">
        <v>340</v>
      </c>
      <c r="E3082" s="75" t="s">
        <v>119</v>
      </c>
    </row>
    <row r="3083" spans="1:5">
      <c r="A3083" s="82">
        <v>6154</v>
      </c>
      <c r="B3083" s="82">
        <v>7</v>
      </c>
      <c r="C3083" s="75">
        <v>680</v>
      </c>
      <c r="D3083" s="75">
        <v>340</v>
      </c>
      <c r="E3083" s="75" t="s">
        <v>119</v>
      </c>
    </row>
    <row r="3084" spans="1:5">
      <c r="A3084" s="82">
        <v>6155</v>
      </c>
      <c r="B3084" s="82">
        <v>7</v>
      </c>
      <c r="C3084" s="75">
        <v>680</v>
      </c>
      <c r="D3084" s="75">
        <v>340</v>
      </c>
      <c r="E3084" s="75" t="s">
        <v>119</v>
      </c>
    </row>
    <row r="3085" spans="1:5">
      <c r="A3085" s="82">
        <v>6156</v>
      </c>
      <c r="B3085" s="82">
        <v>7</v>
      </c>
      <c r="C3085" s="75">
        <v>680</v>
      </c>
      <c r="D3085" s="75">
        <v>340</v>
      </c>
      <c r="E3085" s="75" t="s">
        <v>119</v>
      </c>
    </row>
    <row r="3086" spans="1:5">
      <c r="A3086" s="82">
        <v>6157</v>
      </c>
      <c r="B3086" s="82">
        <v>7</v>
      </c>
      <c r="C3086" s="75">
        <v>680</v>
      </c>
      <c r="D3086" s="75">
        <v>340</v>
      </c>
      <c r="E3086" s="75" t="s">
        <v>119</v>
      </c>
    </row>
    <row r="3087" spans="1:5">
      <c r="A3087" s="82">
        <v>6158</v>
      </c>
      <c r="B3087" s="82">
        <v>7</v>
      </c>
      <c r="C3087" s="75">
        <v>680</v>
      </c>
      <c r="D3087" s="75">
        <v>340</v>
      </c>
      <c r="E3087" s="75" t="s">
        <v>119</v>
      </c>
    </row>
    <row r="3088" spans="1:5">
      <c r="A3088" s="82">
        <v>6159</v>
      </c>
      <c r="B3088" s="82">
        <v>7</v>
      </c>
      <c r="C3088" s="75">
        <v>680</v>
      </c>
      <c r="D3088" s="75">
        <v>340</v>
      </c>
      <c r="E3088" s="75" t="s">
        <v>119</v>
      </c>
    </row>
    <row r="3089" spans="1:5">
      <c r="A3089" s="82">
        <v>6160</v>
      </c>
      <c r="B3089" s="82">
        <v>7</v>
      </c>
      <c r="C3089" s="75">
        <v>680</v>
      </c>
      <c r="D3089" s="75">
        <v>340</v>
      </c>
      <c r="E3089" s="75" t="s">
        <v>119</v>
      </c>
    </row>
    <row r="3090" spans="1:5">
      <c r="A3090" s="82">
        <v>6161</v>
      </c>
      <c r="B3090" s="82">
        <v>7</v>
      </c>
      <c r="C3090" s="75">
        <v>680</v>
      </c>
      <c r="D3090" s="75">
        <v>340</v>
      </c>
      <c r="E3090" s="75" t="s">
        <v>119</v>
      </c>
    </row>
    <row r="3091" spans="1:5">
      <c r="A3091" s="82">
        <v>6162</v>
      </c>
      <c r="B3091" s="82">
        <v>7</v>
      </c>
      <c r="C3091" s="75">
        <v>680</v>
      </c>
      <c r="D3091" s="75">
        <v>340</v>
      </c>
      <c r="E3091" s="75" t="s">
        <v>119</v>
      </c>
    </row>
    <row r="3092" spans="1:5">
      <c r="A3092" s="82">
        <v>6163</v>
      </c>
      <c r="B3092" s="82">
        <v>7</v>
      </c>
      <c r="C3092" s="75">
        <v>680</v>
      </c>
      <c r="D3092" s="75">
        <v>340</v>
      </c>
      <c r="E3092" s="75" t="s">
        <v>119</v>
      </c>
    </row>
    <row r="3093" spans="1:5">
      <c r="A3093" s="82">
        <v>6164</v>
      </c>
      <c r="B3093" s="82">
        <v>7</v>
      </c>
      <c r="C3093" s="75">
        <v>680</v>
      </c>
      <c r="D3093" s="75">
        <v>340</v>
      </c>
      <c r="E3093" s="75" t="s">
        <v>119</v>
      </c>
    </row>
    <row r="3094" spans="1:5">
      <c r="A3094" s="82">
        <v>6165</v>
      </c>
      <c r="B3094" s="82">
        <v>7</v>
      </c>
      <c r="C3094" s="75">
        <v>680</v>
      </c>
      <c r="D3094" s="75">
        <v>340</v>
      </c>
      <c r="E3094" s="75" t="s">
        <v>119</v>
      </c>
    </row>
    <row r="3095" spans="1:5">
      <c r="A3095" s="82">
        <v>6166</v>
      </c>
      <c r="B3095" s="82">
        <v>7</v>
      </c>
      <c r="C3095" s="75">
        <v>680</v>
      </c>
      <c r="D3095" s="75">
        <v>340</v>
      </c>
      <c r="E3095" s="75" t="s">
        <v>119</v>
      </c>
    </row>
    <row r="3096" spans="1:5">
      <c r="A3096" s="82">
        <v>6167</v>
      </c>
      <c r="B3096" s="82">
        <v>7</v>
      </c>
      <c r="C3096" s="75">
        <v>680</v>
      </c>
      <c r="D3096" s="75">
        <v>340</v>
      </c>
      <c r="E3096" s="75" t="s">
        <v>119</v>
      </c>
    </row>
    <row r="3097" spans="1:5">
      <c r="A3097" s="82">
        <v>6168</v>
      </c>
      <c r="B3097" s="82">
        <v>7</v>
      </c>
      <c r="C3097" s="75">
        <v>680</v>
      </c>
      <c r="D3097" s="75">
        <v>340</v>
      </c>
      <c r="E3097" s="75" t="s">
        <v>119</v>
      </c>
    </row>
    <row r="3098" spans="1:5">
      <c r="A3098" s="82">
        <v>6169</v>
      </c>
      <c r="B3098" s="82">
        <v>7</v>
      </c>
      <c r="C3098" s="75">
        <v>680</v>
      </c>
      <c r="D3098" s="75">
        <v>340</v>
      </c>
      <c r="E3098" s="75" t="s">
        <v>119</v>
      </c>
    </row>
    <row r="3099" spans="1:5">
      <c r="A3099" s="82">
        <v>6170</v>
      </c>
      <c r="B3099" s="82">
        <v>7</v>
      </c>
      <c r="C3099" s="75">
        <v>680</v>
      </c>
      <c r="D3099" s="75">
        <v>340</v>
      </c>
      <c r="E3099" s="75" t="s">
        <v>119</v>
      </c>
    </row>
    <row r="3100" spans="1:5">
      <c r="A3100" s="82">
        <v>6171</v>
      </c>
      <c r="B3100" s="82">
        <v>7</v>
      </c>
      <c r="C3100" s="75">
        <v>680</v>
      </c>
      <c r="D3100" s="75">
        <v>340</v>
      </c>
      <c r="E3100" s="75" t="s">
        <v>119</v>
      </c>
    </row>
    <row r="3101" spans="1:5">
      <c r="A3101" s="82">
        <v>6172</v>
      </c>
      <c r="B3101" s="82">
        <v>7</v>
      </c>
      <c r="C3101" s="75">
        <v>680</v>
      </c>
      <c r="D3101" s="75">
        <v>340</v>
      </c>
      <c r="E3101" s="75" t="s">
        <v>119</v>
      </c>
    </row>
    <row r="3102" spans="1:5">
      <c r="A3102" s="82">
        <v>6173</v>
      </c>
      <c r="B3102" s="82">
        <v>7</v>
      </c>
      <c r="C3102" s="75">
        <v>680</v>
      </c>
      <c r="D3102" s="75">
        <v>340</v>
      </c>
      <c r="E3102" s="75" t="s">
        <v>119</v>
      </c>
    </row>
    <row r="3103" spans="1:5">
      <c r="A3103" s="82">
        <v>6174</v>
      </c>
      <c r="B3103" s="82">
        <v>7</v>
      </c>
      <c r="C3103" s="75">
        <v>680</v>
      </c>
      <c r="D3103" s="75">
        <v>340</v>
      </c>
      <c r="E3103" s="75" t="s">
        <v>119</v>
      </c>
    </row>
    <row r="3104" spans="1:5">
      <c r="A3104" s="82">
        <v>6175</v>
      </c>
      <c r="B3104" s="82">
        <v>7</v>
      </c>
      <c r="C3104" s="75">
        <v>680</v>
      </c>
      <c r="D3104" s="75">
        <v>340</v>
      </c>
      <c r="E3104" s="75" t="s">
        <v>119</v>
      </c>
    </row>
    <row r="3105" spans="1:5">
      <c r="A3105" s="82">
        <v>6176</v>
      </c>
      <c r="B3105" s="82">
        <v>7</v>
      </c>
      <c r="C3105" s="75">
        <v>680</v>
      </c>
      <c r="D3105" s="75">
        <v>340</v>
      </c>
      <c r="E3105" s="75" t="s">
        <v>119</v>
      </c>
    </row>
    <row r="3106" spans="1:5">
      <c r="A3106" s="82">
        <v>6207</v>
      </c>
      <c r="B3106" s="82">
        <v>7</v>
      </c>
      <c r="C3106" s="75">
        <v>680</v>
      </c>
      <c r="D3106" s="75">
        <v>340</v>
      </c>
      <c r="E3106" s="75" t="s">
        <v>119</v>
      </c>
    </row>
    <row r="3107" spans="1:5">
      <c r="A3107" s="82">
        <v>6208</v>
      </c>
      <c r="B3107" s="82">
        <v>7</v>
      </c>
      <c r="C3107" s="75">
        <v>680</v>
      </c>
      <c r="D3107" s="75">
        <v>340</v>
      </c>
      <c r="E3107" s="75" t="s">
        <v>119</v>
      </c>
    </row>
    <row r="3108" spans="1:5">
      <c r="A3108" s="82">
        <v>6210</v>
      </c>
      <c r="B3108" s="82">
        <v>7</v>
      </c>
      <c r="C3108" s="75">
        <v>680</v>
      </c>
      <c r="D3108" s="75">
        <v>340</v>
      </c>
      <c r="E3108" s="75" t="s">
        <v>119</v>
      </c>
    </row>
    <row r="3109" spans="1:5">
      <c r="A3109" s="82">
        <v>6213</v>
      </c>
      <c r="B3109" s="82">
        <v>7</v>
      </c>
      <c r="C3109" s="75">
        <v>680</v>
      </c>
      <c r="D3109" s="75">
        <v>340</v>
      </c>
      <c r="E3109" s="75" t="s">
        <v>119</v>
      </c>
    </row>
    <row r="3110" spans="1:5">
      <c r="A3110" s="82">
        <v>6214</v>
      </c>
      <c r="B3110" s="82">
        <v>7</v>
      </c>
      <c r="C3110" s="75">
        <v>680</v>
      </c>
      <c r="D3110" s="75">
        <v>340</v>
      </c>
      <c r="E3110" s="75" t="s">
        <v>119</v>
      </c>
    </row>
    <row r="3111" spans="1:5">
      <c r="A3111" s="82">
        <v>6215</v>
      </c>
      <c r="B3111" s="82">
        <v>7</v>
      </c>
      <c r="C3111" s="75">
        <v>680</v>
      </c>
      <c r="D3111" s="75">
        <v>340</v>
      </c>
      <c r="E3111" s="75" t="s">
        <v>119</v>
      </c>
    </row>
    <row r="3112" spans="1:5">
      <c r="A3112" s="82">
        <v>6218</v>
      </c>
      <c r="B3112" s="82">
        <v>7</v>
      </c>
      <c r="C3112" s="75">
        <v>680</v>
      </c>
      <c r="D3112" s="75">
        <v>340</v>
      </c>
      <c r="E3112" s="75" t="s">
        <v>119</v>
      </c>
    </row>
    <row r="3113" spans="1:5">
      <c r="A3113" s="82">
        <v>6220</v>
      </c>
      <c r="B3113" s="82">
        <v>7</v>
      </c>
      <c r="C3113" s="75">
        <v>680</v>
      </c>
      <c r="D3113" s="75">
        <v>340</v>
      </c>
      <c r="E3113" s="75" t="s">
        <v>119</v>
      </c>
    </row>
    <row r="3114" spans="1:5">
      <c r="A3114" s="82">
        <v>6221</v>
      </c>
      <c r="B3114" s="82">
        <v>7</v>
      </c>
      <c r="C3114" s="75">
        <v>680</v>
      </c>
      <c r="D3114" s="75">
        <v>340</v>
      </c>
      <c r="E3114" s="75" t="s">
        <v>119</v>
      </c>
    </row>
    <row r="3115" spans="1:5">
      <c r="A3115" s="82">
        <v>6223</v>
      </c>
      <c r="B3115" s="82">
        <v>7</v>
      </c>
      <c r="C3115" s="75">
        <v>680</v>
      </c>
      <c r="D3115" s="75">
        <v>340</v>
      </c>
      <c r="E3115" s="75" t="s">
        <v>119</v>
      </c>
    </row>
    <row r="3116" spans="1:5">
      <c r="A3116" s="82">
        <v>6224</v>
      </c>
      <c r="B3116" s="82">
        <v>7</v>
      </c>
      <c r="C3116" s="75">
        <v>680</v>
      </c>
      <c r="D3116" s="75">
        <v>340</v>
      </c>
      <c r="E3116" s="75" t="s">
        <v>119</v>
      </c>
    </row>
    <row r="3117" spans="1:5">
      <c r="A3117" s="82">
        <v>6225</v>
      </c>
      <c r="B3117" s="82">
        <v>7</v>
      </c>
      <c r="C3117" s="75">
        <v>680</v>
      </c>
      <c r="D3117" s="75">
        <v>340</v>
      </c>
      <c r="E3117" s="75" t="s">
        <v>119</v>
      </c>
    </row>
    <row r="3118" spans="1:5">
      <c r="A3118" s="82">
        <v>6226</v>
      </c>
      <c r="B3118" s="82">
        <v>9</v>
      </c>
      <c r="C3118" s="75">
        <v>1048</v>
      </c>
      <c r="D3118" s="75">
        <v>274</v>
      </c>
      <c r="E3118" s="75" t="s">
        <v>119</v>
      </c>
    </row>
    <row r="3119" spans="1:5">
      <c r="A3119" s="82">
        <v>6227</v>
      </c>
      <c r="B3119" s="82">
        <v>9</v>
      </c>
      <c r="C3119" s="75">
        <v>1048</v>
      </c>
      <c r="D3119" s="75">
        <v>274</v>
      </c>
      <c r="E3119" s="75" t="s">
        <v>119</v>
      </c>
    </row>
    <row r="3120" spans="1:5">
      <c r="A3120" s="82">
        <v>6228</v>
      </c>
      <c r="B3120" s="82">
        <v>9</v>
      </c>
      <c r="C3120" s="75">
        <v>1048</v>
      </c>
      <c r="D3120" s="75">
        <v>274</v>
      </c>
      <c r="E3120" s="75" t="s">
        <v>119</v>
      </c>
    </row>
    <row r="3121" spans="1:5">
      <c r="A3121" s="82">
        <v>6229</v>
      </c>
      <c r="B3121" s="82">
        <v>9</v>
      </c>
      <c r="C3121" s="75">
        <v>1048</v>
      </c>
      <c r="D3121" s="75">
        <v>274</v>
      </c>
      <c r="E3121" s="75" t="s">
        <v>119</v>
      </c>
    </row>
    <row r="3122" spans="1:5">
      <c r="A3122" s="82">
        <v>6230</v>
      </c>
      <c r="B3122" s="82">
        <v>9</v>
      </c>
      <c r="C3122" s="75">
        <v>1048</v>
      </c>
      <c r="D3122" s="75">
        <v>274</v>
      </c>
      <c r="E3122" s="75" t="s">
        <v>119</v>
      </c>
    </row>
    <row r="3123" spans="1:5">
      <c r="A3123" s="82">
        <v>6231</v>
      </c>
      <c r="B3123" s="82">
        <v>9</v>
      </c>
      <c r="C3123" s="75">
        <v>1048</v>
      </c>
      <c r="D3123" s="75">
        <v>274</v>
      </c>
      <c r="E3123" s="75" t="s">
        <v>119</v>
      </c>
    </row>
    <row r="3124" spans="1:5">
      <c r="A3124" s="82">
        <v>6232</v>
      </c>
      <c r="B3124" s="82">
        <v>9</v>
      </c>
      <c r="C3124" s="75">
        <v>1048</v>
      </c>
      <c r="D3124" s="75">
        <v>274</v>
      </c>
      <c r="E3124" s="75" t="s">
        <v>119</v>
      </c>
    </row>
    <row r="3125" spans="1:5">
      <c r="A3125" s="82">
        <v>6233</v>
      </c>
      <c r="B3125" s="82">
        <v>9</v>
      </c>
      <c r="C3125" s="75">
        <v>1048</v>
      </c>
      <c r="D3125" s="75">
        <v>274</v>
      </c>
      <c r="E3125" s="75" t="s">
        <v>119</v>
      </c>
    </row>
    <row r="3126" spans="1:5">
      <c r="A3126" s="82">
        <v>6236</v>
      </c>
      <c r="B3126" s="82">
        <v>9</v>
      </c>
      <c r="C3126" s="75">
        <v>1048</v>
      </c>
      <c r="D3126" s="75">
        <v>274</v>
      </c>
      <c r="E3126" s="75" t="s">
        <v>119</v>
      </c>
    </row>
    <row r="3127" spans="1:5">
      <c r="A3127" s="82">
        <v>6237</v>
      </c>
      <c r="B3127" s="82">
        <v>9</v>
      </c>
      <c r="C3127" s="75">
        <v>1048</v>
      </c>
      <c r="D3127" s="75">
        <v>274</v>
      </c>
      <c r="E3127" s="75" t="s">
        <v>119</v>
      </c>
    </row>
    <row r="3128" spans="1:5">
      <c r="A3128" s="82">
        <v>6239</v>
      </c>
      <c r="B3128" s="82">
        <v>9</v>
      </c>
      <c r="C3128" s="75">
        <v>1048</v>
      </c>
      <c r="D3128" s="75">
        <v>274</v>
      </c>
      <c r="E3128" s="75" t="s">
        <v>119</v>
      </c>
    </row>
    <row r="3129" spans="1:5">
      <c r="A3129" s="82">
        <v>6240</v>
      </c>
      <c r="B3129" s="82">
        <v>9</v>
      </c>
      <c r="C3129" s="75">
        <v>1048</v>
      </c>
      <c r="D3129" s="75">
        <v>274</v>
      </c>
      <c r="E3129" s="75" t="s">
        <v>119</v>
      </c>
    </row>
    <row r="3130" spans="1:5">
      <c r="A3130" s="82">
        <v>6243</v>
      </c>
      <c r="B3130" s="82">
        <v>9</v>
      </c>
      <c r="C3130" s="75">
        <v>1048</v>
      </c>
      <c r="D3130" s="75">
        <v>274</v>
      </c>
      <c r="E3130" s="75" t="s">
        <v>119</v>
      </c>
    </row>
    <row r="3131" spans="1:5">
      <c r="A3131" s="82">
        <v>6244</v>
      </c>
      <c r="B3131" s="82">
        <v>9</v>
      </c>
      <c r="C3131" s="75">
        <v>1048</v>
      </c>
      <c r="D3131" s="75">
        <v>274</v>
      </c>
      <c r="E3131" s="75" t="s">
        <v>119</v>
      </c>
    </row>
    <row r="3132" spans="1:5">
      <c r="A3132" s="82">
        <v>6251</v>
      </c>
      <c r="B3132" s="82">
        <v>9</v>
      </c>
      <c r="C3132" s="75">
        <v>1048</v>
      </c>
      <c r="D3132" s="75">
        <v>274</v>
      </c>
      <c r="E3132" s="75" t="s">
        <v>119</v>
      </c>
    </row>
    <row r="3133" spans="1:5">
      <c r="A3133" s="82">
        <v>6252</v>
      </c>
      <c r="B3133" s="82">
        <v>9</v>
      </c>
      <c r="C3133" s="75">
        <v>1048</v>
      </c>
      <c r="D3133" s="75">
        <v>274</v>
      </c>
      <c r="E3133" s="75" t="s">
        <v>119</v>
      </c>
    </row>
    <row r="3134" spans="1:5">
      <c r="A3134" s="82">
        <v>6253</v>
      </c>
      <c r="B3134" s="82">
        <v>9</v>
      </c>
      <c r="C3134" s="75">
        <v>1048</v>
      </c>
      <c r="D3134" s="75">
        <v>274</v>
      </c>
      <c r="E3134" s="75" t="s">
        <v>119</v>
      </c>
    </row>
    <row r="3135" spans="1:5">
      <c r="A3135" s="82">
        <v>6254</v>
      </c>
      <c r="B3135" s="82">
        <v>9</v>
      </c>
      <c r="C3135" s="75">
        <v>1048</v>
      </c>
      <c r="D3135" s="75">
        <v>274</v>
      </c>
      <c r="E3135" s="75" t="s">
        <v>119</v>
      </c>
    </row>
    <row r="3136" spans="1:5">
      <c r="A3136" s="82">
        <v>6255</v>
      </c>
      <c r="B3136" s="82">
        <v>9</v>
      </c>
      <c r="C3136" s="75">
        <v>1048</v>
      </c>
      <c r="D3136" s="75">
        <v>274</v>
      </c>
      <c r="E3136" s="75" t="s">
        <v>119</v>
      </c>
    </row>
    <row r="3137" spans="1:5">
      <c r="A3137" s="82">
        <v>6256</v>
      </c>
      <c r="B3137" s="82">
        <v>9</v>
      </c>
      <c r="C3137" s="75">
        <v>1048</v>
      </c>
      <c r="D3137" s="75">
        <v>274</v>
      </c>
      <c r="E3137" s="75" t="s">
        <v>119</v>
      </c>
    </row>
    <row r="3138" spans="1:5">
      <c r="A3138" s="82">
        <v>6258</v>
      </c>
      <c r="B3138" s="82">
        <v>9</v>
      </c>
      <c r="C3138" s="75">
        <v>1048</v>
      </c>
      <c r="D3138" s="75">
        <v>274</v>
      </c>
      <c r="E3138" s="75" t="s">
        <v>119</v>
      </c>
    </row>
    <row r="3139" spans="1:5">
      <c r="A3139" s="82">
        <v>6260</v>
      </c>
      <c r="B3139" s="82">
        <v>9</v>
      </c>
      <c r="C3139" s="75">
        <v>1048</v>
      </c>
      <c r="D3139" s="75">
        <v>274</v>
      </c>
      <c r="E3139" s="75" t="s">
        <v>119</v>
      </c>
    </row>
    <row r="3140" spans="1:5">
      <c r="A3140" s="82">
        <v>6262</v>
      </c>
      <c r="B3140" s="82">
        <v>9</v>
      </c>
      <c r="C3140" s="75">
        <v>1048</v>
      </c>
      <c r="D3140" s="75">
        <v>274</v>
      </c>
      <c r="E3140" s="75" t="s">
        <v>119</v>
      </c>
    </row>
    <row r="3141" spans="1:5">
      <c r="A3141" s="82">
        <v>6271</v>
      </c>
      <c r="B3141" s="82">
        <v>9</v>
      </c>
      <c r="C3141" s="75">
        <v>1048</v>
      </c>
      <c r="D3141" s="75">
        <v>274</v>
      </c>
      <c r="E3141" s="75" t="s">
        <v>119</v>
      </c>
    </row>
    <row r="3142" spans="1:5">
      <c r="A3142" s="82">
        <v>6275</v>
      </c>
      <c r="B3142" s="82">
        <v>9</v>
      </c>
      <c r="C3142" s="75">
        <v>1048</v>
      </c>
      <c r="D3142" s="75">
        <v>274</v>
      </c>
      <c r="E3142" s="75" t="s">
        <v>119</v>
      </c>
    </row>
    <row r="3143" spans="1:5">
      <c r="A3143" s="82">
        <v>6280</v>
      </c>
      <c r="B3143" s="82">
        <v>9</v>
      </c>
      <c r="C3143" s="75">
        <v>1048</v>
      </c>
      <c r="D3143" s="75">
        <v>274</v>
      </c>
      <c r="E3143" s="75" t="s">
        <v>119</v>
      </c>
    </row>
    <row r="3144" spans="1:5">
      <c r="A3144" s="82">
        <v>6281</v>
      </c>
      <c r="B3144" s="82">
        <v>9</v>
      </c>
      <c r="C3144" s="75">
        <v>1048</v>
      </c>
      <c r="D3144" s="75">
        <v>274</v>
      </c>
      <c r="E3144" s="75" t="s">
        <v>119</v>
      </c>
    </row>
    <row r="3145" spans="1:5">
      <c r="A3145" s="82">
        <v>6282</v>
      </c>
      <c r="B3145" s="82">
        <v>9</v>
      </c>
      <c r="C3145" s="75">
        <v>1048</v>
      </c>
      <c r="D3145" s="75">
        <v>274</v>
      </c>
      <c r="E3145" s="75" t="s">
        <v>119</v>
      </c>
    </row>
    <row r="3146" spans="1:5">
      <c r="A3146" s="82">
        <v>6284</v>
      </c>
      <c r="B3146" s="82">
        <v>9</v>
      </c>
      <c r="C3146" s="75">
        <v>1048</v>
      </c>
      <c r="D3146" s="75">
        <v>274</v>
      </c>
      <c r="E3146" s="75" t="s">
        <v>119</v>
      </c>
    </row>
    <row r="3147" spans="1:5">
      <c r="A3147" s="82">
        <v>6285</v>
      </c>
      <c r="B3147" s="82">
        <v>9</v>
      </c>
      <c r="C3147" s="75">
        <v>1048</v>
      </c>
      <c r="D3147" s="75">
        <v>274</v>
      </c>
      <c r="E3147" s="75" t="s">
        <v>119</v>
      </c>
    </row>
    <row r="3148" spans="1:5">
      <c r="A3148" s="82">
        <v>6286</v>
      </c>
      <c r="B3148" s="82">
        <v>9</v>
      </c>
      <c r="C3148" s="75">
        <v>1048</v>
      </c>
      <c r="D3148" s="75">
        <v>274</v>
      </c>
      <c r="E3148" s="75" t="s">
        <v>119</v>
      </c>
    </row>
    <row r="3149" spans="1:5">
      <c r="A3149" s="82">
        <v>6288</v>
      </c>
      <c r="B3149" s="82">
        <v>9</v>
      </c>
      <c r="C3149" s="75">
        <v>1048</v>
      </c>
      <c r="D3149" s="75">
        <v>274</v>
      </c>
      <c r="E3149" s="75" t="s">
        <v>119</v>
      </c>
    </row>
    <row r="3150" spans="1:5">
      <c r="A3150" s="82">
        <v>6290</v>
      </c>
      <c r="B3150" s="82">
        <v>9</v>
      </c>
      <c r="C3150" s="75">
        <v>1048</v>
      </c>
      <c r="D3150" s="75">
        <v>274</v>
      </c>
      <c r="E3150" s="75" t="s">
        <v>119</v>
      </c>
    </row>
    <row r="3151" spans="1:5">
      <c r="A3151" s="82">
        <v>6302</v>
      </c>
      <c r="B3151" s="82">
        <v>7</v>
      </c>
      <c r="C3151" s="75">
        <v>680</v>
      </c>
      <c r="D3151" s="75">
        <v>340</v>
      </c>
      <c r="E3151" s="75" t="s">
        <v>119</v>
      </c>
    </row>
    <row r="3152" spans="1:5">
      <c r="A3152" s="82">
        <v>6304</v>
      </c>
      <c r="B3152" s="82">
        <v>7</v>
      </c>
      <c r="C3152" s="75">
        <v>680</v>
      </c>
      <c r="D3152" s="75">
        <v>340</v>
      </c>
      <c r="E3152" s="75" t="s">
        <v>119</v>
      </c>
    </row>
    <row r="3153" spans="1:5">
      <c r="A3153" s="82">
        <v>6306</v>
      </c>
      <c r="B3153" s="82">
        <v>7</v>
      </c>
      <c r="C3153" s="75">
        <v>680</v>
      </c>
      <c r="D3153" s="75">
        <v>340</v>
      </c>
      <c r="E3153" s="75" t="s">
        <v>119</v>
      </c>
    </row>
    <row r="3154" spans="1:5">
      <c r="A3154" s="82">
        <v>6308</v>
      </c>
      <c r="B3154" s="82">
        <v>7</v>
      </c>
      <c r="C3154" s="75">
        <v>680</v>
      </c>
      <c r="D3154" s="75">
        <v>340</v>
      </c>
      <c r="E3154" s="75" t="s">
        <v>119</v>
      </c>
    </row>
    <row r="3155" spans="1:5">
      <c r="A3155" s="82">
        <v>6309</v>
      </c>
      <c r="B3155" s="82">
        <v>8</v>
      </c>
      <c r="C3155" s="75">
        <v>1249</v>
      </c>
      <c r="D3155" s="75">
        <v>185</v>
      </c>
      <c r="E3155" s="75" t="s">
        <v>119</v>
      </c>
    </row>
    <row r="3156" spans="1:5">
      <c r="A3156" s="82">
        <v>6311</v>
      </c>
      <c r="B3156" s="82">
        <v>8</v>
      </c>
      <c r="C3156" s="75">
        <v>1249</v>
      </c>
      <c r="D3156" s="75">
        <v>185</v>
      </c>
      <c r="E3156" s="75" t="s">
        <v>119</v>
      </c>
    </row>
    <row r="3157" spans="1:5">
      <c r="A3157" s="82">
        <v>6312</v>
      </c>
      <c r="B3157" s="82">
        <v>8</v>
      </c>
      <c r="C3157" s="75">
        <v>1249</v>
      </c>
      <c r="D3157" s="75">
        <v>185</v>
      </c>
      <c r="E3157" s="75" t="s">
        <v>119</v>
      </c>
    </row>
    <row r="3158" spans="1:5">
      <c r="A3158" s="82">
        <v>6313</v>
      </c>
      <c r="B3158" s="82">
        <v>8</v>
      </c>
      <c r="C3158" s="75">
        <v>1249</v>
      </c>
      <c r="D3158" s="75">
        <v>185</v>
      </c>
      <c r="E3158" s="75" t="s">
        <v>119</v>
      </c>
    </row>
    <row r="3159" spans="1:5">
      <c r="A3159" s="82">
        <v>6315</v>
      </c>
      <c r="B3159" s="82">
        <v>8</v>
      </c>
      <c r="C3159" s="75">
        <v>1249</v>
      </c>
      <c r="D3159" s="75">
        <v>185</v>
      </c>
      <c r="E3159" s="75" t="s">
        <v>119</v>
      </c>
    </row>
    <row r="3160" spans="1:5">
      <c r="A3160" s="82">
        <v>6316</v>
      </c>
      <c r="B3160" s="82">
        <v>8</v>
      </c>
      <c r="C3160" s="75">
        <v>1249</v>
      </c>
      <c r="D3160" s="75">
        <v>185</v>
      </c>
      <c r="E3160" s="75" t="s">
        <v>119</v>
      </c>
    </row>
    <row r="3161" spans="1:5">
      <c r="A3161" s="82">
        <v>6317</v>
      </c>
      <c r="B3161" s="82">
        <v>8</v>
      </c>
      <c r="C3161" s="75">
        <v>1249</v>
      </c>
      <c r="D3161" s="75">
        <v>185</v>
      </c>
      <c r="E3161" s="75" t="s">
        <v>119</v>
      </c>
    </row>
    <row r="3162" spans="1:5">
      <c r="A3162" s="82">
        <v>6318</v>
      </c>
      <c r="B3162" s="82">
        <v>8</v>
      </c>
      <c r="C3162" s="75">
        <v>1249</v>
      </c>
      <c r="D3162" s="75">
        <v>185</v>
      </c>
      <c r="E3162" s="75" t="s">
        <v>119</v>
      </c>
    </row>
    <row r="3163" spans="1:5">
      <c r="A3163" s="82">
        <v>6320</v>
      </c>
      <c r="B3163" s="82">
        <v>8</v>
      </c>
      <c r="C3163" s="75">
        <v>1249</v>
      </c>
      <c r="D3163" s="75">
        <v>185</v>
      </c>
      <c r="E3163" s="75" t="s">
        <v>119</v>
      </c>
    </row>
    <row r="3164" spans="1:5">
      <c r="A3164" s="82">
        <v>6321</v>
      </c>
      <c r="B3164" s="82">
        <v>10</v>
      </c>
      <c r="C3164" s="75">
        <v>1112</v>
      </c>
      <c r="D3164" s="75">
        <v>132</v>
      </c>
      <c r="E3164" s="75" t="s">
        <v>119</v>
      </c>
    </row>
    <row r="3165" spans="1:5">
      <c r="A3165" s="82">
        <v>6322</v>
      </c>
      <c r="B3165" s="82">
        <v>10</v>
      </c>
      <c r="C3165" s="75">
        <v>1112</v>
      </c>
      <c r="D3165" s="75">
        <v>132</v>
      </c>
      <c r="E3165" s="75" t="s">
        <v>119</v>
      </c>
    </row>
    <row r="3166" spans="1:5">
      <c r="A3166" s="82">
        <v>6323</v>
      </c>
      <c r="B3166" s="82">
        <v>10</v>
      </c>
      <c r="C3166" s="75">
        <v>1112</v>
      </c>
      <c r="D3166" s="75">
        <v>132</v>
      </c>
      <c r="E3166" s="75" t="s">
        <v>119</v>
      </c>
    </row>
    <row r="3167" spans="1:5">
      <c r="A3167" s="82">
        <v>6324</v>
      </c>
      <c r="B3167" s="82">
        <v>10</v>
      </c>
      <c r="C3167" s="75">
        <v>1112</v>
      </c>
      <c r="D3167" s="75">
        <v>132</v>
      </c>
      <c r="E3167" s="75" t="s">
        <v>119</v>
      </c>
    </row>
    <row r="3168" spans="1:5">
      <c r="A3168" s="82">
        <v>6326</v>
      </c>
      <c r="B3168" s="82">
        <v>10</v>
      </c>
      <c r="C3168" s="75">
        <v>1112</v>
      </c>
      <c r="D3168" s="75">
        <v>132</v>
      </c>
      <c r="E3168" s="75" t="s">
        <v>119</v>
      </c>
    </row>
    <row r="3169" spans="1:5">
      <c r="A3169" s="82">
        <v>6327</v>
      </c>
      <c r="B3169" s="82">
        <v>10</v>
      </c>
      <c r="C3169" s="75">
        <v>1112</v>
      </c>
      <c r="D3169" s="75">
        <v>132</v>
      </c>
      <c r="E3169" s="75" t="s">
        <v>119</v>
      </c>
    </row>
    <row r="3170" spans="1:5">
      <c r="A3170" s="82">
        <v>6328</v>
      </c>
      <c r="B3170" s="82">
        <v>10</v>
      </c>
      <c r="C3170" s="75">
        <v>1112</v>
      </c>
      <c r="D3170" s="75">
        <v>132</v>
      </c>
      <c r="E3170" s="75" t="s">
        <v>119</v>
      </c>
    </row>
    <row r="3171" spans="1:5">
      <c r="A3171" s="82">
        <v>6330</v>
      </c>
      <c r="B3171" s="82">
        <v>10</v>
      </c>
      <c r="C3171" s="75">
        <v>1112</v>
      </c>
      <c r="D3171" s="75">
        <v>132</v>
      </c>
      <c r="E3171" s="75" t="s">
        <v>119</v>
      </c>
    </row>
    <row r="3172" spans="1:5">
      <c r="A3172" s="82">
        <v>6331</v>
      </c>
      <c r="B3172" s="82">
        <v>10</v>
      </c>
      <c r="C3172" s="75">
        <v>1112</v>
      </c>
      <c r="D3172" s="75">
        <v>132</v>
      </c>
      <c r="E3172" s="75" t="s">
        <v>119</v>
      </c>
    </row>
    <row r="3173" spans="1:5">
      <c r="A3173" s="82">
        <v>6332</v>
      </c>
      <c r="B3173" s="82">
        <v>10</v>
      </c>
      <c r="C3173" s="75">
        <v>1112</v>
      </c>
      <c r="D3173" s="75">
        <v>132</v>
      </c>
      <c r="E3173" s="75" t="s">
        <v>119</v>
      </c>
    </row>
    <row r="3174" spans="1:5">
      <c r="A3174" s="82">
        <v>6333</v>
      </c>
      <c r="B3174" s="82">
        <v>9</v>
      </c>
      <c r="C3174" s="75">
        <v>1048</v>
      </c>
      <c r="D3174" s="75">
        <v>274</v>
      </c>
      <c r="E3174" s="75" t="s">
        <v>119</v>
      </c>
    </row>
    <row r="3175" spans="1:5">
      <c r="A3175" s="82">
        <v>6335</v>
      </c>
      <c r="B3175" s="82">
        <v>8</v>
      </c>
      <c r="C3175" s="75">
        <v>1249</v>
      </c>
      <c r="D3175" s="75">
        <v>185</v>
      </c>
      <c r="E3175" s="75" t="s">
        <v>119</v>
      </c>
    </row>
    <row r="3176" spans="1:5">
      <c r="A3176" s="82">
        <v>6336</v>
      </c>
      <c r="B3176" s="82">
        <v>8</v>
      </c>
      <c r="C3176" s="75">
        <v>1249</v>
      </c>
      <c r="D3176" s="75">
        <v>185</v>
      </c>
      <c r="E3176" s="75" t="s">
        <v>119</v>
      </c>
    </row>
    <row r="3177" spans="1:5">
      <c r="A3177" s="82">
        <v>6337</v>
      </c>
      <c r="B3177" s="82">
        <v>8</v>
      </c>
      <c r="C3177" s="75">
        <v>1249</v>
      </c>
      <c r="D3177" s="75">
        <v>185</v>
      </c>
      <c r="E3177" s="75" t="s">
        <v>119</v>
      </c>
    </row>
    <row r="3178" spans="1:5">
      <c r="A3178" s="82">
        <v>6338</v>
      </c>
      <c r="B3178" s="82">
        <v>8</v>
      </c>
      <c r="C3178" s="75">
        <v>1249</v>
      </c>
      <c r="D3178" s="75">
        <v>185</v>
      </c>
      <c r="E3178" s="75" t="s">
        <v>119</v>
      </c>
    </row>
    <row r="3179" spans="1:5">
      <c r="A3179" s="82">
        <v>6341</v>
      </c>
      <c r="B3179" s="82">
        <v>8</v>
      </c>
      <c r="C3179" s="75">
        <v>1249</v>
      </c>
      <c r="D3179" s="75">
        <v>185</v>
      </c>
      <c r="E3179" s="75" t="s">
        <v>119</v>
      </c>
    </row>
    <row r="3180" spans="1:5">
      <c r="A3180" s="82">
        <v>6343</v>
      </c>
      <c r="B3180" s="82">
        <v>8</v>
      </c>
      <c r="C3180" s="75">
        <v>1249</v>
      </c>
      <c r="D3180" s="75">
        <v>185</v>
      </c>
      <c r="E3180" s="75" t="s">
        <v>119</v>
      </c>
    </row>
    <row r="3181" spans="1:5">
      <c r="A3181" s="82">
        <v>6346</v>
      </c>
      <c r="B3181" s="82">
        <v>10</v>
      </c>
      <c r="C3181" s="75">
        <v>1112</v>
      </c>
      <c r="D3181" s="75">
        <v>132</v>
      </c>
      <c r="E3181" s="75" t="s">
        <v>119</v>
      </c>
    </row>
    <row r="3182" spans="1:5">
      <c r="A3182" s="82">
        <v>6348</v>
      </c>
      <c r="B3182" s="82">
        <v>10</v>
      </c>
      <c r="C3182" s="75">
        <v>1112</v>
      </c>
      <c r="D3182" s="75">
        <v>132</v>
      </c>
      <c r="E3182" s="75" t="s">
        <v>119</v>
      </c>
    </row>
    <row r="3183" spans="1:5">
      <c r="A3183" s="82">
        <v>6350</v>
      </c>
      <c r="B3183" s="82">
        <v>8</v>
      </c>
      <c r="C3183" s="75">
        <v>1249</v>
      </c>
      <c r="D3183" s="75">
        <v>185</v>
      </c>
      <c r="E3183" s="75" t="s">
        <v>119</v>
      </c>
    </row>
    <row r="3184" spans="1:5">
      <c r="A3184" s="82">
        <v>6351</v>
      </c>
      <c r="B3184" s="82">
        <v>8</v>
      </c>
      <c r="C3184" s="75">
        <v>1249</v>
      </c>
      <c r="D3184" s="75">
        <v>185</v>
      </c>
      <c r="E3184" s="75" t="s">
        <v>119</v>
      </c>
    </row>
    <row r="3185" spans="1:5">
      <c r="A3185" s="82">
        <v>6352</v>
      </c>
      <c r="B3185" s="82">
        <v>8</v>
      </c>
      <c r="C3185" s="75">
        <v>1249</v>
      </c>
      <c r="D3185" s="75">
        <v>185</v>
      </c>
      <c r="E3185" s="75" t="s">
        <v>119</v>
      </c>
    </row>
    <row r="3186" spans="1:5">
      <c r="A3186" s="82">
        <v>6353</v>
      </c>
      <c r="B3186" s="82">
        <v>8</v>
      </c>
      <c r="C3186" s="75">
        <v>1249</v>
      </c>
      <c r="D3186" s="75">
        <v>185</v>
      </c>
      <c r="E3186" s="75" t="s">
        <v>119</v>
      </c>
    </row>
    <row r="3187" spans="1:5">
      <c r="A3187" s="82">
        <v>6355</v>
      </c>
      <c r="B3187" s="82">
        <v>8</v>
      </c>
      <c r="C3187" s="75">
        <v>1249</v>
      </c>
      <c r="D3187" s="75">
        <v>185</v>
      </c>
      <c r="E3187" s="75" t="s">
        <v>119</v>
      </c>
    </row>
    <row r="3188" spans="1:5">
      <c r="A3188" s="82">
        <v>6356</v>
      </c>
      <c r="B3188" s="82">
        <v>8</v>
      </c>
      <c r="C3188" s="75">
        <v>1249</v>
      </c>
      <c r="D3188" s="75">
        <v>185</v>
      </c>
      <c r="E3188" s="75" t="s">
        <v>119</v>
      </c>
    </row>
    <row r="3189" spans="1:5">
      <c r="A3189" s="82">
        <v>6357</v>
      </c>
      <c r="B3189" s="82">
        <v>8</v>
      </c>
      <c r="C3189" s="75">
        <v>1249</v>
      </c>
      <c r="D3189" s="75">
        <v>185</v>
      </c>
      <c r="E3189" s="75" t="s">
        <v>119</v>
      </c>
    </row>
    <row r="3190" spans="1:5">
      <c r="A3190" s="82">
        <v>6358</v>
      </c>
      <c r="B3190" s="82">
        <v>8</v>
      </c>
      <c r="C3190" s="75">
        <v>1249</v>
      </c>
      <c r="D3190" s="75">
        <v>185</v>
      </c>
      <c r="E3190" s="75" t="s">
        <v>119</v>
      </c>
    </row>
    <row r="3191" spans="1:5">
      <c r="A3191" s="82">
        <v>6359</v>
      </c>
      <c r="B3191" s="82">
        <v>8</v>
      </c>
      <c r="C3191" s="75">
        <v>1249</v>
      </c>
      <c r="D3191" s="75">
        <v>185</v>
      </c>
      <c r="E3191" s="75" t="s">
        <v>119</v>
      </c>
    </row>
    <row r="3192" spans="1:5">
      <c r="A3192" s="82">
        <v>6361</v>
      </c>
      <c r="B3192" s="82">
        <v>8</v>
      </c>
      <c r="C3192" s="75">
        <v>1249</v>
      </c>
      <c r="D3192" s="75">
        <v>185</v>
      </c>
      <c r="E3192" s="75" t="s">
        <v>119</v>
      </c>
    </row>
    <row r="3193" spans="1:5">
      <c r="A3193" s="82">
        <v>6363</v>
      </c>
      <c r="B3193" s="82">
        <v>8</v>
      </c>
      <c r="C3193" s="75">
        <v>1249</v>
      </c>
      <c r="D3193" s="75">
        <v>185</v>
      </c>
      <c r="E3193" s="75" t="s">
        <v>119</v>
      </c>
    </row>
    <row r="3194" spans="1:5">
      <c r="A3194" s="82">
        <v>6365</v>
      </c>
      <c r="B3194" s="82">
        <v>8</v>
      </c>
      <c r="C3194" s="75">
        <v>1249</v>
      </c>
      <c r="D3194" s="75">
        <v>185</v>
      </c>
      <c r="E3194" s="75" t="s">
        <v>119</v>
      </c>
    </row>
    <row r="3195" spans="1:5">
      <c r="A3195" s="82">
        <v>6367</v>
      </c>
      <c r="B3195" s="82">
        <v>8</v>
      </c>
      <c r="C3195" s="75">
        <v>1249</v>
      </c>
      <c r="D3195" s="75">
        <v>185</v>
      </c>
      <c r="E3195" s="75" t="s">
        <v>119</v>
      </c>
    </row>
    <row r="3196" spans="1:5">
      <c r="A3196" s="82">
        <v>6368</v>
      </c>
      <c r="B3196" s="82">
        <v>6</v>
      </c>
      <c r="C3196" s="75">
        <v>939</v>
      </c>
      <c r="D3196" s="75">
        <v>327</v>
      </c>
      <c r="E3196" s="75" t="s">
        <v>119</v>
      </c>
    </row>
    <row r="3197" spans="1:5">
      <c r="A3197" s="82">
        <v>6369</v>
      </c>
      <c r="B3197" s="82">
        <v>6</v>
      </c>
      <c r="C3197" s="75">
        <v>939</v>
      </c>
      <c r="D3197" s="75">
        <v>327</v>
      </c>
      <c r="E3197" s="75" t="s">
        <v>119</v>
      </c>
    </row>
    <row r="3198" spans="1:5">
      <c r="A3198" s="82">
        <v>6370</v>
      </c>
      <c r="B3198" s="82">
        <v>8</v>
      </c>
      <c r="C3198" s="75">
        <v>1249</v>
      </c>
      <c r="D3198" s="75">
        <v>185</v>
      </c>
      <c r="E3198" s="75" t="s">
        <v>119</v>
      </c>
    </row>
    <row r="3199" spans="1:5">
      <c r="A3199" s="82">
        <v>6372</v>
      </c>
      <c r="B3199" s="82">
        <v>8</v>
      </c>
      <c r="C3199" s="75">
        <v>1249</v>
      </c>
      <c r="D3199" s="75">
        <v>185</v>
      </c>
      <c r="E3199" s="75" t="s">
        <v>119</v>
      </c>
    </row>
    <row r="3200" spans="1:5">
      <c r="A3200" s="82">
        <v>6373</v>
      </c>
      <c r="B3200" s="82">
        <v>8</v>
      </c>
      <c r="C3200" s="75">
        <v>1249</v>
      </c>
      <c r="D3200" s="75">
        <v>185</v>
      </c>
      <c r="E3200" s="75" t="s">
        <v>119</v>
      </c>
    </row>
    <row r="3201" spans="1:5">
      <c r="A3201" s="82">
        <v>6375</v>
      </c>
      <c r="B3201" s="82">
        <v>8</v>
      </c>
      <c r="C3201" s="75">
        <v>1249</v>
      </c>
      <c r="D3201" s="75">
        <v>185</v>
      </c>
      <c r="E3201" s="75" t="s">
        <v>119</v>
      </c>
    </row>
    <row r="3202" spans="1:5">
      <c r="A3202" s="82">
        <v>6376</v>
      </c>
      <c r="B3202" s="82">
        <v>8</v>
      </c>
      <c r="C3202" s="75">
        <v>1249</v>
      </c>
      <c r="D3202" s="75">
        <v>185</v>
      </c>
      <c r="E3202" s="75" t="s">
        <v>119</v>
      </c>
    </row>
    <row r="3203" spans="1:5">
      <c r="A3203" s="82">
        <v>6380</v>
      </c>
      <c r="B3203" s="82">
        <v>6</v>
      </c>
      <c r="C3203" s="75">
        <v>939</v>
      </c>
      <c r="D3203" s="75">
        <v>327</v>
      </c>
      <c r="E3203" s="75" t="s">
        <v>119</v>
      </c>
    </row>
    <row r="3204" spans="1:5">
      <c r="A3204" s="82">
        <v>6383</v>
      </c>
      <c r="B3204" s="82">
        <v>6</v>
      </c>
      <c r="C3204" s="75">
        <v>939</v>
      </c>
      <c r="D3204" s="75">
        <v>327</v>
      </c>
      <c r="E3204" s="75" t="s">
        <v>119</v>
      </c>
    </row>
    <row r="3205" spans="1:5">
      <c r="A3205" s="82">
        <v>6384</v>
      </c>
      <c r="B3205" s="82">
        <v>6</v>
      </c>
      <c r="C3205" s="75">
        <v>939</v>
      </c>
      <c r="D3205" s="75">
        <v>327</v>
      </c>
      <c r="E3205" s="75" t="s">
        <v>119</v>
      </c>
    </row>
    <row r="3206" spans="1:5">
      <c r="A3206" s="82">
        <v>6385</v>
      </c>
      <c r="B3206" s="82">
        <v>6</v>
      </c>
      <c r="C3206" s="75">
        <v>939</v>
      </c>
      <c r="D3206" s="75">
        <v>327</v>
      </c>
      <c r="E3206" s="75" t="s">
        <v>119</v>
      </c>
    </row>
    <row r="3207" spans="1:5">
      <c r="A3207" s="82">
        <v>6386</v>
      </c>
      <c r="B3207" s="82">
        <v>6</v>
      </c>
      <c r="C3207" s="75">
        <v>939</v>
      </c>
      <c r="D3207" s="75">
        <v>327</v>
      </c>
      <c r="E3207" s="75" t="s">
        <v>119</v>
      </c>
    </row>
    <row r="3208" spans="1:5">
      <c r="A3208" s="82">
        <v>6390</v>
      </c>
      <c r="B3208" s="82">
        <v>7</v>
      </c>
      <c r="C3208" s="75">
        <v>680</v>
      </c>
      <c r="D3208" s="75">
        <v>340</v>
      </c>
      <c r="E3208" s="75" t="s">
        <v>119</v>
      </c>
    </row>
    <row r="3209" spans="1:5">
      <c r="A3209" s="82">
        <v>6391</v>
      </c>
      <c r="B3209" s="82">
        <v>7</v>
      </c>
      <c r="C3209" s="75">
        <v>680</v>
      </c>
      <c r="D3209" s="75">
        <v>340</v>
      </c>
      <c r="E3209" s="75" t="s">
        <v>119</v>
      </c>
    </row>
    <row r="3210" spans="1:5">
      <c r="A3210" s="82">
        <v>6392</v>
      </c>
      <c r="B3210" s="82">
        <v>7</v>
      </c>
      <c r="C3210" s="75">
        <v>680</v>
      </c>
      <c r="D3210" s="75">
        <v>340</v>
      </c>
      <c r="E3210" s="75" t="s">
        <v>119</v>
      </c>
    </row>
    <row r="3211" spans="1:5">
      <c r="A3211" s="82">
        <v>6393</v>
      </c>
      <c r="B3211" s="82">
        <v>7</v>
      </c>
      <c r="C3211" s="75">
        <v>680</v>
      </c>
      <c r="D3211" s="75">
        <v>340</v>
      </c>
      <c r="E3211" s="75" t="s">
        <v>119</v>
      </c>
    </row>
    <row r="3212" spans="1:5">
      <c r="A3212" s="82">
        <v>6394</v>
      </c>
      <c r="B3212" s="82">
        <v>9</v>
      </c>
      <c r="C3212" s="75">
        <v>1048</v>
      </c>
      <c r="D3212" s="75">
        <v>274</v>
      </c>
      <c r="E3212" s="75" t="s">
        <v>119</v>
      </c>
    </row>
    <row r="3213" spans="1:5">
      <c r="A3213" s="82">
        <v>6395</v>
      </c>
      <c r="B3213" s="82">
        <v>9</v>
      </c>
      <c r="C3213" s="75">
        <v>1048</v>
      </c>
      <c r="D3213" s="75">
        <v>274</v>
      </c>
      <c r="E3213" s="75" t="s">
        <v>119</v>
      </c>
    </row>
    <row r="3214" spans="1:5">
      <c r="A3214" s="82">
        <v>6396</v>
      </c>
      <c r="B3214" s="82">
        <v>10</v>
      </c>
      <c r="C3214" s="75">
        <v>1112</v>
      </c>
      <c r="D3214" s="75">
        <v>132</v>
      </c>
      <c r="E3214" s="75" t="s">
        <v>119</v>
      </c>
    </row>
    <row r="3215" spans="1:5">
      <c r="A3215" s="82">
        <v>6397</v>
      </c>
      <c r="B3215" s="82">
        <v>10</v>
      </c>
      <c r="C3215" s="75">
        <v>1112</v>
      </c>
      <c r="D3215" s="75">
        <v>132</v>
      </c>
      <c r="E3215" s="75" t="s">
        <v>119</v>
      </c>
    </row>
    <row r="3216" spans="1:5">
      <c r="A3216" s="82">
        <v>6398</v>
      </c>
      <c r="B3216" s="82">
        <v>9</v>
      </c>
      <c r="C3216" s="75">
        <v>1048</v>
      </c>
      <c r="D3216" s="75">
        <v>274</v>
      </c>
      <c r="E3216" s="75" t="s">
        <v>119</v>
      </c>
    </row>
    <row r="3217" spans="1:5">
      <c r="A3217" s="82">
        <v>6401</v>
      </c>
      <c r="B3217" s="82">
        <v>7</v>
      </c>
      <c r="C3217" s="75">
        <v>680</v>
      </c>
      <c r="D3217" s="75">
        <v>340</v>
      </c>
      <c r="E3217" s="75" t="s">
        <v>119</v>
      </c>
    </row>
    <row r="3218" spans="1:5">
      <c r="A3218" s="82">
        <v>6403</v>
      </c>
      <c r="B3218" s="82">
        <v>7</v>
      </c>
      <c r="C3218" s="75">
        <v>680</v>
      </c>
      <c r="D3218" s="75">
        <v>340</v>
      </c>
      <c r="E3218" s="75" t="s">
        <v>119</v>
      </c>
    </row>
    <row r="3219" spans="1:5">
      <c r="A3219" s="82">
        <v>6405</v>
      </c>
      <c r="B3219" s="82">
        <v>7</v>
      </c>
      <c r="C3219" s="75">
        <v>680</v>
      </c>
      <c r="D3219" s="75">
        <v>340</v>
      </c>
      <c r="E3219" s="75" t="s">
        <v>119</v>
      </c>
    </row>
    <row r="3220" spans="1:5">
      <c r="A3220" s="82">
        <v>6407</v>
      </c>
      <c r="B3220" s="82">
        <v>6</v>
      </c>
      <c r="C3220" s="75">
        <v>939</v>
      </c>
      <c r="D3220" s="75">
        <v>327</v>
      </c>
      <c r="E3220" s="75" t="s">
        <v>119</v>
      </c>
    </row>
    <row r="3221" spans="1:5">
      <c r="A3221" s="82">
        <v>6409</v>
      </c>
      <c r="B3221" s="82">
        <v>7</v>
      </c>
      <c r="C3221" s="75">
        <v>680</v>
      </c>
      <c r="D3221" s="75">
        <v>340</v>
      </c>
      <c r="E3221" s="75" t="s">
        <v>119</v>
      </c>
    </row>
    <row r="3222" spans="1:5">
      <c r="A3222" s="82">
        <v>6410</v>
      </c>
      <c r="B3222" s="82">
        <v>6</v>
      </c>
      <c r="C3222" s="75">
        <v>939</v>
      </c>
      <c r="D3222" s="75">
        <v>327</v>
      </c>
      <c r="E3222" s="75" t="s">
        <v>119</v>
      </c>
    </row>
    <row r="3223" spans="1:5">
      <c r="A3223" s="82">
        <v>6411</v>
      </c>
      <c r="B3223" s="82">
        <v>6</v>
      </c>
      <c r="C3223" s="75">
        <v>939</v>
      </c>
      <c r="D3223" s="75">
        <v>327</v>
      </c>
      <c r="E3223" s="75" t="s">
        <v>119</v>
      </c>
    </row>
    <row r="3224" spans="1:5">
      <c r="A3224" s="82">
        <v>6412</v>
      </c>
      <c r="B3224" s="82">
        <v>6</v>
      </c>
      <c r="C3224" s="75">
        <v>939</v>
      </c>
      <c r="D3224" s="75">
        <v>327</v>
      </c>
      <c r="E3224" s="75" t="s">
        <v>119</v>
      </c>
    </row>
    <row r="3225" spans="1:5">
      <c r="A3225" s="82">
        <v>6413</v>
      </c>
      <c r="B3225" s="82">
        <v>6</v>
      </c>
      <c r="C3225" s="75">
        <v>939</v>
      </c>
      <c r="D3225" s="75">
        <v>327</v>
      </c>
      <c r="E3225" s="75" t="s">
        <v>119</v>
      </c>
    </row>
    <row r="3226" spans="1:5">
      <c r="A3226" s="82">
        <v>6414</v>
      </c>
      <c r="B3226" s="82">
        <v>6</v>
      </c>
      <c r="C3226" s="75">
        <v>939</v>
      </c>
      <c r="D3226" s="75">
        <v>327</v>
      </c>
      <c r="E3226" s="75" t="s">
        <v>119</v>
      </c>
    </row>
    <row r="3227" spans="1:5">
      <c r="A3227" s="82">
        <v>6415</v>
      </c>
      <c r="B3227" s="82">
        <v>6</v>
      </c>
      <c r="C3227" s="75">
        <v>939</v>
      </c>
      <c r="D3227" s="75">
        <v>327</v>
      </c>
      <c r="E3227" s="75" t="s">
        <v>119</v>
      </c>
    </row>
    <row r="3228" spans="1:5">
      <c r="A3228" s="82">
        <v>6417</v>
      </c>
      <c r="B3228" s="82">
        <v>6</v>
      </c>
      <c r="C3228" s="75">
        <v>939</v>
      </c>
      <c r="D3228" s="75">
        <v>327</v>
      </c>
      <c r="E3228" s="75" t="s">
        <v>119</v>
      </c>
    </row>
    <row r="3229" spans="1:5">
      <c r="A3229" s="82">
        <v>6418</v>
      </c>
      <c r="B3229" s="82">
        <v>6</v>
      </c>
      <c r="C3229" s="75">
        <v>939</v>
      </c>
      <c r="D3229" s="75">
        <v>327</v>
      </c>
      <c r="E3229" s="75" t="s">
        <v>119</v>
      </c>
    </row>
    <row r="3230" spans="1:5">
      <c r="A3230" s="82">
        <v>6419</v>
      </c>
      <c r="B3230" s="82">
        <v>6</v>
      </c>
      <c r="C3230" s="75">
        <v>939</v>
      </c>
      <c r="D3230" s="75">
        <v>327</v>
      </c>
      <c r="E3230" s="75" t="s">
        <v>119</v>
      </c>
    </row>
    <row r="3231" spans="1:5">
      <c r="A3231" s="82">
        <v>6420</v>
      </c>
      <c r="B3231" s="82">
        <v>6</v>
      </c>
      <c r="C3231" s="75">
        <v>939</v>
      </c>
      <c r="D3231" s="75">
        <v>327</v>
      </c>
      <c r="E3231" s="75" t="s">
        <v>119</v>
      </c>
    </row>
    <row r="3232" spans="1:5">
      <c r="A3232" s="82">
        <v>6421</v>
      </c>
      <c r="B3232" s="82">
        <v>6</v>
      </c>
      <c r="C3232" s="75">
        <v>939</v>
      </c>
      <c r="D3232" s="75">
        <v>327</v>
      </c>
      <c r="E3232" s="75" t="s">
        <v>119</v>
      </c>
    </row>
    <row r="3233" spans="1:5">
      <c r="A3233" s="82">
        <v>6422</v>
      </c>
      <c r="B3233" s="82">
        <v>6</v>
      </c>
      <c r="C3233" s="75">
        <v>939</v>
      </c>
      <c r="D3233" s="75">
        <v>327</v>
      </c>
      <c r="E3233" s="75" t="s">
        <v>119</v>
      </c>
    </row>
    <row r="3234" spans="1:5">
      <c r="A3234" s="82">
        <v>6423</v>
      </c>
      <c r="B3234" s="82">
        <v>6</v>
      </c>
      <c r="C3234" s="75">
        <v>939</v>
      </c>
      <c r="D3234" s="75">
        <v>327</v>
      </c>
      <c r="E3234" s="75" t="s">
        <v>119</v>
      </c>
    </row>
    <row r="3235" spans="1:5">
      <c r="A3235" s="82">
        <v>6424</v>
      </c>
      <c r="B3235" s="82">
        <v>6</v>
      </c>
      <c r="C3235" s="75">
        <v>939</v>
      </c>
      <c r="D3235" s="75">
        <v>327</v>
      </c>
      <c r="E3235" s="75" t="s">
        <v>119</v>
      </c>
    </row>
    <row r="3236" spans="1:5">
      <c r="A3236" s="82">
        <v>6425</v>
      </c>
      <c r="B3236" s="82">
        <v>6</v>
      </c>
      <c r="C3236" s="75">
        <v>939</v>
      </c>
      <c r="D3236" s="75">
        <v>327</v>
      </c>
      <c r="E3236" s="75" t="s">
        <v>119</v>
      </c>
    </row>
    <row r="3237" spans="1:5">
      <c r="A3237" s="82">
        <v>6426</v>
      </c>
      <c r="B3237" s="82">
        <v>6</v>
      </c>
      <c r="C3237" s="75">
        <v>939</v>
      </c>
      <c r="D3237" s="75">
        <v>327</v>
      </c>
      <c r="E3237" s="75" t="s">
        <v>119</v>
      </c>
    </row>
    <row r="3238" spans="1:5">
      <c r="A3238" s="82">
        <v>6427</v>
      </c>
      <c r="B3238" s="82">
        <v>6</v>
      </c>
      <c r="C3238" s="75">
        <v>939</v>
      </c>
      <c r="D3238" s="75">
        <v>327</v>
      </c>
      <c r="E3238" s="75" t="s">
        <v>119</v>
      </c>
    </row>
    <row r="3239" spans="1:5">
      <c r="A3239" s="82">
        <v>6428</v>
      </c>
      <c r="B3239" s="82">
        <v>6</v>
      </c>
      <c r="C3239" s="75">
        <v>939</v>
      </c>
      <c r="D3239" s="75">
        <v>327</v>
      </c>
      <c r="E3239" s="75" t="s">
        <v>119</v>
      </c>
    </row>
    <row r="3240" spans="1:5">
      <c r="A3240" s="82">
        <v>6429</v>
      </c>
      <c r="B3240" s="82">
        <v>11</v>
      </c>
      <c r="C3240" s="75">
        <v>899</v>
      </c>
      <c r="D3240" s="75">
        <v>243</v>
      </c>
      <c r="E3240" s="75" t="s">
        <v>119</v>
      </c>
    </row>
    <row r="3241" spans="1:5">
      <c r="A3241" s="82">
        <v>6430</v>
      </c>
      <c r="B3241" s="82">
        <v>11</v>
      </c>
      <c r="C3241" s="75">
        <v>899</v>
      </c>
      <c r="D3241" s="75">
        <v>243</v>
      </c>
      <c r="E3241" s="75" t="s">
        <v>119</v>
      </c>
    </row>
    <row r="3242" spans="1:5">
      <c r="A3242" s="82">
        <v>6431</v>
      </c>
      <c r="B3242" s="82">
        <v>11</v>
      </c>
      <c r="C3242" s="75">
        <v>899</v>
      </c>
      <c r="D3242" s="75">
        <v>243</v>
      </c>
      <c r="E3242" s="75" t="s">
        <v>119</v>
      </c>
    </row>
    <row r="3243" spans="1:5">
      <c r="A3243" s="82">
        <v>6432</v>
      </c>
      <c r="B3243" s="82">
        <v>11</v>
      </c>
      <c r="C3243" s="75">
        <v>899</v>
      </c>
      <c r="D3243" s="75">
        <v>243</v>
      </c>
      <c r="E3243" s="75" t="s">
        <v>119</v>
      </c>
    </row>
    <row r="3244" spans="1:5">
      <c r="A3244" s="82">
        <v>6433</v>
      </c>
      <c r="B3244" s="82">
        <v>11</v>
      </c>
      <c r="C3244" s="75">
        <v>899</v>
      </c>
      <c r="D3244" s="75">
        <v>243</v>
      </c>
      <c r="E3244" s="75" t="s">
        <v>119</v>
      </c>
    </row>
    <row r="3245" spans="1:5">
      <c r="A3245" s="82">
        <v>6434</v>
      </c>
      <c r="B3245" s="82">
        <v>11</v>
      </c>
      <c r="C3245" s="75">
        <v>899</v>
      </c>
      <c r="D3245" s="75">
        <v>243</v>
      </c>
      <c r="E3245" s="75" t="s">
        <v>119</v>
      </c>
    </row>
    <row r="3246" spans="1:5">
      <c r="A3246" s="82">
        <v>6435</v>
      </c>
      <c r="B3246" s="82">
        <v>11</v>
      </c>
      <c r="C3246" s="75">
        <v>899</v>
      </c>
      <c r="D3246" s="75">
        <v>243</v>
      </c>
      <c r="E3246" s="75" t="s">
        <v>119</v>
      </c>
    </row>
    <row r="3247" spans="1:5">
      <c r="A3247" s="82">
        <v>6436</v>
      </c>
      <c r="B3247" s="82">
        <v>11</v>
      </c>
      <c r="C3247" s="75">
        <v>899</v>
      </c>
      <c r="D3247" s="75">
        <v>243</v>
      </c>
      <c r="E3247" s="75" t="s">
        <v>119</v>
      </c>
    </row>
    <row r="3248" spans="1:5">
      <c r="A3248" s="82">
        <v>6437</v>
      </c>
      <c r="B3248" s="82">
        <v>11</v>
      </c>
      <c r="C3248" s="75">
        <v>899</v>
      </c>
      <c r="D3248" s="75">
        <v>243</v>
      </c>
      <c r="E3248" s="75" t="s">
        <v>119</v>
      </c>
    </row>
    <row r="3249" spans="1:5">
      <c r="A3249" s="82">
        <v>6438</v>
      </c>
      <c r="B3249" s="82">
        <v>11</v>
      </c>
      <c r="C3249" s="75">
        <v>899</v>
      </c>
      <c r="D3249" s="75">
        <v>243</v>
      </c>
      <c r="E3249" s="75" t="s">
        <v>119</v>
      </c>
    </row>
    <row r="3250" spans="1:5">
      <c r="A3250" s="82">
        <v>6439</v>
      </c>
      <c r="B3250" s="82">
        <v>11</v>
      </c>
      <c r="C3250" s="75">
        <v>899</v>
      </c>
      <c r="D3250" s="75">
        <v>243</v>
      </c>
      <c r="E3250" s="75" t="s">
        <v>119</v>
      </c>
    </row>
    <row r="3251" spans="1:5">
      <c r="A3251" s="82">
        <v>6440</v>
      </c>
      <c r="B3251" s="82">
        <v>11</v>
      </c>
      <c r="C3251" s="75">
        <v>899</v>
      </c>
      <c r="D3251" s="75">
        <v>243</v>
      </c>
      <c r="E3251" s="75" t="s">
        <v>119</v>
      </c>
    </row>
    <row r="3252" spans="1:5">
      <c r="A3252" s="82">
        <v>6442</v>
      </c>
      <c r="B3252" s="82">
        <v>11</v>
      </c>
      <c r="C3252" s="75">
        <v>899</v>
      </c>
      <c r="D3252" s="75">
        <v>243</v>
      </c>
      <c r="E3252" s="75" t="s">
        <v>119</v>
      </c>
    </row>
    <row r="3253" spans="1:5">
      <c r="A3253" s="82">
        <v>6443</v>
      </c>
      <c r="B3253" s="82">
        <v>11</v>
      </c>
      <c r="C3253" s="75">
        <v>899</v>
      </c>
      <c r="D3253" s="75">
        <v>243</v>
      </c>
      <c r="E3253" s="75" t="s">
        <v>119</v>
      </c>
    </row>
    <row r="3254" spans="1:5">
      <c r="A3254" s="82">
        <v>6444</v>
      </c>
      <c r="B3254" s="82">
        <v>11</v>
      </c>
      <c r="C3254" s="75">
        <v>899</v>
      </c>
      <c r="D3254" s="75">
        <v>243</v>
      </c>
      <c r="E3254" s="75" t="s">
        <v>119</v>
      </c>
    </row>
    <row r="3255" spans="1:5">
      <c r="A3255" s="82">
        <v>6445</v>
      </c>
      <c r="B3255" s="82">
        <v>10</v>
      </c>
      <c r="C3255" s="75">
        <v>1112</v>
      </c>
      <c r="D3255" s="75">
        <v>132</v>
      </c>
      <c r="E3255" s="75" t="s">
        <v>119</v>
      </c>
    </row>
    <row r="3256" spans="1:5">
      <c r="A3256" s="82">
        <v>6446</v>
      </c>
      <c r="B3256" s="82">
        <v>10</v>
      </c>
      <c r="C3256" s="75">
        <v>1112</v>
      </c>
      <c r="D3256" s="75">
        <v>132</v>
      </c>
      <c r="E3256" s="75" t="s">
        <v>119</v>
      </c>
    </row>
    <row r="3257" spans="1:5">
      <c r="A3257" s="82">
        <v>6447</v>
      </c>
      <c r="B3257" s="82">
        <v>10</v>
      </c>
      <c r="C3257" s="75">
        <v>1112</v>
      </c>
      <c r="D3257" s="75">
        <v>132</v>
      </c>
      <c r="E3257" s="75" t="s">
        <v>119</v>
      </c>
    </row>
    <row r="3258" spans="1:5">
      <c r="A3258" s="82">
        <v>6448</v>
      </c>
      <c r="B3258" s="82">
        <v>10</v>
      </c>
      <c r="C3258" s="75">
        <v>1112</v>
      </c>
      <c r="D3258" s="75">
        <v>132</v>
      </c>
      <c r="E3258" s="75" t="s">
        <v>119</v>
      </c>
    </row>
    <row r="3259" spans="1:5">
      <c r="A3259" s="82">
        <v>6450</v>
      </c>
      <c r="B3259" s="82">
        <v>10</v>
      </c>
      <c r="C3259" s="75">
        <v>1112</v>
      </c>
      <c r="D3259" s="75">
        <v>132</v>
      </c>
      <c r="E3259" s="75" t="s">
        <v>119</v>
      </c>
    </row>
    <row r="3260" spans="1:5">
      <c r="A3260" s="82">
        <v>6460</v>
      </c>
      <c r="B3260" s="82">
        <v>7</v>
      </c>
      <c r="C3260" s="75">
        <v>680</v>
      </c>
      <c r="D3260" s="75">
        <v>340</v>
      </c>
      <c r="E3260" s="75" t="s">
        <v>119</v>
      </c>
    </row>
    <row r="3261" spans="1:5">
      <c r="A3261" s="82">
        <v>6461</v>
      </c>
      <c r="B3261" s="82">
        <v>7</v>
      </c>
      <c r="C3261" s="75">
        <v>680</v>
      </c>
      <c r="D3261" s="75">
        <v>340</v>
      </c>
      <c r="E3261" s="75" t="s">
        <v>119</v>
      </c>
    </row>
    <row r="3262" spans="1:5">
      <c r="A3262" s="82">
        <v>6462</v>
      </c>
      <c r="B3262" s="82">
        <v>7</v>
      </c>
      <c r="C3262" s="75">
        <v>680</v>
      </c>
      <c r="D3262" s="75">
        <v>340</v>
      </c>
      <c r="E3262" s="75" t="s">
        <v>119</v>
      </c>
    </row>
    <row r="3263" spans="1:5">
      <c r="A3263" s="82">
        <v>6463</v>
      </c>
      <c r="B3263" s="82">
        <v>6</v>
      </c>
      <c r="C3263" s="75">
        <v>939</v>
      </c>
      <c r="D3263" s="75">
        <v>327</v>
      </c>
      <c r="E3263" s="75" t="s">
        <v>119</v>
      </c>
    </row>
    <row r="3264" spans="1:5">
      <c r="A3264" s="82">
        <v>6464</v>
      </c>
      <c r="B3264" s="82">
        <v>7</v>
      </c>
      <c r="C3264" s="75">
        <v>680</v>
      </c>
      <c r="D3264" s="75">
        <v>340</v>
      </c>
      <c r="E3264" s="75" t="s">
        <v>119</v>
      </c>
    </row>
    <row r="3265" spans="1:5">
      <c r="A3265" s="82">
        <v>6465</v>
      </c>
      <c r="B3265" s="82">
        <v>7</v>
      </c>
      <c r="C3265" s="75">
        <v>680</v>
      </c>
      <c r="D3265" s="75">
        <v>340</v>
      </c>
      <c r="E3265" s="75" t="s">
        <v>119</v>
      </c>
    </row>
    <row r="3266" spans="1:5">
      <c r="A3266" s="82">
        <v>6466</v>
      </c>
      <c r="B3266" s="82">
        <v>7</v>
      </c>
      <c r="C3266" s="75">
        <v>680</v>
      </c>
      <c r="D3266" s="75">
        <v>340</v>
      </c>
      <c r="E3266" s="75" t="s">
        <v>119</v>
      </c>
    </row>
    <row r="3267" spans="1:5">
      <c r="A3267" s="82">
        <v>6467</v>
      </c>
      <c r="B3267" s="82">
        <v>7</v>
      </c>
      <c r="C3267" s="75">
        <v>680</v>
      </c>
      <c r="D3267" s="75">
        <v>340</v>
      </c>
      <c r="E3267" s="75" t="s">
        <v>119</v>
      </c>
    </row>
    <row r="3268" spans="1:5">
      <c r="A3268" s="82">
        <v>6468</v>
      </c>
      <c r="B3268" s="82">
        <v>7</v>
      </c>
      <c r="C3268" s="75">
        <v>680</v>
      </c>
      <c r="D3268" s="75">
        <v>340</v>
      </c>
      <c r="E3268" s="75" t="s">
        <v>119</v>
      </c>
    </row>
    <row r="3269" spans="1:5">
      <c r="A3269" s="82">
        <v>6470</v>
      </c>
      <c r="B3269" s="82">
        <v>7</v>
      </c>
      <c r="C3269" s="75">
        <v>680</v>
      </c>
      <c r="D3269" s="75">
        <v>340</v>
      </c>
      <c r="E3269" s="75" t="s">
        <v>119</v>
      </c>
    </row>
    <row r="3270" spans="1:5">
      <c r="A3270" s="82">
        <v>6472</v>
      </c>
      <c r="B3270" s="82">
        <v>7</v>
      </c>
      <c r="C3270" s="75">
        <v>680</v>
      </c>
      <c r="D3270" s="75">
        <v>340</v>
      </c>
      <c r="E3270" s="75" t="s">
        <v>119</v>
      </c>
    </row>
    <row r="3271" spans="1:5">
      <c r="A3271" s="82">
        <v>6473</v>
      </c>
      <c r="B3271" s="82">
        <v>6</v>
      </c>
      <c r="C3271" s="75">
        <v>939</v>
      </c>
      <c r="D3271" s="75">
        <v>327</v>
      </c>
      <c r="E3271" s="75" t="s">
        <v>119</v>
      </c>
    </row>
    <row r="3272" spans="1:5">
      <c r="A3272" s="82">
        <v>6475</v>
      </c>
      <c r="B3272" s="82">
        <v>6</v>
      </c>
      <c r="C3272" s="75">
        <v>939</v>
      </c>
      <c r="D3272" s="75">
        <v>327</v>
      </c>
      <c r="E3272" s="75" t="s">
        <v>119</v>
      </c>
    </row>
    <row r="3273" spans="1:5">
      <c r="A3273" s="82">
        <v>6476</v>
      </c>
      <c r="B3273" s="82">
        <v>6</v>
      </c>
      <c r="C3273" s="75">
        <v>939</v>
      </c>
      <c r="D3273" s="75">
        <v>327</v>
      </c>
      <c r="E3273" s="75" t="s">
        <v>119</v>
      </c>
    </row>
    <row r="3274" spans="1:5">
      <c r="A3274" s="82">
        <v>6477</v>
      </c>
      <c r="B3274" s="82">
        <v>6</v>
      </c>
      <c r="C3274" s="75">
        <v>939</v>
      </c>
      <c r="D3274" s="75">
        <v>327</v>
      </c>
      <c r="E3274" s="75" t="s">
        <v>119</v>
      </c>
    </row>
    <row r="3275" spans="1:5">
      <c r="A3275" s="82">
        <v>6479</v>
      </c>
      <c r="B3275" s="82">
        <v>6</v>
      </c>
      <c r="C3275" s="75">
        <v>939</v>
      </c>
      <c r="D3275" s="75">
        <v>327</v>
      </c>
      <c r="E3275" s="75" t="s">
        <v>119</v>
      </c>
    </row>
    <row r="3276" spans="1:5">
      <c r="A3276" s="82">
        <v>6480</v>
      </c>
      <c r="B3276" s="82">
        <v>6</v>
      </c>
      <c r="C3276" s="75">
        <v>939</v>
      </c>
      <c r="D3276" s="75">
        <v>327</v>
      </c>
      <c r="E3276" s="75" t="s">
        <v>119</v>
      </c>
    </row>
    <row r="3277" spans="1:5">
      <c r="A3277" s="82">
        <v>6484</v>
      </c>
      <c r="B3277" s="82">
        <v>11</v>
      </c>
      <c r="C3277" s="75">
        <v>899</v>
      </c>
      <c r="D3277" s="75">
        <v>243</v>
      </c>
      <c r="E3277" s="75" t="s">
        <v>119</v>
      </c>
    </row>
    <row r="3278" spans="1:5">
      <c r="A3278" s="82">
        <v>6485</v>
      </c>
      <c r="B3278" s="82">
        <v>6</v>
      </c>
      <c r="C3278" s="75">
        <v>939</v>
      </c>
      <c r="D3278" s="75">
        <v>327</v>
      </c>
      <c r="E3278" s="75" t="s">
        <v>119</v>
      </c>
    </row>
    <row r="3279" spans="1:5">
      <c r="A3279" s="82">
        <v>6487</v>
      </c>
      <c r="B3279" s="82">
        <v>6</v>
      </c>
      <c r="C3279" s="75">
        <v>939</v>
      </c>
      <c r="D3279" s="75">
        <v>327</v>
      </c>
      <c r="E3279" s="75" t="s">
        <v>119</v>
      </c>
    </row>
    <row r="3280" spans="1:5">
      <c r="A3280" s="82">
        <v>6488</v>
      </c>
      <c r="B3280" s="82">
        <v>6</v>
      </c>
      <c r="C3280" s="75">
        <v>939</v>
      </c>
      <c r="D3280" s="75">
        <v>327</v>
      </c>
      <c r="E3280" s="75" t="s">
        <v>119</v>
      </c>
    </row>
    <row r="3281" spans="1:5">
      <c r="A3281" s="82">
        <v>6489</v>
      </c>
      <c r="B3281" s="82">
        <v>6</v>
      </c>
      <c r="C3281" s="75">
        <v>939</v>
      </c>
      <c r="D3281" s="75">
        <v>327</v>
      </c>
      <c r="E3281" s="75" t="s">
        <v>119</v>
      </c>
    </row>
    <row r="3282" spans="1:5">
      <c r="A3282" s="82">
        <v>6490</v>
      </c>
      <c r="B3282" s="82">
        <v>6</v>
      </c>
      <c r="C3282" s="75">
        <v>939</v>
      </c>
      <c r="D3282" s="75">
        <v>327</v>
      </c>
      <c r="E3282" s="75" t="s">
        <v>119</v>
      </c>
    </row>
    <row r="3283" spans="1:5">
      <c r="A3283" s="82">
        <v>6501</v>
      </c>
      <c r="B3283" s="82">
        <v>7</v>
      </c>
      <c r="C3283" s="75">
        <v>680</v>
      </c>
      <c r="D3283" s="75">
        <v>340</v>
      </c>
      <c r="E3283" s="75" t="s">
        <v>119</v>
      </c>
    </row>
    <row r="3284" spans="1:5">
      <c r="A3284" s="82">
        <v>6502</v>
      </c>
      <c r="B3284" s="82">
        <v>5</v>
      </c>
      <c r="C3284" s="75">
        <v>446</v>
      </c>
      <c r="D3284" s="75">
        <v>553</v>
      </c>
      <c r="E3284" s="75" t="s">
        <v>119</v>
      </c>
    </row>
    <row r="3285" spans="1:5">
      <c r="A3285" s="82">
        <v>6503</v>
      </c>
      <c r="B3285" s="82">
        <v>7</v>
      </c>
      <c r="C3285" s="75">
        <v>680</v>
      </c>
      <c r="D3285" s="75">
        <v>340</v>
      </c>
      <c r="E3285" s="75" t="s">
        <v>119</v>
      </c>
    </row>
    <row r="3286" spans="1:5">
      <c r="A3286" s="82">
        <v>6504</v>
      </c>
      <c r="B3286" s="82">
        <v>5</v>
      </c>
      <c r="C3286" s="75">
        <v>446</v>
      </c>
      <c r="D3286" s="75">
        <v>553</v>
      </c>
      <c r="E3286" s="75" t="s">
        <v>119</v>
      </c>
    </row>
    <row r="3287" spans="1:5">
      <c r="A3287" s="82">
        <v>6505</v>
      </c>
      <c r="B3287" s="82">
        <v>5</v>
      </c>
      <c r="C3287" s="75">
        <v>446</v>
      </c>
      <c r="D3287" s="75">
        <v>553</v>
      </c>
      <c r="E3287" s="75" t="s">
        <v>119</v>
      </c>
    </row>
    <row r="3288" spans="1:5">
      <c r="A3288" s="82">
        <v>6506</v>
      </c>
      <c r="B3288" s="82">
        <v>5</v>
      </c>
      <c r="C3288" s="75">
        <v>446</v>
      </c>
      <c r="D3288" s="75">
        <v>553</v>
      </c>
      <c r="E3288" s="75" t="s">
        <v>119</v>
      </c>
    </row>
    <row r="3289" spans="1:5">
      <c r="A3289" s="82">
        <v>6507</v>
      </c>
      <c r="B3289" s="82">
        <v>5</v>
      </c>
      <c r="C3289" s="75">
        <v>446</v>
      </c>
      <c r="D3289" s="75">
        <v>553</v>
      </c>
      <c r="E3289" s="75" t="s">
        <v>119</v>
      </c>
    </row>
    <row r="3290" spans="1:5">
      <c r="A3290" s="82">
        <v>6509</v>
      </c>
      <c r="B3290" s="82">
        <v>5</v>
      </c>
      <c r="C3290" s="75">
        <v>446</v>
      </c>
      <c r="D3290" s="75">
        <v>553</v>
      </c>
      <c r="E3290" s="75" t="s">
        <v>119</v>
      </c>
    </row>
    <row r="3291" spans="1:5">
      <c r="A3291" s="82">
        <v>6510</v>
      </c>
      <c r="B3291" s="82">
        <v>5</v>
      </c>
      <c r="C3291" s="75">
        <v>446</v>
      </c>
      <c r="D3291" s="75">
        <v>553</v>
      </c>
      <c r="E3291" s="75" t="s">
        <v>119</v>
      </c>
    </row>
    <row r="3292" spans="1:5">
      <c r="A3292" s="82">
        <v>6511</v>
      </c>
      <c r="B3292" s="82">
        <v>5</v>
      </c>
      <c r="C3292" s="75">
        <v>446</v>
      </c>
      <c r="D3292" s="75">
        <v>553</v>
      </c>
      <c r="E3292" s="75" t="s">
        <v>119</v>
      </c>
    </row>
    <row r="3293" spans="1:5">
      <c r="A3293" s="82">
        <v>6512</v>
      </c>
      <c r="B3293" s="82">
        <v>5</v>
      </c>
      <c r="C3293" s="75">
        <v>446</v>
      </c>
      <c r="D3293" s="75">
        <v>553</v>
      </c>
      <c r="E3293" s="75" t="s">
        <v>119</v>
      </c>
    </row>
    <row r="3294" spans="1:5">
      <c r="A3294" s="82">
        <v>6513</v>
      </c>
      <c r="B3294" s="82">
        <v>5</v>
      </c>
      <c r="C3294" s="75">
        <v>446</v>
      </c>
      <c r="D3294" s="75">
        <v>553</v>
      </c>
      <c r="E3294" s="75" t="s">
        <v>119</v>
      </c>
    </row>
    <row r="3295" spans="1:5">
      <c r="A3295" s="82">
        <v>6514</v>
      </c>
      <c r="B3295" s="82">
        <v>5</v>
      </c>
      <c r="C3295" s="75">
        <v>446</v>
      </c>
      <c r="D3295" s="75">
        <v>553</v>
      </c>
      <c r="E3295" s="75" t="s">
        <v>119</v>
      </c>
    </row>
    <row r="3296" spans="1:5">
      <c r="A3296" s="82">
        <v>6515</v>
      </c>
      <c r="B3296" s="82">
        <v>5</v>
      </c>
      <c r="C3296" s="75">
        <v>446</v>
      </c>
      <c r="D3296" s="75">
        <v>553</v>
      </c>
      <c r="E3296" s="75" t="s">
        <v>119</v>
      </c>
    </row>
    <row r="3297" spans="1:5">
      <c r="A3297" s="82">
        <v>6516</v>
      </c>
      <c r="B3297" s="82">
        <v>5</v>
      </c>
      <c r="C3297" s="75">
        <v>446</v>
      </c>
      <c r="D3297" s="75">
        <v>553</v>
      </c>
      <c r="E3297" s="75" t="s">
        <v>119</v>
      </c>
    </row>
    <row r="3298" spans="1:5">
      <c r="A3298" s="82">
        <v>6517</v>
      </c>
      <c r="B3298" s="82">
        <v>5</v>
      </c>
      <c r="C3298" s="75">
        <v>446</v>
      </c>
      <c r="D3298" s="75">
        <v>553</v>
      </c>
      <c r="E3298" s="75" t="s">
        <v>119</v>
      </c>
    </row>
    <row r="3299" spans="1:5">
      <c r="A3299" s="82">
        <v>6518</v>
      </c>
      <c r="B3299" s="82">
        <v>5</v>
      </c>
      <c r="C3299" s="75">
        <v>446</v>
      </c>
      <c r="D3299" s="75">
        <v>553</v>
      </c>
      <c r="E3299" s="75" t="s">
        <v>119</v>
      </c>
    </row>
    <row r="3300" spans="1:5">
      <c r="A3300" s="82">
        <v>6519</v>
      </c>
      <c r="B3300" s="82">
        <v>5</v>
      </c>
      <c r="C3300" s="75">
        <v>446</v>
      </c>
      <c r="D3300" s="75">
        <v>553</v>
      </c>
      <c r="E3300" s="75" t="s">
        <v>119</v>
      </c>
    </row>
    <row r="3301" spans="1:5">
      <c r="A3301" s="82">
        <v>6521</v>
      </c>
      <c r="B3301" s="82">
        <v>5</v>
      </c>
      <c r="C3301" s="75">
        <v>446</v>
      </c>
      <c r="D3301" s="75">
        <v>553</v>
      </c>
      <c r="E3301" s="75" t="s">
        <v>119</v>
      </c>
    </row>
    <row r="3302" spans="1:5">
      <c r="A3302" s="82">
        <v>6522</v>
      </c>
      <c r="B3302" s="82">
        <v>5</v>
      </c>
      <c r="C3302" s="75">
        <v>446</v>
      </c>
      <c r="D3302" s="75">
        <v>553</v>
      </c>
      <c r="E3302" s="75" t="s">
        <v>119</v>
      </c>
    </row>
    <row r="3303" spans="1:5">
      <c r="A3303" s="82">
        <v>6525</v>
      </c>
      <c r="B3303" s="82">
        <v>5</v>
      </c>
      <c r="C3303" s="75">
        <v>446</v>
      </c>
      <c r="D3303" s="75">
        <v>553</v>
      </c>
      <c r="E3303" s="75" t="s">
        <v>119</v>
      </c>
    </row>
    <row r="3304" spans="1:5">
      <c r="A3304" s="82">
        <v>6528</v>
      </c>
      <c r="B3304" s="82">
        <v>5</v>
      </c>
      <c r="C3304" s="75">
        <v>446</v>
      </c>
      <c r="D3304" s="75">
        <v>553</v>
      </c>
      <c r="E3304" s="75" t="s">
        <v>119</v>
      </c>
    </row>
    <row r="3305" spans="1:5">
      <c r="A3305" s="82">
        <v>6530</v>
      </c>
      <c r="B3305" s="82">
        <v>5</v>
      </c>
      <c r="C3305" s="75">
        <v>446</v>
      </c>
      <c r="D3305" s="75">
        <v>553</v>
      </c>
      <c r="E3305" s="75" t="s">
        <v>119</v>
      </c>
    </row>
    <row r="3306" spans="1:5">
      <c r="A3306" s="82">
        <v>6531</v>
      </c>
      <c r="B3306" s="82">
        <v>5</v>
      </c>
      <c r="C3306" s="75">
        <v>446</v>
      </c>
      <c r="D3306" s="75">
        <v>553</v>
      </c>
      <c r="E3306" s="75" t="s">
        <v>119</v>
      </c>
    </row>
    <row r="3307" spans="1:5">
      <c r="A3307" s="82">
        <v>6532</v>
      </c>
      <c r="B3307" s="82">
        <v>5</v>
      </c>
      <c r="C3307" s="75">
        <v>446</v>
      </c>
      <c r="D3307" s="75">
        <v>553</v>
      </c>
      <c r="E3307" s="75" t="s">
        <v>119</v>
      </c>
    </row>
    <row r="3308" spans="1:5">
      <c r="A3308" s="82">
        <v>6535</v>
      </c>
      <c r="B3308" s="82">
        <v>5</v>
      </c>
      <c r="C3308" s="75">
        <v>446</v>
      </c>
      <c r="D3308" s="75">
        <v>553</v>
      </c>
      <c r="E3308" s="75" t="s">
        <v>119</v>
      </c>
    </row>
    <row r="3309" spans="1:5">
      <c r="A3309" s="82">
        <v>6536</v>
      </c>
      <c r="B3309" s="82">
        <v>5</v>
      </c>
      <c r="C3309" s="75">
        <v>446</v>
      </c>
      <c r="D3309" s="75">
        <v>553</v>
      </c>
      <c r="E3309" s="75" t="s">
        <v>119</v>
      </c>
    </row>
    <row r="3310" spans="1:5">
      <c r="A3310" s="82">
        <v>6537</v>
      </c>
      <c r="B3310" s="82">
        <v>3</v>
      </c>
      <c r="C3310" s="75">
        <v>159</v>
      </c>
      <c r="D3310" s="75">
        <v>1001</v>
      </c>
      <c r="E3310" s="75" t="s">
        <v>119</v>
      </c>
    </row>
    <row r="3311" spans="1:5">
      <c r="A3311" s="82">
        <v>6556</v>
      </c>
      <c r="B3311" s="82">
        <v>7</v>
      </c>
      <c r="C3311" s="75">
        <v>680</v>
      </c>
      <c r="D3311" s="75">
        <v>340</v>
      </c>
      <c r="E3311" s="75" t="s">
        <v>119</v>
      </c>
    </row>
    <row r="3312" spans="1:5">
      <c r="A3312" s="82">
        <v>6558</v>
      </c>
      <c r="B3312" s="82">
        <v>7</v>
      </c>
      <c r="C3312" s="75">
        <v>680</v>
      </c>
      <c r="D3312" s="75">
        <v>340</v>
      </c>
      <c r="E3312" s="75" t="s">
        <v>119</v>
      </c>
    </row>
    <row r="3313" spans="1:5">
      <c r="A3313" s="82">
        <v>6560</v>
      </c>
      <c r="B3313" s="82">
        <v>7</v>
      </c>
      <c r="C3313" s="75">
        <v>680</v>
      </c>
      <c r="D3313" s="75">
        <v>340</v>
      </c>
      <c r="E3313" s="75" t="s">
        <v>119</v>
      </c>
    </row>
    <row r="3314" spans="1:5">
      <c r="A3314" s="82">
        <v>6562</v>
      </c>
      <c r="B3314" s="82">
        <v>7</v>
      </c>
      <c r="C3314" s="75">
        <v>680</v>
      </c>
      <c r="D3314" s="75">
        <v>340</v>
      </c>
      <c r="E3314" s="75" t="s">
        <v>119</v>
      </c>
    </row>
    <row r="3315" spans="1:5">
      <c r="A3315" s="82">
        <v>6564</v>
      </c>
      <c r="B3315" s="82">
        <v>7</v>
      </c>
      <c r="C3315" s="75">
        <v>680</v>
      </c>
      <c r="D3315" s="75">
        <v>340</v>
      </c>
      <c r="E3315" s="75" t="s">
        <v>119</v>
      </c>
    </row>
    <row r="3316" spans="1:5">
      <c r="A3316" s="82">
        <v>6566</v>
      </c>
      <c r="B3316" s="82">
        <v>7</v>
      </c>
      <c r="C3316" s="75">
        <v>680</v>
      </c>
      <c r="D3316" s="75">
        <v>340</v>
      </c>
      <c r="E3316" s="75" t="s">
        <v>119</v>
      </c>
    </row>
    <row r="3317" spans="1:5">
      <c r="A3317" s="82">
        <v>6567</v>
      </c>
      <c r="B3317" s="82">
        <v>7</v>
      </c>
      <c r="C3317" s="75">
        <v>680</v>
      </c>
      <c r="D3317" s="75">
        <v>340</v>
      </c>
      <c r="E3317" s="75" t="s">
        <v>119</v>
      </c>
    </row>
    <row r="3318" spans="1:5">
      <c r="A3318" s="82">
        <v>6568</v>
      </c>
      <c r="B3318" s="82">
        <v>7</v>
      </c>
      <c r="C3318" s="75">
        <v>680</v>
      </c>
      <c r="D3318" s="75">
        <v>340</v>
      </c>
      <c r="E3318" s="75" t="s">
        <v>119</v>
      </c>
    </row>
    <row r="3319" spans="1:5">
      <c r="A3319" s="82">
        <v>6569</v>
      </c>
      <c r="B3319" s="82">
        <v>7</v>
      </c>
      <c r="C3319" s="75">
        <v>680</v>
      </c>
      <c r="D3319" s="75">
        <v>340</v>
      </c>
      <c r="E3319" s="75" t="s">
        <v>119</v>
      </c>
    </row>
    <row r="3320" spans="1:5">
      <c r="A3320" s="82">
        <v>6571</v>
      </c>
      <c r="B3320" s="82">
        <v>7</v>
      </c>
      <c r="C3320" s="75">
        <v>680</v>
      </c>
      <c r="D3320" s="75">
        <v>340</v>
      </c>
      <c r="E3320" s="75" t="s">
        <v>119</v>
      </c>
    </row>
    <row r="3321" spans="1:5">
      <c r="A3321" s="82">
        <v>6572</v>
      </c>
      <c r="B3321" s="82">
        <v>7</v>
      </c>
      <c r="C3321" s="75">
        <v>680</v>
      </c>
      <c r="D3321" s="75">
        <v>340</v>
      </c>
      <c r="E3321" s="75" t="s">
        <v>119</v>
      </c>
    </row>
    <row r="3322" spans="1:5">
      <c r="A3322" s="82">
        <v>6574</v>
      </c>
      <c r="B3322" s="82">
        <v>5</v>
      </c>
      <c r="C3322" s="75">
        <v>446</v>
      </c>
      <c r="D3322" s="75">
        <v>553</v>
      </c>
      <c r="E3322" s="75" t="s">
        <v>119</v>
      </c>
    </row>
    <row r="3323" spans="1:5">
      <c r="A3323" s="82">
        <v>6575</v>
      </c>
      <c r="B3323" s="82">
        <v>5</v>
      </c>
      <c r="C3323" s="75">
        <v>446</v>
      </c>
      <c r="D3323" s="75">
        <v>553</v>
      </c>
      <c r="E3323" s="75" t="s">
        <v>119</v>
      </c>
    </row>
    <row r="3324" spans="1:5">
      <c r="A3324" s="82">
        <v>6603</v>
      </c>
      <c r="B3324" s="82">
        <v>5</v>
      </c>
      <c r="C3324" s="75">
        <v>446</v>
      </c>
      <c r="D3324" s="75">
        <v>553</v>
      </c>
      <c r="E3324" s="75" t="s">
        <v>119</v>
      </c>
    </row>
    <row r="3325" spans="1:5">
      <c r="A3325" s="82">
        <v>6605</v>
      </c>
      <c r="B3325" s="82">
        <v>5</v>
      </c>
      <c r="C3325" s="75">
        <v>446</v>
      </c>
      <c r="D3325" s="75">
        <v>553</v>
      </c>
      <c r="E3325" s="75" t="s">
        <v>119</v>
      </c>
    </row>
    <row r="3326" spans="1:5">
      <c r="A3326" s="82">
        <v>6606</v>
      </c>
      <c r="B3326" s="82">
        <v>5</v>
      </c>
      <c r="C3326" s="75">
        <v>446</v>
      </c>
      <c r="D3326" s="75">
        <v>553</v>
      </c>
      <c r="E3326" s="75" t="s">
        <v>119</v>
      </c>
    </row>
    <row r="3327" spans="1:5">
      <c r="A3327" s="82">
        <v>6608</v>
      </c>
      <c r="B3327" s="82">
        <v>5</v>
      </c>
      <c r="C3327" s="75">
        <v>446</v>
      </c>
      <c r="D3327" s="75">
        <v>553</v>
      </c>
      <c r="E3327" s="75" t="s">
        <v>119</v>
      </c>
    </row>
    <row r="3328" spans="1:5">
      <c r="A3328" s="82">
        <v>6609</v>
      </c>
      <c r="B3328" s="82">
        <v>5</v>
      </c>
      <c r="C3328" s="75">
        <v>446</v>
      </c>
      <c r="D3328" s="75">
        <v>553</v>
      </c>
      <c r="E3328" s="75" t="s">
        <v>119</v>
      </c>
    </row>
    <row r="3329" spans="1:5">
      <c r="A3329" s="82">
        <v>6612</v>
      </c>
      <c r="B3329" s="82">
        <v>5</v>
      </c>
      <c r="C3329" s="75">
        <v>446</v>
      </c>
      <c r="D3329" s="75">
        <v>553</v>
      </c>
      <c r="E3329" s="75" t="s">
        <v>119</v>
      </c>
    </row>
    <row r="3330" spans="1:5">
      <c r="A3330" s="82">
        <v>6613</v>
      </c>
      <c r="B3330" s="82">
        <v>5</v>
      </c>
      <c r="C3330" s="75">
        <v>446</v>
      </c>
      <c r="D3330" s="75">
        <v>553</v>
      </c>
      <c r="E3330" s="75" t="s">
        <v>119</v>
      </c>
    </row>
    <row r="3331" spans="1:5">
      <c r="A3331" s="82">
        <v>6614</v>
      </c>
      <c r="B3331" s="82">
        <v>5</v>
      </c>
      <c r="C3331" s="75">
        <v>446</v>
      </c>
      <c r="D3331" s="75">
        <v>553</v>
      </c>
      <c r="E3331" s="75" t="s">
        <v>119</v>
      </c>
    </row>
    <row r="3332" spans="1:5">
      <c r="A3332" s="82">
        <v>6616</v>
      </c>
      <c r="B3332" s="82">
        <v>5</v>
      </c>
      <c r="C3332" s="75">
        <v>446</v>
      </c>
      <c r="D3332" s="75">
        <v>553</v>
      </c>
      <c r="E3332" s="75" t="s">
        <v>119</v>
      </c>
    </row>
    <row r="3333" spans="1:5">
      <c r="A3333" s="82">
        <v>6618</v>
      </c>
      <c r="B3333" s="82">
        <v>5</v>
      </c>
      <c r="C3333" s="75">
        <v>446</v>
      </c>
      <c r="D3333" s="75">
        <v>553</v>
      </c>
      <c r="E3333" s="75" t="s">
        <v>119</v>
      </c>
    </row>
    <row r="3334" spans="1:5">
      <c r="A3334" s="82">
        <v>6620</v>
      </c>
      <c r="B3334" s="82">
        <v>5</v>
      </c>
      <c r="C3334" s="75">
        <v>446</v>
      </c>
      <c r="D3334" s="75">
        <v>553</v>
      </c>
      <c r="E3334" s="75" t="s">
        <v>119</v>
      </c>
    </row>
    <row r="3335" spans="1:5">
      <c r="A3335" s="82">
        <v>6623</v>
      </c>
      <c r="B3335" s="82">
        <v>5</v>
      </c>
      <c r="C3335" s="75">
        <v>446</v>
      </c>
      <c r="D3335" s="75">
        <v>553</v>
      </c>
      <c r="E3335" s="75" t="s">
        <v>119</v>
      </c>
    </row>
    <row r="3336" spans="1:5">
      <c r="A3336" s="82">
        <v>6625</v>
      </c>
      <c r="B3336" s="82">
        <v>5</v>
      </c>
      <c r="C3336" s="75">
        <v>446</v>
      </c>
      <c r="D3336" s="75">
        <v>553</v>
      </c>
      <c r="E3336" s="75" t="s">
        <v>119</v>
      </c>
    </row>
    <row r="3337" spans="1:5">
      <c r="A3337" s="82">
        <v>6627</v>
      </c>
      <c r="B3337" s="82">
        <v>5</v>
      </c>
      <c r="C3337" s="75">
        <v>446</v>
      </c>
      <c r="D3337" s="75">
        <v>553</v>
      </c>
      <c r="E3337" s="75" t="s">
        <v>119</v>
      </c>
    </row>
    <row r="3338" spans="1:5">
      <c r="A3338" s="82">
        <v>6628</v>
      </c>
      <c r="B3338" s="82">
        <v>5</v>
      </c>
      <c r="C3338" s="75">
        <v>446</v>
      </c>
      <c r="D3338" s="75">
        <v>553</v>
      </c>
      <c r="E3338" s="75" t="s">
        <v>119</v>
      </c>
    </row>
    <row r="3339" spans="1:5">
      <c r="A3339" s="82">
        <v>6630</v>
      </c>
      <c r="B3339" s="82">
        <v>5</v>
      </c>
      <c r="C3339" s="75">
        <v>446</v>
      </c>
      <c r="D3339" s="75">
        <v>553</v>
      </c>
      <c r="E3339" s="75" t="s">
        <v>119</v>
      </c>
    </row>
    <row r="3340" spans="1:5">
      <c r="A3340" s="82">
        <v>6631</v>
      </c>
      <c r="B3340" s="82">
        <v>5</v>
      </c>
      <c r="C3340" s="75">
        <v>446</v>
      </c>
      <c r="D3340" s="75">
        <v>553</v>
      </c>
      <c r="E3340" s="75" t="s">
        <v>119</v>
      </c>
    </row>
    <row r="3341" spans="1:5">
      <c r="A3341" s="82">
        <v>6632</v>
      </c>
      <c r="B3341" s="82">
        <v>5</v>
      </c>
      <c r="C3341" s="75">
        <v>446</v>
      </c>
      <c r="D3341" s="75">
        <v>553</v>
      </c>
      <c r="E3341" s="75" t="s">
        <v>119</v>
      </c>
    </row>
    <row r="3342" spans="1:5">
      <c r="A3342" s="82">
        <v>6635</v>
      </c>
      <c r="B3342" s="82">
        <v>5</v>
      </c>
      <c r="C3342" s="75">
        <v>446</v>
      </c>
      <c r="D3342" s="75">
        <v>553</v>
      </c>
      <c r="E3342" s="75" t="s">
        <v>119</v>
      </c>
    </row>
    <row r="3343" spans="1:5">
      <c r="A3343" s="82">
        <v>6638</v>
      </c>
      <c r="B3343" s="82">
        <v>3</v>
      </c>
      <c r="C3343" s="75">
        <v>159</v>
      </c>
      <c r="D3343" s="75">
        <v>1001</v>
      </c>
      <c r="E3343" s="75" t="s">
        <v>119</v>
      </c>
    </row>
    <row r="3344" spans="1:5">
      <c r="A3344" s="82">
        <v>6639</v>
      </c>
      <c r="B3344" s="82">
        <v>3</v>
      </c>
      <c r="C3344" s="75">
        <v>159</v>
      </c>
      <c r="D3344" s="75">
        <v>1001</v>
      </c>
      <c r="E3344" s="75" t="s">
        <v>119</v>
      </c>
    </row>
    <row r="3345" spans="1:5">
      <c r="A3345" s="82">
        <v>6640</v>
      </c>
      <c r="B3345" s="82">
        <v>3</v>
      </c>
      <c r="C3345" s="75">
        <v>159</v>
      </c>
      <c r="D3345" s="75">
        <v>1001</v>
      </c>
      <c r="E3345" s="75" t="s">
        <v>119</v>
      </c>
    </row>
    <row r="3346" spans="1:5">
      <c r="A3346" s="82">
        <v>6642</v>
      </c>
      <c r="B3346" s="82">
        <v>3</v>
      </c>
      <c r="C3346" s="75">
        <v>159</v>
      </c>
      <c r="D3346" s="75">
        <v>1001</v>
      </c>
      <c r="E3346" s="75" t="s">
        <v>119</v>
      </c>
    </row>
    <row r="3347" spans="1:5">
      <c r="A3347" s="82">
        <v>6646</v>
      </c>
      <c r="B3347" s="82">
        <v>11</v>
      </c>
      <c r="C3347" s="75">
        <v>899</v>
      </c>
      <c r="D3347" s="75">
        <v>243</v>
      </c>
      <c r="E3347" s="75" t="s">
        <v>119</v>
      </c>
    </row>
    <row r="3348" spans="1:5">
      <c r="A3348" s="82">
        <v>6701</v>
      </c>
      <c r="B3348" s="82">
        <v>3</v>
      </c>
      <c r="C3348" s="75">
        <v>159</v>
      </c>
      <c r="D3348" s="75">
        <v>1001</v>
      </c>
      <c r="E3348" s="75" t="s">
        <v>119</v>
      </c>
    </row>
    <row r="3349" spans="1:5">
      <c r="A3349" s="82">
        <v>6705</v>
      </c>
      <c r="B3349" s="82">
        <v>3</v>
      </c>
      <c r="C3349" s="75">
        <v>159</v>
      </c>
      <c r="D3349" s="75">
        <v>1001</v>
      </c>
      <c r="E3349" s="75" t="s">
        <v>119</v>
      </c>
    </row>
    <row r="3350" spans="1:5">
      <c r="A3350" s="82">
        <v>6707</v>
      </c>
      <c r="B3350" s="82">
        <v>2</v>
      </c>
      <c r="C3350" s="75">
        <v>27</v>
      </c>
      <c r="D3350" s="75">
        <v>1782</v>
      </c>
      <c r="E3350" s="75" t="s">
        <v>119</v>
      </c>
    </row>
    <row r="3351" spans="1:5">
      <c r="A3351" s="82">
        <v>6710</v>
      </c>
      <c r="B3351" s="82">
        <v>2</v>
      </c>
      <c r="C3351" s="75">
        <v>27</v>
      </c>
      <c r="D3351" s="75">
        <v>1782</v>
      </c>
      <c r="E3351" s="75" t="s">
        <v>119</v>
      </c>
    </row>
    <row r="3352" spans="1:5">
      <c r="A3352" s="82">
        <v>6711</v>
      </c>
      <c r="B3352" s="82">
        <v>2</v>
      </c>
      <c r="C3352" s="75">
        <v>27</v>
      </c>
      <c r="D3352" s="75">
        <v>1782</v>
      </c>
      <c r="E3352" s="75" t="s">
        <v>119</v>
      </c>
    </row>
    <row r="3353" spans="1:5">
      <c r="A3353" s="82">
        <v>6712</v>
      </c>
      <c r="B3353" s="82">
        <v>2</v>
      </c>
      <c r="C3353" s="75">
        <v>27</v>
      </c>
      <c r="D3353" s="75">
        <v>1782</v>
      </c>
      <c r="E3353" s="75" t="s">
        <v>119</v>
      </c>
    </row>
    <row r="3354" spans="1:5">
      <c r="A3354" s="82">
        <v>6713</v>
      </c>
      <c r="B3354" s="82">
        <v>2</v>
      </c>
      <c r="C3354" s="75">
        <v>27</v>
      </c>
      <c r="D3354" s="75">
        <v>1782</v>
      </c>
      <c r="E3354" s="75" t="s">
        <v>119</v>
      </c>
    </row>
    <row r="3355" spans="1:5">
      <c r="A3355" s="82">
        <v>6714</v>
      </c>
      <c r="B3355" s="82">
        <v>2</v>
      </c>
      <c r="C3355" s="75">
        <v>27</v>
      </c>
      <c r="D3355" s="75">
        <v>1782</v>
      </c>
      <c r="E3355" s="75" t="s">
        <v>119</v>
      </c>
    </row>
    <row r="3356" spans="1:5">
      <c r="A3356" s="82">
        <v>6715</v>
      </c>
      <c r="B3356" s="82">
        <v>2</v>
      </c>
      <c r="C3356" s="75">
        <v>27</v>
      </c>
      <c r="D3356" s="75">
        <v>1782</v>
      </c>
      <c r="E3356" s="75" t="s">
        <v>119</v>
      </c>
    </row>
    <row r="3357" spans="1:5">
      <c r="A3357" s="82">
        <v>6716</v>
      </c>
      <c r="B3357" s="82">
        <v>2</v>
      </c>
      <c r="C3357" s="75">
        <v>27</v>
      </c>
      <c r="D3357" s="75">
        <v>1782</v>
      </c>
      <c r="E3357" s="75" t="s">
        <v>119</v>
      </c>
    </row>
    <row r="3358" spans="1:5">
      <c r="A3358" s="82">
        <v>6718</v>
      </c>
      <c r="B3358" s="82">
        <v>2</v>
      </c>
      <c r="C3358" s="75">
        <v>27</v>
      </c>
      <c r="D3358" s="75">
        <v>1782</v>
      </c>
      <c r="E3358" s="75" t="s">
        <v>119</v>
      </c>
    </row>
    <row r="3359" spans="1:5">
      <c r="A3359" s="82">
        <v>6720</v>
      </c>
      <c r="B3359" s="82">
        <v>2</v>
      </c>
      <c r="C3359" s="75">
        <v>27</v>
      </c>
      <c r="D3359" s="75">
        <v>1782</v>
      </c>
      <c r="E3359" s="75" t="s">
        <v>119</v>
      </c>
    </row>
    <row r="3360" spans="1:5">
      <c r="A3360" s="82">
        <v>6721</v>
      </c>
      <c r="B3360" s="82">
        <v>2</v>
      </c>
      <c r="C3360" s="75">
        <v>27</v>
      </c>
      <c r="D3360" s="75">
        <v>1782</v>
      </c>
      <c r="E3360" s="75" t="s">
        <v>119</v>
      </c>
    </row>
    <row r="3361" spans="1:5">
      <c r="A3361" s="82">
        <v>6722</v>
      </c>
      <c r="B3361" s="82">
        <v>2</v>
      </c>
      <c r="C3361" s="75">
        <v>27</v>
      </c>
      <c r="D3361" s="75">
        <v>1782</v>
      </c>
      <c r="E3361" s="75" t="s">
        <v>119</v>
      </c>
    </row>
    <row r="3362" spans="1:5">
      <c r="A3362" s="82">
        <v>6723</v>
      </c>
      <c r="B3362" s="82">
        <v>2</v>
      </c>
      <c r="C3362" s="75">
        <v>27</v>
      </c>
      <c r="D3362" s="75">
        <v>1782</v>
      </c>
      <c r="E3362" s="75" t="s">
        <v>119</v>
      </c>
    </row>
    <row r="3363" spans="1:5">
      <c r="A3363" s="82">
        <v>6725</v>
      </c>
      <c r="B3363" s="82">
        <v>1</v>
      </c>
      <c r="C3363" s="75">
        <v>6</v>
      </c>
      <c r="D3363" s="75">
        <v>2016</v>
      </c>
      <c r="E3363" s="75" t="s">
        <v>119</v>
      </c>
    </row>
    <row r="3364" spans="1:5">
      <c r="A3364" s="82">
        <v>6726</v>
      </c>
      <c r="B3364" s="82">
        <v>1</v>
      </c>
      <c r="C3364" s="75">
        <v>6</v>
      </c>
      <c r="D3364" s="75">
        <v>2016</v>
      </c>
      <c r="E3364" s="75" t="s">
        <v>119</v>
      </c>
    </row>
    <row r="3365" spans="1:5">
      <c r="A3365" s="82">
        <v>6728</v>
      </c>
      <c r="B3365" s="82">
        <v>1</v>
      </c>
      <c r="C3365" s="75">
        <v>6</v>
      </c>
      <c r="D3365" s="75">
        <v>2016</v>
      </c>
      <c r="E3365" s="75" t="s">
        <v>119</v>
      </c>
    </row>
    <row r="3366" spans="1:5">
      <c r="A3366" s="82">
        <v>6731</v>
      </c>
      <c r="B3366" s="82">
        <v>1</v>
      </c>
      <c r="C3366" s="75">
        <v>6</v>
      </c>
      <c r="D3366" s="75">
        <v>2016</v>
      </c>
      <c r="E3366" s="75" t="s">
        <v>119</v>
      </c>
    </row>
    <row r="3367" spans="1:5">
      <c r="A3367" s="82">
        <v>6733</v>
      </c>
      <c r="B3367" s="82">
        <v>1</v>
      </c>
      <c r="C3367" s="75">
        <v>6</v>
      </c>
      <c r="D3367" s="75">
        <v>2016</v>
      </c>
      <c r="E3367" s="75" t="s">
        <v>119</v>
      </c>
    </row>
    <row r="3368" spans="1:5">
      <c r="A3368" s="82">
        <v>6740</v>
      </c>
      <c r="B3368" s="82">
        <v>1</v>
      </c>
      <c r="C3368" s="75">
        <v>6</v>
      </c>
      <c r="D3368" s="75">
        <v>2016</v>
      </c>
      <c r="E3368" s="75" t="s">
        <v>119</v>
      </c>
    </row>
    <row r="3369" spans="1:5">
      <c r="A3369" s="82">
        <v>6743</v>
      </c>
      <c r="B3369" s="82">
        <v>1</v>
      </c>
      <c r="C3369" s="75">
        <v>6</v>
      </c>
      <c r="D3369" s="75">
        <v>2016</v>
      </c>
      <c r="E3369" s="75" t="s">
        <v>119</v>
      </c>
    </row>
    <row r="3370" spans="1:5">
      <c r="A3370" s="82">
        <v>6751</v>
      </c>
      <c r="B3370" s="82">
        <v>2</v>
      </c>
      <c r="C3370" s="75">
        <v>27</v>
      </c>
      <c r="D3370" s="75">
        <v>1782</v>
      </c>
      <c r="E3370" s="75" t="s">
        <v>119</v>
      </c>
    </row>
    <row r="3371" spans="1:5">
      <c r="A3371" s="82">
        <v>6753</v>
      </c>
      <c r="B3371" s="82">
        <v>2</v>
      </c>
      <c r="C3371" s="75">
        <v>27</v>
      </c>
      <c r="D3371" s="75">
        <v>1782</v>
      </c>
      <c r="E3371" s="75" t="s">
        <v>119</v>
      </c>
    </row>
    <row r="3372" spans="1:5">
      <c r="A3372" s="82">
        <v>6754</v>
      </c>
      <c r="B3372" s="82">
        <v>2</v>
      </c>
      <c r="C3372" s="75">
        <v>27</v>
      </c>
      <c r="D3372" s="75">
        <v>1782</v>
      </c>
      <c r="E3372" s="75" t="s">
        <v>119</v>
      </c>
    </row>
    <row r="3373" spans="1:5">
      <c r="A3373" s="82">
        <v>6758</v>
      </c>
      <c r="B3373" s="82">
        <v>2</v>
      </c>
      <c r="C3373" s="75">
        <v>27</v>
      </c>
      <c r="D3373" s="75">
        <v>1782</v>
      </c>
      <c r="E3373" s="75" t="s">
        <v>119</v>
      </c>
    </row>
    <row r="3374" spans="1:5">
      <c r="A3374" s="82">
        <v>6760</v>
      </c>
      <c r="B3374" s="82">
        <v>2</v>
      </c>
      <c r="C3374" s="75">
        <v>27</v>
      </c>
      <c r="D3374" s="75">
        <v>1782</v>
      </c>
      <c r="E3374" s="75" t="s">
        <v>119</v>
      </c>
    </row>
    <row r="3375" spans="1:5">
      <c r="A3375" s="82">
        <v>6761</v>
      </c>
      <c r="B3375" s="82">
        <v>2</v>
      </c>
      <c r="C3375" s="75">
        <v>27</v>
      </c>
      <c r="D3375" s="75">
        <v>1782</v>
      </c>
      <c r="E3375" s="75" t="s">
        <v>119</v>
      </c>
    </row>
    <row r="3376" spans="1:5">
      <c r="A3376" s="82">
        <v>6762</v>
      </c>
      <c r="B3376" s="82">
        <v>2</v>
      </c>
      <c r="C3376" s="75">
        <v>27</v>
      </c>
      <c r="D3376" s="75">
        <v>1782</v>
      </c>
      <c r="E3376" s="75" t="s">
        <v>119</v>
      </c>
    </row>
    <row r="3377" spans="1:5">
      <c r="A3377" s="82">
        <v>6765</v>
      </c>
      <c r="B3377" s="82">
        <v>1</v>
      </c>
      <c r="C3377" s="75">
        <v>6</v>
      </c>
      <c r="D3377" s="75">
        <v>2016</v>
      </c>
      <c r="E3377" s="75" t="s">
        <v>119</v>
      </c>
    </row>
    <row r="3378" spans="1:5">
      <c r="A3378" s="82">
        <v>6770</v>
      </c>
      <c r="B3378" s="82">
        <v>1</v>
      </c>
      <c r="C3378" s="75">
        <v>6</v>
      </c>
      <c r="D3378" s="75">
        <v>2016</v>
      </c>
      <c r="E3378" s="75" t="s">
        <v>119</v>
      </c>
    </row>
    <row r="3379" spans="1:5">
      <c r="A3379" s="82">
        <v>6798</v>
      </c>
      <c r="B3379" s="82">
        <v>1</v>
      </c>
      <c r="C3379" s="75">
        <v>6</v>
      </c>
      <c r="D3379" s="75">
        <v>2016</v>
      </c>
      <c r="E3379" s="75" t="s">
        <v>119</v>
      </c>
    </row>
    <row r="3380" spans="1:5">
      <c r="A3380" s="82">
        <v>6799</v>
      </c>
      <c r="B3380" s="82">
        <v>1</v>
      </c>
      <c r="C3380" s="75">
        <v>6</v>
      </c>
      <c r="D3380" s="75">
        <v>2016</v>
      </c>
      <c r="E3380" s="75" t="s">
        <v>119</v>
      </c>
    </row>
    <row r="3381" spans="1:5">
      <c r="A3381" s="82">
        <v>6803</v>
      </c>
      <c r="B3381" s="82">
        <v>7</v>
      </c>
      <c r="C3381" s="75">
        <v>680</v>
      </c>
      <c r="D3381" s="75">
        <v>340</v>
      </c>
      <c r="E3381" s="75" t="s">
        <v>119</v>
      </c>
    </row>
    <row r="3382" spans="1:5">
      <c r="A3382" s="82">
        <v>6809</v>
      </c>
      <c r="B3382" s="82">
        <v>7</v>
      </c>
      <c r="C3382" s="75">
        <v>680</v>
      </c>
      <c r="D3382" s="75">
        <v>340</v>
      </c>
      <c r="E3382" s="75" t="s">
        <v>119</v>
      </c>
    </row>
    <row r="3383" spans="1:5">
      <c r="A3383" s="82">
        <v>6812</v>
      </c>
      <c r="B3383" s="82">
        <v>7</v>
      </c>
      <c r="C3383" s="75">
        <v>680</v>
      </c>
      <c r="D3383" s="75">
        <v>340</v>
      </c>
      <c r="E3383" s="75" t="s">
        <v>119</v>
      </c>
    </row>
    <row r="3384" spans="1:5">
      <c r="A3384" s="82">
        <v>6817</v>
      </c>
      <c r="B3384" s="82">
        <v>7</v>
      </c>
      <c r="C3384" s="75">
        <v>680</v>
      </c>
      <c r="D3384" s="75">
        <v>340</v>
      </c>
      <c r="E3384" s="75" t="s">
        <v>119</v>
      </c>
    </row>
    <row r="3385" spans="1:5">
      <c r="A3385" s="82">
        <v>6820</v>
      </c>
      <c r="B3385" s="82">
        <v>7</v>
      </c>
      <c r="C3385" s="75">
        <v>680</v>
      </c>
      <c r="D3385" s="75">
        <v>340</v>
      </c>
      <c r="E3385" s="75" t="s">
        <v>119</v>
      </c>
    </row>
    <row r="3386" spans="1:5">
      <c r="A3386" s="82">
        <v>6824</v>
      </c>
      <c r="B3386" s="82">
        <v>7</v>
      </c>
      <c r="C3386" s="75">
        <v>680</v>
      </c>
      <c r="D3386" s="75">
        <v>340</v>
      </c>
      <c r="E3386" s="75" t="s">
        <v>119</v>
      </c>
    </row>
    <row r="3387" spans="1:5">
      <c r="A3387" s="82">
        <v>6825</v>
      </c>
      <c r="B3387" s="82">
        <v>7</v>
      </c>
      <c r="C3387" s="75">
        <v>680</v>
      </c>
      <c r="D3387" s="75">
        <v>340</v>
      </c>
      <c r="E3387" s="75" t="s">
        <v>119</v>
      </c>
    </row>
    <row r="3388" spans="1:5">
      <c r="A3388" s="82">
        <v>6826</v>
      </c>
      <c r="B3388" s="82">
        <v>7</v>
      </c>
      <c r="C3388" s="75">
        <v>680</v>
      </c>
      <c r="D3388" s="75">
        <v>340</v>
      </c>
      <c r="E3388" s="75" t="s">
        <v>119</v>
      </c>
    </row>
    <row r="3389" spans="1:5">
      <c r="A3389" s="82">
        <v>6827</v>
      </c>
      <c r="B3389" s="82">
        <v>7</v>
      </c>
      <c r="C3389" s="75">
        <v>680</v>
      </c>
      <c r="D3389" s="75">
        <v>340</v>
      </c>
      <c r="E3389" s="75" t="s">
        <v>119</v>
      </c>
    </row>
    <row r="3390" spans="1:5">
      <c r="A3390" s="82">
        <v>6828</v>
      </c>
      <c r="B3390" s="82">
        <v>7</v>
      </c>
      <c r="C3390" s="75">
        <v>680</v>
      </c>
      <c r="D3390" s="75">
        <v>340</v>
      </c>
      <c r="E3390" s="75" t="s">
        <v>119</v>
      </c>
    </row>
    <row r="3391" spans="1:5">
      <c r="A3391" s="82">
        <v>6829</v>
      </c>
      <c r="B3391" s="82">
        <v>7</v>
      </c>
      <c r="C3391" s="75">
        <v>680</v>
      </c>
      <c r="D3391" s="75">
        <v>340</v>
      </c>
      <c r="E3391" s="75" t="s">
        <v>119</v>
      </c>
    </row>
    <row r="3392" spans="1:5">
      <c r="A3392" s="82">
        <v>6830</v>
      </c>
      <c r="B3392" s="82">
        <v>7</v>
      </c>
      <c r="C3392" s="75">
        <v>680</v>
      </c>
      <c r="D3392" s="75">
        <v>340</v>
      </c>
      <c r="E3392" s="75" t="s">
        <v>119</v>
      </c>
    </row>
    <row r="3393" spans="1:5">
      <c r="A3393" s="82">
        <v>6831</v>
      </c>
      <c r="B3393" s="82">
        <v>7</v>
      </c>
      <c r="C3393" s="75">
        <v>680</v>
      </c>
      <c r="D3393" s="75">
        <v>340</v>
      </c>
      <c r="E3393" s="75" t="s">
        <v>119</v>
      </c>
    </row>
    <row r="3394" spans="1:5">
      <c r="A3394" s="82">
        <v>6832</v>
      </c>
      <c r="B3394" s="82">
        <v>7</v>
      </c>
      <c r="C3394" s="75">
        <v>680</v>
      </c>
      <c r="D3394" s="75">
        <v>340</v>
      </c>
      <c r="E3394" s="75" t="s">
        <v>119</v>
      </c>
    </row>
    <row r="3395" spans="1:5">
      <c r="A3395" s="82">
        <v>6833</v>
      </c>
      <c r="B3395" s="82">
        <v>7</v>
      </c>
      <c r="C3395" s="75">
        <v>680</v>
      </c>
      <c r="D3395" s="75">
        <v>340</v>
      </c>
      <c r="E3395" s="75" t="s">
        <v>119</v>
      </c>
    </row>
    <row r="3396" spans="1:5">
      <c r="A3396" s="82">
        <v>6834</v>
      </c>
      <c r="B3396" s="82">
        <v>7</v>
      </c>
      <c r="C3396" s="75">
        <v>680</v>
      </c>
      <c r="D3396" s="75">
        <v>340</v>
      </c>
      <c r="E3396" s="75" t="s">
        <v>119</v>
      </c>
    </row>
    <row r="3397" spans="1:5">
      <c r="A3397" s="82">
        <v>6836</v>
      </c>
      <c r="B3397" s="82">
        <v>7</v>
      </c>
      <c r="C3397" s="75">
        <v>680</v>
      </c>
      <c r="D3397" s="75">
        <v>340</v>
      </c>
      <c r="E3397" s="75" t="s">
        <v>119</v>
      </c>
    </row>
    <row r="3398" spans="1:5">
      <c r="A3398" s="82">
        <v>6837</v>
      </c>
      <c r="B3398" s="82">
        <v>7</v>
      </c>
      <c r="C3398" s="75">
        <v>680</v>
      </c>
      <c r="D3398" s="75">
        <v>340</v>
      </c>
      <c r="E3398" s="75" t="s">
        <v>119</v>
      </c>
    </row>
    <row r="3399" spans="1:5">
      <c r="A3399" s="82">
        <v>6838</v>
      </c>
      <c r="B3399" s="82">
        <v>7</v>
      </c>
      <c r="C3399" s="75">
        <v>680</v>
      </c>
      <c r="D3399" s="75">
        <v>340</v>
      </c>
      <c r="E3399" s="75" t="s">
        <v>119</v>
      </c>
    </row>
    <row r="3400" spans="1:5">
      <c r="A3400" s="82">
        <v>6839</v>
      </c>
      <c r="B3400" s="82">
        <v>7</v>
      </c>
      <c r="C3400" s="75">
        <v>680</v>
      </c>
      <c r="D3400" s="75">
        <v>340</v>
      </c>
      <c r="E3400" s="75" t="s">
        <v>119</v>
      </c>
    </row>
    <row r="3401" spans="1:5">
      <c r="A3401" s="82">
        <v>6840</v>
      </c>
      <c r="B3401" s="82">
        <v>7</v>
      </c>
      <c r="C3401" s="75">
        <v>680</v>
      </c>
      <c r="D3401" s="75">
        <v>340</v>
      </c>
      <c r="E3401" s="75" t="s">
        <v>119</v>
      </c>
    </row>
    <row r="3402" spans="1:5">
      <c r="A3402" s="82">
        <v>6841</v>
      </c>
      <c r="B3402" s="82">
        <v>7</v>
      </c>
      <c r="C3402" s="75">
        <v>680</v>
      </c>
      <c r="D3402" s="75">
        <v>340</v>
      </c>
      <c r="E3402" s="75" t="s">
        <v>119</v>
      </c>
    </row>
    <row r="3403" spans="1:5">
      <c r="A3403" s="82">
        <v>6842</v>
      </c>
      <c r="B3403" s="82">
        <v>7</v>
      </c>
      <c r="C3403" s="75">
        <v>680</v>
      </c>
      <c r="D3403" s="75">
        <v>340</v>
      </c>
      <c r="E3403" s="75" t="s">
        <v>119</v>
      </c>
    </row>
    <row r="3404" spans="1:5">
      <c r="A3404" s="82">
        <v>6843</v>
      </c>
      <c r="B3404" s="82">
        <v>7</v>
      </c>
      <c r="C3404" s="75">
        <v>680</v>
      </c>
      <c r="D3404" s="75">
        <v>340</v>
      </c>
      <c r="E3404" s="75" t="s">
        <v>119</v>
      </c>
    </row>
    <row r="3405" spans="1:5">
      <c r="A3405" s="82">
        <v>6844</v>
      </c>
      <c r="B3405" s="82">
        <v>7</v>
      </c>
      <c r="C3405" s="75">
        <v>680</v>
      </c>
      <c r="D3405" s="75">
        <v>340</v>
      </c>
      <c r="E3405" s="75" t="s">
        <v>119</v>
      </c>
    </row>
    <row r="3406" spans="1:5">
      <c r="A3406" s="82">
        <v>6845</v>
      </c>
      <c r="B3406" s="82">
        <v>7</v>
      </c>
      <c r="C3406" s="75">
        <v>680</v>
      </c>
      <c r="D3406" s="75">
        <v>340</v>
      </c>
      <c r="E3406" s="75" t="s">
        <v>119</v>
      </c>
    </row>
    <row r="3407" spans="1:5">
      <c r="A3407" s="82">
        <v>6846</v>
      </c>
      <c r="B3407" s="82">
        <v>7</v>
      </c>
      <c r="C3407" s="75">
        <v>680</v>
      </c>
      <c r="D3407" s="75">
        <v>340</v>
      </c>
      <c r="E3407" s="75" t="s">
        <v>119</v>
      </c>
    </row>
    <row r="3408" spans="1:5">
      <c r="A3408" s="82">
        <v>6847</v>
      </c>
      <c r="B3408" s="82">
        <v>7</v>
      </c>
      <c r="C3408" s="75">
        <v>680</v>
      </c>
      <c r="D3408" s="75">
        <v>340</v>
      </c>
      <c r="E3408" s="75" t="s">
        <v>119</v>
      </c>
    </row>
    <row r="3409" spans="1:5">
      <c r="A3409" s="82">
        <v>6848</v>
      </c>
      <c r="B3409" s="82">
        <v>7</v>
      </c>
      <c r="C3409" s="75">
        <v>680</v>
      </c>
      <c r="D3409" s="75">
        <v>340</v>
      </c>
      <c r="E3409" s="75" t="s">
        <v>119</v>
      </c>
    </row>
    <row r="3410" spans="1:5">
      <c r="A3410" s="82">
        <v>6849</v>
      </c>
      <c r="B3410" s="82">
        <v>7</v>
      </c>
      <c r="C3410" s="75">
        <v>680</v>
      </c>
      <c r="D3410" s="75">
        <v>340</v>
      </c>
      <c r="E3410" s="75" t="s">
        <v>119</v>
      </c>
    </row>
    <row r="3411" spans="1:5">
      <c r="A3411" s="82">
        <v>6850</v>
      </c>
      <c r="B3411" s="82">
        <v>7</v>
      </c>
      <c r="C3411" s="75">
        <v>680</v>
      </c>
      <c r="D3411" s="75">
        <v>340</v>
      </c>
      <c r="E3411" s="75" t="s">
        <v>119</v>
      </c>
    </row>
    <row r="3412" spans="1:5">
      <c r="A3412" s="82">
        <v>6851</v>
      </c>
      <c r="B3412" s="82">
        <v>7</v>
      </c>
      <c r="C3412" s="75">
        <v>680</v>
      </c>
      <c r="D3412" s="75">
        <v>340</v>
      </c>
      <c r="E3412" s="75" t="s">
        <v>119</v>
      </c>
    </row>
    <row r="3413" spans="1:5">
      <c r="A3413" s="82">
        <v>6865</v>
      </c>
      <c r="B3413" s="82">
        <v>7</v>
      </c>
      <c r="C3413" s="75">
        <v>680</v>
      </c>
      <c r="D3413" s="75">
        <v>340</v>
      </c>
      <c r="E3413" s="75" t="s">
        <v>119</v>
      </c>
    </row>
    <row r="3414" spans="1:5">
      <c r="A3414" s="82">
        <v>6872</v>
      </c>
      <c r="B3414" s="82">
        <v>7</v>
      </c>
      <c r="C3414" s="75">
        <v>680</v>
      </c>
      <c r="D3414" s="75">
        <v>340</v>
      </c>
      <c r="E3414" s="75" t="s">
        <v>119</v>
      </c>
    </row>
    <row r="3415" spans="1:5">
      <c r="A3415" s="82">
        <v>6873</v>
      </c>
      <c r="B3415" s="82">
        <v>7</v>
      </c>
      <c r="C3415" s="75">
        <v>680</v>
      </c>
      <c r="D3415" s="75">
        <v>340</v>
      </c>
      <c r="E3415" s="75" t="s">
        <v>119</v>
      </c>
    </row>
    <row r="3416" spans="1:5">
      <c r="A3416" s="82">
        <v>6892</v>
      </c>
      <c r="B3416" s="82">
        <v>7</v>
      </c>
      <c r="C3416" s="75">
        <v>680</v>
      </c>
      <c r="D3416" s="75">
        <v>340</v>
      </c>
      <c r="E3416" s="75" t="s">
        <v>119</v>
      </c>
    </row>
    <row r="3417" spans="1:5">
      <c r="A3417" s="82">
        <v>6893</v>
      </c>
      <c r="B3417" s="82">
        <v>7</v>
      </c>
      <c r="C3417" s="75">
        <v>680</v>
      </c>
      <c r="D3417" s="75">
        <v>340</v>
      </c>
      <c r="E3417" s="75" t="s">
        <v>119</v>
      </c>
    </row>
    <row r="3418" spans="1:5">
      <c r="A3418" s="82">
        <v>6900</v>
      </c>
      <c r="B3418" s="82">
        <v>7</v>
      </c>
      <c r="C3418" s="75">
        <v>680</v>
      </c>
      <c r="D3418" s="75">
        <v>340</v>
      </c>
      <c r="E3418" s="75" t="s">
        <v>119</v>
      </c>
    </row>
    <row r="3419" spans="1:5">
      <c r="A3419" s="82">
        <v>6901</v>
      </c>
      <c r="B3419" s="82">
        <v>7</v>
      </c>
      <c r="C3419" s="75">
        <v>680</v>
      </c>
      <c r="D3419" s="75">
        <v>340</v>
      </c>
      <c r="E3419" s="75" t="s">
        <v>119</v>
      </c>
    </row>
    <row r="3420" spans="1:5">
      <c r="A3420" s="82">
        <v>6902</v>
      </c>
      <c r="B3420" s="82">
        <v>7</v>
      </c>
      <c r="C3420" s="75">
        <v>680</v>
      </c>
      <c r="D3420" s="75">
        <v>340</v>
      </c>
      <c r="E3420" s="75" t="s">
        <v>119</v>
      </c>
    </row>
    <row r="3421" spans="1:5">
      <c r="A3421" s="82">
        <v>6903</v>
      </c>
      <c r="B3421" s="82">
        <v>7</v>
      </c>
      <c r="C3421" s="75">
        <v>680</v>
      </c>
      <c r="D3421" s="75">
        <v>340</v>
      </c>
      <c r="E3421" s="75" t="s">
        <v>119</v>
      </c>
    </row>
    <row r="3422" spans="1:5">
      <c r="A3422" s="82">
        <v>6904</v>
      </c>
      <c r="B3422" s="82">
        <v>7</v>
      </c>
      <c r="C3422" s="75">
        <v>680</v>
      </c>
      <c r="D3422" s="75">
        <v>340</v>
      </c>
      <c r="E3422" s="75" t="s">
        <v>119</v>
      </c>
    </row>
    <row r="3423" spans="1:5">
      <c r="A3423" s="82">
        <v>6905</v>
      </c>
      <c r="B3423" s="82">
        <v>7</v>
      </c>
      <c r="C3423" s="75">
        <v>680</v>
      </c>
      <c r="D3423" s="75">
        <v>340</v>
      </c>
      <c r="E3423" s="75" t="s">
        <v>119</v>
      </c>
    </row>
    <row r="3424" spans="1:5">
      <c r="A3424" s="82">
        <v>6906</v>
      </c>
      <c r="B3424" s="82">
        <v>7</v>
      </c>
      <c r="C3424" s="75">
        <v>680</v>
      </c>
      <c r="D3424" s="75">
        <v>340</v>
      </c>
      <c r="E3424" s="75" t="s">
        <v>119</v>
      </c>
    </row>
    <row r="3425" spans="1:5">
      <c r="A3425" s="82">
        <v>6907</v>
      </c>
      <c r="B3425" s="82">
        <v>7</v>
      </c>
      <c r="C3425" s="75">
        <v>680</v>
      </c>
      <c r="D3425" s="75">
        <v>340</v>
      </c>
      <c r="E3425" s="75" t="s">
        <v>119</v>
      </c>
    </row>
    <row r="3426" spans="1:5">
      <c r="A3426" s="82">
        <v>6909</v>
      </c>
      <c r="B3426" s="82">
        <v>7</v>
      </c>
      <c r="C3426" s="75">
        <v>680</v>
      </c>
      <c r="D3426" s="75">
        <v>340</v>
      </c>
      <c r="E3426" s="75" t="s">
        <v>119</v>
      </c>
    </row>
    <row r="3427" spans="1:5">
      <c r="A3427" s="82">
        <v>6910</v>
      </c>
      <c r="B3427" s="82">
        <v>7</v>
      </c>
      <c r="C3427" s="75">
        <v>680</v>
      </c>
      <c r="D3427" s="75">
        <v>340</v>
      </c>
      <c r="E3427" s="75" t="s">
        <v>119</v>
      </c>
    </row>
    <row r="3428" spans="1:5">
      <c r="A3428" s="82">
        <v>6911</v>
      </c>
      <c r="B3428" s="82">
        <v>7</v>
      </c>
      <c r="C3428" s="75">
        <v>680</v>
      </c>
      <c r="D3428" s="75">
        <v>340</v>
      </c>
      <c r="E3428" s="75" t="s">
        <v>119</v>
      </c>
    </row>
    <row r="3429" spans="1:5">
      <c r="A3429" s="82">
        <v>6912</v>
      </c>
      <c r="B3429" s="82">
        <v>7</v>
      </c>
      <c r="C3429" s="75">
        <v>680</v>
      </c>
      <c r="D3429" s="75">
        <v>340</v>
      </c>
      <c r="E3429" s="75" t="s">
        <v>119</v>
      </c>
    </row>
    <row r="3430" spans="1:5">
      <c r="A3430" s="82">
        <v>6913</v>
      </c>
      <c r="B3430" s="82">
        <v>7</v>
      </c>
      <c r="C3430" s="75">
        <v>680</v>
      </c>
      <c r="D3430" s="75">
        <v>340</v>
      </c>
      <c r="E3430" s="75" t="s">
        <v>119</v>
      </c>
    </row>
    <row r="3431" spans="1:5">
      <c r="A3431" s="82">
        <v>6914</v>
      </c>
      <c r="B3431" s="82">
        <v>7</v>
      </c>
      <c r="C3431" s="75">
        <v>680</v>
      </c>
      <c r="D3431" s="75">
        <v>340</v>
      </c>
      <c r="E3431" s="75" t="s">
        <v>119</v>
      </c>
    </row>
    <row r="3432" spans="1:5">
      <c r="A3432" s="82">
        <v>6915</v>
      </c>
      <c r="B3432" s="82">
        <v>7</v>
      </c>
      <c r="C3432" s="75">
        <v>680</v>
      </c>
      <c r="D3432" s="75">
        <v>340</v>
      </c>
      <c r="E3432" s="75" t="s">
        <v>119</v>
      </c>
    </row>
    <row r="3433" spans="1:5">
      <c r="A3433" s="82">
        <v>6916</v>
      </c>
      <c r="B3433" s="82">
        <v>7</v>
      </c>
      <c r="C3433" s="75">
        <v>680</v>
      </c>
      <c r="D3433" s="75">
        <v>340</v>
      </c>
      <c r="E3433" s="75" t="s">
        <v>119</v>
      </c>
    </row>
    <row r="3434" spans="1:5">
      <c r="A3434" s="82">
        <v>6917</v>
      </c>
      <c r="B3434" s="82">
        <v>7</v>
      </c>
      <c r="C3434" s="75">
        <v>680</v>
      </c>
      <c r="D3434" s="75">
        <v>340</v>
      </c>
      <c r="E3434" s="75" t="s">
        <v>119</v>
      </c>
    </row>
    <row r="3435" spans="1:5">
      <c r="A3435" s="82">
        <v>6918</v>
      </c>
      <c r="B3435" s="82">
        <v>7</v>
      </c>
      <c r="C3435" s="75">
        <v>680</v>
      </c>
      <c r="D3435" s="75">
        <v>340</v>
      </c>
      <c r="E3435" s="75" t="s">
        <v>119</v>
      </c>
    </row>
    <row r="3436" spans="1:5">
      <c r="A3436" s="82">
        <v>6919</v>
      </c>
      <c r="B3436" s="82">
        <v>7</v>
      </c>
      <c r="C3436" s="75">
        <v>680</v>
      </c>
      <c r="D3436" s="75">
        <v>340</v>
      </c>
      <c r="E3436" s="75" t="s">
        <v>119</v>
      </c>
    </row>
    <row r="3437" spans="1:5">
      <c r="A3437" s="82">
        <v>6920</v>
      </c>
      <c r="B3437" s="82">
        <v>7</v>
      </c>
      <c r="C3437" s="75">
        <v>680</v>
      </c>
      <c r="D3437" s="75">
        <v>340</v>
      </c>
      <c r="E3437" s="75" t="s">
        <v>119</v>
      </c>
    </row>
    <row r="3438" spans="1:5">
      <c r="A3438" s="82">
        <v>6921</v>
      </c>
      <c r="B3438" s="82">
        <v>7</v>
      </c>
      <c r="C3438" s="75">
        <v>680</v>
      </c>
      <c r="D3438" s="75">
        <v>340</v>
      </c>
      <c r="E3438" s="75" t="s">
        <v>119</v>
      </c>
    </row>
    <row r="3439" spans="1:5">
      <c r="A3439" s="82">
        <v>6922</v>
      </c>
      <c r="B3439" s="82">
        <v>7</v>
      </c>
      <c r="C3439" s="75">
        <v>680</v>
      </c>
      <c r="D3439" s="75">
        <v>340</v>
      </c>
      <c r="E3439" s="75" t="s">
        <v>119</v>
      </c>
    </row>
    <row r="3440" spans="1:5">
      <c r="A3440" s="82">
        <v>6923</v>
      </c>
      <c r="B3440" s="82">
        <v>7</v>
      </c>
      <c r="C3440" s="75">
        <v>680</v>
      </c>
      <c r="D3440" s="75">
        <v>340</v>
      </c>
      <c r="E3440" s="75" t="s">
        <v>119</v>
      </c>
    </row>
    <row r="3441" spans="1:5">
      <c r="A3441" s="82">
        <v>6924</v>
      </c>
      <c r="B3441" s="82">
        <v>7</v>
      </c>
      <c r="C3441" s="75">
        <v>680</v>
      </c>
      <c r="D3441" s="75">
        <v>340</v>
      </c>
      <c r="E3441" s="75" t="s">
        <v>119</v>
      </c>
    </row>
    <row r="3442" spans="1:5">
      <c r="A3442" s="82">
        <v>6925</v>
      </c>
      <c r="B3442" s="82">
        <v>7</v>
      </c>
      <c r="C3442" s="75">
        <v>680</v>
      </c>
      <c r="D3442" s="75">
        <v>340</v>
      </c>
      <c r="E3442" s="75" t="s">
        <v>119</v>
      </c>
    </row>
    <row r="3443" spans="1:5">
      <c r="A3443" s="82">
        <v>6926</v>
      </c>
      <c r="B3443" s="82">
        <v>7</v>
      </c>
      <c r="C3443" s="75">
        <v>680</v>
      </c>
      <c r="D3443" s="75">
        <v>340</v>
      </c>
      <c r="E3443" s="75" t="s">
        <v>119</v>
      </c>
    </row>
    <row r="3444" spans="1:5">
      <c r="A3444" s="82">
        <v>6927</v>
      </c>
      <c r="B3444" s="82">
        <v>7</v>
      </c>
      <c r="C3444" s="75">
        <v>680</v>
      </c>
      <c r="D3444" s="75">
        <v>340</v>
      </c>
      <c r="E3444" s="75" t="s">
        <v>119</v>
      </c>
    </row>
    <row r="3445" spans="1:5">
      <c r="A3445" s="82">
        <v>6928</v>
      </c>
      <c r="B3445" s="82">
        <v>7</v>
      </c>
      <c r="C3445" s="75">
        <v>680</v>
      </c>
      <c r="D3445" s="75">
        <v>340</v>
      </c>
      <c r="E3445" s="75" t="s">
        <v>119</v>
      </c>
    </row>
    <row r="3446" spans="1:5">
      <c r="A3446" s="82">
        <v>6929</v>
      </c>
      <c r="B3446" s="82">
        <v>7</v>
      </c>
      <c r="C3446" s="75">
        <v>680</v>
      </c>
      <c r="D3446" s="75">
        <v>340</v>
      </c>
      <c r="E3446" s="75" t="s">
        <v>119</v>
      </c>
    </row>
    <row r="3447" spans="1:5">
      <c r="A3447" s="82">
        <v>6931</v>
      </c>
      <c r="B3447" s="82">
        <v>7</v>
      </c>
      <c r="C3447" s="75">
        <v>680</v>
      </c>
      <c r="D3447" s="75">
        <v>340</v>
      </c>
      <c r="E3447" s="75" t="s">
        <v>119</v>
      </c>
    </row>
    <row r="3448" spans="1:5">
      <c r="A3448" s="82">
        <v>6932</v>
      </c>
      <c r="B3448" s="82">
        <v>7</v>
      </c>
      <c r="C3448" s="75">
        <v>680</v>
      </c>
      <c r="D3448" s="75">
        <v>340</v>
      </c>
      <c r="E3448" s="75" t="s">
        <v>119</v>
      </c>
    </row>
    <row r="3449" spans="1:5">
      <c r="A3449" s="82">
        <v>6933</v>
      </c>
      <c r="B3449" s="82">
        <v>7</v>
      </c>
      <c r="C3449" s="75">
        <v>680</v>
      </c>
      <c r="D3449" s="75">
        <v>340</v>
      </c>
      <c r="E3449" s="75" t="s">
        <v>119</v>
      </c>
    </row>
    <row r="3450" spans="1:5">
      <c r="A3450" s="82">
        <v>6934</v>
      </c>
      <c r="B3450" s="82">
        <v>7</v>
      </c>
      <c r="C3450" s="75">
        <v>680</v>
      </c>
      <c r="D3450" s="75">
        <v>340</v>
      </c>
      <c r="E3450" s="75" t="s">
        <v>119</v>
      </c>
    </row>
    <row r="3451" spans="1:5">
      <c r="A3451" s="82">
        <v>6935</v>
      </c>
      <c r="B3451" s="82">
        <v>7</v>
      </c>
      <c r="C3451" s="75">
        <v>680</v>
      </c>
      <c r="D3451" s="75">
        <v>340</v>
      </c>
      <c r="E3451" s="75" t="s">
        <v>119</v>
      </c>
    </row>
    <row r="3452" spans="1:5">
      <c r="A3452" s="82">
        <v>6936</v>
      </c>
      <c r="B3452" s="82">
        <v>7</v>
      </c>
      <c r="C3452" s="75">
        <v>680</v>
      </c>
      <c r="D3452" s="75">
        <v>340</v>
      </c>
      <c r="E3452" s="75" t="s">
        <v>119</v>
      </c>
    </row>
    <row r="3453" spans="1:5">
      <c r="A3453" s="82">
        <v>6937</v>
      </c>
      <c r="B3453" s="82">
        <v>7</v>
      </c>
      <c r="C3453" s="75">
        <v>680</v>
      </c>
      <c r="D3453" s="75">
        <v>340</v>
      </c>
      <c r="E3453" s="75" t="s">
        <v>119</v>
      </c>
    </row>
    <row r="3454" spans="1:5">
      <c r="A3454" s="82">
        <v>6938</v>
      </c>
      <c r="B3454" s="82">
        <v>7</v>
      </c>
      <c r="C3454" s="75">
        <v>680</v>
      </c>
      <c r="D3454" s="75">
        <v>340</v>
      </c>
      <c r="E3454" s="75" t="s">
        <v>119</v>
      </c>
    </row>
    <row r="3455" spans="1:5">
      <c r="A3455" s="82">
        <v>6939</v>
      </c>
      <c r="B3455" s="82">
        <v>7</v>
      </c>
      <c r="C3455" s="75">
        <v>680</v>
      </c>
      <c r="D3455" s="75">
        <v>340</v>
      </c>
      <c r="E3455" s="75" t="s">
        <v>119</v>
      </c>
    </row>
    <row r="3456" spans="1:5">
      <c r="A3456" s="82">
        <v>6940</v>
      </c>
      <c r="B3456" s="82">
        <v>7</v>
      </c>
      <c r="C3456" s="75">
        <v>680</v>
      </c>
      <c r="D3456" s="75">
        <v>340</v>
      </c>
      <c r="E3456" s="75" t="s">
        <v>119</v>
      </c>
    </row>
    <row r="3457" spans="1:5">
      <c r="A3457" s="82">
        <v>6941</v>
      </c>
      <c r="B3457" s="82">
        <v>7</v>
      </c>
      <c r="C3457" s="75">
        <v>680</v>
      </c>
      <c r="D3457" s="75">
        <v>340</v>
      </c>
      <c r="E3457" s="75" t="s">
        <v>119</v>
      </c>
    </row>
    <row r="3458" spans="1:5">
      <c r="A3458" s="82">
        <v>6942</v>
      </c>
      <c r="B3458" s="82">
        <v>7</v>
      </c>
      <c r="C3458" s="75">
        <v>680</v>
      </c>
      <c r="D3458" s="75">
        <v>340</v>
      </c>
      <c r="E3458" s="75" t="s">
        <v>119</v>
      </c>
    </row>
    <row r="3459" spans="1:5">
      <c r="A3459" s="82">
        <v>6943</v>
      </c>
      <c r="B3459" s="82">
        <v>7</v>
      </c>
      <c r="C3459" s="75">
        <v>680</v>
      </c>
      <c r="D3459" s="75">
        <v>340</v>
      </c>
      <c r="E3459" s="75" t="s">
        <v>119</v>
      </c>
    </row>
    <row r="3460" spans="1:5">
      <c r="A3460" s="82">
        <v>6944</v>
      </c>
      <c r="B3460" s="82">
        <v>7</v>
      </c>
      <c r="C3460" s="75">
        <v>680</v>
      </c>
      <c r="D3460" s="75">
        <v>340</v>
      </c>
      <c r="E3460" s="75" t="s">
        <v>119</v>
      </c>
    </row>
    <row r="3461" spans="1:5">
      <c r="A3461" s="82">
        <v>6945</v>
      </c>
      <c r="B3461" s="82">
        <v>7</v>
      </c>
      <c r="C3461" s="75">
        <v>680</v>
      </c>
      <c r="D3461" s="75">
        <v>340</v>
      </c>
      <c r="E3461" s="75" t="s">
        <v>119</v>
      </c>
    </row>
    <row r="3462" spans="1:5">
      <c r="A3462" s="82">
        <v>6946</v>
      </c>
      <c r="B3462" s="82">
        <v>7</v>
      </c>
      <c r="C3462" s="75">
        <v>680</v>
      </c>
      <c r="D3462" s="75">
        <v>340</v>
      </c>
      <c r="E3462" s="75" t="s">
        <v>119</v>
      </c>
    </row>
    <row r="3463" spans="1:5">
      <c r="A3463" s="82">
        <v>6947</v>
      </c>
      <c r="B3463" s="82">
        <v>7</v>
      </c>
      <c r="C3463" s="75">
        <v>680</v>
      </c>
      <c r="D3463" s="75">
        <v>340</v>
      </c>
      <c r="E3463" s="75" t="s">
        <v>119</v>
      </c>
    </row>
    <row r="3464" spans="1:5">
      <c r="A3464" s="82">
        <v>6951</v>
      </c>
      <c r="B3464" s="82">
        <v>7</v>
      </c>
      <c r="C3464" s="75">
        <v>680</v>
      </c>
      <c r="D3464" s="75">
        <v>340</v>
      </c>
      <c r="E3464" s="75" t="s">
        <v>119</v>
      </c>
    </row>
    <row r="3465" spans="1:5">
      <c r="A3465" s="82">
        <v>6952</v>
      </c>
      <c r="B3465" s="82">
        <v>7</v>
      </c>
      <c r="C3465" s="75">
        <v>680</v>
      </c>
      <c r="D3465" s="75">
        <v>340</v>
      </c>
      <c r="E3465" s="75" t="s">
        <v>119</v>
      </c>
    </row>
    <row r="3466" spans="1:5">
      <c r="A3466" s="82">
        <v>6953</v>
      </c>
      <c r="B3466" s="82">
        <v>7</v>
      </c>
      <c r="C3466" s="75">
        <v>680</v>
      </c>
      <c r="D3466" s="75">
        <v>340</v>
      </c>
      <c r="E3466" s="75" t="s">
        <v>119</v>
      </c>
    </row>
    <row r="3467" spans="1:5">
      <c r="A3467" s="82">
        <v>6954</v>
      </c>
      <c r="B3467" s="82">
        <v>7</v>
      </c>
      <c r="C3467" s="75">
        <v>680</v>
      </c>
      <c r="D3467" s="75">
        <v>340</v>
      </c>
      <c r="E3467" s="75" t="s">
        <v>119</v>
      </c>
    </row>
    <row r="3468" spans="1:5">
      <c r="A3468" s="82">
        <v>6955</v>
      </c>
      <c r="B3468" s="82">
        <v>7</v>
      </c>
      <c r="C3468" s="75">
        <v>680</v>
      </c>
      <c r="D3468" s="75">
        <v>340</v>
      </c>
      <c r="E3468" s="75" t="s">
        <v>119</v>
      </c>
    </row>
    <row r="3469" spans="1:5">
      <c r="A3469" s="82">
        <v>6956</v>
      </c>
      <c r="B3469" s="82">
        <v>7</v>
      </c>
      <c r="C3469" s="75">
        <v>680</v>
      </c>
      <c r="D3469" s="75">
        <v>340</v>
      </c>
      <c r="E3469" s="75" t="s">
        <v>119</v>
      </c>
    </row>
    <row r="3470" spans="1:5">
      <c r="A3470" s="82">
        <v>6957</v>
      </c>
      <c r="B3470" s="82">
        <v>7</v>
      </c>
      <c r="C3470" s="75">
        <v>680</v>
      </c>
      <c r="D3470" s="75">
        <v>340</v>
      </c>
      <c r="E3470" s="75" t="s">
        <v>119</v>
      </c>
    </row>
    <row r="3471" spans="1:5">
      <c r="A3471" s="82">
        <v>6958</v>
      </c>
      <c r="B3471" s="82">
        <v>7</v>
      </c>
      <c r="C3471" s="75">
        <v>680</v>
      </c>
      <c r="D3471" s="75">
        <v>340</v>
      </c>
      <c r="E3471" s="75" t="s">
        <v>119</v>
      </c>
    </row>
    <row r="3472" spans="1:5">
      <c r="A3472" s="82">
        <v>6959</v>
      </c>
      <c r="B3472" s="82">
        <v>7</v>
      </c>
      <c r="C3472" s="75">
        <v>680</v>
      </c>
      <c r="D3472" s="75">
        <v>340</v>
      </c>
      <c r="E3472" s="75" t="s">
        <v>119</v>
      </c>
    </row>
    <row r="3473" spans="1:5">
      <c r="A3473" s="82">
        <v>6960</v>
      </c>
      <c r="B3473" s="82">
        <v>7</v>
      </c>
      <c r="C3473" s="75">
        <v>680</v>
      </c>
      <c r="D3473" s="75">
        <v>340</v>
      </c>
      <c r="E3473" s="75" t="s">
        <v>119</v>
      </c>
    </row>
    <row r="3474" spans="1:5">
      <c r="A3474" s="82">
        <v>6961</v>
      </c>
      <c r="B3474" s="82">
        <v>7</v>
      </c>
      <c r="C3474" s="75">
        <v>680</v>
      </c>
      <c r="D3474" s="75">
        <v>340</v>
      </c>
      <c r="E3474" s="75" t="s">
        <v>119</v>
      </c>
    </row>
    <row r="3475" spans="1:5">
      <c r="A3475" s="82">
        <v>6962</v>
      </c>
      <c r="B3475" s="82">
        <v>7</v>
      </c>
      <c r="C3475" s="75">
        <v>680</v>
      </c>
      <c r="D3475" s="75">
        <v>340</v>
      </c>
      <c r="E3475" s="75" t="s">
        <v>119</v>
      </c>
    </row>
    <row r="3476" spans="1:5">
      <c r="A3476" s="82">
        <v>6963</v>
      </c>
      <c r="B3476" s="82">
        <v>7</v>
      </c>
      <c r="C3476" s="75">
        <v>680</v>
      </c>
      <c r="D3476" s="75">
        <v>340</v>
      </c>
      <c r="E3476" s="75" t="s">
        <v>119</v>
      </c>
    </row>
    <row r="3477" spans="1:5">
      <c r="A3477" s="82">
        <v>6964</v>
      </c>
      <c r="B3477" s="82">
        <v>7</v>
      </c>
      <c r="C3477" s="75">
        <v>680</v>
      </c>
      <c r="D3477" s="75">
        <v>340</v>
      </c>
      <c r="E3477" s="75" t="s">
        <v>119</v>
      </c>
    </row>
    <row r="3478" spans="1:5">
      <c r="A3478" s="82">
        <v>6965</v>
      </c>
      <c r="B3478" s="82">
        <v>7</v>
      </c>
      <c r="C3478" s="75">
        <v>680</v>
      </c>
      <c r="D3478" s="75">
        <v>340</v>
      </c>
      <c r="E3478" s="75" t="s">
        <v>119</v>
      </c>
    </row>
    <row r="3479" spans="1:5">
      <c r="A3479" s="82">
        <v>6966</v>
      </c>
      <c r="B3479" s="82">
        <v>7</v>
      </c>
      <c r="C3479" s="75">
        <v>680</v>
      </c>
      <c r="D3479" s="75">
        <v>340</v>
      </c>
      <c r="E3479" s="75" t="s">
        <v>119</v>
      </c>
    </row>
    <row r="3480" spans="1:5">
      <c r="A3480" s="82">
        <v>6967</v>
      </c>
      <c r="B3480" s="82">
        <v>7</v>
      </c>
      <c r="C3480" s="75">
        <v>680</v>
      </c>
      <c r="D3480" s="75">
        <v>340</v>
      </c>
      <c r="E3480" s="75" t="s">
        <v>119</v>
      </c>
    </row>
    <row r="3481" spans="1:5">
      <c r="A3481" s="82">
        <v>6968</v>
      </c>
      <c r="B3481" s="82">
        <v>7</v>
      </c>
      <c r="C3481" s="75">
        <v>680</v>
      </c>
      <c r="D3481" s="75">
        <v>340</v>
      </c>
      <c r="E3481" s="75" t="s">
        <v>119</v>
      </c>
    </row>
    <row r="3482" spans="1:5">
      <c r="A3482" s="82">
        <v>6969</v>
      </c>
      <c r="B3482" s="82">
        <v>7</v>
      </c>
      <c r="C3482" s="75">
        <v>680</v>
      </c>
      <c r="D3482" s="75">
        <v>340</v>
      </c>
      <c r="E3482" s="75" t="s">
        <v>119</v>
      </c>
    </row>
    <row r="3483" spans="1:5">
      <c r="A3483" s="82">
        <v>6970</v>
      </c>
      <c r="B3483" s="82">
        <v>7</v>
      </c>
      <c r="C3483" s="75">
        <v>680</v>
      </c>
      <c r="D3483" s="75">
        <v>340</v>
      </c>
      <c r="E3483" s="75" t="s">
        <v>119</v>
      </c>
    </row>
    <row r="3484" spans="1:5">
      <c r="A3484" s="82">
        <v>6971</v>
      </c>
      <c r="B3484" s="82">
        <v>7</v>
      </c>
      <c r="C3484" s="75">
        <v>680</v>
      </c>
      <c r="D3484" s="75">
        <v>340</v>
      </c>
      <c r="E3484" s="75" t="s">
        <v>119</v>
      </c>
    </row>
    <row r="3485" spans="1:5">
      <c r="A3485" s="82">
        <v>6979</v>
      </c>
      <c r="B3485" s="82">
        <v>7</v>
      </c>
      <c r="C3485" s="75">
        <v>680</v>
      </c>
      <c r="D3485" s="75">
        <v>340</v>
      </c>
      <c r="E3485" s="75" t="s">
        <v>119</v>
      </c>
    </row>
    <row r="3486" spans="1:5">
      <c r="A3486" s="82">
        <v>6980</v>
      </c>
      <c r="B3486" s="82">
        <v>7</v>
      </c>
      <c r="C3486" s="75">
        <v>680</v>
      </c>
      <c r="D3486" s="75">
        <v>340</v>
      </c>
      <c r="E3486" s="75" t="s">
        <v>119</v>
      </c>
    </row>
    <row r="3487" spans="1:5">
      <c r="A3487" s="82">
        <v>6981</v>
      </c>
      <c r="B3487" s="82">
        <v>7</v>
      </c>
      <c r="C3487" s="75">
        <v>680</v>
      </c>
      <c r="D3487" s="75">
        <v>340</v>
      </c>
      <c r="E3487" s="75" t="s">
        <v>119</v>
      </c>
    </row>
    <row r="3488" spans="1:5">
      <c r="A3488" s="82">
        <v>6982</v>
      </c>
      <c r="B3488" s="82">
        <v>7</v>
      </c>
      <c r="C3488" s="75">
        <v>680</v>
      </c>
      <c r="D3488" s="75">
        <v>340</v>
      </c>
      <c r="E3488" s="75" t="s">
        <v>119</v>
      </c>
    </row>
    <row r="3489" spans="1:5">
      <c r="A3489" s="82">
        <v>6983</v>
      </c>
      <c r="B3489" s="82">
        <v>7</v>
      </c>
      <c r="C3489" s="75">
        <v>680</v>
      </c>
      <c r="D3489" s="75">
        <v>340</v>
      </c>
      <c r="E3489" s="75" t="s">
        <v>119</v>
      </c>
    </row>
    <row r="3490" spans="1:5">
      <c r="A3490" s="82">
        <v>6984</v>
      </c>
      <c r="B3490" s="82">
        <v>7</v>
      </c>
      <c r="C3490" s="75">
        <v>680</v>
      </c>
      <c r="D3490" s="75">
        <v>340</v>
      </c>
      <c r="E3490" s="75" t="s">
        <v>119</v>
      </c>
    </row>
    <row r="3491" spans="1:5">
      <c r="A3491" s="82">
        <v>6985</v>
      </c>
      <c r="B3491" s="82">
        <v>7</v>
      </c>
      <c r="C3491" s="75">
        <v>680</v>
      </c>
      <c r="D3491" s="75">
        <v>340</v>
      </c>
      <c r="E3491" s="75" t="s">
        <v>119</v>
      </c>
    </row>
    <row r="3492" spans="1:5">
      <c r="A3492" s="82">
        <v>6986</v>
      </c>
      <c r="B3492" s="82">
        <v>7</v>
      </c>
      <c r="C3492" s="75">
        <v>680</v>
      </c>
      <c r="D3492" s="75">
        <v>340</v>
      </c>
      <c r="E3492" s="75" t="s">
        <v>119</v>
      </c>
    </row>
    <row r="3493" spans="1:5">
      <c r="A3493" s="82">
        <v>6987</v>
      </c>
      <c r="B3493" s="82">
        <v>7</v>
      </c>
      <c r="C3493" s="75">
        <v>680</v>
      </c>
      <c r="D3493" s="75">
        <v>340</v>
      </c>
      <c r="E3493" s="75" t="s">
        <v>119</v>
      </c>
    </row>
    <row r="3494" spans="1:5">
      <c r="A3494" s="82">
        <v>6988</v>
      </c>
      <c r="B3494" s="82">
        <v>7</v>
      </c>
      <c r="C3494" s="75">
        <v>680</v>
      </c>
      <c r="D3494" s="75">
        <v>340</v>
      </c>
      <c r="E3494" s="75" t="s">
        <v>119</v>
      </c>
    </row>
    <row r="3495" spans="1:5">
      <c r="A3495" s="82">
        <v>6989</v>
      </c>
      <c r="B3495" s="82">
        <v>7</v>
      </c>
      <c r="C3495" s="75">
        <v>680</v>
      </c>
      <c r="D3495" s="75">
        <v>340</v>
      </c>
      <c r="E3495" s="75" t="s">
        <v>119</v>
      </c>
    </row>
    <row r="3496" spans="1:5">
      <c r="A3496" s="82">
        <v>6990</v>
      </c>
      <c r="B3496" s="82">
        <v>7</v>
      </c>
      <c r="C3496" s="75">
        <v>680</v>
      </c>
      <c r="D3496" s="75">
        <v>340</v>
      </c>
      <c r="E3496" s="75" t="s">
        <v>119</v>
      </c>
    </row>
    <row r="3497" spans="1:5">
      <c r="A3497" s="82">
        <v>6991</v>
      </c>
      <c r="B3497" s="82">
        <v>7</v>
      </c>
      <c r="C3497" s="75">
        <v>680</v>
      </c>
      <c r="D3497" s="75">
        <v>340</v>
      </c>
      <c r="E3497" s="75" t="s">
        <v>119</v>
      </c>
    </row>
    <row r="3498" spans="1:5">
      <c r="A3498" s="82">
        <v>6992</v>
      </c>
      <c r="B3498" s="82">
        <v>7</v>
      </c>
      <c r="C3498" s="75">
        <v>680</v>
      </c>
      <c r="D3498" s="75">
        <v>340</v>
      </c>
      <c r="E3498" s="75" t="s">
        <v>119</v>
      </c>
    </row>
    <row r="3499" spans="1:5">
      <c r="A3499" s="82">
        <v>6997</v>
      </c>
      <c r="B3499" s="82">
        <v>7</v>
      </c>
      <c r="C3499" s="75">
        <v>680</v>
      </c>
      <c r="D3499" s="75">
        <v>340</v>
      </c>
      <c r="E3499" s="75" t="s">
        <v>119</v>
      </c>
    </row>
    <row r="3500" spans="1:5">
      <c r="A3500" s="82">
        <v>7000</v>
      </c>
      <c r="B3500" s="82">
        <v>26</v>
      </c>
      <c r="C3500" s="75">
        <v>2049</v>
      </c>
      <c r="D3500" s="75">
        <v>29</v>
      </c>
      <c r="E3500" s="75" t="s">
        <v>120</v>
      </c>
    </row>
    <row r="3501" spans="1:5">
      <c r="A3501" s="82">
        <v>7001</v>
      </c>
      <c r="B3501" s="82">
        <v>26</v>
      </c>
      <c r="C3501" s="75">
        <v>2049</v>
      </c>
      <c r="D3501" s="75">
        <v>29</v>
      </c>
      <c r="E3501" s="75" t="s">
        <v>120</v>
      </c>
    </row>
    <row r="3502" spans="1:5">
      <c r="A3502" s="82">
        <v>7002</v>
      </c>
      <c r="B3502" s="82">
        <v>26</v>
      </c>
      <c r="C3502" s="75">
        <v>2049</v>
      </c>
      <c r="D3502" s="75">
        <v>29</v>
      </c>
      <c r="E3502" s="75" t="s">
        <v>120</v>
      </c>
    </row>
    <row r="3503" spans="1:5">
      <c r="A3503" s="82">
        <v>7004</v>
      </c>
      <c r="B3503" s="82">
        <v>26</v>
      </c>
      <c r="C3503" s="75">
        <v>2049</v>
      </c>
      <c r="D3503" s="75">
        <v>29</v>
      </c>
      <c r="E3503" s="75" t="s">
        <v>120</v>
      </c>
    </row>
    <row r="3504" spans="1:5">
      <c r="A3504" s="82">
        <v>7005</v>
      </c>
      <c r="B3504" s="82">
        <v>26</v>
      </c>
      <c r="C3504" s="75">
        <v>2049</v>
      </c>
      <c r="D3504" s="75">
        <v>29</v>
      </c>
      <c r="E3504" s="75" t="s">
        <v>120</v>
      </c>
    </row>
    <row r="3505" spans="1:5">
      <c r="A3505" s="82">
        <v>7006</v>
      </c>
      <c r="B3505" s="82">
        <v>26</v>
      </c>
      <c r="C3505" s="75">
        <v>2049</v>
      </c>
      <c r="D3505" s="75">
        <v>29</v>
      </c>
      <c r="E3505" s="75" t="s">
        <v>120</v>
      </c>
    </row>
    <row r="3506" spans="1:5">
      <c r="A3506" s="82">
        <v>7007</v>
      </c>
      <c r="B3506" s="82">
        <v>26</v>
      </c>
      <c r="C3506" s="75">
        <v>2049</v>
      </c>
      <c r="D3506" s="75">
        <v>29</v>
      </c>
      <c r="E3506" s="75" t="s">
        <v>120</v>
      </c>
    </row>
    <row r="3507" spans="1:5">
      <c r="A3507" s="82">
        <v>7008</v>
      </c>
      <c r="B3507" s="82">
        <v>26</v>
      </c>
      <c r="C3507" s="75">
        <v>2049</v>
      </c>
      <c r="D3507" s="75">
        <v>29</v>
      </c>
      <c r="E3507" s="75" t="s">
        <v>120</v>
      </c>
    </row>
    <row r="3508" spans="1:5">
      <c r="A3508" s="82">
        <v>7009</v>
      </c>
      <c r="B3508" s="82">
        <v>26</v>
      </c>
      <c r="C3508" s="75">
        <v>2049</v>
      </c>
      <c r="D3508" s="75">
        <v>29</v>
      </c>
      <c r="E3508" s="75" t="s">
        <v>120</v>
      </c>
    </row>
    <row r="3509" spans="1:5">
      <c r="A3509" s="82">
        <v>7010</v>
      </c>
      <c r="B3509" s="82">
        <v>26</v>
      </c>
      <c r="C3509" s="75">
        <v>2049</v>
      </c>
      <c r="D3509" s="75">
        <v>29</v>
      </c>
      <c r="E3509" s="75" t="s">
        <v>120</v>
      </c>
    </row>
    <row r="3510" spans="1:5">
      <c r="A3510" s="82">
        <v>7011</v>
      </c>
      <c r="B3510" s="82">
        <v>26</v>
      </c>
      <c r="C3510" s="75">
        <v>2049</v>
      </c>
      <c r="D3510" s="75">
        <v>29</v>
      </c>
      <c r="E3510" s="75" t="s">
        <v>120</v>
      </c>
    </row>
    <row r="3511" spans="1:5">
      <c r="A3511" s="82">
        <v>7012</v>
      </c>
      <c r="B3511" s="82">
        <v>26</v>
      </c>
      <c r="C3511" s="75">
        <v>2049</v>
      </c>
      <c r="D3511" s="75">
        <v>29</v>
      </c>
      <c r="E3511" s="75" t="s">
        <v>120</v>
      </c>
    </row>
    <row r="3512" spans="1:5">
      <c r="A3512" s="82">
        <v>7015</v>
      </c>
      <c r="B3512" s="82">
        <v>26</v>
      </c>
      <c r="C3512" s="75">
        <v>2049</v>
      </c>
      <c r="D3512" s="75">
        <v>29</v>
      </c>
      <c r="E3512" s="75" t="s">
        <v>120</v>
      </c>
    </row>
    <row r="3513" spans="1:5">
      <c r="A3513" s="82">
        <v>7016</v>
      </c>
      <c r="B3513" s="82">
        <v>26</v>
      </c>
      <c r="C3513" s="75">
        <v>2049</v>
      </c>
      <c r="D3513" s="75">
        <v>29</v>
      </c>
      <c r="E3513" s="75" t="s">
        <v>120</v>
      </c>
    </row>
    <row r="3514" spans="1:5">
      <c r="A3514" s="82">
        <v>7017</v>
      </c>
      <c r="B3514" s="82">
        <v>26</v>
      </c>
      <c r="C3514" s="75">
        <v>2049</v>
      </c>
      <c r="D3514" s="75">
        <v>29</v>
      </c>
      <c r="E3514" s="75" t="s">
        <v>120</v>
      </c>
    </row>
    <row r="3515" spans="1:5">
      <c r="A3515" s="82">
        <v>7018</v>
      </c>
      <c r="B3515" s="82">
        <v>26</v>
      </c>
      <c r="C3515" s="75">
        <v>2049</v>
      </c>
      <c r="D3515" s="75">
        <v>29</v>
      </c>
      <c r="E3515" s="75" t="s">
        <v>120</v>
      </c>
    </row>
    <row r="3516" spans="1:5">
      <c r="A3516" s="82">
        <v>7019</v>
      </c>
      <c r="B3516" s="82">
        <v>26</v>
      </c>
      <c r="C3516" s="75">
        <v>2049</v>
      </c>
      <c r="D3516" s="75">
        <v>29</v>
      </c>
      <c r="E3516" s="75" t="s">
        <v>120</v>
      </c>
    </row>
    <row r="3517" spans="1:5">
      <c r="A3517" s="82">
        <v>7020</v>
      </c>
      <c r="B3517" s="82">
        <v>26</v>
      </c>
      <c r="C3517" s="75">
        <v>2049</v>
      </c>
      <c r="D3517" s="75">
        <v>29</v>
      </c>
      <c r="E3517" s="75" t="s">
        <v>120</v>
      </c>
    </row>
    <row r="3518" spans="1:5">
      <c r="A3518" s="82">
        <v>7021</v>
      </c>
      <c r="B3518" s="82">
        <v>26</v>
      </c>
      <c r="C3518" s="75">
        <v>2049</v>
      </c>
      <c r="D3518" s="75">
        <v>29</v>
      </c>
      <c r="E3518" s="75" t="s">
        <v>120</v>
      </c>
    </row>
    <row r="3519" spans="1:5">
      <c r="A3519" s="82">
        <v>7022</v>
      </c>
      <c r="B3519" s="82">
        <v>26</v>
      </c>
      <c r="C3519" s="75">
        <v>2049</v>
      </c>
      <c r="D3519" s="75">
        <v>29</v>
      </c>
      <c r="E3519" s="75" t="s">
        <v>120</v>
      </c>
    </row>
    <row r="3520" spans="1:5">
      <c r="A3520" s="82">
        <v>7023</v>
      </c>
      <c r="B3520" s="82">
        <v>26</v>
      </c>
      <c r="C3520" s="75">
        <v>2049</v>
      </c>
      <c r="D3520" s="75">
        <v>29</v>
      </c>
      <c r="E3520" s="75" t="s">
        <v>120</v>
      </c>
    </row>
    <row r="3521" spans="1:5">
      <c r="A3521" s="82">
        <v>7024</v>
      </c>
      <c r="B3521" s="82">
        <v>26</v>
      </c>
      <c r="C3521" s="75">
        <v>2049</v>
      </c>
      <c r="D3521" s="75">
        <v>29</v>
      </c>
      <c r="E3521" s="75" t="s">
        <v>120</v>
      </c>
    </row>
    <row r="3522" spans="1:5">
      <c r="A3522" s="82">
        <v>7025</v>
      </c>
      <c r="B3522" s="82">
        <v>26</v>
      </c>
      <c r="C3522" s="75">
        <v>2049</v>
      </c>
      <c r="D3522" s="75">
        <v>29</v>
      </c>
      <c r="E3522" s="75" t="s">
        <v>120</v>
      </c>
    </row>
    <row r="3523" spans="1:5">
      <c r="A3523" s="82">
        <v>7026</v>
      </c>
      <c r="B3523" s="82">
        <v>26</v>
      </c>
      <c r="C3523" s="75">
        <v>2049</v>
      </c>
      <c r="D3523" s="75">
        <v>29</v>
      </c>
      <c r="E3523" s="75" t="s">
        <v>120</v>
      </c>
    </row>
    <row r="3524" spans="1:5">
      <c r="A3524" s="82">
        <v>7027</v>
      </c>
      <c r="B3524" s="82">
        <v>26</v>
      </c>
      <c r="C3524" s="75">
        <v>2049</v>
      </c>
      <c r="D3524" s="75">
        <v>29</v>
      </c>
      <c r="E3524" s="75" t="s">
        <v>120</v>
      </c>
    </row>
    <row r="3525" spans="1:5">
      <c r="A3525" s="82">
        <v>7030</v>
      </c>
      <c r="B3525" s="82">
        <v>26</v>
      </c>
      <c r="C3525" s="75">
        <v>2049</v>
      </c>
      <c r="D3525" s="75">
        <v>29</v>
      </c>
      <c r="E3525" s="75" t="s">
        <v>120</v>
      </c>
    </row>
    <row r="3526" spans="1:5">
      <c r="A3526" s="82">
        <v>7050</v>
      </c>
      <c r="B3526" s="82">
        <v>26</v>
      </c>
      <c r="C3526" s="75">
        <v>2049</v>
      </c>
      <c r="D3526" s="75">
        <v>29</v>
      </c>
      <c r="E3526" s="75" t="s">
        <v>120</v>
      </c>
    </row>
    <row r="3527" spans="1:5">
      <c r="A3527" s="82">
        <v>7051</v>
      </c>
      <c r="B3527" s="82">
        <v>26</v>
      </c>
      <c r="C3527" s="75">
        <v>2049</v>
      </c>
      <c r="D3527" s="75">
        <v>29</v>
      </c>
      <c r="E3527" s="75" t="s">
        <v>120</v>
      </c>
    </row>
    <row r="3528" spans="1:5">
      <c r="A3528" s="82">
        <v>7052</v>
      </c>
      <c r="B3528" s="82">
        <v>26</v>
      </c>
      <c r="C3528" s="75">
        <v>2049</v>
      </c>
      <c r="D3528" s="75">
        <v>29</v>
      </c>
      <c r="E3528" s="75" t="s">
        <v>120</v>
      </c>
    </row>
    <row r="3529" spans="1:5">
      <c r="A3529" s="82">
        <v>7053</v>
      </c>
      <c r="B3529" s="82">
        <v>26</v>
      </c>
      <c r="C3529" s="75">
        <v>2049</v>
      </c>
      <c r="D3529" s="75">
        <v>29</v>
      </c>
      <c r="E3529" s="75" t="s">
        <v>120</v>
      </c>
    </row>
    <row r="3530" spans="1:5">
      <c r="A3530" s="82">
        <v>7054</v>
      </c>
      <c r="B3530" s="82">
        <v>26</v>
      </c>
      <c r="C3530" s="75">
        <v>2049</v>
      </c>
      <c r="D3530" s="75">
        <v>29</v>
      </c>
      <c r="E3530" s="75" t="s">
        <v>120</v>
      </c>
    </row>
    <row r="3531" spans="1:5">
      <c r="A3531" s="82">
        <v>7055</v>
      </c>
      <c r="B3531" s="82">
        <v>26</v>
      </c>
      <c r="C3531" s="75">
        <v>2049</v>
      </c>
      <c r="D3531" s="75">
        <v>29</v>
      </c>
      <c r="E3531" s="75" t="s">
        <v>120</v>
      </c>
    </row>
    <row r="3532" spans="1:5">
      <c r="A3532" s="82">
        <v>7109</v>
      </c>
      <c r="B3532" s="82">
        <v>26</v>
      </c>
      <c r="C3532" s="75">
        <v>2049</v>
      </c>
      <c r="D3532" s="75">
        <v>29</v>
      </c>
      <c r="E3532" s="75" t="s">
        <v>120</v>
      </c>
    </row>
    <row r="3533" spans="1:5">
      <c r="A3533" s="82">
        <v>7112</v>
      </c>
      <c r="B3533" s="82">
        <v>26</v>
      </c>
      <c r="C3533" s="75">
        <v>2049</v>
      </c>
      <c r="D3533" s="75">
        <v>29</v>
      </c>
      <c r="E3533" s="75" t="s">
        <v>120</v>
      </c>
    </row>
    <row r="3534" spans="1:5">
      <c r="A3534" s="82">
        <v>7113</v>
      </c>
      <c r="B3534" s="82">
        <v>26</v>
      </c>
      <c r="C3534" s="75">
        <v>2049</v>
      </c>
      <c r="D3534" s="75">
        <v>29</v>
      </c>
      <c r="E3534" s="75" t="s">
        <v>120</v>
      </c>
    </row>
    <row r="3535" spans="1:5">
      <c r="A3535" s="82">
        <v>7116</v>
      </c>
      <c r="B3535" s="82">
        <v>26</v>
      </c>
      <c r="C3535" s="75">
        <v>2049</v>
      </c>
      <c r="D3535" s="75">
        <v>29</v>
      </c>
      <c r="E3535" s="75" t="s">
        <v>120</v>
      </c>
    </row>
    <row r="3536" spans="1:5">
      <c r="A3536" s="82">
        <v>7117</v>
      </c>
      <c r="B3536" s="82">
        <v>26</v>
      </c>
      <c r="C3536" s="75">
        <v>2049</v>
      </c>
      <c r="D3536" s="75">
        <v>29</v>
      </c>
      <c r="E3536" s="75" t="s">
        <v>120</v>
      </c>
    </row>
    <row r="3537" spans="1:5">
      <c r="A3537" s="82">
        <v>7119</v>
      </c>
      <c r="B3537" s="82">
        <v>25</v>
      </c>
      <c r="C3537" s="75">
        <v>2421</v>
      </c>
      <c r="D3537" s="75">
        <v>25</v>
      </c>
      <c r="E3537" s="75" t="s">
        <v>120</v>
      </c>
    </row>
    <row r="3538" spans="1:5">
      <c r="A3538" s="82">
        <v>7120</v>
      </c>
      <c r="B3538" s="82">
        <v>25</v>
      </c>
      <c r="C3538" s="75">
        <v>2421</v>
      </c>
      <c r="D3538" s="75">
        <v>25</v>
      </c>
      <c r="E3538" s="75" t="s">
        <v>120</v>
      </c>
    </row>
    <row r="3539" spans="1:5">
      <c r="A3539" s="82">
        <v>7139</v>
      </c>
      <c r="B3539" s="82">
        <v>23</v>
      </c>
      <c r="C3539" s="75">
        <v>2516</v>
      </c>
      <c r="D3539" s="75">
        <v>48</v>
      </c>
      <c r="E3539" s="75" t="s">
        <v>120</v>
      </c>
    </row>
    <row r="3540" spans="1:5">
      <c r="A3540" s="82">
        <v>7140</v>
      </c>
      <c r="B3540" s="82">
        <v>26</v>
      </c>
      <c r="C3540" s="75">
        <v>2049</v>
      </c>
      <c r="D3540" s="75">
        <v>29</v>
      </c>
      <c r="E3540" s="75" t="s">
        <v>120</v>
      </c>
    </row>
    <row r="3541" spans="1:5">
      <c r="A3541" s="82">
        <v>7150</v>
      </c>
      <c r="B3541" s="82">
        <v>26</v>
      </c>
      <c r="C3541" s="75">
        <v>2049</v>
      </c>
      <c r="D3541" s="75">
        <v>29</v>
      </c>
      <c r="E3541" s="75" t="s">
        <v>120</v>
      </c>
    </row>
    <row r="3542" spans="1:5">
      <c r="A3542" s="82">
        <v>7151</v>
      </c>
      <c r="B3542" s="82">
        <v>26</v>
      </c>
      <c r="C3542" s="75">
        <v>2049</v>
      </c>
      <c r="D3542" s="75">
        <v>29</v>
      </c>
      <c r="E3542" s="75" t="s">
        <v>120</v>
      </c>
    </row>
    <row r="3543" spans="1:5">
      <c r="A3543" s="82">
        <v>7155</v>
      </c>
      <c r="B3543" s="82">
        <v>26</v>
      </c>
      <c r="C3543" s="75">
        <v>2049</v>
      </c>
      <c r="D3543" s="75">
        <v>29</v>
      </c>
      <c r="E3543" s="75" t="s">
        <v>120</v>
      </c>
    </row>
    <row r="3544" spans="1:5">
      <c r="A3544" s="82">
        <v>7162</v>
      </c>
      <c r="B3544" s="82">
        <v>26</v>
      </c>
      <c r="C3544" s="75">
        <v>2049</v>
      </c>
      <c r="D3544" s="75">
        <v>29</v>
      </c>
      <c r="E3544" s="75" t="s">
        <v>120</v>
      </c>
    </row>
    <row r="3545" spans="1:5">
      <c r="A3545" s="82">
        <v>7163</v>
      </c>
      <c r="B3545" s="82">
        <v>26</v>
      </c>
      <c r="C3545" s="75">
        <v>2049</v>
      </c>
      <c r="D3545" s="75">
        <v>29</v>
      </c>
      <c r="E3545" s="75" t="s">
        <v>120</v>
      </c>
    </row>
    <row r="3546" spans="1:5">
      <c r="A3546" s="82">
        <v>7170</v>
      </c>
      <c r="B3546" s="82">
        <v>26</v>
      </c>
      <c r="C3546" s="75">
        <v>2049</v>
      </c>
      <c r="D3546" s="75">
        <v>29</v>
      </c>
      <c r="E3546" s="75" t="s">
        <v>120</v>
      </c>
    </row>
    <row r="3547" spans="1:5">
      <c r="A3547" s="82">
        <v>7171</v>
      </c>
      <c r="B3547" s="82">
        <v>26</v>
      </c>
      <c r="C3547" s="75">
        <v>2049</v>
      </c>
      <c r="D3547" s="75">
        <v>29</v>
      </c>
      <c r="E3547" s="75" t="s">
        <v>120</v>
      </c>
    </row>
    <row r="3548" spans="1:5">
      <c r="A3548" s="82">
        <v>7172</v>
      </c>
      <c r="B3548" s="82">
        <v>26</v>
      </c>
      <c r="C3548" s="75">
        <v>2049</v>
      </c>
      <c r="D3548" s="75">
        <v>29</v>
      </c>
      <c r="E3548" s="75" t="s">
        <v>120</v>
      </c>
    </row>
    <row r="3549" spans="1:5">
      <c r="A3549" s="82">
        <v>7173</v>
      </c>
      <c r="B3549" s="82">
        <v>26</v>
      </c>
      <c r="C3549" s="75">
        <v>2049</v>
      </c>
      <c r="D3549" s="75">
        <v>29</v>
      </c>
      <c r="E3549" s="75" t="s">
        <v>120</v>
      </c>
    </row>
    <row r="3550" spans="1:5">
      <c r="A3550" s="82">
        <v>7174</v>
      </c>
      <c r="B3550" s="82">
        <v>26</v>
      </c>
      <c r="C3550" s="75">
        <v>2049</v>
      </c>
      <c r="D3550" s="75">
        <v>29</v>
      </c>
      <c r="E3550" s="75" t="s">
        <v>120</v>
      </c>
    </row>
    <row r="3551" spans="1:5">
      <c r="A3551" s="82">
        <v>7175</v>
      </c>
      <c r="B3551" s="82">
        <v>26</v>
      </c>
      <c r="C3551" s="75">
        <v>2049</v>
      </c>
      <c r="D3551" s="75">
        <v>29</v>
      </c>
      <c r="E3551" s="75" t="s">
        <v>120</v>
      </c>
    </row>
    <row r="3552" spans="1:5">
      <c r="A3552" s="82">
        <v>7176</v>
      </c>
      <c r="B3552" s="82">
        <v>26</v>
      </c>
      <c r="C3552" s="75">
        <v>2049</v>
      </c>
      <c r="D3552" s="75">
        <v>29</v>
      </c>
      <c r="E3552" s="75" t="s">
        <v>120</v>
      </c>
    </row>
    <row r="3553" spans="1:5">
      <c r="A3553" s="82">
        <v>7177</v>
      </c>
      <c r="B3553" s="82">
        <v>26</v>
      </c>
      <c r="C3553" s="75">
        <v>2049</v>
      </c>
      <c r="D3553" s="75">
        <v>29</v>
      </c>
      <c r="E3553" s="75" t="s">
        <v>120</v>
      </c>
    </row>
    <row r="3554" spans="1:5">
      <c r="A3554" s="82">
        <v>7178</v>
      </c>
      <c r="B3554" s="82">
        <v>26</v>
      </c>
      <c r="C3554" s="75">
        <v>2049</v>
      </c>
      <c r="D3554" s="75">
        <v>29</v>
      </c>
      <c r="E3554" s="75" t="s">
        <v>120</v>
      </c>
    </row>
    <row r="3555" spans="1:5">
      <c r="A3555" s="82">
        <v>7179</v>
      </c>
      <c r="B3555" s="82">
        <v>26</v>
      </c>
      <c r="C3555" s="75">
        <v>2049</v>
      </c>
      <c r="D3555" s="75">
        <v>29</v>
      </c>
      <c r="E3555" s="75" t="s">
        <v>120</v>
      </c>
    </row>
    <row r="3556" spans="1:5">
      <c r="A3556" s="82">
        <v>7180</v>
      </c>
      <c r="B3556" s="82">
        <v>26</v>
      </c>
      <c r="C3556" s="75">
        <v>2049</v>
      </c>
      <c r="D3556" s="75">
        <v>29</v>
      </c>
      <c r="E3556" s="75" t="s">
        <v>120</v>
      </c>
    </row>
    <row r="3557" spans="1:5">
      <c r="A3557" s="82">
        <v>7182</v>
      </c>
      <c r="B3557" s="82">
        <v>26</v>
      </c>
      <c r="C3557" s="75">
        <v>2049</v>
      </c>
      <c r="D3557" s="75">
        <v>29</v>
      </c>
      <c r="E3557" s="75" t="s">
        <v>120</v>
      </c>
    </row>
    <row r="3558" spans="1:5">
      <c r="A3558" s="82">
        <v>7183</v>
      </c>
      <c r="B3558" s="82">
        <v>26</v>
      </c>
      <c r="C3558" s="75">
        <v>2049</v>
      </c>
      <c r="D3558" s="75">
        <v>29</v>
      </c>
      <c r="E3558" s="75" t="s">
        <v>120</v>
      </c>
    </row>
    <row r="3559" spans="1:5">
      <c r="A3559" s="82">
        <v>7184</v>
      </c>
      <c r="B3559" s="82">
        <v>26</v>
      </c>
      <c r="C3559" s="75">
        <v>2049</v>
      </c>
      <c r="D3559" s="75">
        <v>29</v>
      </c>
      <c r="E3559" s="75" t="s">
        <v>120</v>
      </c>
    </row>
    <row r="3560" spans="1:5">
      <c r="A3560" s="82">
        <v>7185</v>
      </c>
      <c r="B3560" s="82">
        <v>26</v>
      </c>
      <c r="C3560" s="75">
        <v>2049</v>
      </c>
      <c r="D3560" s="75">
        <v>29</v>
      </c>
      <c r="E3560" s="75" t="s">
        <v>120</v>
      </c>
    </row>
    <row r="3561" spans="1:5">
      <c r="A3561" s="82">
        <v>7186</v>
      </c>
      <c r="B3561" s="82">
        <v>26</v>
      </c>
      <c r="C3561" s="75">
        <v>2049</v>
      </c>
      <c r="D3561" s="75">
        <v>29</v>
      </c>
      <c r="E3561" s="75" t="s">
        <v>120</v>
      </c>
    </row>
    <row r="3562" spans="1:5">
      <c r="A3562" s="82">
        <v>7187</v>
      </c>
      <c r="B3562" s="82">
        <v>26</v>
      </c>
      <c r="C3562" s="75">
        <v>2049</v>
      </c>
      <c r="D3562" s="75">
        <v>29</v>
      </c>
      <c r="E3562" s="75" t="s">
        <v>120</v>
      </c>
    </row>
    <row r="3563" spans="1:5">
      <c r="A3563" s="82">
        <v>7190</v>
      </c>
      <c r="B3563" s="82">
        <v>28</v>
      </c>
      <c r="C3563" s="75">
        <v>1869</v>
      </c>
      <c r="D3563" s="75">
        <v>80</v>
      </c>
      <c r="E3563" s="75" t="s">
        <v>120</v>
      </c>
    </row>
    <row r="3564" spans="1:5">
      <c r="A3564" s="82">
        <v>7209</v>
      </c>
      <c r="B3564" s="82">
        <v>25</v>
      </c>
      <c r="C3564" s="75">
        <v>2421</v>
      </c>
      <c r="D3564" s="75">
        <v>25</v>
      </c>
      <c r="E3564" s="75" t="s">
        <v>120</v>
      </c>
    </row>
    <row r="3565" spans="1:5">
      <c r="A3565" s="82">
        <v>7210</v>
      </c>
      <c r="B3565" s="82">
        <v>25</v>
      </c>
      <c r="C3565" s="75">
        <v>2421</v>
      </c>
      <c r="D3565" s="75">
        <v>25</v>
      </c>
      <c r="E3565" s="75" t="s">
        <v>120</v>
      </c>
    </row>
    <row r="3566" spans="1:5">
      <c r="A3566" s="82">
        <v>7211</v>
      </c>
      <c r="B3566" s="82">
        <v>25</v>
      </c>
      <c r="C3566" s="75">
        <v>2421</v>
      </c>
      <c r="D3566" s="75">
        <v>25</v>
      </c>
      <c r="E3566" s="75" t="s">
        <v>120</v>
      </c>
    </row>
    <row r="3567" spans="1:5">
      <c r="A3567" s="82">
        <v>7212</v>
      </c>
      <c r="B3567" s="82">
        <v>25</v>
      </c>
      <c r="C3567" s="75">
        <v>2421</v>
      </c>
      <c r="D3567" s="75">
        <v>25</v>
      </c>
      <c r="E3567" s="75" t="s">
        <v>120</v>
      </c>
    </row>
    <row r="3568" spans="1:5">
      <c r="A3568" s="82">
        <v>7213</v>
      </c>
      <c r="B3568" s="82">
        <v>28</v>
      </c>
      <c r="C3568" s="75">
        <v>1869</v>
      </c>
      <c r="D3568" s="75">
        <v>80</v>
      </c>
      <c r="E3568" s="75" t="s">
        <v>120</v>
      </c>
    </row>
    <row r="3569" spans="1:5">
      <c r="A3569" s="82">
        <v>7214</v>
      </c>
      <c r="B3569" s="82">
        <v>28</v>
      </c>
      <c r="C3569" s="75">
        <v>1869</v>
      </c>
      <c r="D3569" s="75">
        <v>80</v>
      </c>
      <c r="E3569" s="75" t="s">
        <v>120</v>
      </c>
    </row>
    <row r="3570" spans="1:5">
      <c r="A3570" s="82">
        <v>7215</v>
      </c>
      <c r="B3570" s="82">
        <v>28</v>
      </c>
      <c r="C3570" s="75">
        <v>1869</v>
      </c>
      <c r="D3570" s="75">
        <v>80</v>
      </c>
      <c r="E3570" s="75" t="s">
        <v>120</v>
      </c>
    </row>
    <row r="3571" spans="1:5">
      <c r="A3571" s="82">
        <v>7216</v>
      </c>
      <c r="B3571" s="82">
        <v>27</v>
      </c>
      <c r="C3571" s="75">
        <v>1903</v>
      </c>
      <c r="D3571" s="75">
        <v>137</v>
      </c>
      <c r="E3571" s="75" t="s">
        <v>120</v>
      </c>
    </row>
    <row r="3572" spans="1:5">
      <c r="A3572" s="82">
        <v>7248</v>
      </c>
      <c r="B3572" s="82">
        <v>25</v>
      </c>
      <c r="C3572" s="75">
        <v>2421</v>
      </c>
      <c r="D3572" s="75">
        <v>25</v>
      </c>
      <c r="E3572" s="75" t="s">
        <v>120</v>
      </c>
    </row>
    <row r="3573" spans="1:5">
      <c r="A3573" s="82">
        <v>7249</v>
      </c>
      <c r="B3573" s="82">
        <v>25</v>
      </c>
      <c r="C3573" s="75">
        <v>2421</v>
      </c>
      <c r="D3573" s="75">
        <v>25</v>
      </c>
      <c r="E3573" s="75" t="s">
        <v>120</v>
      </c>
    </row>
    <row r="3574" spans="1:5">
      <c r="A3574" s="82">
        <v>7250</v>
      </c>
      <c r="B3574" s="82">
        <v>25</v>
      </c>
      <c r="C3574" s="75">
        <v>2421</v>
      </c>
      <c r="D3574" s="75">
        <v>25</v>
      </c>
      <c r="E3574" s="75" t="s">
        <v>120</v>
      </c>
    </row>
    <row r="3575" spans="1:5">
      <c r="A3575" s="82">
        <v>7252</v>
      </c>
      <c r="B3575" s="82">
        <v>25</v>
      </c>
      <c r="C3575" s="75">
        <v>2421</v>
      </c>
      <c r="D3575" s="75">
        <v>25</v>
      </c>
      <c r="E3575" s="75" t="s">
        <v>120</v>
      </c>
    </row>
    <row r="3576" spans="1:5">
      <c r="A3576" s="82">
        <v>7253</v>
      </c>
      <c r="B3576" s="82">
        <v>25</v>
      </c>
      <c r="C3576" s="75">
        <v>2421</v>
      </c>
      <c r="D3576" s="75">
        <v>25</v>
      </c>
      <c r="E3576" s="75" t="s">
        <v>120</v>
      </c>
    </row>
    <row r="3577" spans="1:5">
      <c r="A3577" s="82">
        <v>7254</v>
      </c>
      <c r="B3577" s="82">
        <v>25</v>
      </c>
      <c r="C3577" s="75">
        <v>2421</v>
      </c>
      <c r="D3577" s="75">
        <v>25</v>
      </c>
      <c r="E3577" s="75" t="s">
        <v>120</v>
      </c>
    </row>
    <row r="3578" spans="1:5">
      <c r="A3578" s="82">
        <v>7255</v>
      </c>
      <c r="B3578" s="82">
        <v>27</v>
      </c>
      <c r="C3578" s="75">
        <v>1903</v>
      </c>
      <c r="D3578" s="75">
        <v>137</v>
      </c>
      <c r="E3578" s="75" t="s">
        <v>120</v>
      </c>
    </row>
    <row r="3579" spans="1:5">
      <c r="A3579" s="82">
        <v>7256</v>
      </c>
      <c r="B3579" s="82">
        <v>22</v>
      </c>
      <c r="C3579" s="75">
        <v>1997</v>
      </c>
      <c r="D3579" s="75">
        <v>52</v>
      </c>
      <c r="E3579" s="75" t="s">
        <v>120</v>
      </c>
    </row>
    <row r="3580" spans="1:5">
      <c r="A3580" s="82">
        <v>7257</v>
      </c>
      <c r="B3580" s="82">
        <v>27</v>
      </c>
      <c r="C3580" s="75">
        <v>1903</v>
      </c>
      <c r="D3580" s="75">
        <v>137</v>
      </c>
      <c r="E3580" s="75" t="s">
        <v>120</v>
      </c>
    </row>
    <row r="3581" spans="1:5">
      <c r="A3581" s="82">
        <v>7258</v>
      </c>
      <c r="B3581" s="82">
        <v>25</v>
      </c>
      <c r="C3581" s="75">
        <v>2421</v>
      </c>
      <c r="D3581" s="75">
        <v>25</v>
      </c>
      <c r="E3581" s="75" t="s">
        <v>120</v>
      </c>
    </row>
    <row r="3582" spans="1:5">
      <c r="A3582" s="82">
        <v>7259</v>
      </c>
      <c r="B3582" s="82">
        <v>25</v>
      </c>
      <c r="C3582" s="75">
        <v>2421</v>
      </c>
      <c r="D3582" s="75">
        <v>25</v>
      </c>
      <c r="E3582" s="75" t="s">
        <v>120</v>
      </c>
    </row>
    <row r="3583" spans="1:5">
      <c r="A3583" s="82">
        <v>7260</v>
      </c>
      <c r="B3583" s="82">
        <v>27</v>
      </c>
      <c r="C3583" s="75">
        <v>1903</v>
      </c>
      <c r="D3583" s="75">
        <v>137</v>
      </c>
      <c r="E3583" s="75" t="s">
        <v>120</v>
      </c>
    </row>
    <row r="3584" spans="1:5">
      <c r="A3584" s="82">
        <v>7261</v>
      </c>
      <c r="B3584" s="82">
        <v>27</v>
      </c>
      <c r="C3584" s="75">
        <v>1903</v>
      </c>
      <c r="D3584" s="75">
        <v>137</v>
      </c>
      <c r="E3584" s="75" t="s">
        <v>120</v>
      </c>
    </row>
    <row r="3585" spans="1:5">
      <c r="A3585" s="82">
        <v>7262</v>
      </c>
      <c r="B3585" s="82">
        <v>27</v>
      </c>
      <c r="C3585" s="75">
        <v>1903</v>
      </c>
      <c r="D3585" s="75">
        <v>137</v>
      </c>
      <c r="E3585" s="75" t="s">
        <v>120</v>
      </c>
    </row>
    <row r="3586" spans="1:5">
      <c r="A3586" s="82">
        <v>7263</v>
      </c>
      <c r="B3586" s="82">
        <v>27</v>
      </c>
      <c r="C3586" s="75">
        <v>1903</v>
      </c>
      <c r="D3586" s="75">
        <v>137</v>
      </c>
      <c r="E3586" s="75" t="s">
        <v>120</v>
      </c>
    </row>
    <row r="3587" spans="1:5">
      <c r="A3587" s="82">
        <v>7264</v>
      </c>
      <c r="B3587" s="82">
        <v>27</v>
      </c>
      <c r="C3587" s="75">
        <v>1903</v>
      </c>
      <c r="D3587" s="75">
        <v>137</v>
      </c>
      <c r="E3587" s="75" t="s">
        <v>120</v>
      </c>
    </row>
    <row r="3588" spans="1:5">
      <c r="A3588" s="82">
        <v>7265</v>
      </c>
      <c r="B3588" s="82">
        <v>27</v>
      </c>
      <c r="C3588" s="75">
        <v>1903</v>
      </c>
      <c r="D3588" s="75">
        <v>137</v>
      </c>
      <c r="E3588" s="75" t="s">
        <v>120</v>
      </c>
    </row>
    <row r="3589" spans="1:5">
      <c r="A3589" s="82">
        <v>7267</v>
      </c>
      <c r="B3589" s="82">
        <v>25</v>
      </c>
      <c r="C3589" s="75">
        <v>2421</v>
      </c>
      <c r="D3589" s="75">
        <v>25</v>
      </c>
      <c r="E3589" s="75" t="s">
        <v>120</v>
      </c>
    </row>
    <row r="3590" spans="1:5">
      <c r="A3590" s="82">
        <v>7268</v>
      </c>
      <c r="B3590" s="82">
        <v>25</v>
      </c>
      <c r="C3590" s="75">
        <v>2421</v>
      </c>
      <c r="D3590" s="75">
        <v>25</v>
      </c>
      <c r="E3590" s="75" t="s">
        <v>120</v>
      </c>
    </row>
    <row r="3591" spans="1:5">
      <c r="A3591" s="82">
        <v>7270</v>
      </c>
      <c r="B3591" s="82">
        <v>25</v>
      </c>
      <c r="C3591" s="75">
        <v>2421</v>
      </c>
      <c r="D3591" s="75">
        <v>25</v>
      </c>
      <c r="E3591" s="75" t="s">
        <v>120</v>
      </c>
    </row>
    <row r="3592" spans="1:5">
      <c r="A3592" s="82">
        <v>7275</v>
      </c>
      <c r="B3592" s="82">
        <v>25</v>
      </c>
      <c r="C3592" s="75">
        <v>2421</v>
      </c>
      <c r="D3592" s="75">
        <v>25</v>
      </c>
      <c r="E3592" s="75" t="s">
        <v>120</v>
      </c>
    </row>
    <row r="3593" spans="1:5">
      <c r="A3593" s="82">
        <v>7276</v>
      </c>
      <c r="B3593" s="82">
        <v>25</v>
      </c>
      <c r="C3593" s="75">
        <v>2421</v>
      </c>
      <c r="D3593" s="75">
        <v>25</v>
      </c>
      <c r="E3593" s="75" t="s">
        <v>120</v>
      </c>
    </row>
    <row r="3594" spans="1:5">
      <c r="A3594" s="82">
        <v>7277</v>
      </c>
      <c r="B3594" s="82">
        <v>25</v>
      </c>
      <c r="C3594" s="75">
        <v>2421</v>
      </c>
      <c r="D3594" s="75">
        <v>25</v>
      </c>
      <c r="E3594" s="75" t="s">
        <v>120</v>
      </c>
    </row>
    <row r="3595" spans="1:5">
      <c r="A3595" s="82">
        <v>7290</v>
      </c>
      <c r="B3595" s="82">
        <v>25</v>
      </c>
      <c r="C3595" s="75">
        <v>2421</v>
      </c>
      <c r="D3595" s="75">
        <v>25</v>
      </c>
      <c r="E3595" s="75" t="s">
        <v>120</v>
      </c>
    </row>
    <row r="3596" spans="1:5">
      <c r="A3596" s="82">
        <v>7291</v>
      </c>
      <c r="B3596" s="82">
        <v>25</v>
      </c>
      <c r="C3596" s="75">
        <v>2421</v>
      </c>
      <c r="D3596" s="75">
        <v>25</v>
      </c>
      <c r="E3596" s="75" t="s">
        <v>120</v>
      </c>
    </row>
    <row r="3597" spans="1:5">
      <c r="A3597" s="82">
        <v>7292</v>
      </c>
      <c r="B3597" s="82">
        <v>25</v>
      </c>
      <c r="C3597" s="75">
        <v>2421</v>
      </c>
      <c r="D3597" s="75">
        <v>25</v>
      </c>
      <c r="E3597" s="75" t="s">
        <v>120</v>
      </c>
    </row>
    <row r="3598" spans="1:5">
      <c r="A3598" s="82">
        <v>7300</v>
      </c>
      <c r="B3598" s="82">
        <v>25</v>
      </c>
      <c r="C3598" s="75">
        <v>2421</v>
      </c>
      <c r="D3598" s="75">
        <v>25</v>
      </c>
      <c r="E3598" s="75" t="s">
        <v>120</v>
      </c>
    </row>
    <row r="3599" spans="1:5">
      <c r="A3599" s="82">
        <v>7301</v>
      </c>
      <c r="B3599" s="82">
        <v>25</v>
      </c>
      <c r="C3599" s="75">
        <v>2421</v>
      </c>
      <c r="D3599" s="75">
        <v>25</v>
      </c>
      <c r="E3599" s="75" t="s">
        <v>120</v>
      </c>
    </row>
    <row r="3600" spans="1:5">
      <c r="A3600" s="82">
        <v>7302</v>
      </c>
      <c r="B3600" s="82">
        <v>25</v>
      </c>
      <c r="C3600" s="75">
        <v>2421</v>
      </c>
      <c r="D3600" s="75">
        <v>25</v>
      </c>
      <c r="E3600" s="75" t="s">
        <v>120</v>
      </c>
    </row>
    <row r="3601" spans="1:5">
      <c r="A3601" s="82">
        <v>7303</v>
      </c>
      <c r="B3601" s="82">
        <v>25</v>
      </c>
      <c r="C3601" s="75">
        <v>2421</v>
      </c>
      <c r="D3601" s="75">
        <v>25</v>
      </c>
      <c r="E3601" s="75" t="s">
        <v>120</v>
      </c>
    </row>
    <row r="3602" spans="1:5">
      <c r="A3602" s="82">
        <v>7304</v>
      </c>
      <c r="B3602" s="82">
        <v>25</v>
      </c>
      <c r="C3602" s="75">
        <v>2421</v>
      </c>
      <c r="D3602" s="75">
        <v>25</v>
      </c>
      <c r="E3602" s="75" t="s">
        <v>120</v>
      </c>
    </row>
    <row r="3603" spans="1:5">
      <c r="A3603" s="82">
        <v>7305</v>
      </c>
      <c r="B3603" s="82">
        <v>22</v>
      </c>
      <c r="C3603" s="75">
        <v>1997</v>
      </c>
      <c r="D3603" s="75">
        <v>52</v>
      </c>
      <c r="E3603" s="75" t="s">
        <v>120</v>
      </c>
    </row>
    <row r="3604" spans="1:5">
      <c r="A3604" s="82">
        <v>7306</v>
      </c>
      <c r="B3604" s="82">
        <v>22</v>
      </c>
      <c r="C3604" s="75">
        <v>1997</v>
      </c>
      <c r="D3604" s="75">
        <v>52</v>
      </c>
      <c r="E3604" s="75" t="s">
        <v>120</v>
      </c>
    </row>
    <row r="3605" spans="1:5">
      <c r="A3605" s="82">
        <v>7307</v>
      </c>
      <c r="B3605" s="82">
        <v>22</v>
      </c>
      <c r="C3605" s="75">
        <v>1997</v>
      </c>
      <c r="D3605" s="75">
        <v>52</v>
      </c>
      <c r="E3605" s="75" t="s">
        <v>120</v>
      </c>
    </row>
    <row r="3606" spans="1:5">
      <c r="A3606" s="82">
        <v>7310</v>
      </c>
      <c r="B3606" s="82">
        <v>22</v>
      </c>
      <c r="C3606" s="75">
        <v>1997</v>
      </c>
      <c r="D3606" s="75">
        <v>52</v>
      </c>
      <c r="E3606" s="75" t="s">
        <v>120</v>
      </c>
    </row>
    <row r="3607" spans="1:5">
      <c r="A3607" s="82">
        <v>7315</v>
      </c>
      <c r="B3607" s="82">
        <v>22</v>
      </c>
      <c r="C3607" s="75">
        <v>1997</v>
      </c>
      <c r="D3607" s="75">
        <v>52</v>
      </c>
      <c r="E3607" s="75" t="s">
        <v>120</v>
      </c>
    </row>
    <row r="3608" spans="1:5">
      <c r="A3608" s="82">
        <v>7316</v>
      </c>
      <c r="B3608" s="82">
        <v>22</v>
      </c>
      <c r="C3608" s="75">
        <v>1997</v>
      </c>
      <c r="D3608" s="75">
        <v>52</v>
      </c>
      <c r="E3608" s="75" t="s">
        <v>120</v>
      </c>
    </row>
    <row r="3609" spans="1:5">
      <c r="A3609" s="82">
        <v>7320</v>
      </c>
      <c r="B3609" s="82">
        <v>22</v>
      </c>
      <c r="C3609" s="75">
        <v>1997</v>
      </c>
      <c r="D3609" s="75">
        <v>52</v>
      </c>
      <c r="E3609" s="75" t="s">
        <v>120</v>
      </c>
    </row>
    <row r="3610" spans="1:5">
      <c r="A3610" s="82">
        <v>7321</v>
      </c>
      <c r="B3610" s="82">
        <v>23</v>
      </c>
      <c r="C3610" s="75">
        <v>2516</v>
      </c>
      <c r="D3610" s="75">
        <v>48</v>
      </c>
      <c r="E3610" s="75" t="s">
        <v>120</v>
      </c>
    </row>
    <row r="3611" spans="1:5">
      <c r="A3611" s="82">
        <v>7322</v>
      </c>
      <c r="B3611" s="82">
        <v>22</v>
      </c>
      <c r="C3611" s="75">
        <v>1997</v>
      </c>
      <c r="D3611" s="75">
        <v>52</v>
      </c>
      <c r="E3611" s="75" t="s">
        <v>120</v>
      </c>
    </row>
    <row r="3612" spans="1:5">
      <c r="A3612" s="82">
        <v>7325</v>
      </c>
      <c r="B3612" s="82">
        <v>22</v>
      </c>
      <c r="C3612" s="75">
        <v>1997</v>
      </c>
      <c r="D3612" s="75">
        <v>52</v>
      </c>
      <c r="E3612" s="75" t="s">
        <v>120</v>
      </c>
    </row>
    <row r="3613" spans="1:5">
      <c r="A3613" s="82">
        <v>7330</v>
      </c>
      <c r="B3613" s="82">
        <v>22</v>
      </c>
      <c r="C3613" s="75">
        <v>1997</v>
      </c>
      <c r="D3613" s="75">
        <v>52</v>
      </c>
      <c r="E3613" s="75" t="s">
        <v>120</v>
      </c>
    </row>
    <row r="3614" spans="1:5">
      <c r="A3614" s="82">
        <v>7331</v>
      </c>
      <c r="B3614" s="82">
        <v>22</v>
      </c>
      <c r="C3614" s="75">
        <v>1997</v>
      </c>
      <c r="D3614" s="75">
        <v>52</v>
      </c>
      <c r="E3614" s="75" t="s">
        <v>120</v>
      </c>
    </row>
    <row r="3615" spans="1:5">
      <c r="A3615" s="82">
        <v>7466</v>
      </c>
      <c r="B3615" s="82">
        <v>23</v>
      </c>
      <c r="C3615" s="75">
        <v>2516</v>
      </c>
      <c r="D3615" s="75">
        <v>48</v>
      </c>
      <c r="E3615" s="75" t="s">
        <v>120</v>
      </c>
    </row>
    <row r="3616" spans="1:5">
      <c r="A3616" s="82">
        <v>7467</v>
      </c>
      <c r="B3616" s="82">
        <v>23</v>
      </c>
      <c r="C3616" s="75">
        <v>2516</v>
      </c>
      <c r="D3616" s="75">
        <v>48</v>
      </c>
      <c r="E3616" s="75" t="s">
        <v>120</v>
      </c>
    </row>
    <row r="3617" spans="1:5">
      <c r="A3617" s="82">
        <v>7468</v>
      </c>
      <c r="B3617" s="82">
        <v>23</v>
      </c>
      <c r="C3617" s="75">
        <v>2516</v>
      </c>
      <c r="D3617" s="75">
        <v>48</v>
      </c>
      <c r="E3617" s="75" t="s">
        <v>120</v>
      </c>
    </row>
    <row r="3618" spans="1:5">
      <c r="A3618" s="82">
        <v>7469</v>
      </c>
      <c r="B3618" s="82">
        <v>23</v>
      </c>
      <c r="C3618" s="75">
        <v>2516</v>
      </c>
      <c r="D3618" s="75">
        <v>48</v>
      </c>
      <c r="E3618" s="75" t="s">
        <v>120</v>
      </c>
    </row>
    <row r="3619" spans="1:5">
      <c r="A3619" s="82">
        <v>7470</v>
      </c>
      <c r="B3619" s="82">
        <v>23</v>
      </c>
      <c r="C3619" s="75">
        <v>2516</v>
      </c>
      <c r="D3619" s="75">
        <v>48</v>
      </c>
      <c r="E3619" s="75" t="s">
        <v>120</v>
      </c>
    </row>
    <row r="3620" spans="1:5">
      <c r="A3620" s="82">
        <v>7800</v>
      </c>
      <c r="B3620" s="82">
        <v>25</v>
      </c>
      <c r="C3620" s="75">
        <v>2421</v>
      </c>
      <c r="D3620" s="75">
        <v>25</v>
      </c>
      <c r="E3620" s="75" t="s">
        <v>120</v>
      </c>
    </row>
    <row r="3621" spans="1:5">
      <c r="A3621" s="82">
        <v>7802</v>
      </c>
      <c r="B3621" s="82">
        <v>26</v>
      </c>
      <c r="C3621" s="75">
        <v>2049</v>
      </c>
      <c r="D3621" s="75">
        <v>29</v>
      </c>
      <c r="E3621" s="75" t="s">
        <v>120</v>
      </c>
    </row>
    <row r="3622" spans="1:5">
      <c r="A3622" s="82">
        <v>7803</v>
      </c>
      <c r="B3622" s="82">
        <v>26</v>
      </c>
      <c r="C3622" s="75">
        <v>2049</v>
      </c>
      <c r="D3622" s="75">
        <v>29</v>
      </c>
      <c r="E3622" s="75" t="s">
        <v>120</v>
      </c>
    </row>
    <row r="3623" spans="1:5">
      <c r="A3623" s="82">
        <v>7804</v>
      </c>
      <c r="B3623" s="82">
        <v>26</v>
      </c>
      <c r="C3623" s="75">
        <v>2049</v>
      </c>
      <c r="D3623" s="75">
        <v>29</v>
      </c>
      <c r="E3623" s="75" t="s">
        <v>120</v>
      </c>
    </row>
    <row r="3624" spans="1:5">
      <c r="A3624" s="82">
        <v>7805</v>
      </c>
      <c r="B3624" s="82">
        <v>26</v>
      </c>
      <c r="C3624" s="75">
        <v>2049</v>
      </c>
      <c r="D3624" s="75">
        <v>29</v>
      </c>
      <c r="E3624" s="75" t="s">
        <v>120</v>
      </c>
    </row>
    <row r="3625" spans="1:5">
      <c r="A3625" s="82">
        <v>7806</v>
      </c>
      <c r="B3625" s="82">
        <v>26</v>
      </c>
      <c r="C3625" s="75">
        <v>2049</v>
      </c>
      <c r="D3625" s="75">
        <v>29</v>
      </c>
      <c r="E3625" s="75" t="s">
        <v>120</v>
      </c>
    </row>
    <row r="3626" spans="1:5">
      <c r="A3626" s="82">
        <v>7807</v>
      </c>
      <c r="B3626" s="82">
        <v>26</v>
      </c>
      <c r="C3626" s="75">
        <v>2049</v>
      </c>
      <c r="D3626" s="75">
        <v>29</v>
      </c>
      <c r="E3626" s="75" t="s">
        <v>120</v>
      </c>
    </row>
    <row r="3627" spans="1:5">
      <c r="A3627" s="82">
        <v>7808</v>
      </c>
      <c r="B3627" s="82">
        <v>26</v>
      </c>
      <c r="C3627" s="75">
        <v>2049</v>
      </c>
      <c r="D3627" s="75">
        <v>29</v>
      </c>
      <c r="E3627" s="75" t="s">
        <v>120</v>
      </c>
    </row>
    <row r="3628" spans="1:5">
      <c r="A3628" s="82">
        <v>7809</v>
      </c>
      <c r="B3628" s="82">
        <v>26</v>
      </c>
      <c r="C3628" s="75">
        <v>2049</v>
      </c>
      <c r="D3628" s="75">
        <v>29</v>
      </c>
      <c r="E3628" s="75" t="s">
        <v>120</v>
      </c>
    </row>
    <row r="3629" spans="1:5">
      <c r="A3629" s="82">
        <v>7810</v>
      </c>
      <c r="B3629" s="82">
        <v>26</v>
      </c>
      <c r="C3629" s="75">
        <v>2049</v>
      </c>
      <c r="D3629" s="75">
        <v>29</v>
      </c>
      <c r="E3629" s="75" t="s">
        <v>120</v>
      </c>
    </row>
    <row r="3630" spans="1:5">
      <c r="A3630" s="82">
        <v>7811</v>
      </c>
      <c r="B3630" s="82">
        <v>26</v>
      </c>
      <c r="C3630" s="75">
        <v>2049</v>
      </c>
      <c r="D3630" s="75">
        <v>29</v>
      </c>
      <c r="E3630" s="75" t="s">
        <v>120</v>
      </c>
    </row>
    <row r="3631" spans="1:5">
      <c r="A3631" s="82">
        <v>7812</v>
      </c>
      <c r="B3631" s="82">
        <v>26</v>
      </c>
      <c r="C3631" s="75">
        <v>2049</v>
      </c>
      <c r="D3631" s="75">
        <v>29</v>
      </c>
      <c r="E3631" s="75" t="s">
        <v>120</v>
      </c>
    </row>
    <row r="3632" spans="1:5">
      <c r="A3632" s="82">
        <v>7813</v>
      </c>
      <c r="B3632" s="82">
        <v>26</v>
      </c>
      <c r="C3632" s="75">
        <v>2049</v>
      </c>
      <c r="D3632" s="75">
        <v>29</v>
      </c>
      <c r="E3632" s="75" t="s">
        <v>120</v>
      </c>
    </row>
    <row r="3633" spans="1:5">
      <c r="A3633" s="82">
        <v>7814</v>
      </c>
      <c r="B3633" s="82">
        <v>26</v>
      </c>
      <c r="C3633" s="75">
        <v>2049</v>
      </c>
      <c r="D3633" s="75">
        <v>29</v>
      </c>
      <c r="E3633" s="75" t="s">
        <v>120</v>
      </c>
    </row>
    <row r="3634" spans="1:5">
      <c r="A3634" s="82">
        <v>7823</v>
      </c>
      <c r="B3634" s="82">
        <v>26</v>
      </c>
      <c r="C3634" s="75">
        <v>2049</v>
      </c>
      <c r="D3634" s="75">
        <v>29</v>
      </c>
      <c r="E3634" s="75" t="s">
        <v>120</v>
      </c>
    </row>
    <row r="3635" spans="1:5">
      <c r="A3635" s="82">
        <v>7824</v>
      </c>
      <c r="B3635" s="82">
        <v>26</v>
      </c>
      <c r="C3635" s="75">
        <v>2049</v>
      </c>
      <c r="D3635" s="75">
        <v>29</v>
      </c>
      <c r="E3635" s="75" t="s">
        <v>120</v>
      </c>
    </row>
    <row r="3636" spans="1:5">
      <c r="A3636" s="82">
        <v>7827</v>
      </c>
      <c r="B3636" s="82">
        <v>26</v>
      </c>
      <c r="C3636" s="75">
        <v>2049</v>
      </c>
      <c r="D3636" s="75">
        <v>29</v>
      </c>
      <c r="E3636" s="75" t="s">
        <v>120</v>
      </c>
    </row>
    <row r="3637" spans="1:5">
      <c r="A3637" s="82">
        <v>7828</v>
      </c>
      <c r="B3637" s="82">
        <v>26</v>
      </c>
      <c r="C3637" s="75">
        <v>2049</v>
      </c>
      <c r="D3637" s="75">
        <v>29</v>
      </c>
      <c r="E3637" s="75" t="s">
        <v>120</v>
      </c>
    </row>
    <row r="3638" spans="1:5">
      <c r="A3638" s="82">
        <v>7829</v>
      </c>
      <c r="B3638" s="82">
        <v>26</v>
      </c>
      <c r="C3638" s="75">
        <v>2049</v>
      </c>
      <c r="D3638" s="75">
        <v>29</v>
      </c>
      <c r="E3638" s="75" t="s">
        <v>120</v>
      </c>
    </row>
    <row r="3639" spans="1:5">
      <c r="A3639" s="82">
        <v>7845</v>
      </c>
      <c r="B3639" s="82">
        <v>26</v>
      </c>
      <c r="C3639" s="75">
        <v>2049</v>
      </c>
      <c r="D3639" s="75">
        <v>29</v>
      </c>
      <c r="E3639" s="75" t="s">
        <v>120</v>
      </c>
    </row>
    <row r="3640" spans="1:5">
      <c r="A3640" s="82">
        <v>7850</v>
      </c>
      <c r="B3640" s="82">
        <v>26</v>
      </c>
      <c r="C3640" s="75">
        <v>2049</v>
      </c>
      <c r="D3640" s="75">
        <v>29</v>
      </c>
      <c r="E3640" s="75" t="s">
        <v>120</v>
      </c>
    </row>
    <row r="3641" spans="1:5">
      <c r="A3641" s="82">
        <v>7892</v>
      </c>
      <c r="B3641" s="82">
        <v>26</v>
      </c>
      <c r="C3641" s="75">
        <v>2049</v>
      </c>
      <c r="D3641" s="75">
        <v>29</v>
      </c>
      <c r="E3641" s="75" t="s">
        <v>120</v>
      </c>
    </row>
    <row r="3642" spans="1:5">
      <c r="A3642" s="82">
        <v>7900</v>
      </c>
      <c r="B3642" s="82">
        <v>25</v>
      </c>
      <c r="C3642" s="75">
        <v>2421</v>
      </c>
      <c r="D3642" s="75">
        <v>25</v>
      </c>
      <c r="E3642" s="75" t="s">
        <v>120</v>
      </c>
    </row>
    <row r="3643" spans="1:5">
      <c r="A3643" s="82">
        <v>7901</v>
      </c>
      <c r="B3643" s="82">
        <v>25</v>
      </c>
      <c r="C3643" s="75">
        <v>2421</v>
      </c>
      <c r="D3643" s="75">
        <v>25</v>
      </c>
      <c r="E3643" s="75" t="s">
        <v>120</v>
      </c>
    </row>
    <row r="3644" spans="1:5">
      <c r="A3644" s="82">
        <v>7902</v>
      </c>
      <c r="B3644" s="82">
        <v>25</v>
      </c>
      <c r="C3644" s="75">
        <v>2421</v>
      </c>
      <c r="D3644" s="75">
        <v>25</v>
      </c>
      <c r="E3644" s="75" t="s">
        <v>120</v>
      </c>
    </row>
    <row r="3645" spans="1:5">
      <c r="A3645" s="82">
        <v>7903</v>
      </c>
      <c r="B3645" s="82">
        <v>25</v>
      </c>
      <c r="C3645" s="75">
        <v>2421</v>
      </c>
      <c r="D3645" s="75">
        <v>25</v>
      </c>
      <c r="E3645" s="75" t="s">
        <v>120</v>
      </c>
    </row>
    <row r="3646" spans="1:5">
      <c r="A3646" s="82">
        <v>7904</v>
      </c>
      <c r="B3646" s="82">
        <v>25</v>
      </c>
      <c r="C3646" s="75">
        <v>2421</v>
      </c>
      <c r="D3646" s="75">
        <v>25</v>
      </c>
      <c r="E3646" s="75" t="s">
        <v>120</v>
      </c>
    </row>
    <row r="3647" spans="1:5">
      <c r="A3647" s="82">
        <v>7905</v>
      </c>
      <c r="B3647" s="82">
        <v>25</v>
      </c>
      <c r="C3647" s="75">
        <v>2421</v>
      </c>
      <c r="D3647" s="75">
        <v>25</v>
      </c>
      <c r="E3647" s="75" t="s">
        <v>120</v>
      </c>
    </row>
    <row r="3648" spans="1:5">
      <c r="A3648" s="82">
        <v>7906</v>
      </c>
      <c r="B3648" s="82">
        <v>25</v>
      </c>
      <c r="C3648" s="75">
        <v>2421</v>
      </c>
      <c r="D3648" s="75">
        <v>25</v>
      </c>
      <c r="E3648" s="75" t="s">
        <v>120</v>
      </c>
    </row>
    <row r="3649" spans="1:5">
      <c r="A3649" s="82">
        <v>7907</v>
      </c>
      <c r="B3649" s="82">
        <v>25</v>
      </c>
      <c r="C3649" s="75">
        <v>2421</v>
      </c>
      <c r="D3649" s="75">
        <v>25</v>
      </c>
      <c r="E3649" s="75" t="s">
        <v>120</v>
      </c>
    </row>
    <row r="3650" spans="1:5">
      <c r="A3650" s="82">
        <v>7908</v>
      </c>
      <c r="B3650" s="82">
        <v>25</v>
      </c>
      <c r="C3650" s="75">
        <v>2421</v>
      </c>
      <c r="D3650" s="75">
        <v>25</v>
      </c>
      <c r="E3650" s="75" t="s">
        <v>120</v>
      </c>
    </row>
    <row r="3651" spans="1:5">
      <c r="A3651" s="82">
        <v>7916</v>
      </c>
      <c r="B3651" s="82">
        <v>22</v>
      </c>
      <c r="C3651" s="75">
        <v>1997</v>
      </c>
      <c r="D3651" s="75">
        <v>52</v>
      </c>
      <c r="E3651" s="75" t="s">
        <v>120</v>
      </c>
    </row>
    <row r="3652" spans="1:5">
      <c r="A3652" s="82">
        <v>7917</v>
      </c>
      <c r="B3652" s="82">
        <v>25</v>
      </c>
      <c r="C3652" s="75">
        <v>2421</v>
      </c>
      <c r="D3652" s="75">
        <v>25</v>
      </c>
      <c r="E3652" s="75" t="s">
        <v>120</v>
      </c>
    </row>
    <row r="3653" spans="1:5">
      <c r="A3653" s="82">
        <v>7918</v>
      </c>
      <c r="B3653" s="82">
        <v>25</v>
      </c>
      <c r="C3653" s="75">
        <v>2421</v>
      </c>
      <c r="D3653" s="75">
        <v>25</v>
      </c>
      <c r="E3653" s="75" t="s">
        <v>120</v>
      </c>
    </row>
    <row r="3654" spans="1:5">
      <c r="A3654" s="82">
        <v>7919</v>
      </c>
      <c r="B3654" s="82">
        <v>22</v>
      </c>
      <c r="C3654" s="75">
        <v>1997</v>
      </c>
      <c r="D3654" s="75">
        <v>52</v>
      </c>
      <c r="E3654" s="75" t="s">
        <v>120</v>
      </c>
    </row>
    <row r="3655" spans="1:5">
      <c r="A3655" s="82">
        <v>7920</v>
      </c>
      <c r="B3655" s="82">
        <v>25</v>
      </c>
      <c r="C3655" s="75">
        <v>2421</v>
      </c>
      <c r="D3655" s="75">
        <v>25</v>
      </c>
      <c r="E3655" s="75" t="s">
        <v>120</v>
      </c>
    </row>
    <row r="3656" spans="1:5">
      <c r="A3656" s="82">
        <v>7921</v>
      </c>
      <c r="B3656" s="82">
        <v>25</v>
      </c>
      <c r="C3656" s="75">
        <v>2421</v>
      </c>
      <c r="D3656" s="75">
        <v>25</v>
      </c>
      <c r="E3656" s="75" t="s">
        <v>120</v>
      </c>
    </row>
    <row r="3657" spans="1:5">
      <c r="A3657" s="82">
        <v>7922</v>
      </c>
      <c r="B3657" s="82">
        <v>22</v>
      </c>
      <c r="C3657" s="75">
        <v>1997</v>
      </c>
      <c r="D3657" s="75">
        <v>52</v>
      </c>
      <c r="E3657" s="75" t="s">
        <v>120</v>
      </c>
    </row>
    <row r="3658" spans="1:5">
      <c r="A3658" s="82">
        <v>7923</v>
      </c>
      <c r="B3658" s="82">
        <v>25</v>
      </c>
      <c r="C3658" s="75">
        <v>2421</v>
      </c>
      <c r="D3658" s="75">
        <v>25</v>
      </c>
      <c r="E3658" s="75" t="s">
        <v>120</v>
      </c>
    </row>
    <row r="3659" spans="1:5">
      <c r="A3659" s="82">
        <v>8001</v>
      </c>
      <c r="B3659" s="82">
        <v>18</v>
      </c>
      <c r="C3659" s="75">
        <v>1590</v>
      </c>
      <c r="D3659" s="75">
        <v>100</v>
      </c>
      <c r="E3659" s="75" t="s">
        <v>116</v>
      </c>
    </row>
    <row r="3660" spans="1:5">
      <c r="A3660" s="82">
        <v>8002</v>
      </c>
      <c r="B3660" s="82">
        <v>18</v>
      </c>
      <c r="C3660" s="75">
        <v>1590</v>
      </c>
      <c r="D3660" s="75">
        <v>100</v>
      </c>
      <c r="E3660" s="75" t="s">
        <v>116</v>
      </c>
    </row>
    <row r="3661" spans="1:5">
      <c r="A3661" s="82">
        <v>8003</v>
      </c>
      <c r="B3661" s="82">
        <v>18</v>
      </c>
      <c r="C3661" s="75">
        <v>1590</v>
      </c>
      <c r="D3661" s="75">
        <v>100</v>
      </c>
      <c r="E3661" s="75" t="s">
        <v>116</v>
      </c>
    </row>
    <row r="3662" spans="1:5">
      <c r="A3662" s="82">
        <v>8004</v>
      </c>
      <c r="B3662" s="82">
        <v>18</v>
      </c>
      <c r="C3662" s="75">
        <v>1590</v>
      </c>
      <c r="D3662" s="75">
        <v>100</v>
      </c>
      <c r="E3662" s="75" t="s">
        <v>116</v>
      </c>
    </row>
    <row r="3663" spans="1:5">
      <c r="A3663" s="82">
        <v>8005</v>
      </c>
      <c r="B3663" s="82">
        <v>18</v>
      </c>
      <c r="C3663" s="75">
        <v>1590</v>
      </c>
      <c r="D3663" s="75">
        <v>100</v>
      </c>
      <c r="E3663" s="75" t="s">
        <v>116</v>
      </c>
    </row>
    <row r="3664" spans="1:5">
      <c r="A3664" s="82">
        <v>8006</v>
      </c>
      <c r="B3664" s="82">
        <v>18</v>
      </c>
      <c r="C3664" s="75">
        <v>1590</v>
      </c>
      <c r="D3664" s="75">
        <v>100</v>
      </c>
      <c r="E3664" s="75" t="s">
        <v>116</v>
      </c>
    </row>
    <row r="3665" spans="1:5">
      <c r="A3665" s="82">
        <v>8007</v>
      </c>
      <c r="B3665" s="82">
        <v>18</v>
      </c>
      <c r="C3665" s="75">
        <v>1590</v>
      </c>
      <c r="D3665" s="75">
        <v>100</v>
      </c>
      <c r="E3665" s="75" t="s">
        <v>116</v>
      </c>
    </row>
    <row r="3666" spans="1:5">
      <c r="A3666" s="82">
        <v>8008</v>
      </c>
      <c r="B3666" s="82">
        <v>18</v>
      </c>
      <c r="C3666" s="75">
        <v>1590</v>
      </c>
      <c r="D3666" s="75">
        <v>100</v>
      </c>
      <c r="E3666" s="75" t="s">
        <v>116</v>
      </c>
    </row>
    <row r="3667" spans="1:5">
      <c r="A3667" s="82">
        <v>8009</v>
      </c>
      <c r="B3667" s="82">
        <v>18</v>
      </c>
      <c r="C3667" s="75">
        <v>1590</v>
      </c>
      <c r="D3667" s="75">
        <v>100</v>
      </c>
      <c r="E3667" s="75" t="s">
        <v>116</v>
      </c>
    </row>
    <row r="3668" spans="1:5">
      <c r="A3668" s="82">
        <v>8010</v>
      </c>
      <c r="B3668" s="82">
        <v>18</v>
      </c>
      <c r="C3668" s="75">
        <v>1590</v>
      </c>
      <c r="D3668" s="75">
        <v>100</v>
      </c>
      <c r="E3668" s="75" t="s">
        <v>116</v>
      </c>
    </row>
    <row r="3669" spans="1:5">
      <c r="A3669" s="82">
        <v>8045</v>
      </c>
      <c r="B3669" s="82">
        <v>18</v>
      </c>
      <c r="C3669" s="75">
        <v>1590</v>
      </c>
      <c r="D3669" s="75">
        <v>100</v>
      </c>
      <c r="E3669" s="75" t="s">
        <v>116</v>
      </c>
    </row>
    <row r="3670" spans="1:5">
      <c r="A3670" s="82">
        <v>8051</v>
      </c>
      <c r="B3670" s="82">
        <v>18</v>
      </c>
      <c r="C3670" s="75">
        <v>1590</v>
      </c>
      <c r="D3670" s="75">
        <v>100</v>
      </c>
      <c r="E3670" s="75" t="s">
        <v>116</v>
      </c>
    </row>
    <row r="3671" spans="1:5">
      <c r="A3671" s="82">
        <v>8060</v>
      </c>
      <c r="B3671" s="82">
        <v>18</v>
      </c>
      <c r="C3671" s="75">
        <v>1590</v>
      </c>
      <c r="D3671" s="75">
        <v>100</v>
      </c>
      <c r="E3671" s="75" t="s">
        <v>116</v>
      </c>
    </row>
    <row r="3672" spans="1:5">
      <c r="A3672" s="82">
        <v>8061</v>
      </c>
      <c r="B3672" s="82">
        <v>18</v>
      </c>
      <c r="C3672" s="75">
        <v>1590</v>
      </c>
      <c r="D3672" s="75">
        <v>100</v>
      </c>
      <c r="E3672" s="75" t="s">
        <v>116</v>
      </c>
    </row>
    <row r="3673" spans="1:5">
      <c r="A3673" s="82">
        <v>8066</v>
      </c>
      <c r="B3673" s="82">
        <v>18</v>
      </c>
      <c r="C3673" s="75">
        <v>1590</v>
      </c>
      <c r="D3673" s="75">
        <v>100</v>
      </c>
      <c r="E3673" s="75" t="s">
        <v>116</v>
      </c>
    </row>
    <row r="3674" spans="1:5">
      <c r="A3674" s="82">
        <v>8069</v>
      </c>
      <c r="B3674" s="82">
        <v>18</v>
      </c>
      <c r="C3674" s="75">
        <v>1590</v>
      </c>
      <c r="D3674" s="75">
        <v>100</v>
      </c>
      <c r="E3674" s="75" t="s">
        <v>116</v>
      </c>
    </row>
    <row r="3675" spans="1:5">
      <c r="A3675" s="82">
        <v>8070</v>
      </c>
      <c r="B3675" s="82">
        <v>18</v>
      </c>
      <c r="C3675" s="75">
        <v>1590</v>
      </c>
      <c r="D3675" s="75">
        <v>100</v>
      </c>
      <c r="E3675" s="75" t="s">
        <v>116</v>
      </c>
    </row>
    <row r="3676" spans="1:5">
      <c r="A3676" s="82">
        <v>8071</v>
      </c>
      <c r="B3676" s="82">
        <v>18</v>
      </c>
      <c r="C3676" s="75">
        <v>1590</v>
      </c>
      <c r="D3676" s="75">
        <v>100</v>
      </c>
      <c r="E3676" s="75" t="s">
        <v>116</v>
      </c>
    </row>
    <row r="3677" spans="1:5">
      <c r="A3677" s="82">
        <v>8100</v>
      </c>
      <c r="B3677" s="82">
        <v>18</v>
      </c>
      <c r="C3677" s="75">
        <v>1590</v>
      </c>
      <c r="D3677" s="75">
        <v>100</v>
      </c>
      <c r="E3677" s="75" t="s">
        <v>116</v>
      </c>
    </row>
    <row r="3678" spans="1:5">
      <c r="A3678" s="82">
        <v>8101</v>
      </c>
      <c r="B3678" s="82">
        <v>18</v>
      </c>
      <c r="C3678" s="75">
        <v>1590</v>
      </c>
      <c r="D3678" s="75">
        <v>100</v>
      </c>
      <c r="E3678" s="75" t="s">
        <v>116</v>
      </c>
    </row>
    <row r="3679" spans="1:5">
      <c r="A3679" s="82">
        <v>8102</v>
      </c>
      <c r="B3679" s="82">
        <v>18</v>
      </c>
      <c r="C3679" s="75">
        <v>1590</v>
      </c>
      <c r="D3679" s="75">
        <v>100</v>
      </c>
      <c r="E3679" s="75" t="s">
        <v>116</v>
      </c>
    </row>
    <row r="3680" spans="1:5">
      <c r="A3680" s="82">
        <v>8103</v>
      </c>
      <c r="B3680" s="82">
        <v>18</v>
      </c>
      <c r="C3680" s="75">
        <v>1590</v>
      </c>
      <c r="D3680" s="75">
        <v>100</v>
      </c>
      <c r="E3680" s="75" t="s">
        <v>116</v>
      </c>
    </row>
    <row r="3681" spans="1:5">
      <c r="A3681" s="82">
        <v>8107</v>
      </c>
      <c r="B3681" s="82">
        <v>18</v>
      </c>
      <c r="C3681" s="75">
        <v>1590</v>
      </c>
      <c r="D3681" s="75">
        <v>100</v>
      </c>
      <c r="E3681" s="75" t="s">
        <v>116</v>
      </c>
    </row>
    <row r="3682" spans="1:5">
      <c r="A3682" s="82">
        <v>8108</v>
      </c>
      <c r="B3682" s="82">
        <v>18</v>
      </c>
      <c r="C3682" s="75">
        <v>1590</v>
      </c>
      <c r="D3682" s="75">
        <v>100</v>
      </c>
      <c r="E3682" s="75" t="s">
        <v>116</v>
      </c>
    </row>
    <row r="3683" spans="1:5">
      <c r="A3683" s="82">
        <v>8111</v>
      </c>
      <c r="B3683" s="82">
        <v>18</v>
      </c>
      <c r="C3683" s="75">
        <v>1590</v>
      </c>
      <c r="D3683" s="75">
        <v>100</v>
      </c>
      <c r="E3683" s="75" t="s">
        <v>116</v>
      </c>
    </row>
    <row r="3684" spans="1:5">
      <c r="A3684" s="82">
        <v>8120</v>
      </c>
      <c r="B3684" s="82">
        <v>18</v>
      </c>
      <c r="C3684" s="75">
        <v>1590</v>
      </c>
      <c r="D3684" s="75">
        <v>100</v>
      </c>
      <c r="E3684" s="75" t="s">
        <v>116</v>
      </c>
    </row>
    <row r="3685" spans="1:5">
      <c r="A3685" s="82">
        <v>8205</v>
      </c>
      <c r="B3685" s="82">
        <v>18</v>
      </c>
      <c r="C3685" s="75">
        <v>1590</v>
      </c>
      <c r="D3685" s="75">
        <v>100</v>
      </c>
      <c r="E3685" s="75" t="s">
        <v>116</v>
      </c>
    </row>
    <row r="3686" spans="1:5">
      <c r="A3686" s="82">
        <v>8383</v>
      </c>
      <c r="B3686" s="82">
        <v>18</v>
      </c>
      <c r="C3686" s="75">
        <v>1590</v>
      </c>
      <c r="D3686" s="75">
        <v>100</v>
      </c>
      <c r="E3686" s="75" t="s">
        <v>116</v>
      </c>
    </row>
    <row r="3687" spans="1:5">
      <c r="A3687" s="82">
        <v>8386</v>
      </c>
      <c r="B3687" s="82">
        <v>18</v>
      </c>
      <c r="C3687" s="75">
        <v>1590</v>
      </c>
      <c r="D3687" s="75">
        <v>100</v>
      </c>
      <c r="E3687" s="75" t="s">
        <v>116</v>
      </c>
    </row>
    <row r="3688" spans="1:5">
      <c r="A3688" s="82">
        <v>8388</v>
      </c>
      <c r="B3688" s="82">
        <v>18</v>
      </c>
      <c r="C3688" s="75">
        <v>1590</v>
      </c>
      <c r="D3688" s="75">
        <v>100</v>
      </c>
      <c r="E3688" s="75" t="s">
        <v>116</v>
      </c>
    </row>
    <row r="3689" spans="1:5">
      <c r="A3689" s="82">
        <v>8390</v>
      </c>
      <c r="B3689" s="82">
        <v>18</v>
      </c>
      <c r="C3689" s="75">
        <v>1590</v>
      </c>
      <c r="D3689" s="75">
        <v>100</v>
      </c>
      <c r="E3689" s="75" t="s">
        <v>116</v>
      </c>
    </row>
    <row r="3690" spans="1:5">
      <c r="A3690" s="82">
        <v>8393</v>
      </c>
      <c r="B3690" s="82">
        <v>18</v>
      </c>
      <c r="C3690" s="75">
        <v>1590</v>
      </c>
      <c r="D3690" s="75">
        <v>100</v>
      </c>
      <c r="E3690" s="75" t="s">
        <v>116</v>
      </c>
    </row>
    <row r="3691" spans="1:5">
      <c r="A3691" s="82">
        <v>8394</v>
      </c>
      <c r="B3691" s="82">
        <v>18</v>
      </c>
      <c r="C3691" s="75">
        <v>1590</v>
      </c>
      <c r="D3691" s="75">
        <v>100</v>
      </c>
      <c r="E3691" s="75" t="s">
        <v>116</v>
      </c>
    </row>
    <row r="3692" spans="1:5">
      <c r="A3692" s="82">
        <v>8396</v>
      </c>
      <c r="B3692" s="82">
        <v>18</v>
      </c>
      <c r="C3692" s="75">
        <v>1590</v>
      </c>
      <c r="D3692" s="75">
        <v>100</v>
      </c>
      <c r="E3692" s="75" t="s">
        <v>116</v>
      </c>
    </row>
    <row r="3693" spans="1:5">
      <c r="A3693" s="82">
        <v>8399</v>
      </c>
      <c r="B3693" s="82">
        <v>18</v>
      </c>
      <c r="C3693" s="75">
        <v>1590</v>
      </c>
      <c r="D3693" s="75">
        <v>100</v>
      </c>
      <c r="E3693" s="75" t="s">
        <v>116</v>
      </c>
    </row>
    <row r="3694" spans="1:5">
      <c r="A3694" s="82">
        <v>8500</v>
      </c>
      <c r="B3694" s="82">
        <v>18</v>
      </c>
      <c r="C3694" s="75">
        <v>1590</v>
      </c>
      <c r="D3694" s="75">
        <v>100</v>
      </c>
      <c r="E3694" s="75" t="s">
        <v>116</v>
      </c>
    </row>
    <row r="3695" spans="1:5">
      <c r="A3695" s="82">
        <v>8507</v>
      </c>
      <c r="B3695" s="82">
        <v>18</v>
      </c>
      <c r="C3695" s="75">
        <v>1590</v>
      </c>
      <c r="D3695" s="75">
        <v>100</v>
      </c>
      <c r="E3695" s="75" t="s">
        <v>116</v>
      </c>
    </row>
    <row r="3696" spans="1:5">
      <c r="A3696" s="82">
        <v>8538</v>
      </c>
      <c r="B3696" s="82">
        <v>18</v>
      </c>
      <c r="C3696" s="75">
        <v>1590</v>
      </c>
      <c r="D3696" s="75">
        <v>100</v>
      </c>
      <c r="E3696" s="75" t="s">
        <v>116</v>
      </c>
    </row>
    <row r="3697" spans="1:5">
      <c r="A3697" s="82">
        <v>8557</v>
      </c>
      <c r="B3697" s="82">
        <v>18</v>
      </c>
      <c r="C3697" s="75">
        <v>1590</v>
      </c>
      <c r="D3697" s="75">
        <v>100</v>
      </c>
      <c r="E3697" s="75" t="s">
        <v>116</v>
      </c>
    </row>
    <row r="3698" spans="1:5">
      <c r="A3698" s="82">
        <v>8576</v>
      </c>
      <c r="B3698" s="82">
        <v>18</v>
      </c>
      <c r="C3698" s="75">
        <v>1590</v>
      </c>
      <c r="D3698" s="75">
        <v>100</v>
      </c>
      <c r="E3698" s="75" t="s">
        <v>116</v>
      </c>
    </row>
    <row r="3699" spans="1:5">
      <c r="A3699" s="82">
        <v>8622</v>
      </c>
      <c r="B3699" s="82">
        <v>18</v>
      </c>
      <c r="C3699" s="75">
        <v>1590</v>
      </c>
      <c r="D3699" s="75">
        <v>100</v>
      </c>
      <c r="E3699" s="75" t="s">
        <v>116</v>
      </c>
    </row>
    <row r="3700" spans="1:5">
      <c r="A3700" s="82">
        <v>8626</v>
      </c>
      <c r="B3700" s="82">
        <v>18</v>
      </c>
      <c r="C3700" s="75">
        <v>1590</v>
      </c>
      <c r="D3700" s="75">
        <v>100</v>
      </c>
      <c r="E3700" s="75" t="s">
        <v>116</v>
      </c>
    </row>
    <row r="3701" spans="1:5">
      <c r="A3701" s="82">
        <v>8627</v>
      </c>
      <c r="B3701" s="82">
        <v>18</v>
      </c>
      <c r="C3701" s="75">
        <v>1590</v>
      </c>
      <c r="D3701" s="75">
        <v>100</v>
      </c>
      <c r="E3701" s="75" t="s">
        <v>116</v>
      </c>
    </row>
    <row r="3702" spans="1:5">
      <c r="A3702" s="82">
        <v>8659</v>
      </c>
      <c r="B3702" s="82">
        <v>18</v>
      </c>
      <c r="C3702" s="75">
        <v>1590</v>
      </c>
      <c r="D3702" s="75">
        <v>100</v>
      </c>
      <c r="E3702" s="75" t="s">
        <v>116</v>
      </c>
    </row>
    <row r="3703" spans="1:5">
      <c r="A3703" s="82">
        <v>8785</v>
      </c>
      <c r="B3703" s="82">
        <v>18</v>
      </c>
      <c r="C3703" s="75">
        <v>1590</v>
      </c>
      <c r="D3703" s="75">
        <v>100</v>
      </c>
      <c r="E3703" s="75" t="s">
        <v>116</v>
      </c>
    </row>
    <row r="3704" spans="1:5">
      <c r="A3704" s="82">
        <v>8865</v>
      </c>
      <c r="B3704" s="82">
        <v>18</v>
      </c>
      <c r="C3704" s="75">
        <v>1590</v>
      </c>
      <c r="D3704" s="75">
        <v>100</v>
      </c>
      <c r="E3704" s="75" t="s">
        <v>116</v>
      </c>
    </row>
    <row r="3705" spans="1:5">
      <c r="A3705" s="82">
        <v>8873</v>
      </c>
      <c r="B3705" s="82">
        <v>18</v>
      </c>
      <c r="C3705" s="75">
        <v>1590</v>
      </c>
      <c r="D3705" s="75">
        <v>100</v>
      </c>
      <c r="E3705" s="75" t="s">
        <v>116</v>
      </c>
    </row>
    <row r="3706" spans="1:5">
      <c r="A3706" s="82">
        <v>9000</v>
      </c>
      <c r="B3706" s="82">
        <v>51</v>
      </c>
      <c r="C3706" s="75">
        <v>325</v>
      </c>
      <c r="D3706" s="75">
        <v>1043</v>
      </c>
      <c r="E3706" s="75" t="s">
        <v>117</v>
      </c>
    </row>
    <row r="3707" spans="1:5">
      <c r="A3707" s="82">
        <v>9001</v>
      </c>
      <c r="B3707" s="82">
        <v>51</v>
      </c>
      <c r="C3707" s="75">
        <v>325</v>
      </c>
      <c r="D3707" s="75">
        <v>1043</v>
      </c>
      <c r="E3707" s="75" t="s">
        <v>117</v>
      </c>
    </row>
    <row r="3708" spans="1:5">
      <c r="A3708" s="82">
        <v>9002</v>
      </c>
      <c r="B3708" s="82">
        <v>51</v>
      </c>
      <c r="C3708" s="75">
        <v>325</v>
      </c>
      <c r="D3708" s="75">
        <v>1043</v>
      </c>
      <c r="E3708" s="75" t="s">
        <v>117</v>
      </c>
    </row>
    <row r="3709" spans="1:5">
      <c r="A3709" s="82">
        <v>9003</v>
      </c>
      <c r="B3709" s="82">
        <v>51</v>
      </c>
      <c r="C3709" s="75">
        <v>325</v>
      </c>
      <c r="D3709" s="75">
        <v>1043</v>
      </c>
      <c r="E3709" s="75" t="s">
        <v>117</v>
      </c>
    </row>
    <row r="3710" spans="1:5">
      <c r="A3710" s="82">
        <v>9005</v>
      </c>
      <c r="B3710" s="82">
        <v>51</v>
      </c>
      <c r="C3710" s="75">
        <v>325</v>
      </c>
      <c r="D3710" s="75">
        <v>1043</v>
      </c>
      <c r="E3710" s="75" t="s">
        <v>117</v>
      </c>
    </row>
    <row r="3711" spans="1:5">
      <c r="A3711" s="82">
        <v>9007</v>
      </c>
      <c r="B3711" s="82">
        <v>51</v>
      </c>
      <c r="C3711" s="75">
        <v>325</v>
      </c>
      <c r="D3711" s="75">
        <v>1043</v>
      </c>
      <c r="E3711" s="75" t="s">
        <v>117</v>
      </c>
    </row>
    <row r="3712" spans="1:5">
      <c r="A3712" s="82">
        <v>9008</v>
      </c>
      <c r="B3712" s="82">
        <v>51</v>
      </c>
      <c r="C3712" s="75">
        <v>325</v>
      </c>
      <c r="D3712" s="75">
        <v>1043</v>
      </c>
      <c r="E3712" s="75" t="s">
        <v>117</v>
      </c>
    </row>
    <row r="3713" spans="1:5">
      <c r="A3713" s="82">
        <v>9009</v>
      </c>
      <c r="B3713" s="82">
        <v>51</v>
      </c>
      <c r="C3713" s="75">
        <v>325</v>
      </c>
      <c r="D3713" s="75">
        <v>1043</v>
      </c>
      <c r="E3713" s="75" t="s">
        <v>117</v>
      </c>
    </row>
    <row r="3714" spans="1:5">
      <c r="A3714" s="82">
        <v>9010</v>
      </c>
      <c r="B3714" s="82">
        <v>51</v>
      </c>
      <c r="C3714" s="75">
        <v>325</v>
      </c>
      <c r="D3714" s="75">
        <v>1043</v>
      </c>
      <c r="E3714" s="75" t="s">
        <v>117</v>
      </c>
    </row>
    <row r="3715" spans="1:5">
      <c r="A3715" s="82">
        <v>9013</v>
      </c>
      <c r="B3715" s="82">
        <v>51</v>
      </c>
      <c r="C3715" s="75">
        <v>325</v>
      </c>
      <c r="D3715" s="75">
        <v>1043</v>
      </c>
      <c r="E3715" s="75" t="s">
        <v>117</v>
      </c>
    </row>
    <row r="3716" spans="1:5">
      <c r="A3716" s="82">
        <v>9015</v>
      </c>
      <c r="B3716" s="82">
        <v>51</v>
      </c>
      <c r="C3716" s="75">
        <v>325</v>
      </c>
      <c r="D3716" s="75">
        <v>1043</v>
      </c>
      <c r="E3716" s="75" t="s">
        <v>117</v>
      </c>
    </row>
    <row r="3717" spans="1:5">
      <c r="A3717" s="82">
        <v>9016</v>
      </c>
      <c r="B3717" s="82">
        <v>51</v>
      </c>
      <c r="C3717" s="75">
        <v>325</v>
      </c>
      <c r="D3717" s="75">
        <v>1043</v>
      </c>
      <c r="E3717" s="75" t="s">
        <v>117</v>
      </c>
    </row>
    <row r="3718" spans="1:5">
      <c r="A3718" s="82">
        <v>9017</v>
      </c>
      <c r="B3718" s="82">
        <v>51</v>
      </c>
      <c r="C3718" s="75">
        <v>325</v>
      </c>
      <c r="D3718" s="75">
        <v>1043</v>
      </c>
      <c r="E3718" s="75" t="s">
        <v>117</v>
      </c>
    </row>
    <row r="3719" spans="1:5">
      <c r="A3719" s="82">
        <v>9018</v>
      </c>
      <c r="B3719" s="82">
        <v>51</v>
      </c>
      <c r="C3719" s="75">
        <v>325</v>
      </c>
      <c r="D3719" s="75">
        <v>1043</v>
      </c>
      <c r="E3719" s="75" t="s">
        <v>117</v>
      </c>
    </row>
    <row r="3720" spans="1:5">
      <c r="A3720" s="82">
        <v>9019</v>
      </c>
      <c r="B3720" s="82">
        <v>51</v>
      </c>
      <c r="C3720" s="75">
        <v>325</v>
      </c>
      <c r="D3720" s="75">
        <v>1043</v>
      </c>
      <c r="E3720" s="75" t="s">
        <v>117</v>
      </c>
    </row>
    <row r="3721" spans="1:5">
      <c r="A3721" s="82">
        <v>9020</v>
      </c>
      <c r="B3721" s="82">
        <v>51</v>
      </c>
      <c r="C3721" s="75">
        <v>325</v>
      </c>
      <c r="D3721" s="75">
        <v>1043</v>
      </c>
      <c r="E3721" s="75" t="s">
        <v>117</v>
      </c>
    </row>
    <row r="3722" spans="1:5">
      <c r="A3722" s="82">
        <v>9021</v>
      </c>
      <c r="B3722" s="82">
        <v>51</v>
      </c>
      <c r="C3722" s="75">
        <v>325</v>
      </c>
      <c r="D3722" s="75">
        <v>1043</v>
      </c>
      <c r="E3722" s="75" t="s">
        <v>117</v>
      </c>
    </row>
    <row r="3723" spans="1:5">
      <c r="A3723" s="82">
        <v>9022</v>
      </c>
      <c r="B3723" s="82">
        <v>51</v>
      </c>
      <c r="C3723" s="75">
        <v>325</v>
      </c>
      <c r="D3723" s="75">
        <v>1043</v>
      </c>
      <c r="E3723" s="75" t="s">
        <v>117</v>
      </c>
    </row>
    <row r="3724" spans="1:5">
      <c r="A3724" s="82">
        <v>9023</v>
      </c>
      <c r="B3724" s="82">
        <v>51</v>
      </c>
      <c r="C3724" s="75">
        <v>325</v>
      </c>
      <c r="D3724" s="75">
        <v>1043</v>
      </c>
      <c r="E3724" s="75" t="s">
        <v>117</v>
      </c>
    </row>
    <row r="3725" spans="1:5">
      <c r="A3725" s="82">
        <v>9464</v>
      </c>
      <c r="B3725" s="82">
        <v>51</v>
      </c>
      <c r="C3725" s="75">
        <v>325</v>
      </c>
      <c r="D3725" s="75">
        <v>1043</v>
      </c>
      <c r="E3725" s="75" t="s">
        <v>117</v>
      </c>
    </row>
    <row r="3726" spans="1:5">
      <c r="A3726" s="82">
        <v>9466</v>
      </c>
      <c r="B3726" s="82">
        <v>51</v>
      </c>
      <c r="C3726" s="75">
        <v>325</v>
      </c>
      <c r="D3726" s="75">
        <v>1043</v>
      </c>
      <c r="E3726" s="75" t="s">
        <v>117</v>
      </c>
    </row>
    <row r="3727" spans="1:5">
      <c r="A3727" s="82">
        <v>9726</v>
      </c>
      <c r="B3727" s="82">
        <v>51</v>
      </c>
      <c r="C3727" s="75">
        <v>325</v>
      </c>
      <c r="D3727" s="75">
        <v>1043</v>
      </c>
      <c r="E3727" s="75" t="s">
        <v>117</v>
      </c>
    </row>
    <row r="3728" spans="1:5">
      <c r="A3728" s="82">
        <v>9727</v>
      </c>
      <c r="B3728" s="82">
        <v>51</v>
      </c>
      <c r="C3728" s="75">
        <v>325</v>
      </c>
      <c r="D3728" s="75">
        <v>1043</v>
      </c>
      <c r="E3728" s="75" t="s">
        <v>117</v>
      </c>
    </row>
    <row r="3729" spans="1:5">
      <c r="A3729" s="82">
        <v>9728</v>
      </c>
      <c r="B3729" s="82">
        <v>51</v>
      </c>
      <c r="C3729" s="75">
        <v>325</v>
      </c>
      <c r="D3729" s="75">
        <v>1043</v>
      </c>
      <c r="E3729" s="75" t="s">
        <v>117</v>
      </c>
    </row>
    <row r="3730" spans="1:5">
      <c r="A3730" s="82">
        <v>9729</v>
      </c>
      <c r="B3730" s="82">
        <v>51</v>
      </c>
      <c r="C3730" s="75">
        <v>325</v>
      </c>
      <c r="D3730" s="75">
        <v>1043</v>
      </c>
      <c r="E3730" s="75" t="s">
        <v>117</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848EF-D0F0-4CC1-AFAC-F11A959EF854}">
  <sheetPr codeName="Sheet5"/>
  <dimension ref="A1:N48"/>
  <sheetViews>
    <sheetView workbookViewId="0">
      <selection activeCell="E23" sqref="E23"/>
    </sheetView>
  </sheetViews>
  <sheetFormatPr defaultColWidth="9.28515625" defaultRowHeight="14.25"/>
  <cols>
    <col min="1" max="16384" width="9.28515625" style="76"/>
  </cols>
  <sheetData>
    <row r="1" spans="1:14">
      <c r="A1" s="75"/>
      <c r="B1" s="75"/>
      <c r="C1" s="75"/>
      <c r="D1" s="75"/>
      <c r="E1" s="75"/>
      <c r="F1" s="75"/>
      <c r="G1" s="75"/>
      <c r="H1" s="75"/>
      <c r="I1" s="75"/>
      <c r="J1" s="75"/>
      <c r="K1" s="75"/>
      <c r="L1" s="75"/>
      <c r="M1" s="75"/>
      <c r="N1" s="75"/>
    </row>
    <row r="2" spans="1:14">
      <c r="A2" s="515" t="s">
        <v>121</v>
      </c>
      <c r="B2" s="515"/>
      <c r="C2" s="515"/>
      <c r="D2" s="515"/>
      <c r="E2" s="515"/>
      <c r="F2" s="515"/>
      <c r="G2" s="515"/>
      <c r="H2" s="515"/>
      <c r="I2" s="515"/>
      <c r="J2" s="515"/>
      <c r="K2" s="515"/>
      <c r="L2" s="515"/>
      <c r="M2" s="515"/>
      <c r="N2" s="515"/>
    </row>
    <row r="3" spans="1:14">
      <c r="A3" s="515"/>
      <c r="B3" s="515"/>
      <c r="C3" s="515"/>
      <c r="D3" s="515"/>
      <c r="E3" s="515"/>
      <c r="F3" s="515"/>
      <c r="G3" s="515"/>
      <c r="H3" s="515"/>
      <c r="I3" s="515"/>
      <c r="J3" s="515"/>
      <c r="K3" s="515"/>
      <c r="L3" s="515"/>
      <c r="M3" s="515"/>
      <c r="N3" s="515"/>
    </row>
    <row r="4" spans="1:14">
      <c r="A4" s="77" t="s">
        <v>122</v>
      </c>
      <c r="B4" s="75"/>
      <c r="C4" s="75"/>
      <c r="D4" s="75"/>
      <c r="E4" s="75"/>
      <c r="F4" s="75"/>
      <c r="G4" s="75"/>
      <c r="H4" s="75"/>
      <c r="I4" s="75"/>
      <c r="J4" s="75"/>
      <c r="K4" s="75"/>
      <c r="L4" s="75"/>
      <c r="M4" s="75"/>
      <c r="N4" s="75"/>
    </row>
    <row r="5" spans="1:14">
      <c r="A5" s="77"/>
      <c r="B5" s="75"/>
      <c r="C5" s="75"/>
      <c r="D5" s="75"/>
      <c r="E5" s="75"/>
      <c r="F5" s="75"/>
      <c r="G5" s="75"/>
      <c r="H5" s="75"/>
      <c r="I5" s="75"/>
      <c r="J5" s="75"/>
      <c r="K5" s="75"/>
      <c r="L5" s="75"/>
      <c r="M5" s="75"/>
      <c r="N5" s="75"/>
    </row>
    <row r="6" spans="1:14" hidden="1">
      <c r="A6" s="516" t="s">
        <v>123</v>
      </c>
      <c r="B6" s="516"/>
      <c r="C6" s="516"/>
      <c r="D6" s="516"/>
      <c r="E6" s="516"/>
      <c r="F6" s="75"/>
      <c r="G6" s="75"/>
      <c r="H6" s="75"/>
      <c r="I6" s="75"/>
      <c r="J6" s="75"/>
      <c r="K6" s="75"/>
      <c r="L6" s="75"/>
      <c r="M6" s="75"/>
      <c r="N6" s="75"/>
    </row>
    <row r="7" spans="1:14" hidden="1">
      <c r="A7" s="78" t="s">
        <v>124</v>
      </c>
      <c r="B7" s="78" t="s">
        <v>125</v>
      </c>
      <c r="C7" s="78" t="s">
        <v>126</v>
      </c>
      <c r="D7" s="78" t="s">
        <v>127</v>
      </c>
      <c r="E7" s="78" t="s">
        <v>128</v>
      </c>
      <c r="K7" s="75"/>
      <c r="L7" s="75"/>
      <c r="M7" s="75"/>
      <c r="N7" s="75"/>
    </row>
    <row r="8" spans="1:14" hidden="1">
      <c r="A8" s="79" t="s">
        <v>115</v>
      </c>
      <c r="B8" s="79">
        <v>0.94</v>
      </c>
      <c r="C8" s="79">
        <v>0.23</v>
      </c>
      <c r="D8" s="79">
        <v>0.32</v>
      </c>
      <c r="E8" s="79">
        <v>0.27</v>
      </c>
      <c r="K8" s="75"/>
      <c r="L8" s="75"/>
      <c r="M8" s="75"/>
      <c r="N8" s="75"/>
    </row>
    <row r="9" spans="1:14" hidden="1">
      <c r="A9" s="79" t="s">
        <v>114</v>
      </c>
      <c r="B9" s="79">
        <v>0.94</v>
      </c>
      <c r="C9" s="79">
        <v>0.23</v>
      </c>
      <c r="D9" s="79">
        <v>0.32</v>
      </c>
      <c r="E9" s="79">
        <v>0.27</v>
      </c>
      <c r="K9" s="75"/>
      <c r="L9" s="75"/>
      <c r="M9" s="75"/>
      <c r="N9" s="75"/>
    </row>
    <row r="10" spans="1:14" hidden="1">
      <c r="A10" s="79" t="s">
        <v>113</v>
      </c>
      <c r="B10" s="79">
        <v>0.69</v>
      </c>
      <c r="C10" s="79">
        <v>0.2</v>
      </c>
      <c r="D10" s="79">
        <v>0.32</v>
      </c>
      <c r="E10" s="79">
        <v>0.27</v>
      </c>
      <c r="K10" s="75"/>
      <c r="L10" s="75"/>
      <c r="M10" s="75"/>
      <c r="N10" s="75"/>
    </row>
    <row r="11" spans="1:14" hidden="1">
      <c r="A11" s="79" t="s">
        <v>117</v>
      </c>
      <c r="B11" s="79">
        <v>1.02</v>
      </c>
      <c r="C11" s="79">
        <v>0.2</v>
      </c>
      <c r="D11" s="79">
        <v>0.32</v>
      </c>
      <c r="E11" s="79">
        <v>0.27</v>
      </c>
      <c r="K11" s="75"/>
      <c r="L11" s="75"/>
      <c r="M11" s="75"/>
      <c r="N11" s="75"/>
    </row>
    <row r="12" spans="1:14" hidden="1">
      <c r="A12" s="79" t="s">
        <v>118</v>
      </c>
      <c r="B12" s="79">
        <v>0.95</v>
      </c>
      <c r="C12" s="79">
        <v>0.21</v>
      </c>
      <c r="D12" s="79">
        <v>0.32</v>
      </c>
      <c r="E12" s="79">
        <v>0.27</v>
      </c>
      <c r="K12" s="75"/>
      <c r="L12" s="75"/>
      <c r="M12" s="75"/>
      <c r="N12" s="75"/>
    </row>
    <row r="13" spans="1:14" hidden="1">
      <c r="A13" s="79" t="s">
        <v>120</v>
      </c>
      <c r="B13" s="80">
        <v>1</v>
      </c>
      <c r="C13" s="80">
        <v>0.75</v>
      </c>
      <c r="D13" s="79">
        <v>0.7</v>
      </c>
      <c r="E13" s="79">
        <v>0.75</v>
      </c>
      <c r="K13" s="75"/>
      <c r="L13" s="75"/>
      <c r="M13" s="75"/>
      <c r="N13" s="75"/>
    </row>
    <row r="14" spans="1:14" hidden="1">
      <c r="A14" s="79" t="s">
        <v>116</v>
      </c>
      <c r="B14" s="79">
        <v>1.34</v>
      </c>
      <c r="C14" s="79">
        <v>0.21</v>
      </c>
      <c r="D14" s="79">
        <v>0.32</v>
      </c>
      <c r="E14" s="79">
        <v>0.27</v>
      </c>
      <c r="K14" s="75"/>
      <c r="L14" s="75"/>
      <c r="M14" s="75"/>
      <c r="N14" s="75"/>
    </row>
    <row r="15" spans="1:14" hidden="1">
      <c r="A15" s="79" t="s">
        <v>119</v>
      </c>
      <c r="B15" s="79">
        <v>0.92</v>
      </c>
      <c r="C15" s="79">
        <v>0.22</v>
      </c>
      <c r="D15" s="79">
        <v>0.32</v>
      </c>
      <c r="E15" s="79">
        <v>0.27</v>
      </c>
      <c r="K15" s="75"/>
      <c r="L15" s="75"/>
      <c r="M15" s="75"/>
      <c r="N15" s="75"/>
    </row>
    <row r="17" spans="1:11">
      <c r="A17" s="517" t="s">
        <v>129</v>
      </c>
      <c r="B17" s="517"/>
      <c r="C17" s="517"/>
      <c r="D17" s="517"/>
      <c r="E17" s="517"/>
      <c r="G17" s="518" t="s">
        <v>130</v>
      </c>
      <c r="H17" s="518"/>
      <c r="I17" s="518"/>
      <c r="J17" s="518"/>
      <c r="K17" s="518"/>
    </row>
    <row r="18" spans="1:11">
      <c r="A18" s="78" t="s">
        <v>124</v>
      </c>
      <c r="B18" s="78" t="s">
        <v>125</v>
      </c>
      <c r="C18" s="78" t="s">
        <v>126</v>
      </c>
      <c r="D18" s="78" t="s">
        <v>127</v>
      </c>
      <c r="E18" s="78" t="s">
        <v>128</v>
      </c>
      <c r="G18" s="78" t="s">
        <v>124</v>
      </c>
      <c r="H18" s="78" t="s">
        <v>125</v>
      </c>
      <c r="I18" s="78" t="s">
        <v>126</v>
      </c>
      <c r="J18" s="78" t="s">
        <v>127</v>
      </c>
      <c r="K18" s="78" t="s">
        <v>128</v>
      </c>
    </row>
    <row r="19" spans="1:11">
      <c r="A19" s="170" t="s">
        <v>115</v>
      </c>
      <c r="B19" s="170">
        <v>0.9</v>
      </c>
      <c r="C19" s="170">
        <v>0.23266800000000001</v>
      </c>
      <c r="D19" s="170">
        <v>0.33566399999999996</v>
      </c>
      <c r="E19" s="170">
        <v>0.26567999999999997</v>
      </c>
      <c r="F19" s="111"/>
      <c r="G19" s="170" t="s">
        <v>115</v>
      </c>
      <c r="H19" s="170">
        <v>0.9</v>
      </c>
      <c r="I19" s="170">
        <v>0.23266800000000001</v>
      </c>
      <c r="J19" s="170">
        <v>0.33566399999999996</v>
      </c>
      <c r="K19" s="170">
        <v>0.26567999999999997</v>
      </c>
    </row>
    <row r="20" spans="1:11">
      <c r="A20" s="170" t="s">
        <v>114</v>
      </c>
      <c r="B20" s="170">
        <v>0.9</v>
      </c>
      <c r="C20" s="170">
        <v>0.23266800000000001</v>
      </c>
      <c r="D20" s="170">
        <v>0.33566399999999996</v>
      </c>
      <c r="E20" s="170">
        <v>0.26567999999999997</v>
      </c>
      <c r="F20" s="111"/>
      <c r="G20" s="170" t="s">
        <v>114</v>
      </c>
      <c r="H20" s="170">
        <v>0.9</v>
      </c>
      <c r="I20" s="170">
        <v>0.23266800000000001</v>
      </c>
      <c r="J20" s="170">
        <v>0.33566399999999996</v>
      </c>
      <c r="K20" s="170">
        <v>0.26567999999999997</v>
      </c>
    </row>
    <row r="21" spans="1:11">
      <c r="A21" s="170" t="s">
        <v>113</v>
      </c>
      <c r="B21" s="170">
        <v>0.69</v>
      </c>
      <c r="C21" s="170">
        <v>0.18550800000000001</v>
      </c>
      <c r="D21" s="170">
        <v>0.33566399999999996</v>
      </c>
      <c r="E21" s="170">
        <v>0.26567999999999997</v>
      </c>
      <c r="F21" s="111"/>
      <c r="G21" s="170" t="s">
        <v>113</v>
      </c>
      <c r="H21" s="170">
        <v>0.69</v>
      </c>
      <c r="I21" s="170">
        <v>0.18550800000000001</v>
      </c>
      <c r="J21" s="170">
        <v>0.33566399999999996</v>
      </c>
      <c r="K21" s="170">
        <v>0.26567999999999997</v>
      </c>
    </row>
    <row r="22" spans="1:11">
      <c r="A22" s="170" t="s">
        <v>117</v>
      </c>
      <c r="B22" s="170">
        <v>0.93</v>
      </c>
      <c r="C22" s="170">
        <v>0.21718800000000002</v>
      </c>
      <c r="D22" s="170">
        <v>0.33566399999999996</v>
      </c>
      <c r="E22" s="170">
        <v>0.26567999999999997</v>
      </c>
      <c r="F22" s="111"/>
      <c r="G22" s="170" t="s">
        <v>117</v>
      </c>
      <c r="H22" s="170">
        <v>0.93</v>
      </c>
      <c r="I22" s="170">
        <v>0.21718800000000002</v>
      </c>
      <c r="J22" s="170">
        <v>0.33566399999999996</v>
      </c>
      <c r="K22" s="170">
        <v>0.26567999999999997</v>
      </c>
    </row>
    <row r="23" spans="1:11">
      <c r="A23" s="170" t="s">
        <v>118</v>
      </c>
      <c r="B23" s="170">
        <v>0.52</v>
      </c>
      <c r="C23" s="170">
        <v>0.224028</v>
      </c>
      <c r="D23" s="170">
        <v>0.33566399999999996</v>
      </c>
      <c r="E23" s="170">
        <v>0.26567999999999997</v>
      </c>
      <c r="F23" s="111"/>
      <c r="G23" s="170" t="s">
        <v>118</v>
      </c>
      <c r="H23" s="170">
        <v>0.52</v>
      </c>
      <c r="I23" s="170">
        <v>0.224028</v>
      </c>
      <c r="J23" s="170">
        <v>0.33566399999999996</v>
      </c>
      <c r="K23" s="170">
        <v>0.26567999999999997</v>
      </c>
    </row>
    <row r="24" spans="1:11">
      <c r="A24" s="170" t="s">
        <v>120</v>
      </c>
      <c r="B24" s="185">
        <v>1</v>
      </c>
      <c r="C24" s="185">
        <v>0.75</v>
      </c>
      <c r="D24" s="170">
        <v>0.7</v>
      </c>
      <c r="E24" s="170">
        <v>0.75</v>
      </c>
      <c r="F24" s="111"/>
      <c r="G24" s="170" t="s">
        <v>120</v>
      </c>
      <c r="H24" s="185">
        <v>1</v>
      </c>
      <c r="I24" s="185">
        <v>0.75</v>
      </c>
      <c r="J24" s="170">
        <v>0.7</v>
      </c>
      <c r="K24" s="170">
        <v>0.75</v>
      </c>
    </row>
    <row r="25" spans="1:11">
      <c r="A25" s="170" t="s">
        <v>116</v>
      </c>
      <c r="B25" s="170">
        <v>1.0900000000000001</v>
      </c>
      <c r="C25" s="170">
        <v>0.199908</v>
      </c>
      <c r="D25" s="170">
        <v>0.33566399999999996</v>
      </c>
      <c r="E25" s="170">
        <v>0.26567999999999997</v>
      </c>
      <c r="F25" s="111"/>
      <c r="G25" s="170" t="s">
        <v>116</v>
      </c>
      <c r="H25" s="170">
        <v>1.0900000000000001</v>
      </c>
      <c r="I25" s="170">
        <v>0.199908</v>
      </c>
      <c r="J25" s="170">
        <v>0.33566399999999996</v>
      </c>
      <c r="K25" s="170">
        <v>0.26567999999999997</v>
      </c>
    </row>
    <row r="26" spans="1:11">
      <c r="A26" s="170" t="s">
        <v>119</v>
      </c>
      <c r="B26" s="170">
        <v>0.7</v>
      </c>
      <c r="C26" s="170">
        <v>0.20026800000000003</v>
      </c>
      <c r="D26" s="170">
        <v>0.33566399999999996</v>
      </c>
      <c r="E26" s="170">
        <v>0.26567999999999997</v>
      </c>
      <c r="F26" s="111"/>
      <c r="G26" s="170" t="s">
        <v>119</v>
      </c>
      <c r="H26" s="170">
        <v>0.7</v>
      </c>
      <c r="I26" s="170">
        <v>0.20026800000000003</v>
      </c>
      <c r="J26" s="170">
        <v>0.33566399999999996</v>
      </c>
      <c r="K26" s="170">
        <v>0.26567999999999997</v>
      </c>
    </row>
    <row r="28" spans="1:11">
      <c r="A28" s="517" t="s">
        <v>131</v>
      </c>
      <c r="B28" s="517"/>
      <c r="C28" s="517"/>
      <c r="D28" s="517"/>
      <c r="E28" s="517"/>
      <c r="G28" s="518" t="s">
        <v>132</v>
      </c>
      <c r="H28" s="518"/>
      <c r="I28" s="518"/>
      <c r="J28" s="518"/>
      <c r="K28" s="518"/>
    </row>
    <row r="29" spans="1:11">
      <c r="A29" s="78" t="s">
        <v>124</v>
      </c>
      <c r="B29" s="78" t="s">
        <v>125</v>
      </c>
      <c r="C29" s="78" t="s">
        <v>126</v>
      </c>
      <c r="D29" s="78" t="s">
        <v>127</v>
      </c>
      <c r="E29" s="78" t="s">
        <v>128</v>
      </c>
      <c r="G29" s="78" t="s">
        <v>124</v>
      </c>
      <c r="H29" s="78" t="s">
        <v>125</v>
      </c>
      <c r="I29" s="78" t="s">
        <v>126</v>
      </c>
      <c r="J29" s="78" t="s">
        <v>127</v>
      </c>
      <c r="K29" s="78" t="s">
        <v>128</v>
      </c>
    </row>
    <row r="30" spans="1:11">
      <c r="A30" s="170" t="s">
        <v>115</v>
      </c>
      <c r="B30" s="170">
        <v>0.62</v>
      </c>
      <c r="C30" s="170">
        <v>0.23266800000000001</v>
      </c>
      <c r="D30" s="170">
        <v>0.33566399999999996</v>
      </c>
      <c r="E30" s="170">
        <v>0.26567999999999997</v>
      </c>
      <c r="F30" s="111"/>
      <c r="G30" s="170" t="s">
        <v>115</v>
      </c>
      <c r="H30" s="170">
        <v>0.58250000000000002</v>
      </c>
      <c r="I30" s="170">
        <v>0.23266800000000001</v>
      </c>
      <c r="J30" s="170">
        <v>0.33566399999999996</v>
      </c>
      <c r="K30" s="170">
        <v>0.26567999999999997</v>
      </c>
    </row>
    <row r="31" spans="1:11">
      <c r="A31" s="170" t="s">
        <v>114</v>
      </c>
      <c r="B31" s="170">
        <v>0.62</v>
      </c>
      <c r="C31" s="170">
        <v>0.23266800000000001</v>
      </c>
      <c r="D31" s="170">
        <v>0.33566399999999996</v>
      </c>
      <c r="E31" s="170">
        <v>0.26567999999999997</v>
      </c>
      <c r="F31" s="111"/>
      <c r="G31" s="170" t="s">
        <v>114</v>
      </c>
      <c r="H31" s="170">
        <v>0.58250000000000002</v>
      </c>
      <c r="I31" s="170">
        <v>0.23266800000000001</v>
      </c>
      <c r="J31" s="170">
        <v>0.33566399999999996</v>
      </c>
      <c r="K31" s="170">
        <v>0.26567999999999997</v>
      </c>
    </row>
    <row r="32" spans="1:11">
      <c r="A32" s="170" t="s">
        <v>113</v>
      </c>
      <c r="B32" s="170">
        <v>0.54</v>
      </c>
      <c r="C32" s="170">
        <v>0.18550800000000001</v>
      </c>
      <c r="D32" s="170">
        <v>0.33566399999999996</v>
      </c>
      <c r="E32" s="170">
        <v>0.26567999999999997</v>
      </c>
      <c r="F32" s="111"/>
      <c r="G32" s="170" t="s">
        <v>113</v>
      </c>
      <c r="H32" s="170">
        <v>0.4375</v>
      </c>
      <c r="I32" s="170">
        <v>0.18550800000000001</v>
      </c>
      <c r="J32" s="170">
        <v>0.33566399999999996</v>
      </c>
      <c r="K32" s="170">
        <v>0.26567999999999997</v>
      </c>
    </row>
    <row r="33" spans="1:11">
      <c r="A33" s="170" t="s">
        <v>117</v>
      </c>
      <c r="B33" s="170">
        <v>0.71</v>
      </c>
      <c r="C33" s="170">
        <v>0.21718800000000002</v>
      </c>
      <c r="D33" s="170">
        <v>0.33566399999999996</v>
      </c>
      <c r="E33" s="170">
        <v>0.26567999999999997</v>
      </c>
      <c r="F33" s="111"/>
      <c r="G33" s="170" t="s">
        <v>117</v>
      </c>
      <c r="H33" s="170">
        <v>0.62750000000000006</v>
      </c>
      <c r="I33" s="170">
        <v>0.21718800000000002</v>
      </c>
      <c r="J33" s="170">
        <v>0.33566399999999996</v>
      </c>
      <c r="K33" s="170">
        <v>0.26567999999999997</v>
      </c>
    </row>
    <row r="34" spans="1:11">
      <c r="A34" s="170" t="s">
        <v>118</v>
      </c>
      <c r="B34" s="170">
        <v>0.27</v>
      </c>
      <c r="C34" s="170">
        <v>0.224028</v>
      </c>
      <c r="D34" s="170">
        <v>0.33566399999999996</v>
      </c>
      <c r="E34" s="170">
        <v>0.26567999999999997</v>
      </c>
      <c r="F34" s="111"/>
      <c r="G34" s="170" t="s">
        <v>118</v>
      </c>
      <c r="H34" s="186">
        <v>0.27</v>
      </c>
      <c r="I34" s="170">
        <v>0.224028</v>
      </c>
      <c r="J34" s="170">
        <v>0.33566399999999996</v>
      </c>
      <c r="K34" s="170">
        <v>0.26567999999999997</v>
      </c>
    </row>
    <row r="35" spans="1:11">
      <c r="A35" s="170" t="s">
        <v>120</v>
      </c>
      <c r="B35" s="185">
        <v>1</v>
      </c>
      <c r="C35" s="185">
        <v>0.75</v>
      </c>
      <c r="D35" s="170">
        <v>0.7</v>
      </c>
      <c r="E35" s="170">
        <v>0.75</v>
      </c>
      <c r="F35" s="111"/>
      <c r="G35" s="170" t="s">
        <v>120</v>
      </c>
      <c r="H35" s="185">
        <v>1</v>
      </c>
      <c r="I35" s="185">
        <v>0.75</v>
      </c>
      <c r="J35" s="170">
        <v>0.7</v>
      </c>
      <c r="K35" s="170">
        <v>0.75</v>
      </c>
    </row>
    <row r="36" spans="1:11">
      <c r="A36" s="170" t="s">
        <v>116</v>
      </c>
      <c r="B36" s="170">
        <v>0.69</v>
      </c>
      <c r="C36" s="170">
        <v>0.199908</v>
      </c>
      <c r="D36" s="170">
        <v>0.33566399999999996</v>
      </c>
      <c r="E36" s="170">
        <v>0.26567999999999997</v>
      </c>
      <c r="F36" s="111"/>
      <c r="G36" s="170" t="s">
        <v>116</v>
      </c>
      <c r="H36" s="186">
        <v>0.67500000000000004</v>
      </c>
      <c r="I36" s="170">
        <v>0.199908</v>
      </c>
      <c r="J36" s="170">
        <v>0.33566399999999996</v>
      </c>
      <c r="K36" s="170">
        <v>0.26567999999999997</v>
      </c>
    </row>
    <row r="37" spans="1:11">
      <c r="A37" s="170" t="s">
        <v>119</v>
      </c>
      <c r="B37" s="170">
        <v>0.53</v>
      </c>
      <c r="C37" s="170">
        <v>0.200268</v>
      </c>
      <c r="D37" s="170">
        <v>0.33566399999999996</v>
      </c>
      <c r="E37" s="170">
        <v>0.26567999999999997</v>
      </c>
      <c r="F37" s="111"/>
      <c r="G37" s="170" t="s">
        <v>119</v>
      </c>
      <c r="H37" s="186">
        <v>0.45999999999999996</v>
      </c>
      <c r="I37" s="170">
        <v>0.200268</v>
      </c>
      <c r="J37" s="170">
        <v>0.33566399999999996</v>
      </c>
      <c r="K37" s="170">
        <v>0.26567999999999997</v>
      </c>
    </row>
    <row r="38" spans="1:11">
      <c r="A38" s="107"/>
      <c r="B38" s="107"/>
      <c r="C38" s="107"/>
      <c r="D38" s="107"/>
      <c r="E38" s="107"/>
      <c r="G38" s="107"/>
      <c r="H38" s="107"/>
      <c r="I38" s="107"/>
      <c r="J38" s="107"/>
      <c r="K38" s="107"/>
    </row>
    <row r="39" spans="1:11">
      <c r="A39" s="517" t="s">
        <v>133</v>
      </c>
      <c r="B39" s="517"/>
      <c r="C39" s="517"/>
      <c r="D39" s="517"/>
      <c r="E39" s="517"/>
      <c r="G39" s="518" t="s">
        <v>134</v>
      </c>
      <c r="H39" s="518"/>
      <c r="I39" s="518"/>
      <c r="J39" s="518"/>
      <c r="K39" s="518"/>
    </row>
    <row r="40" spans="1:11">
      <c r="A40" s="169" t="s">
        <v>124</v>
      </c>
      <c r="B40" s="169" t="s">
        <v>125</v>
      </c>
      <c r="C40" s="169" t="s">
        <v>126</v>
      </c>
      <c r="D40" s="169" t="s">
        <v>127</v>
      </c>
      <c r="E40" s="169" t="s">
        <v>128</v>
      </c>
      <c r="F40" s="111"/>
      <c r="G40" s="169" t="s">
        <v>124</v>
      </c>
      <c r="H40" s="169" t="s">
        <v>125</v>
      </c>
      <c r="I40" s="169" t="s">
        <v>126</v>
      </c>
      <c r="J40" s="169" t="s">
        <v>127</v>
      </c>
      <c r="K40" s="169" t="s">
        <v>128</v>
      </c>
    </row>
    <row r="41" spans="1:11">
      <c r="A41" s="170" t="s">
        <v>115</v>
      </c>
      <c r="B41" s="170">
        <v>0.53</v>
      </c>
      <c r="C41" s="170">
        <v>0.23266800000000001</v>
      </c>
      <c r="D41" s="170">
        <v>0.33566399999999996</v>
      </c>
      <c r="E41" s="170">
        <v>0.26567999999999997</v>
      </c>
      <c r="F41" s="111"/>
      <c r="G41" s="170" t="s">
        <v>115</v>
      </c>
      <c r="H41" s="170">
        <v>0.26500000000000001</v>
      </c>
      <c r="I41" s="170">
        <v>0.23266800000000001</v>
      </c>
      <c r="J41" s="170">
        <v>0.33566399999999996</v>
      </c>
      <c r="K41" s="170">
        <v>0.26567999999999997</v>
      </c>
    </row>
    <row r="42" spans="1:11">
      <c r="A42" s="170" t="s">
        <v>114</v>
      </c>
      <c r="B42" s="170">
        <v>0.53</v>
      </c>
      <c r="C42" s="170">
        <v>0.23266800000000001</v>
      </c>
      <c r="D42" s="170">
        <v>0.33566399999999996</v>
      </c>
      <c r="E42" s="170">
        <v>0.26567999999999997</v>
      </c>
      <c r="F42" s="111"/>
      <c r="G42" s="170" t="s">
        <v>114</v>
      </c>
      <c r="H42" s="170">
        <v>0.26500000000000001</v>
      </c>
      <c r="I42" s="170">
        <v>0.23266800000000001</v>
      </c>
      <c r="J42" s="170">
        <v>0.33566399999999996</v>
      </c>
      <c r="K42" s="170">
        <v>0.26567999999999997</v>
      </c>
    </row>
    <row r="43" spans="1:11">
      <c r="A43" s="170" t="s">
        <v>113</v>
      </c>
      <c r="B43" s="170">
        <v>0.37</v>
      </c>
      <c r="C43" s="170">
        <v>0.18550800000000001</v>
      </c>
      <c r="D43" s="170">
        <v>0.33566399999999996</v>
      </c>
      <c r="E43" s="170">
        <v>0.26567999999999997</v>
      </c>
      <c r="F43" s="111"/>
      <c r="G43" s="170" t="s">
        <v>113</v>
      </c>
      <c r="H43" s="170">
        <v>0.185</v>
      </c>
      <c r="I43" s="170">
        <v>0.18550800000000001</v>
      </c>
      <c r="J43" s="170">
        <v>0.33566399999999996</v>
      </c>
      <c r="K43" s="170">
        <v>0.26567999999999997</v>
      </c>
    </row>
    <row r="44" spans="1:11">
      <c r="A44" s="170" t="s">
        <v>117</v>
      </c>
      <c r="B44" s="170">
        <v>0.65</v>
      </c>
      <c r="C44" s="170">
        <v>0.21718800000000002</v>
      </c>
      <c r="D44" s="170">
        <v>0.33566399999999996</v>
      </c>
      <c r="E44" s="170">
        <v>0.26567999999999997</v>
      </c>
      <c r="F44" s="111"/>
      <c r="G44" s="170" t="s">
        <v>117</v>
      </c>
      <c r="H44" s="170">
        <v>0.32500000000000001</v>
      </c>
      <c r="I44" s="170">
        <v>0.21718800000000002</v>
      </c>
      <c r="J44" s="170">
        <v>0.33566399999999996</v>
      </c>
      <c r="K44" s="170">
        <v>0.26567999999999997</v>
      </c>
    </row>
    <row r="45" spans="1:11">
      <c r="A45" s="170" t="s">
        <v>118</v>
      </c>
      <c r="B45" s="170">
        <v>0.18</v>
      </c>
      <c r="C45" s="170">
        <v>0.224028</v>
      </c>
      <c r="D45" s="170">
        <v>0.33566399999999996</v>
      </c>
      <c r="E45" s="170">
        <v>0.26567999999999997</v>
      </c>
      <c r="F45" s="111"/>
      <c r="G45" s="170" t="s">
        <v>118</v>
      </c>
      <c r="H45" s="170">
        <v>0.1</v>
      </c>
      <c r="I45" s="170">
        <v>0.224028</v>
      </c>
      <c r="J45" s="170">
        <v>0.33566399999999996</v>
      </c>
      <c r="K45" s="170">
        <v>0.26567999999999997</v>
      </c>
    </row>
    <row r="46" spans="1:11">
      <c r="A46" s="170" t="s">
        <v>120</v>
      </c>
      <c r="B46" s="185">
        <v>1</v>
      </c>
      <c r="C46" s="185">
        <v>0.75</v>
      </c>
      <c r="D46" s="170">
        <v>0.7</v>
      </c>
      <c r="E46" s="170">
        <v>0.75</v>
      </c>
      <c r="F46" s="111"/>
      <c r="G46" s="170" t="s">
        <v>120</v>
      </c>
      <c r="H46" s="185">
        <v>1</v>
      </c>
      <c r="I46" s="185">
        <v>0.75</v>
      </c>
      <c r="J46" s="170">
        <v>0.7</v>
      </c>
      <c r="K46" s="170">
        <v>0.75</v>
      </c>
    </row>
    <row r="47" spans="1:11">
      <c r="A47" s="170" t="s">
        <v>116</v>
      </c>
      <c r="B47" s="170">
        <v>0.52</v>
      </c>
      <c r="C47" s="170">
        <v>0.199908</v>
      </c>
      <c r="D47" s="170">
        <v>0.33566399999999996</v>
      </c>
      <c r="E47" s="170">
        <v>0.26567999999999997</v>
      </c>
      <c r="F47" s="111"/>
      <c r="G47" s="170" t="s">
        <v>116</v>
      </c>
      <c r="H47" s="170">
        <v>0.26</v>
      </c>
      <c r="I47" s="170">
        <v>0.199908</v>
      </c>
      <c r="J47" s="170">
        <v>0.33566399999999996</v>
      </c>
      <c r="K47" s="170">
        <v>0.26567999999999997</v>
      </c>
    </row>
    <row r="48" spans="1:11">
      <c r="A48" s="170" t="s">
        <v>119</v>
      </c>
      <c r="B48" s="170">
        <v>0.44</v>
      </c>
      <c r="C48" s="170">
        <v>0.200268</v>
      </c>
      <c r="D48" s="170">
        <v>0.33566399999999996</v>
      </c>
      <c r="E48" s="170">
        <v>0.26567999999999997</v>
      </c>
      <c r="F48" s="111"/>
      <c r="G48" s="170" t="s">
        <v>119</v>
      </c>
      <c r="H48" s="170">
        <v>0.22</v>
      </c>
      <c r="I48" s="170">
        <v>0.200268</v>
      </c>
      <c r="J48" s="170">
        <v>0.33566399999999996</v>
      </c>
      <c r="K48" s="170">
        <v>0.26567999999999997</v>
      </c>
    </row>
  </sheetData>
  <mergeCells count="8">
    <mergeCell ref="A2:N3"/>
    <mergeCell ref="A6:E6"/>
    <mergeCell ref="A17:E17"/>
    <mergeCell ref="A39:E39"/>
    <mergeCell ref="A28:E28"/>
    <mergeCell ref="G17:K17"/>
    <mergeCell ref="G28:K28"/>
    <mergeCell ref="G39:K39"/>
  </mergeCells>
  <phoneticPr fontId="7"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FB07-276B-49B5-B84E-42CBCC596D60}">
  <dimension ref="A1:P25"/>
  <sheetViews>
    <sheetView showGridLines="0" workbookViewId="0">
      <selection activeCell="D28" sqref="D28"/>
    </sheetView>
  </sheetViews>
  <sheetFormatPr defaultColWidth="9.28515625" defaultRowHeight="12.75"/>
  <cols>
    <col min="1" max="1" width="9.28515625" style="287"/>
    <col min="2" max="2" width="10.42578125" style="287" customWidth="1"/>
    <col min="3" max="3" width="15.28515625" style="287" customWidth="1"/>
    <col min="4" max="4" width="9.28515625" style="287"/>
    <col min="5" max="5" width="11.7109375" style="287" customWidth="1"/>
    <col min="6" max="6" width="9.28515625" style="287"/>
    <col min="7" max="7" width="13.42578125" style="287" customWidth="1"/>
    <col min="8" max="9" width="9.28515625" style="287"/>
    <col min="10" max="10" width="14.7109375" style="287" customWidth="1"/>
    <col min="11" max="16384" width="9.28515625" style="287"/>
  </cols>
  <sheetData>
    <row r="1" spans="1:16">
      <c r="A1" s="290" t="s">
        <v>215</v>
      </c>
      <c r="B1" s="286"/>
      <c r="C1" s="286"/>
      <c r="D1" s="286"/>
      <c r="E1" s="286"/>
      <c r="F1" s="286"/>
      <c r="G1" s="286"/>
      <c r="H1" s="286"/>
    </row>
    <row r="2" spans="1:16">
      <c r="A2" s="290" t="s">
        <v>216</v>
      </c>
      <c r="B2" s="286"/>
      <c r="C2" s="286"/>
      <c r="D2" s="286"/>
      <c r="E2" s="286"/>
      <c r="F2" s="288"/>
      <c r="G2" s="286"/>
      <c r="H2" s="286"/>
    </row>
    <row r="3" spans="1:16">
      <c r="A3" s="291" t="s">
        <v>122</v>
      </c>
      <c r="B3" s="289"/>
      <c r="C3" s="289"/>
      <c r="D3" s="289"/>
      <c r="E3" s="289"/>
      <c r="G3" s="286"/>
      <c r="H3" s="286"/>
    </row>
    <row r="4" spans="1:16">
      <c r="A4" s="292" t="s">
        <v>124</v>
      </c>
      <c r="B4" s="297" t="s">
        <v>125</v>
      </c>
      <c r="C4" s="297" t="s">
        <v>126</v>
      </c>
      <c r="D4" s="297" t="s">
        <v>127</v>
      </c>
      <c r="E4" s="297" t="s">
        <v>128</v>
      </c>
    </row>
    <row r="5" spans="1:16">
      <c r="A5" s="293" t="s">
        <v>115</v>
      </c>
      <c r="B5" s="298">
        <v>0.9</v>
      </c>
      <c r="C5" s="299">
        <v>0.23269999999999999</v>
      </c>
      <c r="D5" s="298">
        <v>0.3357</v>
      </c>
      <c r="E5" s="298">
        <v>0.26569999999999999</v>
      </c>
      <c r="F5" s="294"/>
      <c r="G5" s="286"/>
      <c r="H5" s="286"/>
      <c r="I5" s="286"/>
      <c r="J5" s="295"/>
      <c r="K5" s="286"/>
      <c r="L5" s="286"/>
      <c r="M5" s="286"/>
      <c r="N5" s="286"/>
      <c r="O5" s="286"/>
      <c r="P5" s="286"/>
    </row>
    <row r="6" spans="1:16">
      <c r="A6" s="293" t="s">
        <v>114</v>
      </c>
      <c r="B6" s="298">
        <v>0.9</v>
      </c>
      <c r="C6" s="299">
        <v>0.23269999999999999</v>
      </c>
      <c r="D6" s="298">
        <v>0.3357</v>
      </c>
      <c r="E6" s="298">
        <v>0.26569999999999999</v>
      </c>
      <c r="F6" s="294"/>
      <c r="G6" s="286"/>
      <c r="H6" s="286"/>
      <c r="I6" s="286"/>
      <c r="J6" s="295"/>
      <c r="K6" s="286"/>
      <c r="L6" s="286"/>
      <c r="M6" s="286"/>
      <c r="N6" s="286"/>
      <c r="O6" s="286"/>
      <c r="P6" s="286"/>
    </row>
    <row r="7" spans="1:16">
      <c r="A7" s="293" t="s">
        <v>113</v>
      </c>
      <c r="B7" s="298">
        <v>0.69</v>
      </c>
      <c r="C7" s="299">
        <v>0.1855</v>
      </c>
      <c r="D7" s="298">
        <v>0.3357</v>
      </c>
      <c r="E7" s="298">
        <v>0.26569999999999999</v>
      </c>
      <c r="F7" s="294"/>
      <c r="G7" s="286"/>
      <c r="H7" s="286"/>
      <c r="I7" s="286"/>
      <c r="J7" s="295"/>
      <c r="K7" s="286"/>
      <c r="L7" s="286"/>
      <c r="M7" s="286"/>
      <c r="N7" s="286"/>
      <c r="O7" s="286"/>
      <c r="P7" s="286"/>
    </row>
    <row r="8" spans="1:16">
      <c r="A8" s="293" t="s">
        <v>117</v>
      </c>
      <c r="B8" s="298">
        <v>0.93</v>
      </c>
      <c r="C8" s="299">
        <v>0.2172</v>
      </c>
      <c r="D8" s="298">
        <v>0.3357</v>
      </c>
      <c r="E8" s="298">
        <v>0.26569999999999999</v>
      </c>
      <c r="F8" s="294"/>
      <c r="G8" s="286"/>
      <c r="H8" s="286"/>
      <c r="I8" s="286"/>
      <c r="J8" s="295"/>
      <c r="K8" s="286"/>
      <c r="L8" s="286"/>
      <c r="M8" s="286"/>
      <c r="N8" s="286"/>
      <c r="O8" s="286"/>
      <c r="P8" s="286"/>
    </row>
    <row r="9" spans="1:16">
      <c r="A9" s="293" t="s">
        <v>118</v>
      </c>
      <c r="B9" s="298">
        <v>0.52</v>
      </c>
      <c r="C9" s="299">
        <v>0.224</v>
      </c>
      <c r="D9" s="298">
        <v>0.3357</v>
      </c>
      <c r="E9" s="298">
        <v>0.26569999999999999</v>
      </c>
      <c r="F9" s="294"/>
      <c r="G9" s="286"/>
      <c r="H9" s="286"/>
      <c r="I9" s="286"/>
      <c r="J9" s="295"/>
      <c r="K9" s="286"/>
      <c r="L9" s="286"/>
      <c r="M9" s="286"/>
      <c r="N9" s="286"/>
      <c r="O9" s="286"/>
      <c r="P9" s="286"/>
    </row>
    <row r="10" spans="1:16">
      <c r="A10" s="293" t="s">
        <v>120</v>
      </c>
      <c r="B10" s="298">
        <v>0.19</v>
      </c>
      <c r="C10" s="299">
        <v>0.1855</v>
      </c>
      <c r="D10" s="298">
        <v>0.3357</v>
      </c>
      <c r="E10" s="298">
        <v>0.26569999999999999</v>
      </c>
      <c r="F10" s="294"/>
      <c r="G10" s="286"/>
      <c r="H10" s="286"/>
      <c r="I10" s="286"/>
      <c r="J10" s="295"/>
      <c r="K10" s="286"/>
      <c r="L10" s="286"/>
      <c r="M10" s="286"/>
      <c r="N10" s="286"/>
      <c r="O10" s="286"/>
      <c r="P10" s="286"/>
    </row>
    <row r="11" spans="1:16">
      <c r="A11" s="293" t="s">
        <v>116</v>
      </c>
      <c r="B11" s="298">
        <v>1.0900000000000001</v>
      </c>
      <c r="C11" s="299">
        <v>0.19989999999999999</v>
      </c>
      <c r="D11" s="298">
        <v>0.3357</v>
      </c>
      <c r="E11" s="298">
        <v>0.26569999999999999</v>
      </c>
      <c r="F11" s="294"/>
      <c r="G11" s="286"/>
      <c r="H11" s="286"/>
      <c r="I11" s="286"/>
      <c r="J11" s="295"/>
      <c r="K11" s="286"/>
      <c r="L11" s="286"/>
      <c r="M11" s="286"/>
      <c r="N11" s="286"/>
      <c r="O11" s="286"/>
      <c r="P11" s="286"/>
    </row>
    <row r="12" spans="1:16">
      <c r="A12" s="293" t="s">
        <v>119</v>
      </c>
      <c r="B12" s="298">
        <v>0.7</v>
      </c>
      <c r="C12" s="299">
        <v>0.20030000000000001</v>
      </c>
      <c r="D12" s="298">
        <v>0.3357</v>
      </c>
      <c r="E12" s="298">
        <v>0.26569999999999999</v>
      </c>
      <c r="F12" s="294"/>
      <c r="G12" s="286"/>
      <c r="H12" s="286"/>
      <c r="I12" s="286"/>
      <c r="J12" s="295"/>
      <c r="K12" s="286"/>
      <c r="L12" s="286"/>
      <c r="M12" s="286"/>
      <c r="N12" s="286"/>
      <c r="O12" s="286"/>
      <c r="P12" s="286"/>
    </row>
    <row r="13" spans="1:16">
      <c r="B13" s="300"/>
      <c r="C13" s="300"/>
      <c r="D13" s="300"/>
      <c r="E13" s="300"/>
    </row>
    <row r="14" spans="1:16">
      <c r="A14" s="290" t="s">
        <v>215</v>
      </c>
      <c r="B14" s="300"/>
      <c r="C14" s="300"/>
      <c r="D14" s="300"/>
      <c r="E14" s="300"/>
    </row>
    <row r="15" spans="1:16">
      <c r="A15" s="290" t="s">
        <v>217</v>
      </c>
      <c r="B15" s="301"/>
      <c r="C15" s="301"/>
      <c r="D15" s="301"/>
      <c r="E15" s="301"/>
    </row>
    <row r="16" spans="1:16">
      <c r="A16" s="291" t="s">
        <v>122</v>
      </c>
      <c r="B16" s="301"/>
      <c r="C16" s="301"/>
      <c r="D16" s="301"/>
      <c r="E16" s="301"/>
    </row>
    <row r="17" spans="1:16">
      <c r="A17" s="292" t="s">
        <v>124</v>
      </c>
      <c r="B17" s="297" t="s">
        <v>125</v>
      </c>
      <c r="C17" s="297" t="s">
        <v>126</v>
      </c>
      <c r="D17" s="297" t="s">
        <v>127</v>
      </c>
      <c r="E17" s="297" t="s">
        <v>128</v>
      </c>
    </row>
    <row r="18" spans="1:16">
      <c r="A18" s="293" t="s">
        <v>115</v>
      </c>
      <c r="B18" s="298">
        <v>0.81</v>
      </c>
      <c r="C18" s="298">
        <v>0.1855</v>
      </c>
      <c r="D18" s="298">
        <v>0.32490000000000002</v>
      </c>
      <c r="E18" s="298">
        <v>0.25269999999999998</v>
      </c>
      <c r="F18" s="296"/>
      <c r="H18" s="286"/>
      <c r="I18" s="286"/>
      <c r="J18" s="286"/>
      <c r="K18" s="286"/>
      <c r="L18" s="286"/>
      <c r="M18" s="286"/>
      <c r="N18" s="286"/>
      <c r="O18" s="286"/>
      <c r="P18" s="286"/>
    </row>
    <row r="19" spans="1:16">
      <c r="A19" s="293" t="s">
        <v>114</v>
      </c>
      <c r="B19" s="298">
        <v>0.81</v>
      </c>
      <c r="C19" s="298">
        <v>0.1855</v>
      </c>
      <c r="D19" s="298">
        <v>0.32490000000000002</v>
      </c>
      <c r="E19" s="298">
        <v>0.25269999999999998</v>
      </c>
      <c r="F19" s="296"/>
      <c r="H19" s="286"/>
      <c r="I19" s="286"/>
      <c r="J19" s="286"/>
      <c r="K19" s="286"/>
      <c r="L19" s="286"/>
      <c r="M19" s="286"/>
      <c r="N19" s="286"/>
      <c r="O19" s="286"/>
      <c r="P19" s="286"/>
    </row>
    <row r="20" spans="1:16">
      <c r="A20" s="293" t="s">
        <v>113</v>
      </c>
      <c r="B20" s="298">
        <v>0.62</v>
      </c>
      <c r="C20" s="298">
        <v>0.1855</v>
      </c>
      <c r="D20" s="298">
        <v>0.32490000000000002</v>
      </c>
      <c r="E20" s="298">
        <v>0.25269999999999998</v>
      </c>
      <c r="F20" s="296"/>
      <c r="H20" s="286"/>
      <c r="I20" s="286"/>
      <c r="J20" s="286"/>
      <c r="K20" s="286"/>
      <c r="L20" s="286"/>
      <c r="M20" s="286"/>
      <c r="N20" s="286"/>
      <c r="O20" s="286"/>
      <c r="P20" s="286"/>
    </row>
    <row r="21" spans="1:16">
      <c r="A21" s="293" t="s">
        <v>117</v>
      </c>
      <c r="B21" s="298">
        <v>0.81</v>
      </c>
      <c r="C21" s="298">
        <v>0.1855</v>
      </c>
      <c r="D21" s="298">
        <v>0.32490000000000002</v>
      </c>
      <c r="E21" s="298">
        <v>0.25269999999999998</v>
      </c>
      <c r="F21" s="296"/>
      <c r="H21" s="286"/>
      <c r="I21" s="286"/>
      <c r="J21" s="286"/>
      <c r="K21" s="286"/>
      <c r="L21" s="286"/>
      <c r="M21" s="286"/>
      <c r="N21" s="286"/>
      <c r="O21" s="286"/>
      <c r="P21" s="286"/>
    </row>
    <row r="22" spans="1:16">
      <c r="A22" s="293" t="s">
        <v>118</v>
      </c>
      <c r="B22" s="298">
        <v>0.43</v>
      </c>
      <c r="C22" s="298">
        <v>0.1855</v>
      </c>
      <c r="D22" s="298">
        <v>0.32490000000000002</v>
      </c>
      <c r="E22" s="298">
        <v>0.25269999999999998</v>
      </c>
      <c r="F22" s="296"/>
      <c r="H22" s="286"/>
      <c r="I22" s="286"/>
      <c r="J22" s="286"/>
      <c r="K22" s="286"/>
      <c r="L22" s="286"/>
      <c r="M22" s="286"/>
      <c r="N22" s="286"/>
      <c r="O22" s="286"/>
      <c r="P22" s="286"/>
    </row>
    <row r="23" spans="1:16">
      <c r="A23" s="293" t="s">
        <v>120</v>
      </c>
      <c r="B23" s="298">
        <v>0.17</v>
      </c>
      <c r="C23" s="298">
        <v>0.1855</v>
      </c>
      <c r="D23" s="298">
        <v>0.32490000000000002</v>
      </c>
      <c r="E23" s="298">
        <v>0.25269999999999998</v>
      </c>
      <c r="F23" s="296"/>
      <c r="H23" s="286"/>
      <c r="I23" s="286"/>
      <c r="J23" s="286"/>
      <c r="K23" s="286"/>
      <c r="L23" s="286"/>
      <c r="M23" s="286"/>
      <c r="N23" s="286"/>
      <c r="O23" s="286"/>
      <c r="P23" s="286"/>
    </row>
    <row r="24" spans="1:16">
      <c r="A24" s="293" t="s">
        <v>116</v>
      </c>
      <c r="B24" s="298">
        <v>0.98</v>
      </c>
      <c r="C24" s="298">
        <v>0.1855</v>
      </c>
      <c r="D24" s="298">
        <v>0.32490000000000002</v>
      </c>
      <c r="E24" s="298">
        <v>0.25269999999999998</v>
      </c>
      <c r="F24" s="296"/>
      <c r="H24" s="286"/>
      <c r="I24" s="286"/>
      <c r="J24" s="286"/>
      <c r="K24" s="286"/>
      <c r="L24" s="286"/>
      <c r="M24" s="286"/>
      <c r="N24" s="286"/>
      <c r="O24" s="286"/>
      <c r="P24" s="286"/>
    </row>
    <row r="25" spans="1:16">
      <c r="A25" s="293" t="s">
        <v>119</v>
      </c>
      <c r="B25" s="298">
        <v>0.68</v>
      </c>
      <c r="C25" s="298">
        <v>0.1855</v>
      </c>
      <c r="D25" s="298">
        <v>0.32490000000000002</v>
      </c>
      <c r="E25" s="298">
        <v>0.25269999999999998</v>
      </c>
      <c r="F25" s="296"/>
      <c r="H25" s="286"/>
      <c r="I25" s="286"/>
      <c r="J25" s="286"/>
      <c r="K25" s="286"/>
      <c r="L25" s="286"/>
      <c r="M25" s="286"/>
      <c r="N25" s="286"/>
      <c r="O25" s="286"/>
      <c r="P25" s="286"/>
    </row>
  </sheetData>
  <sheetProtection selectLockedCells="1"/>
  <phoneticPr fontId="7" type="noConversion"/>
  <printOptions headings="1"/>
  <pageMargins left="0.74803149606299213" right="0.74803149606299213"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8294-8ED4-416F-B202-F187BC5E8614}">
  <sheetPr codeName="Sheet6"/>
  <dimension ref="A1:S48"/>
  <sheetViews>
    <sheetView zoomScaleNormal="100" workbookViewId="0">
      <selection activeCell="A16" sqref="A16:G23"/>
    </sheetView>
  </sheetViews>
  <sheetFormatPr defaultColWidth="9.28515625" defaultRowHeight="14.25"/>
  <cols>
    <col min="1" max="17" width="9.28515625" style="76"/>
    <col min="18" max="18" width="11.5703125" style="76" bestFit="1" customWidth="1"/>
    <col min="19" max="19" width="9.42578125" style="76" bestFit="1" customWidth="1"/>
    <col min="20" max="16384" width="9.28515625" style="76"/>
  </cols>
  <sheetData>
    <row r="1" spans="1:15">
      <c r="A1" s="516" t="s">
        <v>135</v>
      </c>
      <c r="B1" s="516"/>
      <c r="C1" s="516"/>
      <c r="D1" s="516"/>
      <c r="E1" s="516"/>
      <c r="F1" s="516"/>
      <c r="G1" s="516"/>
    </row>
    <row r="2" spans="1:15" ht="13.9" customHeight="1">
      <c r="A2" s="83"/>
      <c r="B2" s="519" t="s">
        <v>136</v>
      </c>
      <c r="C2" s="520"/>
      <c r="D2" s="519" t="s">
        <v>137</v>
      </c>
      <c r="E2" s="520"/>
      <c r="F2" s="519" t="s">
        <v>138</v>
      </c>
      <c r="G2" s="520"/>
    </row>
    <row r="3" spans="1:15">
      <c r="A3" s="84" t="s">
        <v>124</v>
      </c>
      <c r="B3" s="84" t="s">
        <v>139</v>
      </c>
      <c r="C3" s="85" t="s">
        <v>140</v>
      </c>
      <c r="D3" s="84" t="s">
        <v>139</v>
      </c>
      <c r="E3" s="85" t="s">
        <v>140</v>
      </c>
      <c r="F3" s="84" t="s">
        <v>139</v>
      </c>
      <c r="G3" s="85" t="s">
        <v>140</v>
      </c>
    </row>
    <row r="4" spans="1:15">
      <c r="A4" s="83" t="s">
        <v>115</v>
      </c>
      <c r="B4" s="86">
        <v>6.7605000000000004</v>
      </c>
      <c r="C4" s="87">
        <v>-1.6806700000000001E-2</v>
      </c>
      <c r="D4" s="86">
        <v>6.75</v>
      </c>
      <c r="E4" s="87">
        <v>-3.125E-2</v>
      </c>
      <c r="F4" s="86">
        <v>6.7727000000000004</v>
      </c>
      <c r="G4" s="87">
        <v>-3.6364E-2</v>
      </c>
    </row>
    <row r="5" spans="1:15">
      <c r="A5" s="88" t="s">
        <v>114</v>
      </c>
      <c r="B5" s="89">
        <v>6.7605000000000004</v>
      </c>
      <c r="C5" s="90">
        <v>-1.6806700000000001E-2</v>
      </c>
      <c r="D5" s="89">
        <v>6.75</v>
      </c>
      <c r="E5" s="90">
        <v>-3.125E-2</v>
      </c>
      <c r="F5" s="89">
        <v>6.7727000000000004</v>
      </c>
      <c r="G5" s="90">
        <v>-3.6364E-2</v>
      </c>
    </row>
    <row r="6" spans="1:15">
      <c r="A6" s="88" t="s">
        <v>113</v>
      </c>
      <c r="B6" s="89">
        <v>6.4222060000000001</v>
      </c>
      <c r="C6" s="90">
        <v>-3.3230000000000003E-2</v>
      </c>
      <c r="D6" s="89">
        <v>6.4293199999999997</v>
      </c>
      <c r="E6" s="90">
        <v>-6.1400000000000003E-2</v>
      </c>
      <c r="F6" s="89">
        <v>6.2636000000000003</v>
      </c>
      <c r="G6" s="90">
        <v>-4.9538899999999997E-2</v>
      </c>
    </row>
    <row r="7" spans="1:15">
      <c r="A7" s="88" t="s">
        <v>117</v>
      </c>
      <c r="B7" s="89">
        <v>7.1</v>
      </c>
      <c r="C7" s="90">
        <v>-0.02</v>
      </c>
      <c r="D7" s="89">
        <v>8.35</v>
      </c>
      <c r="E7" s="90">
        <v>-0.05</v>
      </c>
      <c r="F7" s="89">
        <v>6.2667000000000002</v>
      </c>
      <c r="G7" s="90">
        <v>-3.3300000000000003E-2</v>
      </c>
    </row>
    <row r="8" spans="1:15">
      <c r="A8" s="88" t="s">
        <v>118</v>
      </c>
      <c r="B8" s="89">
        <v>6.5247000000000002</v>
      </c>
      <c r="C8" s="90">
        <v>-1.6665599999999999E-2</v>
      </c>
      <c r="D8" s="89">
        <v>6.75</v>
      </c>
      <c r="E8" s="90">
        <v>-3.1045099999999999E-2</v>
      </c>
      <c r="F8" s="89">
        <v>6.2636000000000003</v>
      </c>
      <c r="G8" s="90">
        <v>-3.5980900000000003E-2</v>
      </c>
    </row>
    <row r="9" spans="1:15">
      <c r="A9" s="88" t="s">
        <v>120</v>
      </c>
      <c r="B9" s="89">
        <v>6.5350999999999999</v>
      </c>
      <c r="C9" s="90">
        <v>-1.51039E-2</v>
      </c>
      <c r="D9" s="89">
        <v>6.75</v>
      </c>
      <c r="E9" s="90">
        <v>-2.7061700000000001E-2</v>
      </c>
      <c r="F9" s="89">
        <v>6.2636000000000003</v>
      </c>
      <c r="G9" s="90">
        <v>-3.4181799999999998E-2</v>
      </c>
    </row>
    <row r="10" spans="1:15">
      <c r="A10" s="88" t="s">
        <v>116</v>
      </c>
      <c r="B10" s="91">
        <v>7.0114000000000001</v>
      </c>
      <c r="C10" s="92">
        <v>-1.4800000000000001E-2</v>
      </c>
      <c r="D10" s="91">
        <v>6.7544000000000004</v>
      </c>
      <c r="E10" s="92">
        <v>-2.23E-2</v>
      </c>
      <c r="F10" s="91">
        <v>6.7727000000000004</v>
      </c>
      <c r="G10" s="92">
        <v>-2.5509074999999999E-2</v>
      </c>
    </row>
    <row r="11" spans="1:15">
      <c r="A11" s="84" t="s">
        <v>119</v>
      </c>
      <c r="B11" s="93">
        <v>7.2857000000000003</v>
      </c>
      <c r="C11" s="94">
        <v>-2.3810000000000001E-2</v>
      </c>
      <c r="D11" s="93">
        <v>7.6818</v>
      </c>
      <c r="E11" s="94">
        <v>-4.5449999999999997E-2</v>
      </c>
      <c r="F11" s="93">
        <v>6.2636000000000003</v>
      </c>
      <c r="G11" s="94">
        <v>-3.5238999999999999E-2</v>
      </c>
    </row>
    <row r="13" spans="1:15">
      <c r="A13" s="517" t="s">
        <v>141</v>
      </c>
      <c r="B13" s="517"/>
      <c r="C13" s="517"/>
      <c r="D13" s="517"/>
      <c r="E13" s="517"/>
      <c r="F13" s="517"/>
      <c r="G13" s="517"/>
      <c r="I13" s="518" t="s">
        <v>142</v>
      </c>
      <c r="J13" s="518"/>
      <c r="K13" s="518"/>
      <c r="L13" s="518"/>
      <c r="M13" s="518"/>
      <c r="N13" s="518"/>
      <c r="O13" s="518"/>
    </row>
    <row r="14" spans="1:15">
      <c r="A14" s="83"/>
      <c r="B14" s="519" t="s">
        <v>136</v>
      </c>
      <c r="C14" s="520"/>
      <c r="D14" s="519" t="s">
        <v>137</v>
      </c>
      <c r="E14" s="520"/>
      <c r="F14" s="519" t="s">
        <v>138</v>
      </c>
      <c r="G14" s="520"/>
      <c r="I14" s="83"/>
      <c r="J14" s="519" t="s">
        <v>136</v>
      </c>
      <c r="K14" s="520"/>
      <c r="L14" s="519" t="s">
        <v>137</v>
      </c>
      <c r="M14" s="520"/>
      <c r="N14" s="519" t="s">
        <v>138</v>
      </c>
      <c r="O14" s="520"/>
    </row>
    <row r="15" spans="1:15">
      <c r="A15" s="84" t="s">
        <v>124</v>
      </c>
      <c r="B15" s="84" t="s">
        <v>139</v>
      </c>
      <c r="C15" s="85" t="s">
        <v>140</v>
      </c>
      <c r="D15" s="84" t="s">
        <v>139</v>
      </c>
      <c r="E15" s="85" t="s">
        <v>140</v>
      </c>
      <c r="F15" s="84" t="s">
        <v>139</v>
      </c>
      <c r="G15" s="85" t="s">
        <v>140</v>
      </c>
      <c r="I15" s="84" t="s">
        <v>124</v>
      </c>
      <c r="J15" s="84" t="s">
        <v>139</v>
      </c>
      <c r="K15" s="85" t="s">
        <v>140</v>
      </c>
      <c r="L15" s="84" t="s">
        <v>139</v>
      </c>
      <c r="M15" s="85" t="s">
        <v>140</v>
      </c>
      <c r="N15" s="84" t="s">
        <v>139</v>
      </c>
      <c r="O15" s="85" t="s">
        <v>140</v>
      </c>
    </row>
    <row r="16" spans="1:15">
      <c r="A16" s="108" t="s">
        <v>115</v>
      </c>
      <c r="B16" s="180">
        <v>6.72</v>
      </c>
      <c r="C16" s="181">
        <v>-1.7139999999999999E-2</v>
      </c>
      <c r="D16" s="180">
        <v>6.77</v>
      </c>
      <c r="E16" s="181">
        <v>-3.2620000000000003E-2</v>
      </c>
      <c r="F16" s="180">
        <v>6.81</v>
      </c>
      <c r="G16" s="181">
        <v>-3.798E-2</v>
      </c>
      <c r="H16" s="111"/>
      <c r="I16" s="108" t="s">
        <v>115</v>
      </c>
      <c r="J16" s="180">
        <v>6.72</v>
      </c>
      <c r="K16" s="181">
        <v>-1.7139999999999999E-2</v>
      </c>
      <c r="L16" s="180">
        <v>6.77</v>
      </c>
      <c r="M16" s="181">
        <v>-3.2620000000000003E-2</v>
      </c>
      <c r="N16" s="180">
        <v>6.81</v>
      </c>
      <c r="O16" s="181">
        <v>-3.798E-2</v>
      </c>
    </row>
    <row r="17" spans="1:15">
      <c r="A17" s="109" t="s">
        <v>114</v>
      </c>
      <c r="B17" s="172">
        <v>6.72</v>
      </c>
      <c r="C17" s="173">
        <v>-1.7139999999999999E-2</v>
      </c>
      <c r="D17" s="172">
        <v>6.77</v>
      </c>
      <c r="E17" s="173">
        <v>-3.2620000000000003E-2</v>
      </c>
      <c r="F17" s="172">
        <v>6.81</v>
      </c>
      <c r="G17" s="173">
        <v>-3.798E-2</v>
      </c>
      <c r="H17" s="111"/>
      <c r="I17" s="109" t="s">
        <v>114</v>
      </c>
      <c r="J17" s="172">
        <v>6.72</v>
      </c>
      <c r="K17" s="173">
        <v>-1.7139999999999999E-2</v>
      </c>
      <c r="L17" s="172">
        <v>6.77</v>
      </c>
      <c r="M17" s="173">
        <v>-3.2620000000000003E-2</v>
      </c>
      <c r="N17" s="172">
        <v>6.81</v>
      </c>
      <c r="O17" s="173">
        <v>-3.798E-2</v>
      </c>
    </row>
    <row r="18" spans="1:15">
      <c r="A18" s="109" t="s">
        <v>113</v>
      </c>
      <c r="B18" s="172">
        <v>6.45</v>
      </c>
      <c r="C18" s="173">
        <v>-3.3230000000000003E-2</v>
      </c>
      <c r="D18" s="172">
        <v>6.48</v>
      </c>
      <c r="E18" s="173">
        <v>-6.1219999999999997E-2</v>
      </c>
      <c r="F18" s="172">
        <v>6.29</v>
      </c>
      <c r="G18" s="173">
        <v>-4.9540000000000001E-2</v>
      </c>
      <c r="H18" s="111"/>
      <c r="I18" s="109" t="s">
        <v>113</v>
      </c>
      <c r="J18" s="172">
        <v>6.45</v>
      </c>
      <c r="K18" s="173">
        <v>-3.3230000000000003E-2</v>
      </c>
      <c r="L18" s="172">
        <v>6.48</v>
      </c>
      <c r="M18" s="173">
        <v>-6.1219999999999997E-2</v>
      </c>
      <c r="N18" s="172">
        <v>6.29</v>
      </c>
      <c r="O18" s="173">
        <v>-4.9540000000000001E-2</v>
      </c>
    </row>
    <row r="19" spans="1:15">
      <c r="A19" s="109" t="s">
        <v>117</v>
      </c>
      <c r="B19" s="174">
        <v>7.12</v>
      </c>
      <c r="C19" s="173">
        <v>-2.1899999999999999E-2</v>
      </c>
      <c r="D19" s="174">
        <v>8.4</v>
      </c>
      <c r="E19" s="173">
        <v>-5.4800000000000001E-2</v>
      </c>
      <c r="F19" s="174">
        <v>6.3</v>
      </c>
      <c r="G19" s="173">
        <v>-3.6519999999999997E-2</v>
      </c>
      <c r="H19" s="111"/>
      <c r="I19" s="109" t="s">
        <v>117</v>
      </c>
      <c r="J19" s="174">
        <v>7.12</v>
      </c>
      <c r="K19" s="173">
        <v>-2.1899999999999999E-2</v>
      </c>
      <c r="L19" s="174">
        <v>8.4</v>
      </c>
      <c r="M19" s="173">
        <v>-5.4800000000000001E-2</v>
      </c>
      <c r="N19" s="174">
        <v>6.3</v>
      </c>
      <c r="O19" s="173">
        <v>-3.6519999999999997E-2</v>
      </c>
    </row>
    <row r="20" spans="1:15">
      <c r="A20" s="109" t="s">
        <v>118</v>
      </c>
      <c r="B20" s="172">
        <v>6.52</v>
      </c>
      <c r="C20" s="173">
        <v>-2.998E-2</v>
      </c>
      <c r="D20" s="172">
        <v>6.67</v>
      </c>
      <c r="E20" s="173">
        <v>-5.1880000000000003E-2</v>
      </c>
      <c r="F20" s="172">
        <v>6.3</v>
      </c>
      <c r="G20" s="173">
        <v>-6.5729999999999997E-2</v>
      </c>
      <c r="H20" s="111"/>
      <c r="I20" s="109" t="s">
        <v>118</v>
      </c>
      <c r="J20" s="172">
        <v>6.52</v>
      </c>
      <c r="K20" s="173">
        <v>-2.998E-2</v>
      </c>
      <c r="L20" s="172">
        <v>6.67</v>
      </c>
      <c r="M20" s="173">
        <v>-5.1880000000000003E-2</v>
      </c>
      <c r="N20" s="172">
        <v>6.3</v>
      </c>
      <c r="O20" s="173">
        <v>-6.5729999999999997E-2</v>
      </c>
    </row>
    <row r="21" spans="1:15">
      <c r="A21" s="109" t="s">
        <v>120</v>
      </c>
      <c r="B21" s="172">
        <v>6.55</v>
      </c>
      <c r="C21" s="173">
        <v>-1.5100000000000001E-2</v>
      </c>
      <c r="D21" s="172">
        <v>6.78</v>
      </c>
      <c r="E21" s="173">
        <v>-2.7050000000000001E-2</v>
      </c>
      <c r="F21" s="172">
        <v>6.29</v>
      </c>
      <c r="G21" s="173">
        <v>-3.4180000000000002E-2</v>
      </c>
      <c r="H21" s="111"/>
      <c r="I21" s="109" t="s">
        <v>120</v>
      </c>
      <c r="J21" s="172">
        <v>6.55</v>
      </c>
      <c r="K21" s="173">
        <v>-1.5100000000000001E-2</v>
      </c>
      <c r="L21" s="172">
        <v>6.78</v>
      </c>
      <c r="M21" s="173">
        <v>-2.7050000000000001E-2</v>
      </c>
      <c r="N21" s="172">
        <v>6.29</v>
      </c>
      <c r="O21" s="173">
        <v>-3.4180000000000002E-2</v>
      </c>
    </row>
    <row r="22" spans="1:15">
      <c r="A22" s="109" t="s">
        <v>116</v>
      </c>
      <c r="B22" s="172">
        <v>7.02</v>
      </c>
      <c r="C22" s="173">
        <v>-1.813E-2</v>
      </c>
      <c r="D22" s="172">
        <v>6.74</v>
      </c>
      <c r="E22" s="173">
        <v>-2.6929999999999999E-2</v>
      </c>
      <c r="F22" s="172">
        <v>6.8</v>
      </c>
      <c r="G22" s="173">
        <v>-3.1359999999999999E-2</v>
      </c>
      <c r="H22" s="111"/>
      <c r="I22" s="109" t="s">
        <v>116</v>
      </c>
      <c r="J22" s="172">
        <v>7.02</v>
      </c>
      <c r="K22" s="173">
        <v>-1.813E-2</v>
      </c>
      <c r="L22" s="172">
        <v>6.74</v>
      </c>
      <c r="M22" s="173">
        <v>-2.6929999999999999E-2</v>
      </c>
      <c r="N22" s="172">
        <v>6.8</v>
      </c>
      <c r="O22" s="173">
        <v>-3.1359999999999999E-2</v>
      </c>
    </row>
    <row r="23" spans="1:15">
      <c r="A23" s="110" t="s">
        <v>119</v>
      </c>
      <c r="B23" s="179">
        <v>7.3</v>
      </c>
      <c r="C23" s="178">
        <v>-3.1199999999999999E-2</v>
      </c>
      <c r="D23" s="179">
        <v>7.7</v>
      </c>
      <c r="E23" s="178">
        <v>-5.9299999999999999E-2</v>
      </c>
      <c r="F23" s="179">
        <v>6.3</v>
      </c>
      <c r="G23" s="178">
        <v>-4.6309999999999997E-2</v>
      </c>
      <c r="H23" s="111"/>
      <c r="I23" s="110" t="s">
        <v>119</v>
      </c>
      <c r="J23" s="179">
        <v>7.3</v>
      </c>
      <c r="K23" s="178">
        <v>-3.1199999999999999E-2</v>
      </c>
      <c r="L23" s="179">
        <v>7.7</v>
      </c>
      <c r="M23" s="178">
        <v>-5.9299999999999999E-2</v>
      </c>
      <c r="N23" s="179">
        <v>6.3</v>
      </c>
      <c r="O23" s="178">
        <v>-4.6309999999999997E-2</v>
      </c>
    </row>
    <row r="24" spans="1:15">
      <c r="A24" s="111"/>
      <c r="B24" s="111"/>
      <c r="C24" s="111"/>
      <c r="D24" s="111"/>
      <c r="E24" s="111"/>
      <c r="F24" s="111"/>
      <c r="G24" s="111"/>
      <c r="H24" s="111"/>
      <c r="I24" s="111"/>
      <c r="J24" s="111"/>
      <c r="K24" s="111"/>
      <c r="L24" s="111"/>
      <c r="M24" s="111"/>
      <c r="N24" s="111"/>
      <c r="O24" s="111"/>
    </row>
    <row r="25" spans="1:15">
      <c r="A25" s="517" t="s">
        <v>143</v>
      </c>
      <c r="B25" s="517"/>
      <c r="C25" s="517"/>
      <c r="D25" s="517"/>
      <c r="E25" s="517"/>
      <c r="F25" s="517"/>
      <c r="G25" s="517"/>
      <c r="H25" s="111"/>
      <c r="I25" s="518" t="s">
        <v>144</v>
      </c>
      <c r="J25" s="518"/>
      <c r="K25" s="518"/>
      <c r="L25" s="518"/>
      <c r="M25" s="518"/>
      <c r="N25" s="518"/>
      <c r="O25" s="518"/>
    </row>
    <row r="26" spans="1:15">
      <c r="A26" s="108"/>
      <c r="B26" s="521" t="s">
        <v>136</v>
      </c>
      <c r="C26" s="522"/>
      <c r="D26" s="521" t="s">
        <v>137</v>
      </c>
      <c r="E26" s="522"/>
      <c r="F26" s="521" t="s">
        <v>138</v>
      </c>
      <c r="G26" s="522"/>
      <c r="H26" s="111"/>
      <c r="I26" s="108"/>
      <c r="J26" s="521" t="s">
        <v>136</v>
      </c>
      <c r="K26" s="522"/>
      <c r="L26" s="521" t="s">
        <v>137</v>
      </c>
      <c r="M26" s="522"/>
      <c r="N26" s="521" t="s">
        <v>138</v>
      </c>
      <c r="O26" s="522"/>
    </row>
    <row r="27" spans="1:15">
      <c r="A27" s="110" t="s">
        <v>124</v>
      </c>
      <c r="B27" s="110" t="s">
        <v>139</v>
      </c>
      <c r="C27" s="112" t="s">
        <v>140</v>
      </c>
      <c r="D27" s="110" t="s">
        <v>139</v>
      </c>
      <c r="E27" s="112" t="s">
        <v>140</v>
      </c>
      <c r="F27" s="110" t="s">
        <v>139</v>
      </c>
      <c r="G27" s="112" t="s">
        <v>140</v>
      </c>
      <c r="H27" s="111"/>
      <c r="I27" s="110" t="s">
        <v>124</v>
      </c>
      <c r="J27" s="110" t="s">
        <v>139</v>
      </c>
      <c r="K27" s="112" t="s">
        <v>140</v>
      </c>
      <c r="L27" s="110" t="s">
        <v>139</v>
      </c>
      <c r="M27" s="112" t="s">
        <v>140</v>
      </c>
      <c r="N27" s="110" t="s">
        <v>139</v>
      </c>
      <c r="O27" s="112" t="s">
        <v>140</v>
      </c>
    </row>
    <row r="28" spans="1:15">
      <c r="A28" s="108" t="s">
        <v>115</v>
      </c>
      <c r="B28" s="180">
        <v>6.72</v>
      </c>
      <c r="C28" s="181">
        <v>-2.47E-2</v>
      </c>
      <c r="D28" s="172">
        <v>6.7563916040000001</v>
      </c>
      <c r="E28" s="173">
        <v>-4.6355267999999998E-2</v>
      </c>
      <c r="F28" s="180">
        <v>6.81</v>
      </c>
      <c r="G28" s="181">
        <v>-5.5100000000000003E-2</v>
      </c>
      <c r="H28" s="111"/>
      <c r="I28" s="108" t="s">
        <v>115</v>
      </c>
      <c r="J28" s="172">
        <v>6.6658263268956377</v>
      </c>
      <c r="K28" s="173">
        <v>-2.5692805752696852E-2</v>
      </c>
      <c r="L28" s="172">
        <v>6.757528402952973</v>
      </c>
      <c r="M28" s="173">
        <v>-4.9134815945266606E-2</v>
      </c>
      <c r="N28" s="172">
        <v>6.81</v>
      </c>
      <c r="O28" s="173">
        <v>-5.8631217838765008E-2</v>
      </c>
    </row>
    <row r="29" spans="1:15">
      <c r="A29" s="109" t="s">
        <v>114</v>
      </c>
      <c r="B29" s="172">
        <v>6.72</v>
      </c>
      <c r="C29" s="173">
        <v>-2.47E-2</v>
      </c>
      <c r="D29" s="172">
        <v>6.7563916040000001</v>
      </c>
      <c r="E29" s="173">
        <v>-4.6355267999999998E-2</v>
      </c>
      <c r="F29" s="172">
        <v>6.81</v>
      </c>
      <c r="G29" s="173">
        <v>-5.5100000000000003E-2</v>
      </c>
      <c r="H29" s="111"/>
      <c r="I29" s="109" t="s">
        <v>114</v>
      </c>
      <c r="J29" s="172">
        <v>6.6658263268956377</v>
      </c>
      <c r="K29" s="173">
        <v>-2.5692805752696852E-2</v>
      </c>
      <c r="L29" s="172">
        <v>6.757528402952973</v>
      </c>
      <c r="M29" s="173">
        <v>-4.9134815945266606E-2</v>
      </c>
      <c r="N29" s="172">
        <v>6.81</v>
      </c>
      <c r="O29" s="173">
        <v>-5.8631217838765008E-2</v>
      </c>
    </row>
    <row r="30" spans="1:15">
      <c r="A30" s="109" t="s">
        <v>113</v>
      </c>
      <c r="B30" s="172">
        <v>6.45</v>
      </c>
      <c r="C30" s="173">
        <v>-4.2340000000000003E-2</v>
      </c>
      <c r="D30" s="172">
        <v>6.47</v>
      </c>
      <c r="E30" s="173">
        <v>-7.7399999999999997E-2</v>
      </c>
      <c r="F30" s="172">
        <v>6.29</v>
      </c>
      <c r="G30" s="173">
        <v>-6.3289999999999999E-2</v>
      </c>
      <c r="H30" s="111"/>
      <c r="I30" s="109" t="s">
        <v>113</v>
      </c>
      <c r="J30" s="172">
        <v>6.4545213630443481</v>
      </c>
      <c r="K30" s="173">
        <v>-5.2203130337702151E-2</v>
      </c>
      <c r="L30" s="172">
        <v>6.5693841276256668</v>
      </c>
      <c r="M30" s="173">
        <v>-9.7516608034681193E-2</v>
      </c>
      <c r="N30" s="172">
        <v>6.29</v>
      </c>
      <c r="O30" s="173">
        <v>-7.8042465753424647E-2</v>
      </c>
    </row>
    <row r="31" spans="1:15">
      <c r="A31" s="109" t="s">
        <v>117</v>
      </c>
      <c r="B31" s="172">
        <v>7.12</v>
      </c>
      <c r="C31" s="173">
        <v>-2.8649999999999998E-2</v>
      </c>
      <c r="D31" s="172">
        <v>8.4121839079999994</v>
      </c>
      <c r="E31" s="173">
        <v>-7.1747688000000004E-2</v>
      </c>
      <c r="F31" s="174">
        <v>6.3</v>
      </c>
      <c r="G31" s="173">
        <v>-4.7829999999999998E-2</v>
      </c>
      <c r="H31" s="111"/>
      <c r="I31" s="109" t="s">
        <v>117</v>
      </c>
      <c r="J31" s="172">
        <v>7.1312945964406227</v>
      </c>
      <c r="K31" s="173">
        <v>-3.2526934848869628E-2</v>
      </c>
      <c r="L31" s="172">
        <v>8.4564216270312453</v>
      </c>
      <c r="M31" s="173">
        <v>-8.1698127386240854E-2</v>
      </c>
      <c r="N31" s="174">
        <v>6.3</v>
      </c>
      <c r="O31" s="173">
        <v>-5.4082165605095538E-2</v>
      </c>
    </row>
    <row r="32" spans="1:15">
      <c r="A32" s="109" t="s">
        <v>118</v>
      </c>
      <c r="B32" s="172">
        <v>6.52</v>
      </c>
      <c r="C32" s="173">
        <v>-5.6500000000000002E-2</v>
      </c>
      <c r="D32" s="172">
        <v>6.3290933349999996</v>
      </c>
      <c r="E32" s="173">
        <v>-7.9602803E-2</v>
      </c>
      <c r="F32" s="174">
        <v>6.3</v>
      </c>
      <c r="G32" s="173">
        <v>-0.12670000000000001</v>
      </c>
      <c r="H32" s="111"/>
      <c r="I32" s="109" t="s">
        <v>118</v>
      </c>
      <c r="J32" s="172">
        <v>6.3933179705223573</v>
      </c>
      <c r="K32" s="173">
        <v>-5.3831326359590356E-2</v>
      </c>
      <c r="L32" s="172">
        <v>6.3290933347594258</v>
      </c>
      <c r="M32" s="173">
        <v>-7.96028027013687E-2</v>
      </c>
      <c r="N32" s="174">
        <v>6.3</v>
      </c>
      <c r="O32" s="173">
        <v>-0.1265911111111111</v>
      </c>
    </row>
    <row r="33" spans="1:19">
      <c r="A33" s="109" t="s">
        <v>120</v>
      </c>
      <c r="B33" s="172">
        <v>6.55</v>
      </c>
      <c r="C33" s="173">
        <v>-1.5100000000000001E-2</v>
      </c>
      <c r="D33" s="172">
        <v>6.78</v>
      </c>
      <c r="E33" s="173">
        <v>-2.7050000000000001E-2</v>
      </c>
      <c r="F33" s="172">
        <v>6.29</v>
      </c>
      <c r="G33" s="173">
        <v>-3.4180000000000002E-2</v>
      </c>
      <c r="H33" s="111"/>
      <c r="I33" s="109" t="s">
        <v>120</v>
      </c>
      <c r="J33" s="172">
        <v>6.55</v>
      </c>
      <c r="K33" s="173">
        <v>-1.5100000000000001E-2</v>
      </c>
      <c r="L33" s="172">
        <v>6.78</v>
      </c>
      <c r="M33" s="173">
        <v>-2.7050000000000001E-2</v>
      </c>
      <c r="N33" s="172">
        <v>6.29</v>
      </c>
      <c r="O33" s="173">
        <v>-3.4180000000000002E-2</v>
      </c>
    </row>
    <row r="34" spans="1:19">
      <c r="A34" s="109" t="s">
        <v>116</v>
      </c>
      <c r="B34" s="182">
        <v>7.02</v>
      </c>
      <c r="C34" s="176">
        <v>-2.8240000000000001E-2</v>
      </c>
      <c r="D34" s="175">
        <v>6.6565957229999997</v>
      </c>
      <c r="E34" s="176">
        <v>-3.9363826999999997E-2</v>
      </c>
      <c r="F34" s="175">
        <v>6.8</v>
      </c>
      <c r="G34" s="176">
        <v>-4.965E-2</v>
      </c>
      <c r="H34" s="111"/>
      <c r="I34" s="109" t="s">
        <v>116</v>
      </c>
      <c r="J34" s="172">
        <v>6.832796615886493</v>
      </c>
      <c r="K34" s="173">
        <v>-2.7190554519972092E-2</v>
      </c>
      <c r="L34" s="172">
        <v>6.6526869443396652</v>
      </c>
      <c r="M34" s="173">
        <v>-4.0065592586555017E-2</v>
      </c>
      <c r="N34" s="175">
        <v>6.8</v>
      </c>
      <c r="O34" s="176">
        <v>-5.0640592592592591E-2</v>
      </c>
    </row>
    <row r="35" spans="1:19">
      <c r="A35" s="110" t="s">
        <v>119</v>
      </c>
      <c r="B35" s="179">
        <v>7.3</v>
      </c>
      <c r="C35" s="178">
        <v>-4.1099999999999998E-2</v>
      </c>
      <c r="D35" s="177">
        <v>7.7052884280000002</v>
      </c>
      <c r="E35" s="183">
        <v>-7.7741058000000002E-2</v>
      </c>
      <c r="F35" s="179">
        <v>6.3</v>
      </c>
      <c r="G35" s="178">
        <v>-6.1170000000000002E-2</v>
      </c>
      <c r="H35" s="111"/>
      <c r="I35" s="110" t="s">
        <v>119</v>
      </c>
      <c r="J35" s="177">
        <v>7.3159019006817934</v>
      </c>
      <c r="K35" s="178">
        <v>-4.7455764359220984E-2</v>
      </c>
      <c r="L35" s="177">
        <v>7.6810160479947438</v>
      </c>
      <c r="M35" s="178">
        <v>-8.8459679914724157E-2</v>
      </c>
      <c r="N35" s="179">
        <v>6.3</v>
      </c>
      <c r="O35" s="178">
        <v>-7.0471739130434766E-2</v>
      </c>
    </row>
    <row r="36" spans="1:19">
      <c r="A36" s="111"/>
      <c r="B36" s="111"/>
      <c r="C36" s="111"/>
      <c r="D36" s="111"/>
      <c r="E36" s="111"/>
      <c r="F36" s="111"/>
      <c r="G36" s="111"/>
      <c r="H36" s="111"/>
      <c r="I36" s="111"/>
      <c r="J36" s="111"/>
      <c r="K36" s="111"/>
      <c r="L36" s="111"/>
      <c r="M36" s="111"/>
      <c r="N36" s="111"/>
      <c r="O36" s="111"/>
      <c r="Q36" s="171"/>
      <c r="R36" s="171"/>
      <c r="S36" s="171"/>
    </row>
    <row r="37" spans="1:19">
      <c r="A37" s="517" t="s">
        <v>145</v>
      </c>
      <c r="B37" s="517"/>
      <c r="C37" s="517"/>
      <c r="D37" s="517"/>
      <c r="E37" s="517"/>
      <c r="F37" s="517"/>
      <c r="G37" s="517"/>
      <c r="H37" s="111"/>
      <c r="I37" s="518" t="s">
        <v>146</v>
      </c>
      <c r="J37" s="518"/>
      <c r="K37" s="518"/>
      <c r="L37" s="518"/>
      <c r="M37" s="518"/>
      <c r="N37" s="518"/>
      <c r="O37" s="518"/>
      <c r="Q37" s="171"/>
      <c r="R37" s="171"/>
      <c r="S37" s="171"/>
    </row>
    <row r="38" spans="1:19">
      <c r="A38" s="108"/>
      <c r="B38" s="521" t="s">
        <v>136</v>
      </c>
      <c r="C38" s="522"/>
      <c r="D38" s="521" t="s">
        <v>137</v>
      </c>
      <c r="E38" s="522"/>
      <c r="F38" s="521" t="s">
        <v>138</v>
      </c>
      <c r="G38" s="522"/>
      <c r="H38" s="111"/>
      <c r="I38" s="108"/>
      <c r="J38" s="521" t="s">
        <v>136</v>
      </c>
      <c r="K38" s="522"/>
      <c r="L38" s="521" t="s">
        <v>137</v>
      </c>
      <c r="M38" s="522"/>
      <c r="N38" s="521" t="s">
        <v>138</v>
      </c>
      <c r="O38" s="522"/>
    </row>
    <row r="39" spans="1:19">
      <c r="A39" s="110" t="s">
        <v>124</v>
      </c>
      <c r="B39" s="110" t="s">
        <v>139</v>
      </c>
      <c r="C39" s="112" t="s">
        <v>140</v>
      </c>
      <c r="D39" s="110" t="s">
        <v>139</v>
      </c>
      <c r="E39" s="112" t="s">
        <v>140</v>
      </c>
      <c r="F39" s="110" t="s">
        <v>139</v>
      </c>
      <c r="G39" s="112" t="s">
        <v>140</v>
      </c>
      <c r="H39" s="111"/>
      <c r="I39" s="110" t="s">
        <v>124</v>
      </c>
      <c r="J39" s="110" t="s">
        <v>139</v>
      </c>
      <c r="K39" s="112" t="s">
        <v>140</v>
      </c>
      <c r="L39" s="110" t="s">
        <v>139</v>
      </c>
      <c r="M39" s="112" t="s">
        <v>140</v>
      </c>
      <c r="N39" s="110" t="s">
        <v>139</v>
      </c>
      <c r="O39" s="112" t="s">
        <v>140</v>
      </c>
    </row>
    <row r="40" spans="1:19">
      <c r="A40" s="108" t="s">
        <v>115</v>
      </c>
      <c r="B40" s="180">
        <v>6.72</v>
      </c>
      <c r="C40" s="181">
        <v>-2.87E-2</v>
      </c>
      <c r="D40" s="180">
        <v>6.758749635</v>
      </c>
      <c r="E40" s="181">
        <v>-5.3625668000000001E-2</v>
      </c>
      <c r="F40" s="180">
        <v>6.81</v>
      </c>
      <c r="G40" s="181">
        <v>-6.4490000000000006E-2</v>
      </c>
      <c r="H40" s="111"/>
      <c r="I40" s="108" t="s">
        <v>115</v>
      </c>
      <c r="J40" s="180">
        <v>6.2300857861802523</v>
      </c>
      <c r="K40" s="181">
        <v>-4.4063007681089769E-2</v>
      </c>
      <c r="L40" s="180">
        <v>6.7306230421009889</v>
      </c>
      <c r="M40" s="181">
        <v>-9.8105923505426365E-2</v>
      </c>
      <c r="N40" s="180">
        <v>6.81</v>
      </c>
      <c r="O40" s="181">
        <v>-0.12898867924528301</v>
      </c>
    </row>
    <row r="41" spans="1:19">
      <c r="A41" s="109" t="s">
        <v>114</v>
      </c>
      <c r="B41" s="172">
        <v>6.72</v>
      </c>
      <c r="C41" s="173">
        <v>-2.87E-2</v>
      </c>
      <c r="D41" s="172">
        <v>6.758749635</v>
      </c>
      <c r="E41" s="173">
        <v>-5.3625668000000001E-2</v>
      </c>
      <c r="F41" s="172">
        <v>6.81</v>
      </c>
      <c r="G41" s="173">
        <v>-6.4490000000000006E-2</v>
      </c>
      <c r="H41" s="111"/>
      <c r="I41" s="109" t="s">
        <v>114</v>
      </c>
      <c r="J41" s="172">
        <v>6.2300857861802523</v>
      </c>
      <c r="K41" s="173">
        <v>-4.4063007681089769E-2</v>
      </c>
      <c r="L41" s="172">
        <v>6.7306230421009889</v>
      </c>
      <c r="M41" s="173">
        <v>-9.8105923505426365E-2</v>
      </c>
      <c r="N41" s="172">
        <v>6.81</v>
      </c>
      <c r="O41" s="173">
        <v>-0.12898867924528301</v>
      </c>
    </row>
    <row r="42" spans="1:19">
      <c r="A42" s="109" t="s">
        <v>113</v>
      </c>
      <c r="B42" s="172">
        <v>6.45</v>
      </c>
      <c r="C42" s="173">
        <v>-6.1400000000000003E-2</v>
      </c>
      <c r="D42" s="172">
        <v>6.46</v>
      </c>
      <c r="E42" s="173">
        <v>-0.11</v>
      </c>
      <c r="F42" s="172">
        <v>6.29</v>
      </c>
      <c r="G42" s="173">
        <v>-9.2380000000000004E-2</v>
      </c>
      <c r="H42" s="111"/>
      <c r="I42" s="109" t="s">
        <v>113</v>
      </c>
      <c r="J42" s="172">
        <v>6.4736747545419799</v>
      </c>
      <c r="K42" s="173">
        <v>-0.12136574132436513</v>
      </c>
      <c r="L42" s="172">
        <v>6.7171374965171458</v>
      </c>
      <c r="M42" s="173">
        <v>-0.23195354652351566</v>
      </c>
      <c r="N42" s="172">
        <v>6.29</v>
      </c>
      <c r="O42" s="173">
        <v>-0.18477081081081079</v>
      </c>
    </row>
    <row r="43" spans="1:19">
      <c r="A43" s="109" t="s">
        <v>117</v>
      </c>
      <c r="B43" s="172">
        <v>7.12</v>
      </c>
      <c r="C43" s="173">
        <v>-3.1280000000000002E-2</v>
      </c>
      <c r="D43" s="172">
        <v>8.4476575549999993</v>
      </c>
      <c r="E43" s="173">
        <v>-7.8868309999999997E-2</v>
      </c>
      <c r="F43" s="174">
        <v>6.3</v>
      </c>
      <c r="G43" s="173">
        <v>-5.2249999999999998E-2</v>
      </c>
      <c r="H43" s="111"/>
      <c r="I43" s="109" t="s">
        <v>117</v>
      </c>
      <c r="J43" s="172">
        <v>7.1665554032117571</v>
      </c>
      <c r="K43" s="173">
        <v>-6.2895751219607138E-2</v>
      </c>
      <c r="L43" s="172">
        <v>8.4158299705846549</v>
      </c>
      <c r="M43" s="173">
        <v>-0.15195709711107788</v>
      </c>
      <c r="N43" s="174">
        <v>6.3</v>
      </c>
      <c r="O43" s="173">
        <v>-0.10450338461538461</v>
      </c>
    </row>
    <row r="44" spans="1:19">
      <c r="A44" s="109" t="s">
        <v>118</v>
      </c>
      <c r="B44" s="172">
        <v>6.52</v>
      </c>
      <c r="C44" s="173">
        <v>-8.2699999999999996E-2</v>
      </c>
      <c r="D44" s="172">
        <v>5.9074761960000002</v>
      </c>
      <c r="E44" s="173">
        <v>-8.9898872000000005E-2</v>
      </c>
      <c r="F44" s="174">
        <v>6.3</v>
      </c>
      <c r="G44" s="173">
        <v>-0.18990000000000001</v>
      </c>
      <c r="H44" s="111"/>
      <c r="I44" s="109" t="s">
        <v>118</v>
      </c>
      <c r="J44" s="172">
        <v>5.7839470764458696</v>
      </c>
      <c r="K44" s="173">
        <v>-0.10269960819869442</v>
      </c>
      <c r="L44" s="172">
        <v>5.317978707581565</v>
      </c>
      <c r="M44" s="173">
        <v>-9.4682859668534416E-2</v>
      </c>
      <c r="N44" s="174">
        <v>6.3</v>
      </c>
      <c r="O44" s="173">
        <v>-0.34179599999999999</v>
      </c>
    </row>
    <row r="45" spans="1:19">
      <c r="A45" s="109" t="s">
        <v>120</v>
      </c>
      <c r="B45" s="172">
        <v>6.55</v>
      </c>
      <c r="C45" s="173">
        <v>-1.5100000000000001E-2</v>
      </c>
      <c r="D45" s="172">
        <v>6.78</v>
      </c>
      <c r="E45" s="173">
        <v>-2.7050000000000001E-2</v>
      </c>
      <c r="F45" s="172">
        <v>6.29</v>
      </c>
      <c r="G45" s="173">
        <v>-3.4180000000000002E-2</v>
      </c>
      <c r="H45" s="111"/>
      <c r="I45" s="109" t="s">
        <v>120</v>
      </c>
      <c r="J45" s="172">
        <v>6.55</v>
      </c>
      <c r="K45" s="173">
        <v>-1.5100000000000001E-2</v>
      </c>
      <c r="L45" s="172">
        <v>6.78</v>
      </c>
      <c r="M45" s="173">
        <v>-2.7050000000000001E-2</v>
      </c>
      <c r="N45" s="172">
        <v>6.29</v>
      </c>
      <c r="O45" s="173">
        <v>-3.4180000000000002E-2</v>
      </c>
    </row>
    <row r="46" spans="1:19">
      <c r="A46" s="109" t="s">
        <v>116</v>
      </c>
      <c r="B46" s="182">
        <v>7.02</v>
      </c>
      <c r="C46" s="176">
        <v>-3.7010000000000001E-2</v>
      </c>
      <c r="D46" s="182">
        <v>6.5986902780000003</v>
      </c>
      <c r="E46" s="176">
        <v>-4.9072310000000001E-2</v>
      </c>
      <c r="F46" s="175">
        <v>6.8</v>
      </c>
      <c r="G46" s="176">
        <v>-6.5729999999999997E-2</v>
      </c>
      <c r="H46" s="111"/>
      <c r="I46" s="109" t="s">
        <v>116</v>
      </c>
      <c r="J46" s="172">
        <v>6.2181103466410708</v>
      </c>
      <c r="K46" s="173">
        <v>-5.2898194081254665E-2</v>
      </c>
      <c r="L46" s="182">
        <v>6.3912323595538076</v>
      </c>
      <c r="M46" s="176">
        <v>-7.8153427868647957E-2</v>
      </c>
      <c r="N46" s="175">
        <v>6.8</v>
      </c>
      <c r="O46" s="176">
        <v>-0.13147076923076922</v>
      </c>
    </row>
    <row r="47" spans="1:19">
      <c r="A47" s="110" t="s">
        <v>119</v>
      </c>
      <c r="B47" s="179">
        <v>7.3</v>
      </c>
      <c r="C47" s="178">
        <v>-4.9349999999999998E-2</v>
      </c>
      <c r="D47" s="177">
        <v>7.6675900989999999</v>
      </c>
      <c r="E47" s="178">
        <v>-9.1972850999999994E-2</v>
      </c>
      <c r="F47" s="179">
        <v>6.3</v>
      </c>
      <c r="G47" s="178">
        <v>-7.3679999999999995E-2</v>
      </c>
      <c r="H47" s="111"/>
      <c r="I47" s="110" t="s">
        <v>119</v>
      </c>
      <c r="J47" s="177">
        <v>7.3393864591800355</v>
      </c>
      <c r="K47" s="178">
        <v>-9.8222608032302733E-2</v>
      </c>
      <c r="L47" s="177">
        <v>7.0178180364378964</v>
      </c>
      <c r="M47" s="178">
        <v>-0.1468271891575185</v>
      </c>
      <c r="N47" s="179">
        <v>6.3</v>
      </c>
      <c r="O47" s="178">
        <v>-0.14734999999999998</v>
      </c>
      <c r="Q47" s="171"/>
      <c r="R47" s="171"/>
      <c r="S47" s="171"/>
    </row>
    <row r="48" spans="1:19">
      <c r="A48" s="111"/>
      <c r="B48" s="111"/>
      <c r="C48" s="111"/>
      <c r="D48" s="111"/>
      <c r="E48" s="111"/>
      <c r="F48" s="111"/>
      <c r="G48" s="111"/>
    </row>
  </sheetData>
  <sheetProtection selectLockedCells="1"/>
  <mergeCells count="28">
    <mergeCell ref="J38:K38"/>
    <mergeCell ref="L38:M38"/>
    <mergeCell ref="N38:O38"/>
    <mergeCell ref="J14:K14"/>
    <mergeCell ref="L14:M14"/>
    <mergeCell ref="N14:O14"/>
    <mergeCell ref="I25:O25"/>
    <mergeCell ref="J26:K26"/>
    <mergeCell ref="L26:M26"/>
    <mergeCell ref="N26:O26"/>
    <mergeCell ref="I13:O13"/>
    <mergeCell ref="B14:C14"/>
    <mergeCell ref="D14:E14"/>
    <mergeCell ref="F14:G14"/>
    <mergeCell ref="A37:G37"/>
    <mergeCell ref="I37:O37"/>
    <mergeCell ref="B38:C38"/>
    <mergeCell ref="D38:E38"/>
    <mergeCell ref="F38:G38"/>
    <mergeCell ref="A25:G25"/>
    <mergeCell ref="B26:C26"/>
    <mergeCell ref="D26:E26"/>
    <mergeCell ref="F26:G26"/>
    <mergeCell ref="B2:C2"/>
    <mergeCell ref="D2:E2"/>
    <mergeCell ref="F2:G2"/>
    <mergeCell ref="A1:G1"/>
    <mergeCell ref="A13:G13"/>
  </mergeCells>
  <phoneticPr fontId="7" type="noConversion"/>
  <pageMargins left="0.7" right="0.7" top="0.75" bottom="0.75"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504B-04B3-4C6A-B6DF-2B4095D01E8F}">
  <sheetPr>
    <tabColor rgb="FFFFFF00"/>
  </sheetPr>
  <dimension ref="A1:O308"/>
  <sheetViews>
    <sheetView showGridLines="0" zoomScale="70" zoomScaleNormal="70" workbookViewId="0">
      <selection activeCell="D14" sqref="D14:D15"/>
    </sheetView>
  </sheetViews>
  <sheetFormatPr defaultColWidth="9.28515625" defaultRowHeight="12.75"/>
  <cols>
    <col min="1" max="1" width="3.28515625" style="51" customWidth="1"/>
    <col min="2" max="2" width="19.7109375" style="51" customWidth="1"/>
    <col min="3" max="3" width="14.7109375" style="51" customWidth="1"/>
    <col min="4" max="4" width="17.28515625" style="51" customWidth="1"/>
    <col min="5" max="5" width="16.42578125" style="51" customWidth="1"/>
    <col min="6" max="6" width="14.28515625" style="51" customWidth="1"/>
    <col min="7" max="7" width="2.28515625" style="51" customWidth="1"/>
    <col min="8" max="8" width="9.42578125" style="51" customWidth="1"/>
    <col min="9" max="9" width="8.7109375" style="51" customWidth="1"/>
    <col min="10" max="10" width="9.28515625" style="51"/>
    <col min="11" max="11" width="12.7109375" style="51" bestFit="1" customWidth="1"/>
    <col min="12" max="12" width="9.28515625" style="51"/>
    <col min="13" max="13" width="12.7109375" style="51" bestFit="1" customWidth="1"/>
    <col min="14" max="16384" width="9.28515625" style="51"/>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233"/>
      <c r="E3" s="233" t="s">
        <v>214</v>
      </c>
      <c r="F3" s="534" t="s">
        <v>213</v>
      </c>
      <c r="G3" s="534"/>
      <c r="H3" s="534"/>
    </row>
    <row r="4" spans="1:11" s="1" customFormat="1" ht="81" customHeight="1">
      <c r="A4" s="2"/>
      <c r="B4" s="491" t="s">
        <v>212</v>
      </c>
      <c r="C4" s="491"/>
      <c r="D4" s="491"/>
      <c r="E4" s="491"/>
      <c r="F4" s="2"/>
    </row>
    <row r="5" spans="1:11" s="1" customFormat="1" ht="44.25" customHeight="1">
      <c r="A5" s="6"/>
      <c r="B5" s="282" t="s">
        <v>3</v>
      </c>
      <c r="C5" s="283">
        <v>14.1</v>
      </c>
      <c r="D5" s="282" t="s">
        <v>4</v>
      </c>
      <c r="E5" s="281">
        <v>44256</v>
      </c>
      <c r="F5" s="255"/>
      <c r="G5" s="2"/>
      <c r="I5" s="280"/>
      <c r="J5" s="7"/>
      <c r="K5" s="7"/>
    </row>
    <row r="6" spans="1:11" s="2" customFormat="1"/>
    <row r="7" spans="1:11" s="2" customFormat="1" ht="101.25" customHeight="1">
      <c r="B7" s="535" t="s">
        <v>211</v>
      </c>
      <c r="C7" s="535"/>
      <c r="D7" s="535"/>
      <c r="E7" s="535"/>
      <c r="F7" s="535"/>
      <c r="G7" s="535"/>
      <c r="H7" s="535"/>
      <c r="I7" s="18"/>
    </row>
    <row r="8" spans="1:11" s="8" customFormat="1" ht="16.149999999999999" customHeight="1">
      <c r="B8" s="279"/>
      <c r="C8" s="10"/>
      <c r="D8" s="525" t="s">
        <v>210</v>
      </c>
      <c r="E8" s="526"/>
    </row>
    <row r="9" spans="1:11" s="8" customFormat="1" ht="13.5" customHeight="1">
      <c r="B9" s="9"/>
      <c r="C9" s="10"/>
      <c r="D9" s="527"/>
      <c r="E9" s="528"/>
    </row>
    <row r="10" spans="1:11" s="8" customFormat="1" ht="3" customHeight="1">
      <c r="B10" s="9" t="s">
        <v>209</v>
      </c>
      <c r="C10" s="10"/>
      <c r="D10" s="11"/>
      <c r="E10" s="12"/>
      <c r="F10" s="10"/>
      <c r="G10" s="10"/>
    </row>
    <row r="11" spans="1:11" s="8" customFormat="1" ht="18" customHeight="1">
      <c r="B11" s="13"/>
      <c r="C11" s="13"/>
      <c r="D11" s="14"/>
      <c r="E11" s="103"/>
      <c r="F11" s="13"/>
      <c r="G11" s="13"/>
      <c r="H11" s="2"/>
      <c r="I11" s="2"/>
    </row>
    <row r="12" spans="1:11" s="15" customFormat="1" ht="17.25" customHeight="1">
      <c r="B12" s="256" t="s">
        <v>208</v>
      </c>
      <c r="C12" s="255"/>
      <c r="D12" s="255"/>
      <c r="E12" s="255"/>
      <c r="F12" s="255"/>
      <c r="G12" s="255"/>
      <c r="H12" s="2"/>
      <c r="I12" s="2"/>
    </row>
    <row r="13" spans="1:11" s="15" customFormat="1" ht="10.15" customHeight="1">
      <c r="B13" s="278"/>
      <c r="C13" s="255"/>
      <c r="D13" s="255"/>
      <c r="E13" s="255"/>
      <c r="F13" s="255"/>
      <c r="G13" s="255"/>
      <c r="H13" s="2"/>
      <c r="I13" s="2"/>
    </row>
    <row r="14" spans="1:11" s="8" customFormat="1" ht="16.149999999999999" customHeight="1">
      <c r="B14" s="277"/>
      <c r="C14" s="255"/>
      <c r="D14" s="529"/>
      <c r="E14" s="531" t="s">
        <v>17</v>
      </c>
      <c r="F14" s="276" t="str">
        <f>IF(MOD(D14,1)&lt;=0,"",IF(MOD(D14,1)=0.5,"","ERROR: Rating must be in 0.5 star increment"))</f>
        <v/>
      </c>
      <c r="G14" s="255"/>
      <c r="H14" s="2"/>
      <c r="I14" s="2"/>
    </row>
    <row r="15" spans="1:11" s="8" customFormat="1" ht="11.25" customHeight="1">
      <c r="B15" s="275"/>
      <c r="C15" s="255"/>
      <c r="D15" s="530"/>
      <c r="E15" s="531"/>
      <c r="F15" s="255"/>
      <c r="G15" s="255"/>
      <c r="H15" s="2"/>
      <c r="I15" s="2"/>
    </row>
    <row r="16" spans="1:11" s="8" customFormat="1" ht="11.25" customHeight="1">
      <c r="B16" s="275"/>
      <c r="C16" s="255"/>
      <c r="D16" s="274"/>
      <c r="E16" s="103"/>
      <c r="F16" s="255"/>
      <c r="G16" s="255"/>
      <c r="H16" s="2"/>
      <c r="I16" s="2"/>
    </row>
    <row r="17" spans="2:15" s="15" customFormat="1" ht="17.25" customHeight="1">
      <c r="B17" s="256" t="s">
        <v>207</v>
      </c>
      <c r="C17" s="255"/>
      <c r="D17" s="255"/>
      <c r="E17" s="255"/>
      <c r="F17" s="255"/>
      <c r="G17" s="255"/>
      <c r="H17" s="2"/>
      <c r="I17" s="2"/>
    </row>
    <row r="18" spans="2:15" s="15" customFormat="1" ht="10.15" customHeight="1">
      <c r="B18" s="17"/>
      <c r="C18" s="17"/>
      <c r="D18" s="17"/>
      <c r="E18" s="17"/>
      <c r="F18" s="17"/>
      <c r="G18" s="17"/>
      <c r="H18" s="18"/>
      <c r="I18" s="18"/>
      <c r="J18" s="19"/>
    </row>
    <row r="19" spans="2:15" s="16" customFormat="1" ht="20.100000000000001" customHeight="1">
      <c r="B19" s="265" t="s">
        <v>6</v>
      </c>
      <c r="C19" s="273"/>
      <c r="D19" s="273"/>
      <c r="E19" s="273"/>
      <c r="F19" s="272"/>
      <c r="G19" s="20"/>
      <c r="H19" s="532"/>
      <c r="I19" s="533"/>
    </row>
    <row r="20" spans="2:15" s="16" customFormat="1" ht="20.100000000000001" customHeight="1">
      <c r="B20" s="261" t="s">
        <v>252</v>
      </c>
      <c r="C20" s="22"/>
      <c r="D20" s="22"/>
      <c r="E20" s="22"/>
      <c r="F20" s="271"/>
      <c r="G20" s="23"/>
      <c r="H20" s="532"/>
      <c r="I20" s="533"/>
      <c r="K20" s="24"/>
      <c r="M20" s="24"/>
      <c r="O20" s="25"/>
    </row>
    <row r="21" spans="2:15" s="16" customFormat="1" ht="20.100000000000001" customHeight="1">
      <c r="B21" s="270" t="s">
        <v>8</v>
      </c>
      <c r="C21" s="269"/>
      <c r="D21" s="269"/>
      <c r="E21" s="269"/>
      <c r="F21" s="268"/>
      <c r="G21" s="20"/>
      <c r="H21" s="532"/>
      <c r="I21" s="533"/>
      <c r="K21" s="24"/>
    </row>
    <row r="22" spans="2:15" s="16" customFormat="1" ht="12.75" customHeight="1">
      <c r="B22" s="26"/>
      <c r="C22" s="22"/>
      <c r="D22" s="22"/>
      <c r="E22" s="22"/>
      <c r="F22" s="22"/>
      <c r="G22" s="23"/>
      <c r="H22" s="267"/>
      <c r="I22" s="266"/>
    </row>
    <row r="23" spans="2:15" s="16" customFormat="1" ht="20.100000000000001" customHeight="1">
      <c r="B23" s="265" t="s">
        <v>205</v>
      </c>
      <c r="C23" s="264"/>
      <c r="D23" s="264"/>
      <c r="E23" s="264"/>
      <c r="F23" s="263" t="s">
        <v>125</v>
      </c>
      <c r="G23" s="29"/>
      <c r="H23" s="523"/>
      <c r="I23" s="524"/>
    </row>
    <row r="24" spans="2:15" s="16" customFormat="1" ht="20.100000000000001" customHeight="1">
      <c r="B24" s="262" t="str">
        <f>IF(SUM(H23:H26)=1,"","ERROR: Percentage breakdown must total 100%")</f>
        <v>ERROR: Percentage breakdown must total 100%</v>
      </c>
      <c r="C24" s="31"/>
      <c r="D24" s="31"/>
      <c r="E24" s="31"/>
      <c r="F24" s="260" t="s">
        <v>126</v>
      </c>
      <c r="G24" s="119"/>
      <c r="H24" s="523"/>
      <c r="I24" s="524"/>
    </row>
    <row r="25" spans="2:15" s="16" customFormat="1" ht="20.100000000000001" customHeight="1">
      <c r="B25" s="261"/>
      <c r="C25" s="31"/>
      <c r="D25" s="31"/>
      <c r="E25" s="31"/>
      <c r="F25" s="260" t="s">
        <v>127</v>
      </c>
      <c r="G25" s="119"/>
      <c r="H25" s="523"/>
      <c r="I25" s="524"/>
    </row>
    <row r="26" spans="2:15" s="16" customFormat="1" ht="20.100000000000001" customHeight="1">
      <c r="B26" s="259"/>
      <c r="C26" s="258"/>
      <c r="D26" s="258"/>
      <c r="E26" s="258"/>
      <c r="F26" s="257" t="s">
        <v>201</v>
      </c>
      <c r="G26" s="119"/>
      <c r="H26" s="523"/>
      <c r="I26" s="524"/>
    </row>
    <row r="27" spans="2:15" s="15" customFormat="1" ht="19.5" customHeight="1">
      <c r="B27" s="32"/>
      <c r="C27" s="33"/>
      <c r="D27" s="33"/>
      <c r="E27" s="33"/>
      <c r="F27" s="33"/>
      <c r="G27" s="33"/>
      <c r="H27" s="34"/>
      <c r="I27" s="2"/>
    </row>
    <row r="28" spans="2:15" s="15" customFormat="1" ht="1.5" customHeight="1">
      <c r="B28" s="35"/>
      <c r="C28" s="36"/>
      <c r="D28" s="36"/>
      <c r="E28" s="36"/>
      <c r="F28" s="36"/>
      <c r="G28" s="36"/>
      <c r="H28" s="37"/>
      <c r="I28" s="38"/>
    </row>
    <row r="29" spans="2:15" s="15" customFormat="1" ht="17.25" customHeight="1">
      <c r="B29" s="256" t="s">
        <v>15</v>
      </c>
      <c r="C29" s="255"/>
      <c r="D29" s="255"/>
      <c r="E29" s="255"/>
      <c r="F29" s="255"/>
      <c r="G29" s="255"/>
      <c r="H29" s="2"/>
      <c r="I29" s="2"/>
    </row>
    <row r="30" spans="2:15" s="15" customFormat="1" ht="1.5" customHeight="1">
      <c r="B30" s="39"/>
      <c r="C30" s="39"/>
      <c r="D30" s="39"/>
      <c r="E30" s="39"/>
      <c r="F30" s="39"/>
      <c r="G30" s="39"/>
      <c r="H30" s="40"/>
      <c r="I30" s="40"/>
      <c r="J30" s="19"/>
    </row>
    <row r="31" spans="2:15" s="15" customFormat="1" ht="10.15" customHeight="1">
      <c r="B31" s="2"/>
      <c r="C31" s="2"/>
      <c r="D31" s="2"/>
      <c r="E31" s="2"/>
      <c r="F31" s="41"/>
      <c r="G31" s="41"/>
      <c r="H31" s="2"/>
      <c r="I31" s="2"/>
      <c r="J31" s="42"/>
    </row>
    <row r="32" spans="2:15" s="15" customFormat="1" ht="10.15" customHeight="1">
      <c r="B32" s="2"/>
      <c r="C32" s="2"/>
      <c r="D32" s="2"/>
      <c r="E32" s="2"/>
      <c r="F32" s="41"/>
      <c r="G32" s="41"/>
      <c r="H32" s="2"/>
      <c r="I32" s="2"/>
      <c r="J32" s="42"/>
    </row>
    <row r="33" spans="1:10" s="8" customFormat="1" ht="16.5" customHeight="1">
      <c r="B33" s="2"/>
      <c r="C33" s="43" t="s">
        <v>16</v>
      </c>
      <c r="D33" s="2"/>
      <c r="E33" s="2"/>
      <c r="F33" s="44" t="str">
        <f>IF(AND(D14&lt;=5,D14&lt;&gt;""),TRUNC(C87),IF(AND(D14&gt;5,D14&lt;&gt;""),"NA",""))</f>
        <v/>
      </c>
      <c r="G33" s="45"/>
      <c r="H33" s="2"/>
      <c r="I33" s="2"/>
      <c r="J33" s="46"/>
    </row>
    <row r="34" spans="1:10" s="8" customFormat="1" ht="16.5" customHeight="1">
      <c r="B34" s="2"/>
      <c r="C34" s="43"/>
      <c r="D34" s="2"/>
      <c r="E34" s="2"/>
      <c r="F34" s="45"/>
      <c r="G34" s="45"/>
      <c r="H34" s="2"/>
      <c r="I34" s="2"/>
      <c r="J34" s="46"/>
    </row>
    <row r="35" spans="1:10" s="8" customFormat="1" ht="16.5" customHeight="1">
      <c r="B35" s="2"/>
      <c r="C35" s="254" t="s">
        <v>204</v>
      </c>
      <c r="D35" s="20"/>
      <c r="E35" s="20"/>
      <c r="F35" s="2"/>
      <c r="G35" s="2"/>
      <c r="H35" s="2"/>
      <c r="I35" s="20"/>
      <c r="J35" s="46"/>
    </row>
    <row r="36" spans="1:10" s="8" customFormat="1" ht="16.5" customHeight="1">
      <c r="B36" s="2"/>
      <c r="C36" s="249"/>
      <c r="D36" s="20"/>
      <c r="E36" s="253" t="s">
        <v>125</v>
      </c>
      <c r="F36" s="44" t="str">
        <f>IF(AND(D14&lt;=5,H19&lt;&gt;""),TRUNC((C88*H21)/(C73+H24/H23*C72+H25/H23*C74+H26/H23*C75)),IF(AND(D14=5.5,H19&lt;&gt;""),TRUNC((C99*H21)/(C73+H24/H23*C72+H25/H23*C74+H26/H23*C75)),IF(AND(D14=6,H19&lt;&gt;""),TRUNC((C100*H21)/(C73+H24/H23*C72+H25/H23*C74+H26/H23*C75)),"")))</f>
        <v/>
      </c>
      <c r="G36" s="252"/>
      <c r="H36" s="252" t="s">
        <v>203</v>
      </c>
      <c r="I36" s="20"/>
      <c r="J36" s="46"/>
    </row>
    <row r="37" spans="1:10" s="8" customFormat="1" ht="16.5" customHeight="1">
      <c r="B37" s="2"/>
      <c r="C37" s="249"/>
      <c r="D37" s="20"/>
      <c r="E37" s="253" t="s">
        <v>126</v>
      </c>
      <c r="F37" s="44" t="str">
        <f>IF(H19&lt;&gt;"",TRUNC(H24/H$23*F$36*3.6),"")</f>
        <v/>
      </c>
      <c r="G37" s="252"/>
      <c r="H37" s="252" t="s">
        <v>198</v>
      </c>
      <c r="I37" s="20"/>
      <c r="J37" s="46"/>
    </row>
    <row r="38" spans="1:10" s="8" customFormat="1" ht="16.5" hidden="1" customHeight="1">
      <c r="B38" s="2"/>
      <c r="C38" s="249"/>
      <c r="D38" s="20"/>
      <c r="E38" s="251" t="s">
        <v>127</v>
      </c>
      <c r="F38" s="250" t="str">
        <f>IF(H19&lt;&gt;"",TRUNC(H25/H$23*F$36*3.6),"")</f>
        <v/>
      </c>
      <c r="G38" s="48"/>
      <c r="H38" s="48" t="s">
        <v>198</v>
      </c>
      <c r="I38" s="48"/>
      <c r="J38" s="46"/>
    </row>
    <row r="39" spans="1:10" s="8" customFormat="1" ht="16.5" customHeight="1">
      <c r="B39" s="2"/>
      <c r="C39" s="249"/>
      <c r="D39" s="20"/>
      <c r="E39" s="248" t="s">
        <v>127</v>
      </c>
      <c r="F39" s="44" t="str">
        <f>IF(F38="","",F38/C104)</f>
        <v/>
      </c>
      <c r="G39" s="247"/>
      <c r="H39" s="247" t="s">
        <v>202</v>
      </c>
      <c r="I39" s="20"/>
      <c r="J39" s="46"/>
    </row>
    <row r="40" spans="1:10" s="8" customFormat="1" ht="16.5" hidden="1" customHeight="1">
      <c r="B40" s="2"/>
      <c r="C40" s="249"/>
      <c r="D40" s="2"/>
      <c r="E40" s="251" t="s">
        <v>201</v>
      </c>
      <c r="F40" s="250" t="str">
        <f>IF(H19&lt;&gt;"",TRUNC(H26/H$23*F$36*3.6),"")</f>
        <v/>
      </c>
      <c r="G40" s="48"/>
      <c r="H40" s="48" t="s">
        <v>198</v>
      </c>
      <c r="I40" s="48"/>
      <c r="J40" s="46"/>
    </row>
    <row r="41" spans="1:10" s="8" customFormat="1" ht="16.5" customHeight="1">
      <c r="B41" s="2"/>
      <c r="C41" s="249"/>
      <c r="D41" s="2"/>
      <c r="E41" s="248" t="s">
        <v>201</v>
      </c>
      <c r="F41" s="44" t="str">
        <f>IF(F40="","",F40/C105)</f>
        <v/>
      </c>
      <c r="G41" s="247"/>
      <c r="H41" s="247" t="s">
        <v>200</v>
      </c>
      <c r="I41" s="2"/>
      <c r="J41" s="46"/>
    </row>
    <row r="42" spans="1:10">
      <c r="A42" s="50"/>
      <c r="B42" s="2"/>
      <c r="C42" s="2"/>
      <c r="D42" s="2"/>
      <c r="E42" s="114"/>
      <c r="F42" s="2"/>
      <c r="G42" s="2"/>
      <c r="H42" s="2"/>
      <c r="I42" s="2"/>
    </row>
    <row r="43" spans="1:10">
      <c r="B43" s="2"/>
      <c r="C43" s="246"/>
      <c r="D43" s="20"/>
      <c r="E43" s="2"/>
      <c r="F43" s="2"/>
      <c r="G43" s="2"/>
      <c r="H43" s="2"/>
      <c r="I43" s="2"/>
    </row>
    <row r="44" spans="1:10" s="240" customFormat="1" ht="15.75" customHeight="1">
      <c r="A44" s="243"/>
      <c r="B44" s="20"/>
      <c r="C44" s="241" t="s">
        <v>199</v>
      </c>
      <c r="D44" s="20"/>
      <c r="E44" s="20"/>
      <c r="F44" s="242" t="e">
        <f>TRUNC(F36*3.6+F37+F38+F40)</f>
        <v>#VALUE!</v>
      </c>
      <c r="G44" s="20"/>
      <c r="H44" s="20" t="s">
        <v>198</v>
      </c>
      <c r="I44" s="20"/>
    </row>
    <row r="45" spans="1:10" s="240" customFormat="1" ht="15.75" customHeight="1">
      <c r="A45" s="243"/>
      <c r="B45" s="20"/>
      <c r="C45" s="241" t="s">
        <v>197</v>
      </c>
      <c r="D45" s="20"/>
      <c r="E45" s="20"/>
      <c r="F45" s="242" t="e">
        <f>F44/H21</f>
        <v>#VALUE!</v>
      </c>
      <c r="G45" s="20"/>
      <c r="H45" s="20" t="s">
        <v>192</v>
      </c>
      <c r="I45" s="20"/>
    </row>
    <row r="46" spans="1:10" s="240" customFormat="1" ht="15.75" customHeight="1">
      <c r="A46" s="243"/>
      <c r="B46" s="20"/>
      <c r="C46" s="241" t="s">
        <v>196</v>
      </c>
      <c r="D46" s="20"/>
      <c r="E46" s="20"/>
      <c r="F46" s="242" t="e">
        <f>$F$45*H23</f>
        <v>#VALUE!</v>
      </c>
      <c r="G46" s="20"/>
      <c r="H46" s="20" t="s">
        <v>192</v>
      </c>
      <c r="I46" s="20"/>
    </row>
    <row r="47" spans="1:10" s="240" customFormat="1" ht="15.75" customHeight="1">
      <c r="A47" s="243"/>
      <c r="B47" s="20"/>
      <c r="C47" s="241" t="s">
        <v>195</v>
      </c>
      <c r="D47" s="20"/>
      <c r="E47" s="20"/>
      <c r="F47" s="242" t="e">
        <f>$F$45*H24</f>
        <v>#VALUE!</v>
      </c>
      <c r="G47" s="20"/>
      <c r="H47" s="20" t="s">
        <v>192</v>
      </c>
      <c r="I47" s="20"/>
    </row>
    <row r="48" spans="1:10" s="240" customFormat="1" ht="15.75" customHeight="1">
      <c r="A48" s="243"/>
      <c r="B48" s="20"/>
      <c r="C48" s="241" t="s">
        <v>194</v>
      </c>
      <c r="D48" s="20"/>
      <c r="E48" s="20"/>
      <c r="F48" s="242" t="e">
        <f>$F$45*H25</f>
        <v>#VALUE!</v>
      </c>
      <c r="G48" s="20"/>
      <c r="H48" s="20" t="s">
        <v>192</v>
      </c>
      <c r="I48" s="20"/>
    </row>
    <row r="49" spans="1:9" s="240" customFormat="1" ht="15.75" customHeight="1">
      <c r="A49" s="243"/>
      <c r="B49" s="20"/>
      <c r="C49" s="241" t="s">
        <v>193</v>
      </c>
      <c r="D49" s="20"/>
      <c r="E49" s="20"/>
      <c r="F49" s="242" t="e">
        <f>$F$45*H26</f>
        <v>#VALUE!</v>
      </c>
      <c r="G49" s="20"/>
      <c r="H49" s="20" t="s">
        <v>192</v>
      </c>
      <c r="I49" s="20"/>
    </row>
    <row r="50" spans="1:9" s="240" customFormat="1" ht="15.75" customHeight="1">
      <c r="A50" s="245"/>
      <c r="B50" s="20"/>
      <c r="C50" s="244"/>
      <c r="D50" s="20"/>
      <c r="E50" s="20"/>
      <c r="F50" s="244"/>
      <c r="G50" s="20"/>
      <c r="H50" s="244"/>
      <c r="I50" s="20"/>
    </row>
    <row r="51" spans="1:9" s="240" customFormat="1" ht="15.75" customHeight="1">
      <c r="A51" s="243"/>
      <c r="B51" s="20"/>
      <c r="C51" s="241" t="s">
        <v>191</v>
      </c>
      <c r="D51" s="20"/>
      <c r="E51" s="20"/>
      <c r="F51" s="242" t="e">
        <f>SUM(F53:F56)</f>
        <v>#VALUE!</v>
      </c>
      <c r="G51" s="20"/>
      <c r="H51" s="241" t="s">
        <v>178</v>
      </c>
      <c r="I51" s="20"/>
    </row>
    <row r="52" spans="1:9" s="240" customFormat="1" ht="15.75" customHeight="1">
      <c r="A52" s="243"/>
      <c r="B52" s="20"/>
      <c r="C52" s="241" t="s">
        <v>190</v>
      </c>
      <c r="D52" s="20"/>
      <c r="E52" s="20"/>
      <c r="F52" s="242" t="e">
        <f>F51/H21</f>
        <v>#VALUE!</v>
      </c>
      <c r="G52" s="20"/>
      <c r="H52" s="241" t="s">
        <v>183</v>
      </c>
      <c r="I52" s="20"/>
    </row>
    <row r="53" spans="1:9" s="240" customFormat="1" ht="15.75" customHeight="1">
      <c r="A53" s="243"/>
      <c r="B53" s="20"/>
      <c r="C53" s="241" t="s">
        <v>189</v>
      </c>
      <c r="D53" s="20"/>
      <c r="E53" s="20"/>
      <c r="F53" s="242" t="e">
        <f>F36*C92</f>
        <v>#VALUE!</v>
      </c>
      <c r="G53" s="20"/>
      <c r="H53" s="241" t="s">
        <v>178</v>
      </c>
      <c r="I53" s="20"/>
    </row>
    <row r="54" spans="1:9" s="240" customFormat="1" ht="15.75" customHeight="1">
      <c r="A54" s="243"/>
      <c r="B54" s="20"/>
      <c r="C54" s="241" t="s">
        <v>188</v>
      </c>
      <c r="D54" s="20"/>
      <c r="E54" s="20"/>
      <c r="F54" s="242" t="e">
        <f>F37/3.6*C91</f>
        <v>#VALUE!</v>
      </c>
      <c r="G54" s="20"/>
      <c r="H54" s="241" t="s">
        <v>178</v>
      </c>
      <c r="I54" s="20"/>
    </row>
    <row r="55" spans="1:9" s="240" customFormat="1" ht="15.75" customHeight="1">
      <c r="A55" s="243"/>
      <c r="B55" s="20"/>
      <c r="C55" s="241" t="s">
        <v>187</v>
      </c>
      <c r="D55" s="20"/>
      <c r="E55" s="20"/>
      <c r="F55" s="242" t="e">
        <f>F38/3.6*C93</f>
        <v>#VALUE!</v>
      </c>
      <c r="G55" s="20"/>
      <c r="H55" s="241" t="s">
        <v>178</v>
      </c>
      <c r="I55" s="20"/>
    </row>
    <row r="56" spans="1:9" s="240" customFormat="1" ht="15.75" customHeight="1">
      <c r="A56" s="243"/>
      <c r="B56" s="20"/>
      <c r="C56" s="241" t="s">
        <v>186</v>
      </c>
      <c r="D56" s="20"/>
      <c r="E56" s="20"/>
      <c r="F56" s="242" t="e">
        <f>F40/3.6*C94</f>
        <v>#VALUE!</v>
      </c>
      <c r="G56" s="20"/>
      <c r="H56" s="241" t="s">
        <v>178</v>
      </c>
      <c r="I56" s="20"/>
    </row>
    <row r="57" spans="1:9" s="240" customFormat="1" ht="15.75" customHeight="1">
      <c r="A57" s="243"/>
      <c r="B57" s="20"/>
      <c r="C57" s="20"/>
      <c r="D57" s="20"/>
      <c r="E57" s="20"/>
      <c r="F57" s="242"/>
      <c r="G57" s="20"/>
      <c r="H57" s="20"/>
      <c r="I57" s="20"/>
    </row>
    <row r="58" spans="1:9" s="240" customFormat="1" ht="15.75" customHeight="1">
      <c r="A58" s="243"/>
      <c r="B58" s="20"/>
      <c r="C58" s="241" t="s">
        <v>185</v>
      </c>
      <c r="D58" s="20"/>
      <c r="E58" s="20"/>
      <c r="F58" s="242" t="e">
        <f>SUM(F60:F63)</f>
        <v>#VALUE!</v>
      </c>
      <c r="G58" s="20"/>
      <c r="H58" s="241" t="s">
        <v>178</v>
      </c>
      <c r="I58" s="20"/>
    </row>
    <row r="59" spans="1:9" s="240" customFormat="1" ht="15.75" customHeight="1">
      <c r="A59" s="243"/>
      <c r="B59" s="20"/>
      <c r="C59" s="241" t="s">
        <v>184</v>
      </c>
      <c r="D59" s="20"/>
      <c r="E59" s="20"/>
      <c r="F59" s="242" t="e">
        <f>F58/H21</f>
        <v>#VALUE!</v>
      </c>
      <c r="G59" s="20"/>
      <c r="H59" s="241" t="s">
        <v>183</v>
      </c>
      <c r="I59" s="20"/>
    </row>
    <row r="60" spans="1:9" s="240" customFormat="1" ht="15.75" customHeight="1">
      <c r="A60" s="243"/>
      <c r="B60" s="20"/>
      <c r="C60" s="241" t="s">
        <v>182</v>
      </c>
      <c r="D60" s="20"/>
      <c r="E60" s="20"/>
      <c r="F60" s="242" t="e">
        <f>F36*D92</f>
        <v>#VALUE!</v>
      </c>
      <c r="G60" s="20"/>
      <c r="H60" s="241" t="s">
        <v>178</v>
      </c>
      <c r="I60" s="20"/>
    </row>
    <row r="61" spans="1:9" s="240" customFormat="1" ht="15.75" customHeight="1">
      <c r="A61" s="243"/>
      <c r="B61" s="20"/>
      <c r="C61" s="241" t="s">
        <v>181</v>
      </c>
      <c r="D61" s="20"/>
      <c r="E61" s="20"/>
      <c r="F61" s="242" t="e">
        <f>F37/3.6*D91</f>
        <v>#VALUE!</v>
      </c>
      <c r="G61" s="20"/>
      <c r="H61" s="241" t="s">
        <v>178</v>
      </c>
      <c r="I61" s="20"/>
    </row>
    <row r="62" spans="1:9" s="240" customFormat="1" ht="15.75" customHeight="1">
      <c r="A62" s="243"/>
      <c r="B62" s="20"/>
      <c r="C62" s="241" t="s">
        <v>180</v>
      </c>
      <c r="D62" s="20"/>
      <c r="E62" s="20"/>
      <c r="F62" s="242" t="e">
        <f>F38*D93/3.6</f>
        <v>#VALUE!</v>
      </c>
      <c r="G62" s="20"/>
      <c r="H62" s="241" t="s">
        <v>178</v>
      </c>
      <c r="I62" s="20"/>
    </row>
    <row r="63" spans="1:9" s="240" customFormat="1" ht="15.75" customHeight="1">
      <c r="A63" s="243"/>
      <c r="B63" s="20"/>
      <c r="C63" s="241" t="s">
        <v>179</v>
      </c>
      <c r="D63" s="20"/>
      <c r="E63" s="20"/>
      <c r="F63" s="242" t="e">
        <f>F40*D94/3.6</f>
        <v>#VALUE!</v>
      </c>
      <c r="G63" s="20"/>
      <c r="H63" s="241" t="s">
        <v>178</v>
      </c>
      <c r="I63" s="20"/>
    </row>
    <row r="64" spans="1:9">
      <c r="A64" s="50"/>
      <c r="B64" s="2"/>
      <c r="C64" s="2"/>
      <c r="D64" s="2"/>
      <c r="E64" s="114"/>
      <c r="F64" s="2"/>
      <c r="G64" s="2"/>
      <c r="H64" s="2"/>
      <c r="I64" s="2"/>
    </row>
    <row r="65" spans="2:9">
      <c r="B65" s="234"/>
      <c r="C65" s="2"/>
      <c r="D65" s="2"/>
      <c r="E65" s="2"/>
      <c r="F65" s="2"/>
      <c r="G65" s="2"/>
      <c r="H65" s="2"/>
      <c r="I65" s="2"/>
    </row>
    <row r="66" spans="2:9">
      <c r="B66" s="239"/>
      <c r="C66" s="2"/>
      <c r="D66" s="2"/>
      <c r="E66" s="2"/>
      <c r="F66" s="2"/>
      <c r="G66" s="2"/>
      <c r="H66" s="2"/>
      <c r="I66" s="2"/>
    </row>
    <row r="67" spans="2:9" ht="17.25" hidden="1">
      <c r="B67" s="238" t="s">
        <v>26</v>
      </c>
      <c r="C67" s="2"/>
      <c r="D67" s="2"/>
      <c r="E67" s="2"/>
      <c r="F67" s="2"/>
      <c r="G67" s="2"/>
      <c r="H67" s="2"/>
      <c r="I67" s="2"/>
    </row>
    <row r="68" spans="2:9" hidden="1">
      <c r="B68" s="2" t="s">
        <v>177</v>
      </c>
      <c r="C68" s="2">
        <f>MIN(H20+10, 168)</f>
        <v>10</v>
      </c>
      <c r="D68" s="2"/>
      <c r="E68" s="2"/>
      <c r="F68" s="2"/>
      <c r="G68" s="2"/>
      <c r="H68" s="2"/>
      <c r="I68" s="2"/>
    </row>
    <row r="69" spans="2:9" hidden="1">
      <c r="B69" s="2" t="s">
        <v>176</v>
      </c>
      <c r="C69" s="2">
        <f>1/(0.38+0.0116*C68)</f>
        <v>2.0161290322580645</v>
      </c>
      <c r="D69" s="2"/>
      <c r="E69" s="2"/>
      <c r="F69" s="2"/>
      <c r="G69" s="2"/>
      <c r="H69" s="2"/>
      <c r="I69" s="2"/>
    </row>
    <row r="70" spans="2:9" hidden="1">
      <c r="B70" s="2" t="s">
        <v>124</v>
      </c>
      <c r="C70" s="237" t="str">
        <f>IF(OR(AND($H19&gt;=200,$H19&lt;=299),$H19=2540,AND($H19&gt;=2600,$H19&lt;=2620),AND($H19&gt;=2900,$H19&lt;=2914)),"ACT",IF(OR($H19&lt;200,AND($H19&lt;3000,$H19&gt;=1000)),"NSW",IF(AND($H19&lt;=999,$H19&gt;=800),"NT",IF(OR(AND($H19&lt;=8999,$H19&gt;=8000),AND($H19&lt;=3999,$H19&gt;=3000)),"VIC",IF(OR(AND($H19&lt;=9999,$H19&gt;=9000),AND($H19&lt;=4999,$H19&gt;=4000)),"QLD",IF(AND($H19&lt;=5999,$H19&gt;=5000),"SA",IF(AND($H19&lt;=6999,$H19&gt;=6000),"WA","TAS")))))))</f>
        <v>NSW</v>
      </c>
      <c r="D70" s="2"/>
      <c r="E70" s="2"/>
      <c r="F70" s="2"/>
      <c r="G70" s="2"/>
      <c r="H70" s="2"/>
      <c r="I70" s="2"/>
    </row>
    <row r="71" spans="2:9" hidden="1">
      <c r="B71" s="2" t="s">
        <v>175</v>
      </c>
      <c r="C71" s="2" t="e">
        <f>VLOOKUP($H$19,'Climate by postcode'!$A$4:$E$3730,2,0)</f>
        <v>#N/A</v>
      </c>
      <c r="D71" s="2"/>
      <c r="E71" s="2"/>
      <c r="F71" s="2"/>
      <c r="G71" s="2"/>
      <c r="H71" s="2"/>
      <c r="I71" s="2"/>
    </row>
    <row r="72" spans="2:9" hidden="1">
      <c r="B72" s="2" t="s">
        <v>174</v>
      </c>
      <c r="C72" s="2">
        <f>VLOOKUP($C$70,SGEx!$A$18:$E$26,3,0)</f>
        <v>0.23266800000000001</v>
      </c>
      <c r="D72" s="2"/>
      <c r="E72" s="2"/>
      <c r="F72" s="2"/>
      <c r="G72" s="2"/>
      <c r="H72" s="2"/>
      <c r="I72" s="2"/>
    </row>
    <row r="73" spans="2:9" hidden="1">
      <c r="B73" s="2" t="s">
        <v>158</v>
      </c>
      <c r="C73" s="2">
        <f>VLOOKUP($C$70,SGEx!$A$18:$E$26,2,0)</f>
        <v>0.9</v>
      </c>
      <c r="D73" s="2"/>
      <c r="E73" s="2"/>
      <c r="F73" s="2"/>
      <c r="G73" s="2"/>
      <c r="H73" s="2"/>
      <c r="I73" s="2"/>
    </row>
    <row r="74" spans="2:9" hidden="1">
      <c r="B74" s="2" t="s">
        <v>157</v>
      </c>
      <c r="C74" s="2">
        <f>VLOOKUP($C$70,SGEx!$A$18:$E$26,4,0)</f>
        <v>0.33566399999999996</v>
      </c>
      <c r="D74" s="2"/>
      <c r="E74" s="2"/>
      <c r="F74" s="2"/>
      <c r="G74" s="2"/>
      <c r="H74" s="2"/>
      <c r="I74" s="2"/>
    </row>
    <row r="75" spans="2:9" hidden="1">
      <c r="B75" s="2" t="s">
        <v>156</v>
      </c>
      <c r="C75" s="2">
        <f>VLOOKUP($C$70,SGEx!$A$18:$E$26,5,0)</f>
        <v>0.26567999999999997</v>
      </c>
      <c r="D75" s="2"/>
      <c r="E75" s="2"/>
      <c r="F75" s="2"/>
      <c r="G75" s="2"/>
      <c r="H75" s="2"/>
      <c r="I75" s="2"/>
    </row>
    <row r="76" spans="2:9" hidden="1">
      <c r="B76" s="2" t="s">
        <v>173</v>
      </c>
      <c r="C76" s="2" t="e">
        <f>VLOOKUP($C$71,'Climate by postcode'!$B$4:$E$3730,2,0)</f>
        <v>#N/A</v>
      </c>
      <c r="D76" s="2"/>
      <c r="E76" s="2"/>
      <c r="F76" s="2"/>
      <c r="G76" s="2"/>
      <c r="H76" s="2"/>
      <c r="I76" s="2"/>
    </row>
    <row r="77" spans="2:9" hidden="1">
      <c r="B77" s="2" t="s">
        <v>172</v>
      </c>
      <c r="C77" s="2" t="e">
        <f>VLOOKUP($C$71,'Climate by postcode'!$B$4:$E$3730,3,0)</f>
        <v>#N/A</v>
      </c>
      <c r="D77" s="2"/>
      <c r="E77" s="2"/>
      <c r="F77" s="2"/>
      <c r="G77" s="2"/>
      <c r="H77" s="2"/>
      <c r="I77" s="2"/>
    </row>
    <row r="78" spans="2:9" hidden="1">
      <c r="B78" s="2" t="s">
        <v>171</v>
      </c>
      <c r="C78" s="2"/>
      <c r="D78" s="2"/>
      <c r="E78" s="2"/>
      <c r="F78" s="2"/>
      <c r="G78" s="2"/>
      <c r="H78" s="2"/>
      <c r="I78" s="2"/>
    </row>
    <row r="79" spans="2:9" hidden="1">
      <c r="B79" s="2" t="s">
        <v>170</v>
      </c>
      <c r="C79" s="2">
        <f>4.12*C72</f>
        <v>0.95859216000000003</v>
      </c>
      <c r="D79" s="2"/>
      <c r="E79" s="2"/>
      <c r="F79" s="2"/>
      <c r="G79" s="2"/>
      <c r="H79" s="2"/>
      <c r="I79" s="2"/>
    </row>
    <row r="80" spans="2:9" hidden="1">
      <c r="B80" s="2" t="s">
        <v>169</v>
      </c>
      <c r="C80" s="2">
        <f>43.6*C73</f>
        <v>39.24</v>
      </c>
      <c r="D80" s="2"/>
      <c r="E80" s="2"/>
      <c r="F80" s="2"/>
      <c r="G80" s="2"/>
      <c r="H80" s="2"/>
      <c r="I80" s="2"/>
    </row>
    <row r="81" spans="2:13" hidden="1">
      <c r="B81" s="2" t="s">
        <v>168</v>
      </c>
      <c r="C81" s="2" t="e">
        <f>0.0016*C72*C76/0.23</f>
        <v>#N/A</v>
      </c>
      <c r="D81" s="2"/>
      <c r="E81" s="2"/>
      <c r="F81" s="2"/>
      <c r="G81" s="2"/>
      <c r="H81" s="2"/>
      <c r="I81" s="2"/>
    </row>
    <row r="82" spans="2:13" hidden="1">
      <c r="B82" s="2" t="s">
        <v>167</v>
      </c>
      <c r="C82" s="2" t="e">
        <f>0.091*C73*C77/0.94</f>
        <v>#N/A</v>
      </c>
      <c r="D82" s="2"/>
      <c r="E82" s="2"/>
      <c r="F82" s="2"/>
      <c r="G82" s="2"/>
      <c r="H82" s="2"/>
      <c r="I82" s="2"/>
    </row>
    <row r="83" spans="2:13" hidden="1">
      <c r="B83" s="2" t="s">
        <v>166</v>
      </c>
      <c r="C83" s="2" t="e">
        <f>MAX(0,(0.062*C73*(C77-400)/0.94))</f>
        <v>#N/A</v>
      </c>
      <c r="D83" s="2"/>
      <c r="E83" s="2"/>
      <c r="F83" s="2"/>
      <c r="G83" s="2"/>
      <c r="H83" s="2"/>
      <c r="I83" s="2"/>
    </row>
    <row r="84" spans="2:13" hidden="1">
      <c r="B84" s="2" t="s">
        <v>165</v>
      </c>
      <c r="C84" s="2" t="e">
        <f>C79+C80-C81-C82+C83</f>
        <v>#N/A</v>
      </c>
      <c r="D84" s="2"/>
      <c r="E84" s="2"/>
      <c r="F84" s="2"/>
      <c r="G84" s="2"/>
      <c r="H84" s="2"/>
      <c r="I84" s="2"/>
    </row>
    <row r="85" spans="2:13" hidden="1">
      <c r="B85" s="2" t="s">
        <v>139</v>
      </c>
      <c r="C85" s="2">
        <f>VLOOKUP($C$70,'Calc coeffients A+B'!$A$16:$G$23,4,0)</f>
        <v>6.77</v>
      </c>
      <c r="D85" s="2"/>
      <c r="E85" s="2"/>
      <c r="F85" s="2"/>
      <c r="G85" s="2"/>
      <c r="H85" s="2"/>
      <c r="I85" s="2"/>
    </row>
    <row r="86" spans="2:13" hidden="1">
      <c r="B86" s="2" t="s">
        <v>140</v>
      </c>
      <c r="C86" s="2">
        <f>VLOOKUP($C$70,'Calc coeffients A+B'!$A$16:$G$23,5,0)</f>
        <v>-3.2620000000000003E-2</v>
      </c>
      <c r="D86" s="2"/>
      <c r="E86" s="2"/>
      <c r="F86" s="2"/>
      <c r="G86" s="2"/>
      <c r="H86" s="2"/>
      <c r="I86" s="2"/>
    </row>
    <row r="87" spans="2:13" hidden="1">
      <c r="B87" s="2" t="s">
        <v>164</v>
      </c>
      <c r="C87" s="2">
        <f>IF(D14&gt;5,"N/A",(D14-0.499999-C85)/C86)</f>
        <v>222.86937461679946</v>
      </c>
      <c r="D87" s="2"/>
      <c r="E87" s="2"/>
      <c r="F87" s="2"/>
      <c r="G87" s="2"/>
      <c r="H87" s="2"/>
      <c r="I87" s="2"/>
    </row>
    <row r="88" spans="2:13" hidden="1">
      <c r="B88" s="2" t="s">
        <v>163</v>
      </c>
      <c r="C88" s="2" t="e">
        <f>IF(D14&gt;5,"N/A",C87/C69-C84)</f>
        <v>#N/A</v>
      </c>
      <c r="D88" s="2"/>
      <c r="E88" s="2"/>
      <c r="F88" s="2"/>
      <c r="G88" s="2"/>
      <c r="H88" s="2"/>
      <c r="I88" s="2"/>
    </row>
    <row r="89" spans="2:13" hidden="1">
      <c r="B89" s="2"/>
      <c r="C89" s="2"/>
      <c r="D89" s="2"/>
      <c r="E89" s="2"/>
      <c r="F89" s="2"/>
      <c r="G89" s="2"/>
      <c r="H89" s="2"/>
      <c r="I89" s="2"/>
    </row>
    <row r="90" spans="2:13" hidden="1">
      <c r="B90" s="236" t="s">
        <v>162</v>
      </c>
      <c r="C90" s="237" t="s">
        <v>161</v>
      </c>
      <c r="D90" s="237" t="s">
        <v>160</v>
      </c>
      <c r="E90" s="2"/>
      <c r="F90" s="2"/>
      <c r="G90" s="2"/>
      <c r="H90" s="2"/>
      <c r="I90" s="2"/>
    </row>
    <row r="91" spans="2:13" hidden="1">
      <c r="B91" s="2" t="s">
        <v>159</v>
      </c>
      <c r="C91" s="2">
        <f>VLOOKUP($C$70,'NGA Factors'!$A$4:$E$12,3,0)</f>
        <v>0.23269999999999999</v>
      </c>
      <c r="D91" s="2">
        <f>VLOOKUP($C$70,'NGA Factors'!$A$17:$E$25,3,0)</f>
        <v>0.1855</v>
      </c>
      <c r="E91" s="2"/>
      <c r="F91" s="2"/>
      <c r="G91" s="2"/>
      <c r="H91" s="2"/>
      <c r="I91" s="2"/>
    </row>
    <row r="92" spans="2:13" hidden="1">
      <c r="B92" s="2" t="s">
        <v>158</v>
      </c>
      <c r="C92" s="2">
        <f>VLOOKUP($C$70,'NGA Factors'!$A$4:$E$12,2,0)</f>
        <v>0.9</v>
      </c>
      <c r="D92" s="2">
        <f>VLOOKUP($C$70,'NGA Factors'!$A$17:$E$25,2,0)</f>
        <v>0.81</v>
      </c>
      <c r="E92" s="2"/>
      <c r="F92" s="2"/>
      <c r="G92" s="2"/>
      <c r="H92" s="2"/>
      <c r="I92" s="2"/>
    </row>
    <row r="93" spans="2:13" hidden="1">
      <c r="B93" s="2" t="s">
        <v>157</v>
      </c>
      <c r="C93" s="2">
        <f>VLOOKUP($C$70,'NGA Factors'!$A$4:$E$12,4,0)</f>
        <v>0.3357</v>
      </c>
      <c r="D93" s="2">
        <f>VLOOKUP($C$70,'NGA Factors'!$A$17:$E$25,4,0)</f>
        <v>0.32490000000000002</v>
      </c>
      <c r="E93" s="2"/>
      <c r="F93" s="2"/>
      <c r="G93" s="2"/>
      <c r="H93" s="2"/>
      <c r="I93" s="2"/>
    </row>
    <row r="94" spans="2:13" hidden="1">
      <c r="B94" s="2" t="s">
        <v>156</v>
      </c>
      <c r="C94" s="2">
        <f>VLOOKUP($C$70,'NGA Factors'!$A$4:$E$12,5,0)</f>
        <v>0.26569999999999999</v>
      </c>
      <c r="D94" s="2">
        <f>VLOOKUP($C$70,'NGA Factors'!$A$17:$E$25,5,0)</f>
        <v>0.25269999999999998</v>
      </c>
      <c r="E94" s="2"/>
      <c r="F94" s="2"/>
      <c r="G94" s="2"/>
      <c r="H94" s="2"/>
      <c r="I94" s="2"/>
    </row>
    <row r="95" spans="2:13" hidden="1">
      <c r="B95" s="2"/>
      <c r="C95" s="2"/>
      <c r="D95" s="2"/>
      <c r="E95" s="2"/>
      <c r="F95" s="2"/>
      <c r="G95" s="2"/>
      <c r="H95" s="2"/>
      <c r="I95" s="2"/>
    </row>
    <row r="96" spans="2:13" hidden="1">
      <c r="B96" s="236" t="s">
        <v>155</v>
      </c>
      <c r="C96" s="2"/>
      <c r="D96" s="2"/>
      <c r="E96" s="2"/>
      <c r="F96" s="234"/>
      <c r="G96" s="234"/>
      <c r="H96" s="234"/>
      <c r="I96" s="234"/>
      <c r="J96" s="52"/>
      <c r="K96" s="52"/>
      <c r="L96" s="52"/>
      <c r="M96" s="52"/>
    </row>
    <row r="97" spans="1:13" hidden="1">
      <c r="B97" s="2" t="s">
        <v>154</v>
      </c>
      <c r="C97" s="2" t="str">
        <f>IF(D14&gt;5,(5-C85-0.499999)/C86,"N/A")</f>
        <v>N/A</v>
      </c>
      <c r="D97" s="2"/>
      <c r="E97" s="2"/>
      <c r="F97" s="234"/>
      <c r="G97" s="234"/>
      <c r="H97" s="234"/>
      <c r="I97" s="234"/>
      <c r="J97" s="52"/>
      <c r="K97" s="52"/>
      <c r="L97" s="52"/>
      <c r="M97" s="52"/>
    </row>
    <row r="98" spans="1:13" hidden="1">
      <c r="B98" s="2" t="s">
        <v>153</v>
      </c>
      <c r="C98" s="2" t="str">
        <f>IF(ISNUMBER(C97),C97/C69-C84,"N/A")</f>
        <v>N/A</v>
      </c>
      <c r="D98" s="2"/>
      <c r="E98" s="2"/>
      <c r="F98" s="234"/>
      <c r="G98" s="234"/>
      <c r="H98" s="234"/>
      <c r="I98" s="234"/>
      <c r="J98" s="52"/>
      <c r="K98" s="52"/>
      <c r="L98" s="52"/>
      <c r="M98" s="52"/>
    </row>
    <row r="99" spans="1:13" hidden="1">
      <c r="B99" s="2" t="s">
        <v>152</v>
      </c>
      <c r="C99" s="2" t="str">
        <f>IF(ISNUMBER(C97),C98*0.75,"N/A")</f>
        <v>N/A</v>
      </c>
      <c r="D99" s="2"/>
      <c r="E99" s="2"/>
      <c r="F99" s="234"/>
      <c r="G99" s="234"/>
      <c r="H99" s="234"/>
      <c r="I99" s="234"/>
      <c r="J99" s="52"/>
      <c r="K99" s="52"/>
      <c r="L99" s="52"/>
      <c r="M99" s="52"/>
    </row>
    <row r="100" spans="1:13" hidden="1">
      <c r="B100" s="2" t="s">
        <v>151</v>
      </c>
      <c r="C100" s="2" t="str">
        <f>IF(ISNUMBER(C97),C98*0.5,"N/A")</f>
        <v>N/A</v>
      </c>
      <c r="D100" s="2"/>
      <c r="E100" s="2"/>
      <c r="F100" s="234"/>
      <c r="G100" s="234"/>
      <c r="H100" s="234"/>
      <c r="I100" s="234"/>
      <c r="J100" s="52"/>
      <c r="K100" s="52"/>
      <c r="L100" s="52"/>
      <c r="M100" s="52"/>
    </row>
    <row r="101" spans="1:13" hidden="1">
      <c r="B101" s="2"/>
      <c r="C101" s="2"/>
      <c r="D101" s="2"/>
      <c r="E101" s="2"/>
      <c r="F101" s="234"/>
      <c r="G101" s="234"/>
      <c r="H101" s="234"/>
      <c r="I101" s="234"/>
      <c r="J101" s="52"/>
      <c r="K101" s="52"/>
      <c r="L101" s="52"/>
      <c r="M101" s="52"/>
    </row>
    <row r="102" spans="1:13" s="231" customFormat="1" hidden="1">
      <c r="B102" s="235" t="s">
        <v>150</v>
      </c>
      <c r="C102" s="1"/>
      <c r="D102" s="1"/>
      <c r="E102" s="1"/>
      <c r="F102" s="1"/>
      <c r="G102" s="1"/>
      <c r="H102" s="1"/>
      <c r="I102" s="1"/>
    </row>
    <row r="103" spans="1:13" hidden="1">
      <c r="B103" s="2" t="s">
        <v>125</v>
      </c>
      <c r="C103" s="2">
        <v>3.6</v>
      </c>
      <c r="D103" s="2" t="s">
        <v>149</v>
      </c>
      <c r="E103" s="2"/>
      <c r="F103" s="2"/>
      <c r="G103" s="2"/>
      <c r="H103" s="2"/>
      <c r="I103" s="2"/>
    </row>
    <row r="104" spans="1:13" hidden="1">
      <c r="B104" s="2" t="s">
        <v>127</v>
      </c>
      <c r="C104" s="2">
        <v>22.1</v>
      </c>
      <c r="D104" s="2" t="s">
        <v>148</v>
      </c>
      <c r="E104" s="2"/>
      <c r="F104" s="2"/>
      <c r="G104" s="2"/>
      <c r="H104" s="2"/>
      <c r="I104" s="2"/>
    </row>
    <row r="105" spans="1:13" hidden="1">
      <c r="B105" s="2" t="s">
        <v>128</v>
      </c>
      <c r="C105" s="2">
        <v>38.6</v>
      </c>
      <c r="D105" s="2" t="s">
        <v>147</v>
      </c>
      <c r="E105" s="2"/>
      <c r="F105" s="2"/>
      <c r="G105" s="2"/>
      <c r="H105" s="2"/>
      <c r="I105" s="2"/>
    </row>
    <row r="106" spans="1:13" hidden="1">
      <c r="B106" s="2"/>
      <c r="C106" s="2"/>
      <c r="D106" s="2"/>
      <c r="E106" s="2"/>
      <c r="F106" s="234"/>
      <c r="G106" s="234"/>
      <c r="H106" s="234"/>
      <c r="I106" s="234"/>
      <c r="J106" s="52"/>
      <c r="K106" s="52"/>
      <c r="L106" s="52"/>
      <c r="M106" s="52"/>
    </row>
    <row r="107" spans="1:13">
      <c r="A107" s="52"/>
      <c r="B107" s="234"/>
      <c r="C107" s="234"/>
      <c r="D107" s="234"/>
      <c r="E107" s="234"/>
      <c r="F107" s="234"/>
      <c r="G107" s="234"/>
      <c r="H107" s="234"/>
      <c r="I107" s="234"/>
      <c r="J107" s="52"/>
      <c r="K107" s="52"/>
      <c r="L107" s="52"/>
      <c r="M107" s="52"/>
    </row>
    <row r="108" spans="1:13">
      <c r="A108" s="52"/>
      <c r="B108" s="234"/>
      <c r="C108" s="234"/>
      <c r="D108" s="234"/>
      <c r="E108" s="234"/>
      <c r="F108" s="234"/>
      <c r="G108" s="234"/>
      <c r="H108" s="234"/>
      <c r="I108" s="234"/>
      <c r="J108" s="52"/>
      <c r="K108" s="52"/>
      <c r="L108" s="52"/>
      <c r="M108" s="52"/>
    </row>
    <row r="109" spans="1:13">
      <c r="A109" s="52"/>
      <c r="B109" s="234"/>
      <c r="C109" s="234"/>
      <c r="D109" s="234"/>
      <c r="E109" s="234"/>
      <c r="F109" s="234"/>
      <c r="G109" s="234"/>
      <c r="H109" s="234"/>
      <c r="I109" s="234"/>
      <c r="J109" s="52"/>
      <c r="K109" s="52"/>
      <c r="L109" s="52"/>
      <c r="M109" s="52"/>
    </row>
    <row r="110" spans="1:13">
      <c r="A110" s="52"/>
      <c r="B110" s="234"/>
      <c r="C110" s="234"/>
      <c r="D110" s="234"/>
      <c r="E110" s="234"/>
      <c r="F110" s="234"/>
      <c r="G110" s="234"/>
      <c r="H110" s="234"/>
      <c r="I110" s="234"/>
      <c r="J110" s="52"/>
      <c r="K110" s="52"/>
      <c r="L110" s="52"/>
      <c r="M110" s="52"/>
    </row>
    <row r="111" spans="1:13">
      <c r="A111" s="52"/>
      <c r="B111" s="234"/>
      <c r="C111" s="234"/>
      <c r="D111" s="234"/>
      <c r="E111" s="234"/>
      <c r="F111" s="234"/>
      <c r="G111" s="234"/>
      <c r="H111" s="234"/>
      <c r="I111" s="234"/>
      <c r="J111" s="52"/>
      <c r="K111" s="52"/>
      <c r="L111" s="52"/>
      <c r="M111" s="52"/>
    </row>
    <row r="112" spans="1:13">
      <c r="A112" s="52"/>
      <c r="B112" s="234"/>
      <c r="C112" s="234"/>
      <c r="D112" s="234"/>
      <c r="E112" s="234"/>
      <c r="F112" s="234"/>
      <c r="G112" s="234"/>
      <c r="H112" s="234"/>
      <c r="I112" s="234"/>
      <c r="J112" s="52"/>
      <c r="K112" s="52"/>
      <c r="L112" s="52"/>
      <c r="M112" s="52"/>
    </row>
    <row r="113" spans="1:13">
      <c r="A113" s="52"/>
      <c r="B113" s="234"/>
      <c r="C113" s="234"/>
      <c r="D113" s="234"/>
      <c r="E113" s="234"/>
      <c r="F113" s="234"/>
      <c r="G113" s="234"/>
      <c r="H113" s="234"/>
      <c r="I113" s="234"/>
      <c r="J113" s="52"/>
      <c r="K113" s="52"/>
      <c r="L113" s="52"/>
      <c r="M113" s="52"/>
    </row>
    <row r="114" spans="1:13">
      <c r="A114" s="52"/>
      <c r="B114" s="234"/>
      <c r="C114" s="234"/>
      <c r="D114" s="234"/>
      <c r="E114" s="234"/>
      <c r="F114" s="234"/>
      <c r="G114" s="234"/>
      <c r="H114" s="234"/>
      <c r="I114" s="234"/>
      <c r="J114" s="52"/>
      <c r="K114" s="52"/>
      <c r="L114" s="52"/>
      <c r="M114" s="52"/>
    </row>
    <row r="115" spans="1:13">
      <c r="A115" s="52"/>
      <c r="B115" s="234"/>
      <c r="C115" s="234"/>
      <c r="D115" s="234"/>
      <c r="E115" s="234"/>
      <c r="F115" s="234"/>
      <c r="G115" s="234"/>
      <c r="H115" s="234"/>
      <c r="I115" s="234"/>
      <c r="J115" s="52"/>
      <c r="K115" s="52"/>
      <c r="L115" s="52"/>
      <c r="M115" s="52"/>
    </row>
    <row r="116" spans="1:13">
      <c r="A116" s="52"/>
      <c r="B116" s="234"/>
      <c r="C116" s="234"/>
      <c r="D116" s="234"/>
      <c r="E116" s="234"/>
      <c r="F116" s="234"/>
      <c r="G116" s="234"/>
      <c r="H116" s="234"/>
      <c r="I116" s="234"/>
      <c r="J116" s="52"/>
      <c r="K116" s="52"/>
      <c r="L116" s="52"/>
      <c r="M116" s="52"/>
    </row>
    <row r="117" spans="1:13">
      <c r="A117" s="52"/>
      <c r="B117" s="234"/>
      <c r="C117" s="234"/>
      <c r="D117" s="234"/>
      <c r="E117" s="234"/>
      <c r="F117" s="234"/>
      <c r="G117" s="234"/>
      <c r="H117" s="234"/>
      <c r="I117" s="234"/>
      <c r="J117" s="52"/>
      <c r="K117" s="52"/>
      <c r="L117" s="52"/>
      <c r="M117" s="52"/>
    </row>
    <row r="118" spans="1:13">
      <c r="A118" s="52"/>
      <c r="B118" s="234"/>
      <c r="C118" s="234"/>
      <c r="D118" s="234"/>
      <c r="E118" s="234"/>
      <c r="F118" s="234"/>
      <c r="G118" s="234"/>
      <c r="H118" s="234"/>
      <c r="I118" s="234"/>
      <c r="J118" s="52"/>
      <c r="K118" s="52"/>
      <c r="L118" s="52"/>
      <c r="M118" s="52"/>
    </row>
    <row r="119" spans="1:13">
      <c r="A119" s="52"/>
      <c r="B119" s="52"/>
      <c r="C119" s="52"/>
      <c r="D119" s="52"/>
      <c r="E119" s="52"/>
      <c r="F119" s="52"/>
      <c r="G119" s="52"/>
      <c r="H119" s="52"/>
      <c r="I119" s="52"/>
      <c r="J119" s="52"/>
      <c r="K119" s="52"/>
      <c r="L119" s="52"/>
      <c r="M119" s="52"/>
    </row>
    <row r="120" spans="1:13">
      <c r="A120" s="52"/>
      <c r="B120" s="52"/>
      <c r="C120" s="52"/>
      <c r="D120" s="52"/>
      <c r="E120" s="52"/>
      <c r="F120" s="52"/>
      <c r="G120" s="52"/>
      <c r="H120" s="52"/>
      <c r="I120" s="52"/>
      <c r="J120" s="52"/>
      <c r="K120" s="52"/>
      <c r="L120" s="52"/>
      <c r="M120" s="52"/>
    </row>
    <row r="121" spans="1:13">
      <c r="A121" s="52"/>
      <c r="B121" s="52"/>
      <c r="C121" s="52"/>
      <c r="D121" s="52"/>
      <c r="E121" s="52"/>
      <c r="F121" s="52"/>
      <c r="G121" s="52"/>
      <c r="H121" s="52"/>
      <c r="I121" s="52"/>
      <c r="J121" s="52"/>
      <c r="K121" s="52"/>
      <c r="L121" s="52"/>
      <c r="M121" s="52"/>
    </row>
    <row r="122" spans="1:13">
      <c r="A122" s="52"/>
      <c r="B122" s="52"/>
      <c r="C122" s="52"/>
      <c r="D122" s="52"/>
      <c r="E122" s="52"/>
      <c r="F122" s="52"/>
      <c r="G122" s="52"/>
      <c r="H122" s="52"/>
      <c r="I122" s="52"/>
      <c r="J122" s="52"/>
      <c r="K122" s="52"/>
      <c r="L122" s="52"/>
      <c r="M122" s="52"/>
    </row>
    <row r="123" spans="1:13">
      <c r="A123" s="52"/>
      <c r="B123" s="52"/>
      <c r="C123" s="52"/>
      <c r="D123" s="52"/>
      <c r="E123" s="52"/>
      <c r="F123" s="52"/>
      <c r="G123" s="52"/>
      <c r="H123" s="52"/>
      <c r="I123" s="52"/>
      <c r="J123" s="52"/>
      <c r="K123" s="52"/>
      <c r="L123" s="52"/>
      <c r="M123" s="52"/>
    </row>
    <row r="124" spans="1:13">
      <c r="A124" s="52"/>
      <c r="B124" s="52"/>
      <c r="C124" s="52"/>
      <c r="D124" s="52"/>
      <c r="E124" s="52"/>
      <c r="F124" s="52"/>
      <c r="G124" s="52"/>
      <c r="H124" s="52"/>
      <c r="I124" s="52"/>
      <c r="J124" s="52"/>
      <c r="K124" s="52"/>
      <c r="L124" s="52"/>
      <c r="M124" s="52"/>
    </row>
    <row r="125" spans="1:13">
      <c r="A125" s="52"/>
      <c r="B125" s="52"/>
      <c r="C125" s="52"/>
      <c r="D125" s="52"/>
      <c r="E125" s="52"/>
      <c r="F125" s="52"/>
      <c r="G125" s="52"/>
      <c r="H125" s="52"/>
      <c r="I125" s="52"/>
      <c r="J125" s="52"/>
      <c r="K125" s="52"/>
      <c r="L125" s="52"/>
      <c r="M125" s="52"/>
    </row>
    <row r="126" spans="1:13">
      <c r="A126" s="52"/>
      <c r="B126" s="52"/>
      <c r="C126" s="52"/>
      <c r="D126" s="52"/>
      <c r="E126" s="52"/>
      <c r="F126" s="52"/>
      <c r="G126" s="52"/>
      <c r="H126" s="52"/>
      <c r="I126" s="52"/>
      <c r="J126" s="52"/>
      <c r="K126" s="52"/>
      <c r="L126" s="52"/>
      <c r="M126" s="52"/>
    </row>
    <row r="127" spans="1:13">
      <c r="A127" s="52"/>
      <c r="B127" s="52"/>
      <c r="C127" s="52"/>
      <c r="D127" s="52"/>
      <c r="E127" s="52"/>
      <c r="F127" s="52"/>
      <c r="G127" s="52"/>
      <c r="H127" s="52"/>
      <c r="I127" s="52"/>
      <c r="J127" s="52"/>
      <c r="K127" s="52"/>
      <c r="L127" s="52"/>
      <c r="M127" s="52"/>
    </row>
    <row r="128" spans="1:13">
      <c r="A128" s="52"/>
      <c r="B128" s="52"/>
      <c r="C128" s="52"/>
      <c r="D128" s="52"/>
      <c r="E128" s="52"/>
      <c r="F128" s="52"/>
      <c r="G128" s="52"/>
      <c r="H128" s="52"/>
      <c r="I128" s="52"/>
      <c r="J128" s="52"/>
      <c r="K128" s="52"/>
      <c r="L128" s="52"/>
      <c r="M128" s="52"/>
    </row>
    <row r="129" spans="1:13">
      <c r="A129" s="52"/>
      <c r="B129" s="52"/>
      <c r="C129" s="52"/>
      <c r="D129" s="52"/>
      <c r="E129" s="52"/>
      <c r="F129" s="52"/>
      <c r="G129" s="52"/>
      <c r="H129" s="52"/>
      <c r="I129" s="52"/>
      <c r="J129" s="52"/>
      <c r="K129" s="52"/>
      <c r="L129" s="52"/>
      <c r="M129" s="52"/>
    </row>
    <row r="130" spans="1:13">
      <c r="A130" s="52"/>
      <c r="B130" s="52"/>
      <c r="C130" s="52"/>
      <c r="D130" s="52"/>
      <c r="E130" s="52"/>
      <c r="F130" s="52"/>
      <c r="G130" s="52"/>
      <c r="H130" s="52"/>
      <c r="I130" s="52"/>
      <c r="J130" s="52"/>
      <c r="K130" s="52"/>
      <c r="L130" s="52"/>
      <c r="M130" s="52"/>
    </row>
    <row r="131" spans="1:13">
      <c r="A131" s="52"/>
      <c r="B131" s="52"/>
      <c r="C131" s="52"/>
      <c r="D131" s="52"/>
      <c r="E131" s="52"/>
      <c r="F131" s="52"/>
      <c r="G131" s="52"/>
      <c r="H131" s="52"/>
      <c r="I131" s="52"/>
      <c r="J131" s="52"/>
      <c r="K131" s="52"/>
      <c r="L131" s="52"/>
      <c r="M131" s="52"/>
    </row>
    <row r="132" spans="1:13">
      <c r="A132" s="52"/>
      <c r="B132" s="52"/>
      <c r="C132" s="52"/>
      <c r="D132" s="52"/>
      <c r="E132" s="52"/>
      <c r="F132" s="52"/>
      <c r="G132" s="52"/>
      <c r="H132" s="52"/>
      <c r="I132" s="52"/>
      <c r="J132" s="52"/>
      <c r="K132" s="52"/>
      <c r="L132" s="52"/>
      <c r="M132" s="52"/>
    </row>
    <row r="133" spans="1:13">
      <c r="A133" s="52"/>
      <c r="B133" s="52"/>
      <c r="C133" s="52"/>
      <c r="D133" s="52"/>
      <c r="E133" s="52"/>
      <c r="F133" s="52"/>
      <c r="G133" s="52"/>
      <c r="H133" s="52"/>
      <c r="I133" s="52"/>
      <c r="J133" s="52"/>
      <c r="K133" s="52"/>
      <c r="L133" s="52"/>
      <c r="M133" s="52"/>
    </row>
    <row r="134" spans="1:13">
      <c r="A134" s="52"/>
      <c r="B134" s="52"/>
      <c r="C134" s="52"/>
      <c r="D134" s="52"/>
      <c r="E134" s="52"/>
      <c r="F134" s="52"/>
      <c r="G134" s="52"/>
      <c r="H134" s="52"/>
      <c r="I134" s="52"/>
      <c r="J134" s="52"/>
      <c r="K134" s="52"/>
      <c r="L134" s="52"/>
      <c r="M134" s="52"/>
    </row>
    <row r="135" spans="1:13">
      <c r="A135" s="52"/>
      <c r="B135" s="52"/>
      <c r="C135" s="52"/>
      <c r="D135" s="52"/>
      <c r="E135" s="52"/>
      <c r="F135" s="52"/>
      <c r="G135" s="52"/>
      <c r="H135" s="52"/>
      <c r="I135" s="52"/>
      <c r="J135" s="52"/>
      <c r="K135" s="52"/>
      <c r="L135" s="52"/>
      <c r="M135" s="52"/>
    </row>
    <row r="136" spans="1:13">
      <c r="A136" s="52"/>
      <c r="B136" s="52"/>
      <c r="C136" s="52"/>
      <c r="D136" s="52"/>
      <c r="E136" s="52"/>
      <c r="F136" s="52"/>
      <c r="G136" s="52"/>
      <c r="H136" s="52"/>
      <c r="I136" s="52"/>
      <c r="J136" s="52"/>
      <c r="K136" s="52"/>
      <c r="L136" s="52"/>
      <c r="M136" s="52"/>
    </row>
    <row r="137" spans="1:13">
      <c r="A137" s="52"/>
      <c r="B137" s="52"/>
      <c r="C137" s="52"/>
      <c r="D137" s="52"/>
      <c r="E137" s="52"/>
      <c r="F137" s="52"/>
      <c r="G137" s="52"/>
      <c r="H137" s="52"/>
      <c r="I137" s="52"/>
      <c r="J137" s="52"/>
      <c r="K137" s="52"/>
      <c r="L137" s="52"/>
      <c r="M137" s="52"/>
    </row>
    <row r="138" spans="1:13">
      <c r="A138" s="52"/>
      <c r="B138" s="52"/>
      <c r="C138" s="52"/>
      <c r="D138" s="52"/>
      <c r="E138" s="52"/>
      <c r="F138" s="52"/>
      <c r="G138" s="52"/>
      <c r="H138" s="52"/>
      <c r="I138" s="52"/>
      <c r="J138" s="52"/>
      <c r="K138" s="52"/>
      <c r="L138" s="52"/>
      <c r="M138" s="52"/>
    </row>
    <row r="139" spans="1:13">
      <c r="A139" s="52"/>
      <c r="B139" s="52"/>
      <c r="C139" s="52"/>
      <c r="D139" s="52"/>
      <c r="E139" s="52"/>
      <c r="F139" s="52"/>
      <c r="G139" s="52"/>
      <c r="H139" s="52"/>
      <c r="I139" s="52"/>
      <c r="J139" s="52"/>
      <c r="K139" s="52"/>
      <c r="L139" s="52"/>
      <c r="M139" s="52"/>
    </row>
    <row r="140" spans="1:13">
      <c r="A140" s="52"/>
      <c r="B140" s="52"/>
      <c r="C140" s="52"/>
      <c r="D140" s="52"/>
      <c r="E140" s="52"/>
      <c r="F140" s="52"/>
      <c r="G140" s="52"/>
      <c r="H140" s="52"/>
      <c r="I140" s="52"/>
      <c r="J140" s="52"/>
      <c r="K140" s="52"/>
      <c r="L140" s="52"/>
      <c r="M140" s="52"/>
    </row>
    <row r="141" spans="1:13">
      <c r="A141" s="52"/>
      <c r="B141" s="52"/>
      <c r="C141" s="52"/>
      <c r="D141" s="52"/>
      <c r="E141" s="52"/>
      <c r="F141" s="52"/>
      <c r="G141" s="52"/>
      <c r="H141" s="52"/>
      <c r="I141" s="52"/>
      <c r="J141" s="52"/>
      <c r="K141" s="52"/>
      <c r="L141" s="52"/>
      <c r="M141" s="52"/>
    </row>
    <row r="142" spans="1:13">
      <c r="A142" s="52"/>
      <c r="B142" s="52"/>
      <c r="C142" s="52"/>
      <c r="D142" s="52"/>
      <c r="E142" s="52"/>
      <c r="F142" s="52"/>
      <c r="G142" s="52"/>
      <c r="H142" s="52"/>
      <c r="I142" s="52"/>
      <c r="J142" s="52"/>
      <c r="K142" s="52"/>
      <c r="L142" s="52"/>
      <c r="M142" s="52"/>
    </row>
    <row r="143" spans="1:13">
      <c r="A143" s="52"/>
      <c r="B143" s="52"/>
      <c r="C143" s="52"/>
      <c r="D143" s="52"/>
      <c r="E143" s="52"/>
      <c r="F143" s="52"/>
      <c r="G143" s="52"/>
      <c r="H143" s="52"/>
      <c r="I143" s="52"/>
      <c r="J143" s="52"/>
      <c r="K143" s="52"/>
      <c r="L143" s="52"/>
      <c r="M143" s="52"/>
    </row>
    <row r="144" spans="1:13">
      <c r="A144" s="52"/>
      <c r="B144" s="52"/>
      <c r="C144" s="52"/>
      <c r="D144" s="52"/>
      <c r="E144" s="52"/>
      <c r="F144" s="52"/>
      <c r="G144" s="52"/>
      <c r="H144" s="52"/>
      <c r="I144" s="52"/>
      <c r="J144" s="52"/>
      <c r="K144" s="52"/>
      <c r="L144" s="52"/>
      <c r="M144" s="52"/>
    </row>
    <row r="145" spans="1:13">
      <c r="A145" s="52"/>
      <c r="B145" s="52"/>
      <c r="C145" s="52"/>
      <c r="D145" s="52"/>
      <c r="E145" s="52"/>
      <c r="F145" s="52"/>
      <c r="G145" s="52"/>
      <c r="H145" s="52"/>
      <c r="I145" s="52"/>
      <c r="J145" s="52"/>
      <c r="K145" s="52"/>
      <c r="L145" s="52"/>
      <c r="M145" s="52"/>
    </row>
    <row r="146" spans="1:13">
      <c r="A146" s="52"/>
      <c r="B146" s="52"/>
      <c r="C146" s="52"/>
      <c r="D146" s="52"/>
      <c r="E146" s="52"/>
      <c r="F146" s="52"/>
      <c r="G146" s="52"/>
      <c r="H146" s="52"/>
      <c r="I146" s="52"/>
      <c r="J146" s="52"/>
      <c r="K146" s="52"/>
      <c r="L146" s="52"/>
      <c r="M146" s="52"/>
    </row>
    <row r="147" spans="1:13">
      <c r="A147" s="52"/>
      <c r="B147" s="52"/>
      <c r="C147" s="52"/>
      <c r="D147" s="52"/>
      <c r="E147" s="52"/>
      <c r="F147" s="52"/>
      <c r="G147" s="52"/>
      <c r="H147" s="52"/>
      <c r="I147" s="52"/>
      <c r="J147" s="52"/>
      <c r="K147" s="52"/>
      <c r="L147" s="52"/>
      <c r="M147" s="52"/>
    </row>
    <row r="148" spans="1:13">
      <c r="A148" s="52"/>
      <c r="B148" s="52"/>
      <c r="C148" s="52"/>
      <c r="D148" s="52"/>
      <c r="E148" s="52"/>
      <c r="F148" s="52"/>
      <c r="G148" s="52"/>
      <c r="H148" s="52"/>
      <c r="I148" s="52"/>
      <c r="J148" s="52"/>
      <c r="K148" s="52"/>
      <c r="L148" s="52"/>
      <c r="M148" s="52"/>
    </row>
    <row r="149" spans="1:13">
      <c r="A149" s="52"/>
      <c r="B149" s="52"/>
      <c r="C149" s="52"/>
      <c r="D149" s="52"/>
      <c r="E149" s="52"/>
      <c r="F149" s="52"/>
      <c r="G149" s="52"/>
      <c r="H149" s="52"/>
      <c r="I149" s="52"/>
      <c r="J149" s="52"/>
      <c r="K149" s="52"/>
      <c r="L149" s="52"/>
      <c r="M149" s="52"/>
    </row>
    <row r="150" spans="1:13">
      <c r="A150" s="52"/>
      <c r="B150" s="52"/>
      <c r="C150" s="52"/>
      <c r="D150" s="52"/>
      <c r="E150" s="52"/>
      <c r="F150" s="52"/>
      <c r="G150" s="52"/>
      <c r="H150" s="52"/>
      <c r="I150" s="52"/>
      <c r="J150" s="52"/>
      <c r="K150" s="52"/>
      <c r="L150" s="52"/>
      <c r="M150" s="52"/>
    </row>
    <row r="151" spans="1:13">
      <c r="A151" s="52"/>
      <c r="B151" s="52"/>
      <c r="C151" s="52"/>
      <c r="D151" s="52"/>
      <c r="E151" s="52"/>
      <c r="F151" s="52"/>
      <c r="G151" s="52"/>
      <c r="H151" s="52"/>
      <c r="I151" s="52"/>
      <c r="J151" s="52"/>
      <c r="K151" s="52"/>
      <c r="L151" s="52"/>
      <c r="M151" s="52"/>
    </row>
    <row r="152" spans="1:13">
      <c r="A152" s="52"/>
      <c r="B152" s="52"/>
      <c r="C152" s="52"/>
      <c r="D152" s="52"/>
      <c r="E152" s="52"/>
      <c r="F152" s="52"/>
      <c r="G152" s="52"/>
      <c r="H152" s="52"/>
      <c r="I152" s="52"/>
      <c r="J152" s="52"/>
      <c r="K152" s="52"/>
      <c r="L152" s="52"/>
      <c r="M152" s="52"/>
    </row>
    <row r="153" spans="1:13">
      <c r="A153" s="52"/>
      <c r="B153" s="52"/>
      <c r="C153" s="52"/>
      <c r="D153" s="52"/>
      <c r="E153" s="52"/>
      <c r="F153" s="52"/>
      <c r="G153" s="52"/>
      <c r="H153" s="52"/>
      <c r="I153" s="52"/>
      <c r="J153" s="52"/>
      <c r="K153" s="52"/>
      <c r="L153" s="52"/>
      <c r="M153" s="52"/>
    </row>
    <row r="154" spans="1:13">
      <c r="A154" s="52"/>
      <c r="B154" s="52"/>
      <c r="C154" s="52"/>
      <c r="D154" s="52"/>
      <c r="E154" s="52"/>
      <c r="F154" s="52"/>
      <c r="G154" s="52"/>
      <c r="H154" s="52"/>
      <c r="I154" s="52"/>
      <c r="J154" s="52"/>
      <c r="K154" s="52"/>
      <c r="L154" s="52"/>
      <c r="M154" s="52"/>
    </row>
    <row r="155" spans="1:13">
      <c r="A155" s="52"/>
      <c r="B155" s="52"/>
      <c r="C155" s="52"/>
      <c r="D155" s="52"/>
      <c r="E155" s="52"/>
      <c r="F155" s="52"/>
      <c r="G155" s="52"/>
      <c r="H155" s="52"/>
      <c r="I155" s="52"/>
      <c r="J155" s="52"/>
      <c r="K155" s="52"/>
      <c r="L155" s="52"/>
      <c r="M155" s="52"/>
    </row>
    <row r="156" spans="1:13">
      <c r="A156" s="52"/>
      <c r="B156" s="52"/>
      <c r="C156" s="52"/>
      <c r="D156" s="52"/>
      <c r="E156" s="52"/>
      <c r="F156" s="52"/>
      <c r="G156" s="52"/>
      <c r="H156" s="52"/>
      <c r="I156" s="52"/>
      <c r="J156" s="52"/>
      <c r="K156" s="52"/>
      <c r="L156" s="52"/>
      <c r="M156" s="52"/>
    </row>
    <row r="157" spans="1:13">
      <c r="A157" s="52"/>
      <c r="B157" s="52"/>
      <c r="C157" s="52"/>
      <c r="D157" s="52"/>
      <c r="E157" s="52"/>
      <c r="F157" s="52"/>
      <c r="G157" s="52"/>
      <c r="H157" s="52"/>
      <c r="I157" s="52"/>
      <c r="J157" s="52"/>
      <c r="K157" s="52"/>
      <c r="L157" s="52"/>
      <c r="M157" s="52"/>
    </row>
    <row r="158" spans="1:13">
      <c r="A158" s="52"/>
      <c r="B158" s="52"/>
      <c r="C158" s="52"/>
      <c r="D158" s="52"/>
      <c r="E158" s="52"/>
      <c r="F158" s="52"/>
      <c r="G158" s="52"/>
      <c r="H158" s="52"/>
      <c r="I158" s="52"/>
      <c r="J158" s="52"/>
      <c r="K158" s="52"/>
      <c r="L158" s="52"/>
      <c r="M158" s="52"/>
    </row>
    <row r="159" spans="1:13">
      <c r="A159" s="52"/>
      <c r="B159" s="52"/>
      <c r="C159" s="52"/>
      <c r="D159" s="52"/>
      <c r="E159" s="52"/>
      <c r="F159" s="52"/>
      <c r="G159" s="52"/>
      <c r="H159" s="52"/>
      <c r="I159" s="52"/>
      <c r="J159" s="52"/>
      <c r="K159" s="52"/>
      <c r="L159" s="52"/>
      <c r="M159" s="52"/>
    </row>
    <row r="160" spans="1:13">
      <c r="A160" s="52"/>
      <c r="B160" s="52"/>
      <c r="C160" s="52"/>
      <c r="D160" s="52"/>
      <c r="E160" s="52"/>
      <c r="F160" s="52"/>
      <c r="G160" s="52"/>
      <c r="H160" s="52"/>
      <c r="I160" s="52"/>
      <c r="J160" s="52"/>
      <c r="K160" s="52"/>
      <c r="L160" s="52"/>
      <c r="M160" s="52"/>
    </row>
    <row r="161" spans="1:13">
      <c r="A161" s="52"/>
      <c r="B161" s="52"/>
      <c r="C161" s="52"/>
      <c r="D161" s="52"/>
      <c r="E161" s="52"/>
      <c r="F161" s="52"/>
      <c r="G161" s="52"/>
      <c r="H161" s="52"/>
      <c r="I161" s="52"/>
      <c r="J161" s="52"/>
      <c r="K161" s="52"/>
      <c r="L161" s="52"/>
      <c r="M161" s="52"/>
    </row>
    <row r="162" spans="1:13">
      <c r="A162" s="52"/>
      <c r="B162" s="52"/>
      <c r="C162" s="52"/>
      <c r="D162" s="52"/>
      <c r="E162" s="52"/>
      <c r="F162" s="52"/>
      <c r="G162" s="52"/>
      <c r="H162" s="52"/>
      <c r="I162" s="52"/>
      <c r="J162" s="52"/>
      <c r="K162" s="52"/>
      <c r="L162" s="52"/>
      <c r="M162" s="52"/>
    </row>
    <row r="163" spans="1:13">
      <c r="A163" s="52"/>
      <c r="B163" s="52"/>
      <c r="C163" s="52"/>
      <c r="D163" s="52"/>
      <c r="E163" s="52"/>
      <c r="F163" s="52"/>
      <c r="G163" s="52"/>
      <c r="H163" s="52"/>
      <c r="I163" s="52"/>
      <c r="J163" s="52"/>
      <c r="K163" s="52"/>
      <c r="L163" s="52"/>
      <c r="M163" s="52"/>
    </row>
    <row r="164" spans="1:13">
      <c r="A164" s="52"/>
      <c r="B164" s="52"/>
      <c r="C164" s="52"/>
      <c r="D164" s="52"/>
      <c r="E164" s="52"/>
      <c r="F164" s="52"/>
      <c r="G164" s="52"/>
      <c r="H164" s="52"/>
      <c r="I164" s="52"/>
      <c r="J164" s="52"/>
      <c r="K164" s="52"/>
      <c r="L164" s="52"/>
      <c r="M164" s="52"/>
    </row>
    <row r="165" spans="1:13">
      <c r="A165" s="52"/>
      <c r="B165" s="52"/>
      <c r="C165" s="52"/>
      <c r="D165" s="52"/>
      <c r="E165" s="52"/>
      <c r="F165" s="52"/>
      <c r="G165" s="52"/>
      <c r="H165" s="52"/>
      <c r="I165" s="52"/>
      <c r="J165" s="52"/>
      <c r="K165" s="52"/>
      <c r="L165" s="52"/>
      <c r="M165" s="52"/>
    </row>
    <row r="166" spans="1:13">
      <c r="A166" s="52"/>
      <c r="B166" s="52"/>
      <c r="C166" s="52"/>
      <c r="D166" s="52"/>
      <c r="E166" s="52"/>
      <c r="F166" s="52"/>
      <c r="G166" s="52"/>
      <c r="H166" s="52"/>
      <c r="I166" s="52"/>
      <c r="J166" s="52"/>
      <c r="K166" s="52"/>
      <c r="L166" s="52"/>
      <c r="M166" s="52"/>
    </row>
    <row r="167" spans="1:13">
      <c r="A167" s="52"/>
      <c r="B167" s="52"/>
      <c r="C167" s="52"/>
      <c r="D167" s="52"/>
      <c r="E167" s="52"/>
      <c r="F167" s="52"/>
      <c r="G167" s="52"/>
      <c r="H167" s="52"/>
      <c r="I167" s="52"/>
      <c r="J167" s="52"/>
      <c r="K167" s="52"/>
      <c r="L167" s="52"/>
      <c r="M167" s="52"/>
    </row>
    <row r="168" spans="1:13">
      <c r="A168" s="52"/>
      <c r="B168" s="52"/>
      <c r="C168" s="52"/>
      <c r="D168" s="52"/>
      <c r="E168" s="52"/>
      <c r="F168" s="52"/>
      <c r="G168" s="52"/>
      <c r="H168" s="52"/>
      <c r="I168" s="52"/>
      <c r="J168" s="52"/>
      <c r="K168" s="52"/>
      <c r="L168" s="52"/>
      <c r="M168" s="52"/>
    </row>
    <row r="169" spans="1:13">
      <c r="A169" s="52"/>
      <c r="B169" s="52"/>
      <c r="C169" s="52"/>
      <c r="D169" s="52"/>
      <c r="E169" s="52"/>
      <c r="F169" s="52"/>
      <c r="G169" s="52"/>
      <c r="H169" s="52"/>
      <c r="I169" s="52"/>
      <c r="J169" s="52"/>
      <c r="K169" s="52"/>
      <c r="L169" s="52"/>
      <c r="M169" s="52"/>
    </row>
    <row r="170" spans="1:13">
      <c r="A170" s="52"/>
      <c r="B170" s="52"/>
      <c r="C170" s="52"/>
      <c r="D170" s="52"/>
      <c r="E170" s="52"/>
      <c r="F170" s="52"/>
      <c r="G170" s="52"/>
      <c r="H170" s="52"/>
      <c r="I170" s="52"/>
      <c r="J170" s="52"/>
      <c r="K170" s="52"/>
      <c r="L170" s="52"/>
      <c r="M170" s="52"/>
    </row>
    <row r="171" spans="1:13">
      <c r="A171" s="52"/>
      <c r="B171" s="52"/>
      <c r="C171" s="52"/>
      <c r="D171" s="52"/>
      <c r="E171" s="52"/>
      <c r="F171" s="52"/>
      <c r="G171" s="52"/>
      <c r="H171" s="52"/>
      <c r="I171" s="52"/>
      <c r="J171" s="52"/>
      <c r="K171" s="52"/>
      <c r="L171" s="52"/>
      <c r="M171" s="52"/>
    </row>
    <row r="172" spans="1:13">
      <c r="A172" s="52"/>
      <c r="B172" s="52"/>
      <c r="C172" s="52"/>
      <c r="D172" s="52"/>
      <c r="E172" s="52"/>
      <c r="F172" s="52"/>
      <c r="G172" s="52"/>
      <c r="H172" s="52"/>
      <c r="I172" s="52"/>
      <c r="J172" s="52"/>
      <c r="K172" s="52"/>
      <c r="L172" s="52"/>
      <c r="M172" s="52"/>
    </row>
    <row r="173" spans="1:13">
      <c r="A173" s="52"/>
      <c r="B173" s="52"/>
      <c r="C173" s="52"/>
      <c r="D173" s="52"/>
      <c r="E173" s="52"/>
      <c r="F173" s="52"/>
      <c r="G173" s="52"/>
      <c r="H173" s="52"/>
      <c r="I173" s="52"/>
      <c r="J173" s="52"/>
      <c r="K173" s="52"/>
      <c r="L173" s="52"/>
      <c r="M173" s="52"/>
    </row>
    <row r="174" spans="1:13">
      <c r="A174" s="52"/>
      <c r="B174" s="52"/>
      <c r="C174" s="52"/>
      <c r="D174" s="52"/>
      <c r="E174" s="52"/>
      <c r="F174" s="52"/>
      <c r="G174" s="52"/>
      <c r="H174" s="52"/>
      <c r="I174" s="52"/>
      <c r="J174" s="52"/>
      <c r="K174" s="52"/>
      <c r="L174" s="52"/>
      <c r="M174" s="52"/>
    </row>
    <row r="175" spans="1:13">
      <c r="A175" s="52"/>
      <c r="B175" s="52"/>
      <c r="C175" s="52"/>
      <c r="D175" s="52"/>
      <c r="E175" s="52"/>
      <c r="F175" s="52"/>
      <c r="G175" s="52"/>
      <c r="H175" s="52"/>
      <c r="I175" s="52"/>
      <c r="J175" s="52"/>
      <c r="K175" s="52"/>
      <c r="L175" s="52"/>
      <c r="M175" s="52"/>
    </row>
    <row r="176" spans="1:13">
      <c r="A176" s="52"/>
      <c r="B176" s="52"/>
      <c r="C176" s="52"/>
      <c r="D176" s="52"/>
      <c r="E176" s="52"/>
      <c r="F176" s="52"/>
      <c r="G176" s="52"/>
      <c r="H176" s="52"/>
      <c r="I176" s="52"/>
      <c r="J176" s="52"/>
      <c r="K176" s="52"/>
      <c r="L176" s="52"/>
      <c r="M176" s="52"/>
    </row>
    <row r="177" spans="1:13">
      <c r="A177" s="52"/>
      <c r="B177" s="52"/>
      <c r="C177" s="52"/>
      <c r="D177" s="52"/>
      <c r="E177" s="52"/>
      <c r="F177" s="52"/>
      <c r="G177" s="52"/>
      <c r="H177" s="52"/>
      <c r="I177" s="52"/>
      <c r="J177" s="52"/>
      <c r="K177" s="52"/>
      <c r="L177" s="52"/>
      <c r="M177" s="52"/>
    </row>
    <row r="178" spans="1:13">
      <c r="A178" s="52"/>
      <c r="B178" s="52"/>
      <c r="C178" s="52"/>
      <c r="D178" s="52"/>
      <c r="E178" s="52"/>
      <c r="F178" s="52"/>
      <c r="G178" s="52"/>
      <c r="H178" s="52"/>
      <c r="I178" s="52"/>
      <c r="J178" s="52"/>
      <c r="K178" s="52"/>
      <c r="L178" s="52"/>
      <c r="M178" s="52"/>
    </row>
    <row r="179" spans="1:13">
      <c r="A179" s="52"/>
      <c r="B179" s="52"/>
      <c r="C179" s="52"/>
      <c r="D179" s="52"/>
      <c r="E179" s="52"/>
      <c r="F179" s="52"/>
      <c r="G179" s="52"/>
      <c r="H179" s="52"/>
      <c r="I179" s="52"/>
      <c r="J179" s="52"/>
      <c r="K179" s="52"/>
      <c r="L179" s="52"/>
      <c r="M179" s="52"/>
    </row>
    <row r="180" spans="1:13">
      <c r="A180" s="52"/>
      <c r="B180" s="52"/>
      <c r="C180" s="52"/>
      <c r="D180" s="52"/>
      <c r="E180" s="52"/>
      <c r="F180" s="52"/>
      <c r="G180" s="52"/>
      <c r="H180" s="52"/>
      <c r="I180" s="52"/>
      <c r="J180" s="52"/>
      <c r="K180" s="52"/>
      <c r="L180" s="52"/>
      <c r="M180" s="52"/>
    </row>
    <row r="181" spans="1:13">
      <c r="A181" s="52"/>
      <c r="B181" s="52"/>
      <c r="C181" s="52"/>
      <c r="D181" s="52"/>
      <c r="E181" s="52"/>
      <c r="F181" s="52"/>
      <c r="G181" s="52"/>
      <c r="H181" s="52"/>
      <c r="I181" s="52"/>
      <c r="J181" s="52"/>
      <c r="K181" s="52"/>
      <c r="L181" s="52"/>
      <c r="M181" s="52"/>
    </row>
    <row r="182" spans="1:13">
      <c r="A182" s="52"/>
      <c r="B182" s="52"/>
      <c r="C182" s="52"/>
      <c r="D182" s="52"/>
      <c r="E182" s="52"/>
      <c r="F182" s="52"/>
      <c r="G182" s="52"/>
      <c r="H182" s="52"/>
      <c r="I182" s="52"/>
      <c r="J182" s="52"/>
      <c r="K182" s="52"/>
      <c r="L182" s="52"/>
      <c r="M182" s="52"/>
    </row>
    <row r="183" spans="1:13">
      <c r="A183" s="52"/>
      <c r="B183" s="52"/>
      <c r="C183" s="52"/>
      <c r="D183" s="52"/>
      <c r="E183" s="52"/>
      <c r="F183" s="52"/>
      <c r="G183" s="52"/>
      <c r="H183" s="52"/>
      <c r="I183" s="52"/>
      <c r="J183" s="52"/>
      <c r="K183" s="52"/>
      <c r="L183" s="52"/>
      <c r="M183" s="52"/>
    </row>
    <row r="184" spans="1:13">
      <c r="A184" s="52"/>
      <c r="B184" s="52"/>
      <c r="C184" s="52"/>
      <c r="D184" s="52"/>
      <c r="E184" s="52"/>
      <c r="F184" s="52"/>
      <c r="G184" s="52"/>
      <c r="H184" s="52"/>
      <c r="I184" s="52"/>
      <c r="J184" s="52"/>
      <c r="K184" s="52"/>
      <c r="L184" s="52"/>
      <c r="M184" s="52"/>
    </row>
    <row r="185" spans="1:13">
      <c r="A185" s="52"/>
      <c r="B185" s="52"/>
      <c r="C185" s="52"/>
      <c r="D185" s="52"/>
      <c r="E185" s="52"/>
      <c r="F185" s="52"/>
      <c r="G185" s="52"/>
      <c r="H185" s="52"/>
      <c r="I185" s="52"/>
      <c r="J185" s="52"/>
      <c r="K185" s="52"/>
      <c r="L185" s="52"/>
      <c r="M185" s="52"/>
    </row>
    <row r="186" spans="1:13">
      <c r="A186" s="52"/>
      <c r="B186" s="52"/>
      <c r="C186" s="52"/>
      <c r="D186" s="52"/>
      <c r="E186" s="52"/>
      <c r="F186" s="52"/>
      <c r="G186" s="52"/>
      <c r="H186" s="52"/>
      <c r="I186" s="52"/>
      <c r="J186" s="52"/>
      <c r="K186" s="52"/>
      <c r="L186" s="52"/>
      <c r="M186" s="52"/>
    </row>
    <row r="187" spans="1:13">
      <c r="A187" s="52"/>
      <c r="B187" s="52"/>
      <c r="C187" s="52"/>
      <c r="D187" s="52"/>
      <c r="E187" s="52"/>
      <c r="F187" s="52"/>
      <c r="G187" s="52"/>
      <c r="H187" s="52"/>
      <c r="I187" s="52"/>
      <c r="J187" s="52"/>
      <c r="K187" s="52"/>
      <c r="L187" s="52"/>
      <c r="M187" s="52"/>
    </row>
    <row r="188" spans="1:13">
      <c r="A188" s="52"/>
      <c r="B188" s="52"/>
      <c r="C188" s="52"/>
      <c r="D188" s="52"/>
      <c r="E188" s="52"/>
      <c r="F188" s="52"/>
      <c r="G188" s="52"/>
      <c r="H188" s="52"/>
      <c r="I188" s="52"/>
      <c r="J188" s="52"/>
      <c r="K188" s="52"/>
      <c r="L188" s="52"/>
      <c r="M188" s="52"/>
    </row>
    <row r="189" spans="1:13">
      <c r="A189" s="52"/>
      <c r="B189" s="52"/>
      <c r="C189" s="52"/>
      <c r="D189" s="52"/>
      <c r="E189" s="52"/>
      <c r="F189" s="52"/>
      <c r="G189" s="52"/>
      <c r="H189" s="52"/>
      <c r="I189" s="52"/>
      <c r="J189" s="52"/>
      <c r="K189" s="52"/>
      <c r="L189" s="52"/>
      <c r="M189" s="52"/>
    </row>
    <row r="190" spans="1:13">
      <c r="A190" s="52"/>
      <c r="B190" s="52"/>
      <c r="C190" s="52"/>
      <c r="D190" s="52"/>
      <c r="E190" s="52"/>
      <c r="F190" s="52"/>
      <c r="G190" s="52"/>
      <c r="H190" s="52"/>
      <c r="I190" s="52"/>
      <c r="J190" s="52"/>
      <c r="K190" s="52"/>
      <c r="L190" s="52"/>
      <c r="M190" s="52"/>
    </row>
    <row r="191" spans="1:13">
      <c r="A191" s="52"/>
      <c r="B191" s="52"/>
      <c r="C191" s="52"/>
      <c r="D191" s="52"/>
      <c r="E191" s="52"/>
      <c r="F191" s="52"/>
      <c r="G191" s="52"/>
      <c r="H191" s="52"/>
      <c r="I191" s="52"/>
      <c r="J191" s="52"/>
      <c r="K191" s="52"/>
      <c r="L191" s="52"/>
      <c r="M191" s="52"/>
    </row>
    <row r="192" spans="1:13">
      <c r="A192" s="52"/>
      <c r="B192" s="52"/>
      <c r="C192" s="52"/>
      <c r="D192" s="52"/>
      <c r="E192" s="52"/>
      <c r="F192" s="52"/>
      <c r="G192" s="52"/>
      <c r="H192" s="52"/>
      <c r="I192" s="52"/>
      <c r="J192" s="52"/>
      <c r="K192" s="52"/>
      <c r="L192" s="52"/>
      <c r="M192" s="52"/>
    </row>
    <row r="193" spans="1:13">
      <c r="A193" s="52"/>
      <c r="B193" s="52"/>
      <c r="C193" s="52"/>
      <c r="D193" s="52"/>
      <c r="E193" s="52"/>
      <c r="F193" s="52"/>
      <c r="G193" s="52"/>
      <c r="H193" s="52"/>
      <c r="I193" s="52"/>
      <c r="J193" s="52"/>
      <c r="K193" s="52"/>
      <c r="L193" s="52"/>
      <c r="M193" s="52"/>
    </row>
    <row r="194" spans="1:13">
      <c r="A194" s="52"/>
      <c r="B194" s="52"/>
      <c r="C194" s="52"/>
      <c r="D194" s="52"/>
      <c r="E194" s="52"/>
      <c r="F194" s="52"/>
      <c r="G194" s="52"/>
      <c r="H194" s="52"/>
      <c r="I194" s="52"/>
      <c r="J194" s="52"/>
      <c r="K194" s="52"/>
      <c r="L194" s="52"/>
      <c r="M194" s="52"/>
    </row>
    <row r="195" spans="1:13">
      <c r="A195" s="52"/>
      <c r="B195" s="52"/>
      <c r="C195" s="52"/>
      <c r="D195" s="52"/>
      <c r="E195" s="52"/>
      <c r="F195" s="52"/>
      <c r="G195" s="52"/>
      <c r="H195" s="52"/>
      <c r="I195" s="52"/>
      <c r="J195" s="52"/>
      <c r="K195" s="52"/>
      <c r="L195" s="52"/>
      <c r="M195" s="52"/>
    </row>
    <row r="196" spans="1:13">
      <c r="A196" s="52"/>
      <c r="B196" s="52"/>
      <c r="C196" s="52"/>
      <c r="D196" s="52"/>
      <c r="E196" s="52"/>
      <c r="F196" s="52"/>
      <c r="G196" s="52"/>
      <c r="H196" s="52"/>
      <c r="I196" s="52"/>
      <c r="J196" s="52"/>
      <c r="K196" s="52"/>
      <c r="L196" s="52"/>
      <c r="M196" s="52"/>
    </row>
    <row r="197" spans="1:13">
      <c r="A197" s="52"/>
      <c r="B197" s="52"/>
      <c r="C197" s="52"/>
      <c r="D197" s="52"/>
      <c r="E197" s="52"/>
      <c r="F197" s="52"/>
      <c r="G197" s="52"/>
      <c r="H197" s="52"/>
      <c r="I197" s="52"/>
      <c r="J197" s="52"/>
      <c r="K197" s="52"/>
      <c r="L197" s="52"/>
      <c r="M197" s="52"/>
    </row>
    <row r="198" spans="1:13">
      <c r="A198" s="52"/>
      <c r="B198" s="52"/>
      <c r="C198" s="52"/>
      <c r="D198" s="52"/>
      <c r="E198" s="52"/>
      <c r="F198" s="52"/>
      <c r="G198" s="52"/>
      <c r="H198" s="52"/>
      <c r="I198" s="52"/>
      <c r="J198" s="52"/>
      <c r="K198" s="52"/>
      <c r="L198" s="52"/>
      <c r="M198" s="52"/>
    </row>
    <row r="199" spans="1:13">
      <c r="A199" s="52"/>
      <c r="B199" s="52"/>
      <c r="C199" s="52"/>
      <c r="D199" s="52"/>
      <c r="E199" s="52"/>
      <c r="F199" s="52"/>
      <c r="G199" s="52"/>
      <c r="H199" s="52"/>
      <c r="I199" s="52"/>
      <c r="J199" s="52"/>
      <c r="K199" s="52"/>
      <c r="L199" s="52"/>
      <c r="M199" s="52"/>
    </row>
    <row r="200" spans="1:13">
      <c r="A200" s="52"/>
      <c r="B200" s="52"/>
      <c r="C200" s="52"/>
      <c r="D200" s="52"/>
      <c r="E200" s="52"/>
      <c r="F200" s="52"/>
      <c r="G200" s="52"/>
      <c r="H200" s="52"/>
      <c r="I200" s="52"/>
      <c r="J200" s="52"/>
      <c r="K200" s="52"/>
      <c r="L200" s="52"/>
      <c r="M200" s="52"/>
    </row>
    <row r="201" spans="1:13">
      <c r="A201" s="52"/>
      <c r="B201" s="52"/>
      <c r="C201" s="52"/>
      <c r="D201" s="52"/>
      <c r="E201" s="52"/>
      <c r="F201" s="52"/>
      <c r="G201" s="52"/>
      <c r="H201" s="52"/>
      <c r="I201" s="52"/>
      <c r="J201" s="52"/>
      <c r="K201" s="52"/>
      <c r="L201" s="52"/>
      <c r="M201" s="52"/>
    </row>
    <row r="202" spans="1:13">
      <c r="A202" s="52"/>
      <c r="B202" s="52"/>
      <c r="C202" s="52"/>
      <c r="D202" s="52"/>
      <c r="E202" s="52"/>
      <c r="F202" s="52"/>
      <c r="G202" s="52"/>
      <c r="H202" s="52"/>
      <c r="I202" s="52"/>
      <c r="J202" s="52"/>
      <c r="K202" s="52"/>
      <c r="L202" s="52"/>
      <c r="M202" s="52"/>
    </row>
    <row r="203" spans="1:13">
      <c r="A203" s="52"/>
      <c r="B203" s="52"/>
      <c r="C203" s="52"/>
      <c r="D203" s="52"/>
      <c r="E203" s="52"/>
      <c r="F203" s="52"/>
      <c r="G203" s="52"/>
      <c r="H203" s="52"/>
      <c r="I203" s="52"/>
      <c r="J203" s="52"/>
      <c r="K203" s="52"/>
      <c r="L203" s="52"/>
      <c r="M203" s="52"/>
    </row>
    <row r="204" spans="1:13">
      <c r="A204" s="52"/>
      <c r="B204" s="52"/>
      <c r="C204" s="52"/>
      <c r="D204" s="52"/>
      <c r="E204" s="52"/>
      <c r="F204" s="52"/>
      <c r="G204" s="52"/>
      <c r="H204" s="52"/>
      <c r="I204" s="52"/>
      <c r="J204" s="52"/>
      <c r="K204" s="52"/>
      <c r="L204" s="52"/>
      <c r="M204" s="52"/>
    </row>
    <row r="205" spans="1:13">
      <c r="A205" s="52"/>
      <c r="B205" s="52"/>
      <c r="C205" s="52"/>
      <c r="D205" s="52"/>
      <c r="E205" s="52"/>
      <c r="F205" s="52"/>
      <c r="G205" s="52"/>
      <c r="H205" s="52"/>
      <c r="I205" s="52"/>
      <c r="J205" s="52"/>
      <c r="K205" s="52"/>
      <c r="L205" s="52"/>
      <c r="M205" s="52"/>
    </row>
    <row r="206" spans="1:13">
      <c r="A206" s="52"/>
      <c r="B206" s="52"/>
      <c r="C206" s="52"/>
      <c r="D206" s="52"/>
      <c r="E206" s="52"/>
      <c r="F206" s="52"/>
      <c r="G206" s="52"/>
      <c r="H206" s="52"/>
      <c r="I206" s="52"/>
      <c r="J206" s="52"/>
      <c r="K206" s="52"/>
      <c r="L206" s="52"/>
      <c r="M206" s="52"/>
    </row>
    <row r="207" spans="1:13">
      <c r="A207" s="52"/>
      <c r="B207" s="52"/>
      <c r="C207" s="52"/>
      <c r="D207" s="52"/>
      <c r="E207" s="52"/>
      <c r="F207" s="52"/>
      <c r="G207" s="52"/>
      <c r="H207" s="52"/>
      <c r="I207" s="52"/>
      <c r="J207" s="52"/>
      <c r="K207" s="52"/>
      <c r="L207" s="52"/>
      <c r="M207" s="52"/>
    </row>
    <row r="208" spans="1:13">
      <c r="A208" s="52"/>
      <c r="B208" s="52"/>
      <c r="C208" s="52"/>
      <c r="D208" s="52"/>
      <c r="E208" s="52"/>
      <c r="F208" s="52"/>
      <c r="G208" s="52"/>
      <c r="H208" s="52"/>
      <c r="I208" s="52"/>
      <c r="J208" s="52"/>
      <c r="K208" s="52"/>
      <c r="L208" s="52"/>
      <c r="M208" s="52"/>
    </row>
    <row r="209" spans="1:13">
      <c r="A209" s="52"/>
      <c r="B209" s="52"/>
      <c r="C209" s="52"/>
      <c r="D209" s="52"/>
      <c r="E209" s="52"/>
      <c r="F209" s="52"/>
      <c r="G209" s="52"/>
      <c r="H209" s="52"/>
      <c r="I209" s="52"/>
      <c r="J209" s="52"/>
      <c r="K209" s="52"/>
      <c r="L209" s="52"/>
      <c r="M209" s="52"/>
    </row>
    <row r="210" spans="1:13">
      <c r="A210" s="52"/>
      <c r="B210" s="52"/>
      <c r="C210" s="52"/>
      <c r="D210" s="52"/>
      <c r="E210" s="52"/>
      <c r="F210" s="52"/>
      <c r="G210" s="52"/>
      <c r="H210" s="52"/>
      <c r="I210" s="52"/>
      <c r="J210" s="52"/>
      <c r="K210" s="52"/>
      <c r="L210" s="52"/>
      <c r="M210" s="52"/>
    </row>
    <row r="211" spans="1:13">
      <c r="A211" s="52"/>
      <c r="B211" s="52"/>
      <c r="C211" s="52"/>
      <c r="D211" s="52"/>
      <c r="E211" s="52"/>
      <c r="F211" s="52"/>
      <c r="G211" s="52"/>
      <c r="H211" s="52"/>
      <c r="I211" s="52"/>
      <c r="J211" s="52"/>
      <c r="K211" s="52"/>
      <c r="L211" s="52"/>
      <c r="M211" s="52"/>
    </row>
    <row r="212" spans="1:13">
      <c r="A212" s="52"/>
      <c r="B212" s="52"/>
      <c r="C212" s="52"/>
      <c r="D212" s="52"/>
      <c r="E212" s="52"/>
      <c r="F212" s="52"/>
      <c r="G212" s="52"/>
      <c r="H212" s="52"/>
      <c r="I212" s="52"/>
      <c r="J212" s="52"/>
      <c r="K212" s="52"/>
      <c r="L212" s="52"/>
      <c r="M212" s="52"/>
    </row>
    <row r="213" spans="1:13">
      <c r="A213" s="52"/>
      <c r="B213" s="52"/>
      <c r="C213" s="52"/>
      <c r="D213" s="52"/>
      <c r="E213" s="52"/>
      <c r="F213" s="52"/>
      <c r="G213" s="52"/>
      <c r="H213" s="52"/>
      <c r="I213" s="52"/>
      <c r="J213" s="52"/>
      <c r="K213" s="52"/>
      <c r="L213" s="52"/>
      <c r="M213" s="52"/>
    </row>
    <row r="214" spans="1:13">
      <c r="A214" s="52"/>
      <c r="B214" s="52"/>
      <c r="C214" s="52"/>
      <c r="D214" s="52"/>
      <c r="E214" s="52"/>
      <c r="F214" s="52"/>
      <c r="G214" s="52"/>
      <c r="H214" s="52"/>
      <c r="I214" s="52"/>
      <c r="J214" s="52"/>
      <c r="K214" s="52"/>
      <c r="L214" s="52"/>
      <c r="M214" s="52"/>
    </row>
    <row r="215" spans="1:13">
      <c r="A215" s="52"/>
      <c r="B215" s="52"/>
      <c r="C215" s="52"/>
      <c r="D215" s="52"/>
      <c r="E215" s="52"/>
      <c r="F215" s="52"/>
      <c r="G215" s="52"/>
      <c r="H215" s="52"/>
      <c r="I215" s="52"/>
      <c r="J215" s="52"/>
      <c r="K215" s="52"/>
      <c r="L215" s="52"/>
      <c r="M215" s="52"/>
    </row>
    <row r="216" spans="1:13">
      <c r="A216" s="52"/>
      <c r="B216" s="52"/>
      <c r="C216" s="52"/>
      <c r="D216" s="52"/>
      <c r="E216" s="52"/>
      <c r="F216" s="52"/>
      <c r="G216" s="52"/>
      <c r="H216" s="52"/>
      <c r="I216" s="52"/>
      <c r="J216" s="52"/>
      <c r="K216" s="52"/>
      <c r="L216" s="52"/>
      <c r="M216" s="52"/>
    </row>
    <row r="217" spans="1:13">
      <c r="A217" s="52"/>
      <c r="B217" s="52"/>
      <c r="C217" s="52"/>
      <c r="D217" s="52"/>
      <c r="E217" s="52"/>
      <c r="F217" s="52"/>
      <c r="G217" s="52"/>
      <c r="H217" s="52"/>
      <c r="I217" s="52"/>
      <c r="J217" s="52"/>
      <c r="K217" s="52"/>
      <c r="L217" s="52"/>
      <c r="M217" s="52"/>
    </row>
    <row r="218" spans="1:13">
      <c r="A218" s="52"/>
      <c r="B218" s="52"/>
      <c r="C218" s="52"/>
      <c r="D218" s="52"/>
      <c r="E218" s="52"/>
      <c r="F218" s="52"/>
      <c r="G218" s="52"/>
      <c r="H218" s="52"/>
      <c r="I218" s="52"/>
      <c r="J218" s="52"/>
      <c r="K218" s="52"/>
      <c r="L218" s="52"/>
      <c r="M218" s="52"/>
    </row>
    <row r="219" spans="1:13">
      <c r="A219" s="52"/>
      <c r="B219" s="52"/>
      <c r="C219" s="52"/>
      <c r="D219" s="52"/>
      <c r="E219" s="52"/>
      <c r="F219" s="52"/>
      <c r="G219" s="52"/>
      <c r="H219" s="52"/>
      <c r="I219" s="52"/>
      <c r="J219" s="52"/>
      <c r="K219" s="52"/>
      <c r="L219" s="52"/>
      <c r="M219" s="52"/>
    </row>
    <row r="220" spans="1:13">
      <c r="A220" s="52"/>
      <c r="B220" s="52"/>
      <c r="C220" s="52"/>
      <c r="D220" s="52"/>
      <c r="E220" s="52"/>
      <c r="F220" s="52"/>
      <c r="G220" s="52"/>
      <c r="H220" s="52"/>
      <c r="I220" s="52"/>
      <c r="J220" s="52"/>
      <c r="K220" s="52"/>
      <c r="L220" s="52"/>
      <c r="M220" s="52"/>
    </row>
    <row r="221" spans="1:13">
      <c r="A221" s="52"/>
      <c r="B221" s="52"/>
      <c r="C221" s="52"/>
      <c r="D221" s="52"/>
      <c r="E221" s="52"/>
      <c r="F221" s="52"/>
      <c r="G221" s="52"/>
      <c r="H221" s="52"/>
      <c r="I221" s="52"/>
      <c r="J221" s="52"/>
      <c r="K221" s="52"/>
      <c r="L221" s="52"/>
      <c r="M221" s="52"/>
    </row>
    <row r="222" spans="1:13">
      <c r="A222" s="52"/>
      <c r="B222" s="52"/>
      <c r="C222" s="52"/>
      <c r="D222" s="52"/>
      <c r="E222" s="52"/>
      <c r="F222" s="52"/>
      <c r="G222" s="52"/>
      <c r="H222" s="52"/>
      <c r="I222" s="52"/>
      <c r="J222" s="52"/>
      <c r="K222" s="52"/>
      <c r="L222" s="52"/>
      <c r="M222" s="52"/>
    </row>
    <row r="223" spans="1:13">
      <c r="A223" s="52"/>
      <c r="B223" s="52"/>
      <c r="C223" s="52"/>
      <c r="D223" s="52"/>
      <c r="E223" s="52"/>
      <c r="F223" s="52"/>
      <c r="G223" s="52"/>
      <c r="H223" s="52"/>
      <c r="I223" s="52"/>
      <c r="J223" s="52"/>
      <c r="K223" s="52"/>
      <c r="L223" s="52"/>
      <c r="M223" s="52"/>
    </row>
    <row r="224" spans="1:13">
      <c r="A224" s="52"/>
      <c r="B224" s="52"/>
      <c r="C224" s="52"/>
      <c r="D224" s="52"/>
      <c r="E224" s="52"/>
      <c r="F224" s="52"/>
      <c r="G224" s="52"/>
      <c r="H224" s="52"/>
      <c r="I224" s="52"/>
      <c r="J224" s="52"/>
      <c r="K224" s="52"/>
      <c r="L224" s="52"/>
      <c r="M224" s="52"/>
    </row>
    <row r="225" spans="1:13">
      <c r="A225" s="52"/>
      <c r="B225" s="52"/>
      <c r="C225" s="52"/>
      <c r="D225" s="52"/>
      <c r="E225" s="52"/>
      <c r="F225" s="52"/>
      <c r="G225" s="52"/>
      <c r="H225" s="52"/>
      <c r="I225" s="52"/>
      <c r="J225" s="52"/>
      <c r="K225" s="52"/>
      <c r="L225" s="52"/>
      <c r="M225" s="52"/>
    </row>
    <row r="226" spans="1:13">
      <c r="A226" s="52"/>
      <c r="B226" s="52"/>
      <c r="C226" s="52"/>
      <c r="D226" s="52"/>
      <c r="E226" s="52"/>
      <c r="F226" s="52"/>
      <c r="G226" s="52"/>
      <c r="H226" s="52"/>
      <c r="I226" s="52"/>
      <c r="J226" s="52"/>
      <c r="K226" s="52"/>
      <c r="L226" s="52"/>
      <c r="M226" s="52"/>
    </row>
    <row r="227" spans="1:13">
      <c r="A227" s="52"/>
      <c r="B227" s="52"/>
      <c r="C227" s="52"/>
      <c r="D227" s="52"/>
      <c r="E227" s="52"/>
      <c r="F227" s="52"/>
      <c r="G227" s="52"/>
      <c r="H227" s="52"/>
      <c r="I227" s="52"/>
      <c r="J227" s="52"/>
      <c r="K227" s="52"/>
      <c r="L227" s="52"/>
      <c r="M227" s="52"/>
    </row>
    <row r="228" spans="1:13">
      <c r="A228" s="52"/>
      <c r="B228" s="52"/>
      <c r="C228" s="52"/>
      <c r="D228" s="52"/>
      <c r="E228" s="52"/>
      <c r="F228" s="52"/>
      <c r="G228" s="52"/>
      <c r="H228" s="52"/>
      <c r="I228" s="52"/>
      <c r="J228" s="52"/>
      <c r="K228" s="52"/>
      <c r="L228" s="52"/>
      <c r="M228" s="52"/>
    </row>
    <row r="229" spans="1:13">
      <c r="A229" s="52"/>
      <c r="B229" s="52"/>
      <c r="C229" s="52"/>
      <c r="D229" s="52"/>
      <c r="E229" s="52"/>
      <c r="F229" s="52"/>
      <c r="G229" s="52"/>
      <c r="H229" s="52"/>
      <c r="I229" s="52"/>
      <c r="J229" s="52"/>
      <c r="K229" s="52"/>
      <c r="L229" s="52"/>
      <c r="M229" s="52"/>
    </row>
    <row r="230" spans="1:13">
      <c r="A230" s="52"/>
      <c r="B230" s="52"/>
      <c r="C230" s="52"/>
      <c r="D230" s="52"/>
      <c r="E230" s="52"/>
      <c r="F230" s="52"/>
      <c r="G230" s="52"/>
      <c r="H230" s="52"/>
      <c r="I230" s="52"/>
      <c r="J230" s="52"/>
      <c r="K230" s="52"/>
      <c r="L230" s="52"/>
      <c r="M230" s="52"/>
    </row>
    <row r="231" spans="1:13">
      <c r="A231" s="52"/>
      <c r="B231" s="52"/>
      <c r="C231" s="52"/>
      <c r="D231" s="52"/>
      <c r="E231" s="52"/>
      <c r="F231" s="52"/>
      <c r="G231" s="52"/>
      <c r="H231" s="52"/>
      <c r="I231" s="52"/>
      <c r="J231" s="52"/>
      <c r="K231" s="52"/>
      <c r="L231" s="52"/>
      <c r="M231" s="52"/>
    </row>
    <row r="232" spans="1:13">
      <c r="A232" s="52"/>
      <c r="B232" s="52"/>
      <c r="C232" s="52"/>
      <c r="D232" s="52"/>
      <c r="E232" s="52"/>
      <c r="F232" s="52"/>
      <c r="G232" s="52"/>
      <c r="H232" s="52"/>
      <c r="I232" s="52"/>
      <c r="J232" s="52"/>
      <c r="K232" s="52"/>
      <c r="L232" s="52"/>
      <c r="M232" s="52"/>
    </row>
    <row r="233" spans="1:13">
      <c r="A233" s="52"/>
      <c r="B233" s="52"/>
      <c r="C233" s="52"/>
      <c r="D233" s="52"/>
      <c r="E233" s="52"/>
      <c r="F233" s="52"/>
      <c r="G233" s="52"/>
      <c r="H233" s="52"/>
      <c r="I233" s="52"/>
      <c r="J233" s="52"/>
      <c r="K233" s="52"/>
      <c r="L233" s="52"/>
      <c r="M233" s="52"/>
    </row>
    <row r="234" spans="1:13">
      <c r="A234" s="52"/>
      <c r="B234" s="52"/>
      <c r="C234" s="52"/>
      <c r="D234" s="52"/>
      <c r="E234" s="52"/>
      <c r="F234" s="52"/>
      <c r="G234" s="52"/>
      <c r="H234" s="52"/>
      <c r="I234" s="52"/>
      <c r="J234" s="52"/>
      <c r="K234" s="52"/>
      <c r="L234" s="52"/>
      <c r="M234" s="52"/>
    </row>
    <row r="235" spans="1:13">
      <c r="A235" s="52"/>
      <c r="B235" s="52"/>
      <c r="C235" s="52"/>
      <c r="D235" s="52"/>
      <c r="E235" s="52"/>
      <c r="F235" s="52"/>
      <c r="G235" s="52"/>
      <c r="H235" s="52"/>
      <c r="I235" s="52"/>
      <c r="J235" s="52"/>
      <c r="K235" s="52"/>
      <c r="L235" s="52"/>
      <c r="M235" s="52"/>
    </row>
    <row r="236" spans="1:13">
      <c r="A236" s="52"/>
      <c r="B236" s="52"/>
      <c r="C236" s="52"/>
      <c r="D236" s="52"/>
      <c r="E236" s="52"/>
      <c r="F236" s="52"/>
      <c r="G236" s="52"/>
      <c r="H236" s="52"/>
      <c r="I236" s="52"/>
      <c r="J236" s="52"/>
      <c r="K236" s="52"/>
      <c r="L236" s="52"/>
      <c r="M236" s="52"/>
    </row>
    <row r="237" spans="1:13">
      <c r="A237" s="52"/>
      <c r="B237" s="52"/>
      <c r="C237" s="52"/>
      <c r="D237" s="52"/>
      <c r="E237" s="52"/>
      <c r="F237" s="52"/>
      <c r="G237" s="52"/>
      <c r="H237" s="52"/>
      <c r="I237" s="52"/>
      <c r="J237" s="52"/>
      <c r="K237" s="52"/>
      <c r="L237" s="52"/>
      <c r="M237" s="52"/>
    </row>
    <row r="238" spans="1:13">
      <c r="A238" s="52"/>
      <c r="B238" s="52"/>
      <c r="C238" s="52"/>
      <c r="D238" s="52"/>
      <c r="E238" s="52"/>
      <c r="F238" s="52"/>
      <c r="G238" s="52"/>
      <c r="H238" s="52"/>
      <c r="I238" s="52"/>
      <c r="J238" s="52"/>
      <c r="K238" s="52"/>
      <c r="L238" s="52"/>
      <c r="M238" s="52"/>
    </row>
    <row r="239" spans="1:13">
      <c r="A239" s="52"/>
      <c r="B239" s="52"/>
      <c r="C239" s="52"/>
      <c r="D239" s="52"/>
      <c r="E239" s="52"/>
      <c r="F239" s="52"/>
      <c r="G239" s="52"/>
      <c r="H239" s="52"/>
      <c r="I239" s="52"/>
      <c r="J239" s="52"/>
      <c r="K239" s="52"/>
      <c r="L239" s="52"/>
      <c r="M239" s="52"/>
    </row>
    <row r="240" spans="1:13">
      <c r="A240" s="52"/>
      <c r="B240" s="52"/>
      <c r="C240" s="52"/>
      <c r="D240" s="52"/>
      <c r="E240" s="52"/>
      <c r="F240" s="52"/>
      <c r="G240" s="52"/>
      <c r="H240" s="52"/>
      <c r="I240" s="52"/>
      <c r="J240" s="52"/>
      <c r="K240" s="52"/>
      <c r="L240" s="52"/>
      <c r="M240" s="52"/>
    </row>
    <row r="241" spans="1:13">
      <c r="A241" s="52"/>
      <c r="B241" s="52"/>
      <c r="C241" s="52"/>
      <c r="D241" s="52"/>
      <c r="E241" s="52"/>
      <c r="F241" s="52"/>
      <c r="G241" s="52"/>
      <c r="H241" s="52"/>
      <c r="I241" s="52"/>
      <c r="J241" s="52"/>
      <c r="K241" s="52"/>
      <c r="L241" s="52"/>
      <c r="M241" s="52"/>
    </row>
    <row r="242" spans="1:13">
      <c r="A242" s="52"/>
      <c r="B242" s="52"/>
      <c r="C242" s="52"/>
      <c r="D242" s="52"/>
      <c r="E242" s="52"/>
      <c r="F242" s="52"/>
      <c r="G242" s="52"/>
      <c r="H242" s="52"/>
      <c r="I242" s="52"/>
      <c r="J242" s="52"/>
      <c r="K242" s="52"/>
      <c r="L242" s="52"/>
      <c r="M242" s="52"/>
    </row>
    <row r="243" spans="1:13">
      <c r="A243" s="52"/>
      <c r="B243" s="52"/>
      <c r="C243" s="52"/>
      <c r="D243" s="52"/>
      <c r="E243" s="52"/>
      <c r="F243" s="52"/>
      <c r="G243" s="52"/>
      <c r="H243" s="52"/>
      <c r="I243" s="52"/>
      <c r="J243" s="52"/>
      <c r="K243" s="52"/>
      <c r="L243" s="52"/>
      <c r="M243" s="52"/>
    </row>
    <row r="244" spans="1:13">
      <c r="A244" s="52"/>
      <c r="B244" s="52"/>
      <c r="C244" s="52"/>
      <c r="D244" s="52"/>
      <c r="E244" s="52"/>
      <c r="F244" s="52"/>
      <c r="G244" s="52"/>
      <c r="H244" s="52"/>
      <c r="I244" s="52"/>
      <c r="J244" s="52"/>
      <c r="K244" s="52"/>
      <c r="L244" s="52"/>
      <c r="M244" s="52"/>
    </row>
    <row r="245" spans="1:13">
      <c r="A245" s="52"/>
      <c r="B245" s="52"/>
      <c r="C245" s="52"/>
      <c r="D245" s="52"/>
      <c r="E245" s="52"/>
      <c r="F245" s="52"/>
      <c r="G245" s="52"/>
      <c r="H245" s="52"/>
      <c r="I245" s="52"/>
      <c r="J245" s="52"/>
      <c r="K245" s="52"/>
      <c r="L245" s="52"/>
      <c r="M245" s="52"/>
    </row>
    <row r="246" spans="1:13">
      <c r="A246" s="52"/>
      <c r="B246" s="52"/>
      <c r="C246" s="52"/>
      <c r="D246" s="52"/>
      <c r="E246" s="52"/>
      <c r="F246" s="52"/>
      <c r="G246" s="52"/>
      <c r="H246" s="52"/>
      <c r="I246" s="52"/>
      <c r="J246" s="52"/>
      <c r="K246" s="52"/>
      <c r="L246" s="52"/>
      <c r="M246" s="52"/>
    </row>
    <row r="247" spans="1:13">
      <c r="A247" s="52"/>
      <c r="B247" s="52"/>
      <c r="C247" s="52"/>
      <c r="D247" s="52"/>
      <c r="E247" s="52"/>
      <c r="F247" s="52"/>
      <c r="G247" s="52"/>
      <c r="H247" s="52"/>
      <c r="I247" s="52"/>
      <c r="J247" s="52"/>
      <c r="K247" s="52"/>
      <c r="L247" s="52"/>
      <c r="M247" s="52"/>
    </row>
    <row r="248" spans="1:13">
      <c r="A248" s="52"/>
      <c r="B248" s="52"/>
      <c r="C248" s="52"/>
      <c r="D248" s="52"/>
      <c r="E248" s="52"/>
      <c r="F248" s="52"/>
      <c r="G248" s="52"/>
      <c r="H248" s="52"/>
      <c r="I248" s="52"/>
      <c r="J248" s="52"/>
      <c r="K248" s="52"/>
      <c r="L248" s="52"/>
      <c r="M248" s="52"/>
    </row>
    <row r="249" spans="1:13">
      <c r="A249" s="52"/>
      <c r="B249" s="52"/>
      <c r="C249" s="52"/>
      <c r="D249" s="52"/>
      <c r="E249" s="52"/>
      <c r="F249" s="52"/>
      <c r="G249" s="52"/>
      <c r="H249" s="52"/>
      <c r="I249" s="52"/>
      <c r="J249" s="52"/>
      <c r="K249" s="52"/>
      <c r="L249" s="52"/>
      <c r="M249" s="52"/>
    </row>
    <row r="250" spans="1:13">
      <c r="A250" s="52"/>
      <c r="B250" s="52"/>
      <c r="C250" s="52"/>
      <c r="D250" s="52"/>
      <c r="E250" s="52"/>
      <c r="F250" s="52"/>
      <c r="G250" s="52"/>
      <c r="H250" s="52"/>
      <c r="I250" s="52"/>
      <c r="J250" s="52"/>
      <c r="K250" s="52"/>
      <c r="L250" s="52"/>
      <c r="M250" s="52"/>
    </row>
    <row r="251" spans="1:13">
      <c r="A251" s="52"/>
      <c r="B251" s="52"/>
      <c r="C251" s="52"/>
      <c r="D251" s="52"/>
      <c r="E251" s="52"/>
      <c r="F251" s="52"/>
      <c r="G251" s="52"/>
      <c r="H251" s="52"/>
      <c r="I251" s="52"/>
      <c r="J251" s="52"/>
      <c r="K251" s="52"/>
      <c r="L251" s="52"/>
      <c r="M251" s="52"/>
    </row>
    <row r="252" spans="1:13">
      <c r="A252" s="52"/>
      <c r="B252" s="52"/>
      <c r="C252" s="52"/>
      <c r="D252" s="52"/>
      <c r="E252" s="52"/>
      <c r="F252" s="52"/>
      <c r="G252" s="52"/>
      <c r="H252" s="52"/>
      <c r="I252" s="52"/>
      <c r="J252" s="52"/>
      <c r="K252" s="52"/>
      <c r="L252" s="52"/>
      <c r="M252" s="52"/>
    </row>
    <row r="253" spans="1:13">
      <c r="A253" s="52"/>
      <c r="B253" s="52"/>
      <c r="C253" s="52"/>
      <c r="D253" s="52"/>
      <c r="E253" s="52"/>
      <c r="F253" s="52"/>
      <c r="G253" s="52"/>
      <c r="H253" s="52"/>
      <c r="I253" s="52"/>
      <c r="J253" s="52"/>
      <c r="K253" s="52"/>
      <c r="L253" s="52"/>
      <c r="M253" s="52"/>
    </row>
    <row r="254" spans="1:13">
      <c r="A254" s="52"/>
      <c r="B254" s="52"/>
      <c r="C254" s="52"/>
      <c r="D254" s="52"/>
      <c r="E254" s="52"/>
      <c r="F254" s="52"/>
      <c r="G254" s="52"/>
      <c r="H254" s="52"/>
      <c r="I254" s="52"/>
      <c r="J254" s="52"/>
      <c r="K254" s="52"/>
      <c r="L254" s="52"/>
      <c r="M254" s="52"/>
    </row>
    <row r="255" spans="1:13">
      <c r="A255" s="52"/>
      <c r="B255" s="52"/>
      <c r="C255" s="52"/>
      <c r="D255" s="52"/>
      <c r="E255" s="52"/>
      <c r="F255" s="52"/>
      <c r="G255" s="52"/>
      <c r="H255" s="52"/>
      <c r="I255" s="52"/>
      <c r="J255" s="52"/>
      <c r="K255" s="52"/>
      <c r="L255" s="52"/>
      <c r="M255" s="52"/>
    </row>
    <row r="256" spans="1:13">
      <c r="A256" s="52"/>
      <c r="B256" s="52"/>
      <c r="C256" s="52"/>
      <c r="D256" s="52"/>
      <c r="E256" s="52"/>
      <c r="F256" s="52"/>
      <c r="G256" s="52"/>
      <c r="H256" s="52"/>
      <c r="I256" s="52"/>
      <c r="J256" s="52"/>
      <c r="K256" s="52"/>
      <c r="L256" s="52"/>
      <c r="M256" s="52"/>
    </row>
    <row r="257" spans="1:13">
      <c r="A257" s="52"/>
      <c r="B257" s="52"/>
      <c r="C257" s="52"/>
      <c r="D257" s="52"/>
      <c r="E257" s="52"/>
      <c r="F257" s="52"/>
      <c r="G257" s="52"/>
      <c r="H257" s="52"/>
      <c r="I257" s="52"/>
      <c r="J257" s="52"/>
      <c r="K257" s="52"/>
      <c r="L257" s="52"/>
      <c r="M257" s="52"/>
    </row>
    <row r="258" spans="1:13">
      <c r="A258" s="52"/>
      <c r="B258" s="52"/>
      <c r="C258" s="52"/>
      <c r="D258" s="52"/>
      <c r="E258" s="52"/>
      <c r="F258" s="52"/>
      <c r="G258" s="52"/>
      <c r="H258" s="52"/>
      <c r="I258" s="52"/>
      <c r="J258" s="52"/>
      <c r="K258" s="52"/>
      <c r="L258" s="52"/>
      <c r="M258" s="52"/>
    </row>
    <row r="259" spans="1:13">
      <c r="A259" s="52"/>
      <c r="B259" s="52"/>
      <c r="C259" s="52"/>
      <c r="D259" s="52"/>
      <c r="E259" s="52"/>
      <c r="F259" s="52"/>
      <c r="G259" s="52"/>
      <c r="H259" s="52"/>
      <c r="I259" s="52"/>
      <c r="J259" s="52"/>
      <c r="K259" s="52"/>
      <c r="L259" s="52"/>
      <c r="M259" s="52"/>
    </row>
    <row r="260" spans="1:13">
      <c r="A260" s="52"/>
      <c r="B260" s="52"/>
      <c r="C260" s="52"/>
      <c r="D260" s="52"/>
      <c r="E260" s="52"/>
      <c r="F260" s="52"/>
      <c r="G260" s="52"/>
      <c r="H260" s="52"/>
      <c r="I260" s="52"/>
      <c r="J260" s="52"/>
      <c r="K260" s="52"/>
      <c r="L260" s="52"/>
      <c r="M260" s="52"/>
    </row>
    <row r="261" spans="1:13">
      <c r="A261" s="52"/>
      <c r="B261" s="52"/>
      <c r="C261" s="52"/>
      <c r="D261" s="52"/>
      <c r="E261" s="52"/>
      <c r="F261" s="52"/>
      <c r="G261" s="52"/>
      <c r="H261" s="52"/>
      <c r="I261" s="52"/>
      <c r="J261" s="52"/>
      <c r="K261" s="52"/>
      <c r="L261" s="52"/>
      <c r="M261" s="52"/>
    </row>
    <row r="262" spans="1:13">
      <c r="A262" s="52"/>
      <c r="B262" s="52"/>
      <c r="C262" s="52"/>
      <c r="D262" s="52"/>
      <c r="E262" s="52"/>
      <c r="F262" s="52"/>
      <c r="G262" s="52"/>
      <c r="H262" s="52"/>
      <c r="I262" s="52"/>
      <c r="J262" s="52"/>
      <c r="K262" s="52"/>
      <c r="L262" s="52"/>
      <c r="M262" s="52"/>
    </row>
    <row r="263" spans="1:13">
      <c r="A263" s="52"/>
      <c r="B263" s="52"/>
      <c r="C263" s="52"/>
      <c r="D263" s="52"/>
      <c r="E263" s="52"/>
      <c r="F263" s="52"/>
      <c r="G263" s="52"/>
      <c r="H263" s="52"/>
      <c r="I263" s="52"/>
      <c r="J263" s="52"/>
      <c r="K263" s="52"/>
      <c r="L263" s="52"/>
      <c r="M263" s="52"/>
    </row>
    <row r="264" spans="1:13">
      <c r="A264" s="52"/>
      <c r="B264" s="52"/>
      <c r="C264" s="52"/>
      <c r="D264" s="52"/>
      <c r="E264" s="52"/>
      <c r="F264" s="52"/>
      <c r="G264" s="52"/>
      <c r="H264" s="52"/>
      <c r="I264" s="52"/>
      <c r="J264" s="52"/>
      <c r="K264" s="52"/>
      <c r="L264" s="52"/>
      <c r="M264" s="52"/>
    </row>
    <row r="265" spans="1:13">
      <c r="A265" s="52"/>
      <c r="B265" s="52"/>
      <c r="C265" s="52"/>
      <c r="D265" s="52"/>
      <c r="E265" s="52"/>
      <c r="F265" s="52"/>
      <c r="G265" s="52"/>
      <c r="H265" s="52"/>
      <c r="I265" s="52"/>
      <c r="J265" s="52"/>
      <c r="K265" s="52"/>
      <c r="L265" s="52"/>
      <c r="M265" s="52"/>
    </row>
    <row r="266" spans="1:13">
      <c r="A266" s="52"/>
      <c r="B266" s="52"/>
      <c r="C266" s="52"/>
      <c r="D266" s="52"/>
      <c r="E266" s="52"/>
      <c r="F266" s="52"/>
      <c r="G266" s="52"/>
      <c r="H266" s="52"/>
      <c r="I266" s="52"/>
      <c r="J266" s="52"/>
      <c r="K266" s="52"/>
      <c r="L266" s="52"/>
      <c r="M266" s="52"/>
    </row>
    <row r="267" spans="1:13">
      <c r="A267" s="52"/>
      <c r="B267" s="52"/>
      <c r="C267" s="52"/>
      <c r="D267" s="52"/>
      <c r="E267" s="52"/>
      <c r="F267" s="52"/>
      <c r="G267" s="52"/>
      <c r="H267" s="52"/>
      <c r="I267" s="52"/>
      <c r="J267" s="52"/>
      <c r="K267" s="52"/>
      <c r="L267" s="52"/>
      <c r="M267" s="52"/>
    </row>
    <row r="268" spans="1:13">
      <c r="A268" s="52"/>
      <c r="B268" s="52"/>
      <c r="C268" s="52"/>
      <c r="D268" s="52"/>
      <c r="E268" s="52"/>
      <c r="F268" s="52"/>
      <c r="G268" s="52"/>
      <c r="H268" s="52"/>
      <c r="I268" s="52"/>
      <c r="J268" s="52"/>
      <c r="K268" s="52"/>
      <c r="L268" s="52"/>
      <c r="M268" s="52"/>
    </row>
    <row r="269" spans="1:13">
      <c r="A269" s="52"/>
      <c r="B269" s="52"/>
      <c r="C269" s="52"/>
      <c r="D269" s="52"/>
      <c r="E269" s="52"/>
      <c r="F269" s="52"/>
      <c r="G269" s="52"/>
      <c r="H269" s="52"/>
      <c r="I269" s="52"/>
      <c r="J269" s="52"/>
      <c r="K269" s="52"/>
      <c r="L269" s="52"/>
      <c r="M269" s="52"/>
    </row>
    <row r="270" spans="1:13">
      <c r="A270" s="52"/>
      <c r="B270" s="52"/>
      <c r="C270" s="52"/>
      <c r="D270" s="52"/>
      <c r="E270" s="52"/>
      <c r="F270" s="52"/>
      <c r="G270" s="52"/>
      <c r="H270" s="52"/>
      <c r="I270" s="52"/>
      <c r="J270" s="52"/>
      <c r="K270" s="52"/>
      <c r="L270" s="52"/>
      <c r="M270" s="52"/>
    </row>
    <row r="271" spans="1:13">
      <c r="A271" s="52"/>
      <c r="B271" s="52"/>
      <c r="C271" s="52"/>
      <c r="D271" s="52"/>
      <c r="E271" s="52"/>
      <c r="F271" s="52"/>
      <c r="G271" s="52"/>
      <c r="H271" s="52"/>
      <c r="I271" s="52"/>
      <c r="J271" s="52"/>
      <c r="K271" s="52"/>
      <c r="L271" s="52"/>
      <c r="M271" s="52"/>
    </row>
    <row r="272" spans="1:13">
      <c r="A272" s="52"/>
      <c r="B272" s="52"/>
      <c r="C272" s="52"/>
      <c r="D272" s="52"/>
      <c r="E272" s="52"/>
      <c r="F272" s="52"/>
      <c r="G272" s="52"/>
      <c r="H272" s="52"/>
      <c r="I272" s="52"/>
      <c r="J272" s="52"/>
      <c r="K272" s="52"/>
      <c r="L272" s="52"/>
      <c r="M272" s="52"/>
    </row>
    <row r="273" spans="1:13">
      <c r="A273" s="52"/>
      <c r="B273" s="52"/>
      <c r="C273" s="52"/>
      <c r="D273" s="52"/>
      <c r="E273" s="52"/>
      <c r="F273" s="52"/>
      <c r="G273" s="52"/>
      <c r="H273" s="52"/>
      <c r="I273" s="52"/>
      <c r="J273" s="52"/>
      <c r="K273" s="52"/>
      <c r="L273" s="52"/>
      <c r="M273" s="52"/>
    </row>
    <row r="274" spans="1:13">
      <c r="A274" s="52"/>
      <c r="B274" s="52"/>
      <c r="C274" s="52"/>
      <c r="D274" s="52"/>
      <c r="E274" s="52"/>
      <c r="F274" s="52"/>
      <c r="G274" s="52"/>
      <c r="H274" s="52"/>
      <c r="I274" s="52"/>
      <c r="J274" s="52"/>
      <c r="K274" s="52"/>
      <c r="L274" s="52"/>
      <c r="M274" s="52"/>
    </row>
    <row r="275" spans="1:13">
      <c r="A275" s="52"/>
      <c r="B275" s="52"/>
      <c r="C275" s="52"/>
      <c r="D275" s="52"/>
      <c r="E275" s="52"/>
      <c r="F275" s="52"/>
      <c r="G275" s="52"/>
      <c r="H275" s="52"/>
      <c r="I275" s="52"/>
      <c r="J275" s="52"/>
      <c r="K275" s="52"/>
      <c r="L275" s="52"/>
      <c r="M275" s="52"/>
    </row>
    <row r="276" spans="1:13">
      <c r="A276" s="52"/>
      <c r="B276" s="52"/>
      <c r="C276" s="52"/>
      <c r="D276" s="52"/>
      <c r="E276" s="52"/>
      <c r="F276" s="52"/>
      <c r="G276" s="52"/>
      <c r="H276" s="52"/>
      <c r="I276" s="52"/>
      <c r="J276" s="52"/>
      <c r="K276" s="52"/>
      <c r="L276" s="52"/>
      <c r="M276" s="52"/>
    </row>
    <row r="277" spans="1:13">
      <c r="A277" s="52"/>
      <c r="B277" s="52"/>
      <c r="C277" s="52"/>
      <c r="D277" s="52"/>
      <c r="E277" s="52"/>
      <c r="F277" s="52"/>
      <c r="G277" s="52"/>
      <c r="H277" s="52"/>
      <c r="I277" s="52"/>
      <c r="J277" s="52"/>
      <c r="K277" s="52"/>
      <c r="L277" s="52"/>
      <c r="M277" s="52"/>
    </row>
    <row r="278" spans="1:13">
      <c r="A278" s="52"/>
      <c r="B278" s="52"/>
      <c r="C278" s="52"/>
      <c r="D278" s="52"/>
      <c r="E278" s="52"/>
      <c r="F278" s="52"/>
      <c r="G278" s="52"/>
      <c r="H278" s="52"/>
      <c r="I278" s="52"/>
      <c r="J278" s="52"/>
      <c r="K278" s="52"/>
      <c r="L278" s="52"/>
      <c r="M278" s="52"/>
    </row>
    <row r="279" spans="1:13">
      <c r="A279" s="52"/>
      <c r="B279" s="52"/>
      <c r="C279" s="52"/>
      <c r="D279" s="52"/>
      <c r="E279" s="52"/>
      <c r="F279" s="52"/>
      <c r="G279" s="52"/>
      <c r="H279" s="52"/>
      <c r="I279" s="52"/>
      <c r="J279" s="52"/>
      <c r="K279" s="52"/>
      <c r="L279" s="52"/>
      <c r="M279" s="52"/>
    </row>
    <row r="280" spans="1:13">
      <c r="A280" s="52"/>
      <c r="B280" s="52"/>
      <c r="C280" s="52"/>
      <c r="D280" s="52"/>
      <c r="E280" s="52"/>
      <c r="F280" s="52"/>
      <c r="G280" s="52"/>
      <c r="H280" s="52"/>
      <c r="I280" s="52"/>
      <c r="J280" s="52"/>
      <c r="K280" s="52"/>
      <c r="L280" s="52"/>
      <c r="M280" s="52"/>
    </row>
    <row r="281" spans="1:13">
      <c r="A281" s="52"/>
      <c r="B281" s="52"/>
      <c r="C281" s="52"/>
      <c r="D281" s="52"/>
      <c r="E281" s="52"/>
      <c r="F281" s="52"/>
      <c r="G281" s="52"/>
      <c r="H281" s="52"/>
      <c r="I281" s="52"/>
      <c r="J281" s="52"/>
      <c r="K281" s="52"/>
      <c r="L281" s="52"/>
      <c r="M281" s="52"/>
    </row>
    <row r="282" spans="1:13">
      <c r="A282" s="52"/>
      <c r="B282" s="52"/>
      <c r="C282" s="52"/>
      <c r="D282" s="52"/>
      <c r="E282" s="52"/>
      <c r="F282" s="52"/>
      <c r="G282" s="52"/>
      <c r="H282" s="52"/>
      <c r="I282" s="52"/>
      <c r="J282" s="52"/>
      <c r="K282" s="52"/>
      <c r="L282" s="52"/>
      <c r="M282" s="52"/>
    </row>
    <row r="283" spans="1:13">
      <c r="A283" s="52"/>
      <c r="B283" s="52"/>
      <c r="C283" s="52"/>
      <c r="D283" s="52"/>
      <c r="E283" s="52"/>
      <c r="F283" s="52"/>
      <c r="G283" s="52"/>
      <c r="H283" s="52"/>
      <c r="I283" s="52"/>
      <c r="J283" s="52"/>
      <c r="K283" s="52"/>
      <c r="L283" s="52"/>
      <c r="M283" s="52"/>
    </row>
    <row r="284" spans="1:13">
      <c r="A284" s="52"/>
      <c r="B284" s="52"/>
      <c r="C284" s="52"/>
      <c r="D284" s="52"/>
      <c r="E284" s="52"/>
      <c r="F284" s="52"/>
      <c r="G284" s="52"/>
      <c r="H284" s="52"/>
      <c r="I284" s="52"/>
      <c r="J284" s="52"/>
      <c r="K284" s="52"/>
      <c r="L284" s="52"/>
      <c r="M284" s="52"/>
    </row>
    <row r="285" spans="1:13">
      <c r="A285" s="52"/>
      <c r="B285" s="52"/>
      <c r="C285" s="52"/>
      <c r="D285" s="52"/>
      <c r="E285" s="52"/>
      <c r="F285" s="52"/>
      <c r="G285" s="52"/>
      <c r="H285" s="52"/>
      <c r="I285" s="52"/>
      <c r="J285" s="52"/>
      <c r="K285" s="52"/>
      <c r="L285" s="52"/>
      <c r="M285" s="52"/>
    </row>
    <row r="286" spans="1:13">
      <c r="A286" s="52"/>
      <c r="B286" s="52"/>
      <c r="C286" s="52"/>
      <c r="D286" s="52"/>
      <c r="E286" s="52"/>
      <c r="F286" s="52"/>
      <c r="G286" s="52"/>
      <c r="H286" s="52"/>
      <c r="I286" s="52"/>
      <c r="J286" s="52"/>
      <c r="K286" s="52"/>
      <c r="L286" s="52"/>
      <c r="M286" s="52"/>
    </row>
    <row r="287" spans="1:13">
      <c r="A287" s="52"/>
      <c r="B287" s="52"/>
      <c r="C287" s="52"/>
      <c r="D287" s="52"/>
      <c r="E287" s="52"/>
      <c r="F287" s="52"/>
      <c r="G287" s="52"/>
      <c r="H287" s="52"/>
      <c r="I287" s="52"/>
      <c r="J287" s="52"/>
      <c r="K287" s="52"/>
      <c r="L287" s="52"/>
      <c r="M287" s="52"/>
    </row>
    <row r="288" spans="1:13">
      <c r="A288" s="52"/>
      <c r="B288" s="52"/>
      <c r="C288" s="52"/>
      <c r="D288" s="52"/>
      <c r="E288" s="52"/>
      <c r="F288" s="52"/>
      <c r="G288" s="52"/>
      <c r="H288" s="52"/>
      <c r="I288" s="52"/>
      <c r="J288" s="52"/>
      <c r="K288" s="52"/>
      <c r="L288" s="52"/>
      <c r="M288" s="52"/>
    </row>
    <row r="289" spans="1:13">
      <c r="A289" s="52"/>
      <c r="B289" s="52"/>
      <c r="C289" s="52"/>
      <c r="D289" s="52"/>
      <c r="E289" s="52"/>
      <c r="F289" s="52"/>
      <c r="G289" s="52"/>
      <c r="H289" s="52"/>
      <c r="I289" s="52"/>
      <c r="J289" s="52"/>
      <c r="K289" s="52"/>
      <c r="L289" s="52"/>
      <c r="M289" s="52"/>
    </row>
    <row r="290" spans="1:13">
      <c r="A290" s="52"/>
      <c r="B290" s="52"/>
      <c r="C290" s="52"/>
      <c r="D290" s="52"/>
      <c r="E290" s="52"/>
      <c r="F290" s="52"/>
      <c r="G290" s="52"/>
      <c r="H290" s="52"/>
      <c r="I290" s="52"/>
      <c r="J290" s="52"/>
      <c r="K290" s="52"/>
      <c r="L290" s="52"/>
      <c r="M290" s="52"/>
    </row>
    <row r="291" spans="1:13">
      <c r="A291" s="52"/>
      <c r="B291" s="52"/>
      <c r="C291" s="52"/>
      <c r="D291" s="52"/>
      <c r="E291" s="52"/>
      <c r="F291" s="52"/>
      <c r="G291" s="52"/>
      <c r="H291" s="52"/>
      <c r="I291" s="52"/>
      <c r="J291" s="52"/>
      <c r="K291" s="52"/>
      <c r="L291" s="52"/>
      <c r="M291" s="52"/>
    </row>
    <row r="292" spans="1:13">
      <c r="A292" s="52"/>
      <c r="B292" s="52"/>
      <c r="C292" s="52"/>
      <c r="D292" s="52"/>
      <c r="E292" s="52"/>
      <c r="F292" s="52"/>
      <c r="G292" s="52"/>
      <c r="H292" s="52"/>
      <c r="I292" s="52"/>
      <c r="J292" s="52"/>
      <c r="K292" s="52"/>
      <c r="L292" s="52"/>
      <c r="M292" s="52"/>
    </row>
    <row r="293" spans="1:13">
      <c r="A293" s="52"/>
      <c r="B293" s="52"/>
      <c r="C293" s="52"/>
      <c r="D293" s="52"/>
      <c r="E293" s="52"/>
      <c r="F293" s="52"/>
      <c r="G293" s="52"/>
      <c r="H293" s="52"/>
      <c r="I293" s="52"/>
      <c r="J293" s="52"/>
      <c r="K293" s="52"/>
      <c r="L293" s="52"/>
      <c r="M293" s="52"/>
    </row>
    <row r="294" spans="1:13">
      <c r="A294" s="52"/>
      <c r="B294" s="52"/>
      <c r="C294" s="52"/>
      <c r="D294" s="52"/>
      <c r="E294" s="52"/>
      <c r="F294" s="52"/>
      <c r="G294" s="52"/>
      <c r="H294" s="52"/>
      <c r="I294" s="52"/>
      <c r="J294" s="52"/>
      <c r="K294" s="52"/>
      <c r="L294" s="52"/>
      <c r="M294" s="52"/>
    </row>
    <row r="295" spans="1:13">
      <c r="A295" s="52"/>
      <c r="B295" s="52"/>
      <c r="C295" s="52"/>
      <c r="D295" s="52"/>
      <c r="E295" s="52"/>
      <c r="F295" s="52"/>
      <c r="G295" s="52"/>
      <c r="H295" s="52"/>
      <c r="I295" s="52"/>
      <c r="J295" s="52"/>
      <c r="K295" s="52"/>
      <c r="L295" s="52"/>
      <c r="M295" s="52"/>
    </row>
    <row r="296" spans="1:13">
      <c r="A296" s="52"/>
      <c r="B296" s="52"/>
      <c r="C296" s="52"/>
      <c r="D296" s="52"/>
      <c r="E296" s="52"/>
      <c r="F296" s="52"/>
      <c r="G296" s="52"/>
      <c r="H296" s="52"/>
      <c r="I296" s="52"/>
      <c r="J296" s="52"/>
      <c r="K296" s="52"/>
      <c r="L296" s="52"/>
      <c r="M296" s="52"/>
    </row>
    <row r="297" spans="1:13">
      <c r="A297" s="52"/>
      <c r="B297" s="52"/>
      <c r="C297" s="52"/>
      <c r="D297" s="52"/>
      <c r="E297" s="52"/>
      <c r="F297" s="52"/>
      <c r="G297" s="52"/>
      <c r="H297" s="52"/>
      <c r="I297" s="52"/>
      <c r="J297" s="52"/>
      <c r="K297" s="52"/>
      <c r="L297" s="52"/>
      <c r="M297" s="52"/>
    </row>
    <row r="298" spans="1:13">
      <c r="A298" s="52"/>
      <c r="B298" s="52"/>
      <c r="C298" s="52"/>
      <c r="D298" s="52"/>
      <c r="E298" s="52"/>
      <c r="F298" s="52"/>
      <c r="G298" s="52"/>
      <c r="H298" s="52"/>
      <c r="I298" s="52"/>
      <c r="J298" s="52"/>
      <c r="K298" s="52"/>
      <c r="L298" s="52"/>
      <c r="M298" s="52"/>
    </row>
    <row r="299" spans="1:13">
      <c r="A299" s="52"/>
      <c r="B299" s="52"/>
      <c r="C299" s="52"/>
      <c r="D299" s="52"/>
      <c r="E299" s="52"/>
      <c r="F299" s="52"/>
      <c r="G299" s="52"/>
      <c r="H299" s="52"/>
      <c r="I299" s="52"/>
      <c r="J299" s="52"/>
      <c r="K299" s="52"/>
      <c r="L299" s="52"/>
      <c r="M299" s="52"/>
    </row>
    <row r="300" spans="1:13">
      <c r="A300" s="52"/>
      <c r="B300" s="52"/>
      <c r="C300" s="52"/>
      <c r="D300" s="52"/>
      <c r="E300" s="52"/>
      <c r="F300" s="52"/>
      <c r="G300" s="52"/>
      <c r="H300" s="52"/>
      <c r="I300" s="52"/>
      <c r="J300" s="52"/>
      <c r="K300" s="52"/>
      <c r="L300" s="52"/>
      <c r="M300" s="52"/>
    </row>
    <row r="301" spans="1:13">
      <c r="A301" s="52"/>
      <c r="B301" s="52"/>
      <c r="C301" s="52"/>
      <c r="D301" s="52"/>
      <c r="E301" s="52"/>
      <c r="F301" s="52"/>
      <c r="G301" s="52"/>
      <c r="H301" s="52"/>
      <c r="I301" s="52"/>
      <c r="J301" s="52"/>
      <c r="K301" s="52"/>
      <c r="L301" s="52"/>
      <c r="M301" s="52"/>
    </row>
    <row r="302" spans="1:13">
      <c r="A302" s="52"/>
      <c r="B302" s="52"/>
      <c r="C302" s="52"/>
      <c r="D302" s="52"/>
      <c r="E302" s="52"/>
      <c r="F302" s="52"/>
      <c r="G302" s="52"/>
      <c r="H302" s="52"/>
      <c r="I302" s="52"/>
      <c r="J302" s="52"/>
      <c r="K302" s="52"/>
      <c r="L302" s="52"/>
      <c r="M302" s="52"/>
    </row>
    <row r="303" spans="1:13">
      <c r="A303" s="52"/>
      <c r="B303" s="52"/>
      <c r="C303" s="52"/>
      <c r="D303" s="52"/>
      <c r="E303" s="52"/>
      <c r="F303" s="52"/>
      <c r="G303" s="52"/>
      <c r="H303" s="52"/>
      <c r="I303" s="52"/>
      <c r="J303" s="52"/>
      <c r="K303" s="52"/>
      <c r="L303" s="52"/>
      <c r="M303" s="52"/>
    </row>
    <row r="304" spans="1:13">
      <c r="A304" s="52"/>
      <c r="B304" s="52"/>
      <c r="C304" s="52"/>
      <c r="D304" s="52"/>
      <c r="E304" s="52"/>
      <c r="F304" s="52"/>
      <c r="G304" s="52"/>
      <c r="H304" s="52"/>
      <c r="I304" s="52"/>
      <c r="J304" s="52"/>
      <c r="K304" s="52"/>
      <c r="L304" s="52"/>
      <c r="M304" s="52"/>
    </row>
    <row r="305" spans="1:13">
      <c r="A305" s="52"/>
      <c r="B305" s="52"/>
      <c r="C305" s="52"/>
      <c r="D305" s="52"/>
      <c r="E305" s="52"/>
      <c r="F305" s="52"/>
      <c r="G305" s="52"/>
      <c r="H305" s="52"/>
      <c r="I305" s="52"/>
      <c r="J305" s="52"/>
      <c r="K305" s="52"/>
      <c r="L305" s="52"/>
      <c r="M305" s="52"/>
    </row>
    <row r="306" spans="1:13">
      <c r="A306" s="52"/>
      <c r="B306" s="52"/>
      <c r="C306" s="52"/>
      <c r="D306" s="52"/>
      <c r="E306" s="52"/>
      <c r="F306" s="52"/>
      <c r="G306" s="52"/>
      <c r="H306" s="52"/>
      <c r="I306" s="52"/>
      <c r="J306" s="52"/>
      <c r="K306" s="52"/>
      <c r="L306" s="52"/>
      <c r="M306" s="52"/>
    </row>
    <row r="307" spans="1:13">
      <c r="A307" s="52"/>
      <c r="B307" s="52"/>
      <c r="C307" s="52"/>
      <c r="D307" s="52"/>
      <c r="E307" s="52"/>
      <c r="F307" s="52"/>
      <c r="G307" s="52"/>
      <c r="H307" s="52"/>
      <c r="I307" s="52"/>
      <c r="J307" s="52"/>
      <c r="K307" s="52"/>
      <c r="L307" s="52"/>
      <c r="M307" s="52"/>
    </row>
    <row r="308" spans="1:13">
      <c r="A308" s="52"/>
      <c r="B308" s="52"/>
      <c r="C308" s="52"/>
      <c r="D308" s="52"/>
      <c r="E308" s="52"/>
      <c r="F308" s="52"/>
      <c r="G308" s="52"/>
      <c r="H308" s="52"/>
      <c r="I308" s="52"/>
      <c r="J308" s="52"/>
      <c r="K308" s="52"/>
      <c r="L308" s="52"/>
      <c r="M308" s="52"/>
    </row>
  </sheetData>
  <sheetProtection algorithmName="SHA-512" hashValue="grY0G2BcNxoQv7ylFDiRn6aUfCB2aV0/ukOZ/sD09B4dftMZLzsSmWoMQcL7Jx6rcAqU0Djd2ePKk3qjz7k0tw==" saltValue="8n7vu1ekrVHjvzWM6BCwug==" spinCount="100000" sheet="1" objects="1" scenarios="1"/>
  <mergeCells count="13">
    <mergeCell ref="B4:E4"/>
    <mergeCell ref="F3:H3"/>
    <mergeCell ref="B7:H7"/>
    <mergeCell ref="H20:I20"/>
    <mergeCell ref="H21:I21"/>
    <mergeCell ref="H24:I24"/>
    <mergeCell ref="H25:I25"/>
    <mergeCell ref="H26:I26"/>
    <mergeCell ref="D8:E9"/>
    <mergeCell ref="D14:D15"/>
    <mergeCell ref="E14:E15"/>
    <mergeCell ref="H19:I19"/>
    <mergeCell ref="H23:I23"/>
  </mergeCells>
  <phoneticPr fontId="7" type="noConversion"/>
  <conditionalFormatting sqref="D8">
    <cfRule type="cellIs" dxfId="35" priority="6" stopIfTrue="1" operator="between">
      <formula>0</formula>
      <formula>5</formula>
    </cfRule>
  </conditionalFormatting>
  <conditionalFormatting sqref="D14">
    <cfRule type="cellIs" dxfId="34" priority="5" stopIfTrue="1" operator="between">
      <formula>0</formula>
      <formula>5</formula>
    </cfRule>
  </conditionalFormatting>
  <conditionalFormatting sqref="F14">
    <cfRule type="expression" dxfId="33" priority="4" stopIfTrue="1">
      <formula>#REF!="stars"</formula>
    </cfRule>
  </conditionalFormatting>
  <conditionalFormatting sqref="F33 F36:F64">
    <cfRule type="expression" dxfId="32" priority="3" stopIfTrue="1">
      <formula>OR($F$14="ERROR: Rating must be in 0.5 star increment")</formula>
    </cfRule>
  </conditionalFormatting>
  <conditionalFormatting sqref="H23:I26">
    <cfRule type="expression" dxfId="31" priority="2" stopIfTrue="1">
      <formula>($B$24="ERROR: Percentage breakdown must total 100%")</formula>
    </cfRule>
  </conditionalFormatting>
  <conditionalFormatting sqref="F35:F63">
    <cfRule type="expression" dxfId="30" priority="1" stopIfTrue="1">
      <formula>($D$14="")</formula>
    </cfRule>
  </conditionalFormatting>
  <dataValidations count="1">
    <dataValidation type="decimal" allowBlank="1" showInputMessage="1" showErrorMessage="1" sqref="D14 D10:D11" xr:uid="{00000000-0002-0000-0000-000000000000}">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82B6-F503-41CB-8BC3-124553ED04DF}">
  <sheetPr>
    <tabColor rgb="FFFFFF00"/>
  </sheetPr>
  <dimension ref="A1:K117"/>
  <sheetViews>
    <sheetView showGridLines="0" zoomScale="70" zoomScaleNormal="70" workbookViewId="0">
      <selection activeCell="D15" sqref="D15:D16"/>
    </sheetView>
  </sheetViews>
  <sheetFormatPr defaultColWidth="9.28515625" defaultRowHeight="12.75"/>
  <cols>
    <col min="1" max="1" width="3.28515625" style="2" customWidth="1"/>
    <col min="2" max="2" width="19.7109375" style="2" customWidth="1"/>
    <col min="3" max="3" width="14.7109375" style="2" customWidth="1"/>
    <col min="4" max="4" width="17.28515625" style="2" customWidth="1"/>
    <col min="5" max="5" width="16.42578125" style="2" customWidth="1"/>
    <col min="6" max="6" width="13" style="2" customWidth="1"/>
    <col min="7" max="7" width="2.28515625" style="2" customWidth="1"/>
    <col min="8" max="8" width="9.42578125" style="2" customWidth="1"/>
    <col min="9" max="9" width="8.7109375" style="2" customWidth="1"/>
    <col min="10" max="10" width="9.28515625" style="2"/>
    <col min="11" max="11" width="11.7109375" style="2" bestFit="1" customWidth="1"/>
    <col min="12" max="16384" width="9.28515625" style="2"/>
  </cols>
  <sheetData>
    <row r="1" spans="1:11" s="1" customFormat="1" ht="64.900000000000006" customHeight="1"/>
    <row r="2" spans="1:11" s="1" customFormat="1" ht="15" customHeight="1">
      <c r="A2" s="2"/>
      <c r="B2" s="3"/>
      <c r="C2" s="3"/>
      <c r="D2" s="3"/>
      <c r="E2" s="3"/>
      <c r="F2" s="3"/>
      <c r="G2" s="3"/>
      <c r="H2" s="3"/>
    </row>
    <row r="3" spans="1:11" s="1" customFormat="1" ht="58.9" customHeight="1">
      <c r="A3" s="2"/>
      <c r="B3" s="4"/>
      <c r="C3" s="5"/>
      <c r="D3" s="284"/>
      <c r="E3" s="284" t="s">
        <v>214</v>
      </c>
      <c r="F3" s="534" t="s">
        <v>213</v>
      </c>
      <c r="G3" s="534"/>
      <c r="H3" s="534"/>
    </row>
    <row r="4" spans="1:11" s="1" customFormat="1" ht="81" customHeight="1">
      <c r="A4" s="2"/>
      <c r="B4" s="491" t="s">
        <v>212</v>
      </c>
      <c r="C4" s="491"/>
      <c r="D4" s="491"/>
      <c r="E4" s="491"/>
      <c r="F4" s="2"/>
    </row>
    <row r="5" spans="1:11" s="1" customFormat="1" ht="44.25" customHeight="1">
      <c r="A5" s="6"/>
      <c r="B5" s="282" t="s">
        <v>3</v>
      </c>
      <c r="C5" s="283">
        <v>14.1</v>
      </c>
      <c r="D5" s="282" t="s">
        <v>4</v>
      </c>
      <c r="E5" s="281">
        <v>44256</v>
      </c>
      <c r="F5" s="255"/>
      <c r="G5" s="2"/>
      <c r="I5" s="280"/>
      <c r="J5" s="7"/>
      <c r="K5" s="7"/>
    </row>
    <row r="7" spans="1:11" ht="101.25" customHeight="1">
      <c r="B7" s="535" t="s">
        <v>211</v>
      </c>
      <c r="C7" s="535"/>
      <c r="D7" s="535"/>
      <c r="E7" s="535"/>
      <c r="F7" s="535"/>
      <c r="G7" s="535"/>
      <c r="H7" s="535"/>
      <c r="I7" s="18"/>
    </row>
    <row r="8" spans="1:11" ht="10.15" customHeight="1">
      <c r="B8" s="278"/>
      <c r="C8" s="255"/>
      <c r="D8" s="255"/>
      <c r="E8" s="255"/>
      <c r="F8" s="255"/>
      <c r="G8" s="255"/>
    </row>
    <row r="9" spans="1:11" ht="16.149999999999999" customHeight="1">
      <c r="B9" s="278"/>
      <c r="C9" s="255"/>
      <c r="D9" s="536" t="s">
        <v>232</v>
      </c>
      <c r="E9" s="537"/>
    </row>
    <row r="10" spans="1:11" ht="13.5" customHeight="1">
      <c r="B10" s="276"/>
      <c r="C10" s="255"/>
      <c r="D10" s="538"/>
      <c r="E10" s="539"/>
    </row>
    <row r="11" spans="1:11" ht="3" customHeight="1">
      <c r="B11" s="276" t="s">
        <v>209</v>
      </c>
      <c r="C11" s="255"/>
      <c r="D11" s="378"/>
      <c r="E11" s="285"/>
      <c r="F11" s="255"/>
      <c r="G11" s="255"/>
    </row>
    <row r="12" spans="1:11" ht="18" customHeight="1">
      <c r="B12" s="13"/>
      <c r="C12" s="13"/>
      <c r="D12" s="14"/>
      <c r="E12" s="285"/>
      <c r="F12" s="13"/>
      <c r="G12" s="13"/>
    </row>
    <row r="13" spans="1:11" ht="17.25" customHeight="1">
      <c r="B13" s="256" t="s">
        <v>208</v>
      </c>
      <c r="C13" s="255"/>
      <c r="D13" s="255"/>
      <c r="E13" s="255"/>
      <c r="F13" s="255"/>
      <c r="G13" s="255"/>
    </row>
    <row r="14" spans="1:11" ht="10.15" customHeight="1">
      <c r="B14" s="278"/>
      <c r="C14" s="255"/>
      <c r="D14" s="255"/>
      <c r="E14" s="255"/>
      <c r="F14" s="255"/>
      <c r="G14" s="255"/>
    </row>
    <row r="15" spans="1:11" ht="16.149999999999999" customHeight="1">
      <c r="B15" s="278"/>
      <c r="C15" s="255"/>
      <c r="D15" s="529"/>
      <c r="E15" s="531" t="s">
        <v>17</v>
      </c>
      <c r="F15" s="276" t="str">
        <f>IF(MOD(D15,1)&lt;=0,"",IF(MOD(D15,1)=0.5,"","ERROR: Rating must be in 0.5 star increment"))</f>
        <v/>
      </c>
      <c r="G15" s="255"/>
    </row>
    <row r="16" spans="1:11" ht="13.5" customHeight="1">
      <c r="B16" s="276"/>
      <c r="C16" s="255"/>
      <c r="D16" s="530"/>
      <c r="E16" s="531"/>
      <c r="F16" s="255"/>
      <c r="G16" s="255"/>
    </row>
    <row r="17" spans="1:10" ht="3" customHeight="1">
      <c r="B17" s="13"/>
      <c r="C17" s="13"/>
      <c r="D17" s="14"/>
      <c r="E17" s="285"/>
      <c r="F17" s="13"/>
      <c r="G17" s="13"/>
    </row>
    <row r="18" spans="1:10" ht="19.5" customHeight="1">
      <c r="B18" s="276"/>
      <c r="H18" s="379"/>
      <c r="I18" s="380"/>
    </row>
    <row r="19" spans="1:10" ht="17.25" customHeight="1">
      <c r="B19" s="256" t="s">
        <v>233</v>
      </c>
      <c r="C19" s="255"/>
      <c r="D19" s="255"/>
      <c r="E19" s="255"/>
      <c r="F19" s="255"/>
      <c r="G19" s="255"/>
    </row>
    <row r="20" spans="1:10" ht="10.15" customHeight="1">
      <c r="B20" s="17"/>
      <c r="C20" s="17"/>
      <c r="D20" s="17"/>
      <c r="E20" s="17"/>
      <c r="F20" s="17"/>
      <c r="G20" s="17"/>
      <c r="H20" s="18"/>
      <c r="I20" s="18"/>
      <c r="J20" s="18"/>
    </row>
    <row r="21" spans="1:10" s="20" customFormat="1" ht="20.100000000000001" customHeight="1">
      <c r="A21" s="381"/>
      <c r="B21" s="265" t="s">
        <v>6</v>
      </c>
      <c r="C21" s="273"/>
      <c r="D21" s="273"/>
      <c r="E21" s="273"/>
      <c r="F21" s="272"/>
      <c r="H21" s="532"/>
      <c r="I21" s="533"/>
    </row>
    <row r="22" spans="1:10" s="20" customFormat="1" ht="20.100000000000001" customHeight="1">
      <c r="A22" s="381"/>
      <c r="B22" s="382" t="s">
        <v>206</v>
      </c>
      <c r="C22" s="383"/>
      <c r="D22" s="383"/>
      <c r="E22" s="383"/>
      <c r="F22" s="384"/>
      <c r="G22" s="385"/>
      <c r="H22" s="532"/>
      <c r="I22" s="533"/>
    </row>
    <row r="23" spans="1:10" s="20" customFormat="1" ht="20.100000000000001" customHeight="1">
      <c r="A23" s="381"/>
      <c r="B23" s="382" t="s">
        <v>8</v>
      </c>
      <c r="C23" s="386"/>
      <c r="D23" s="386"/>
      <c r="E23" s="386"/>
      <c r="F23" s="387"/>
      <c r="G23" s="388"/>
      <c r="H23" s="532"/>
      <c r="I23" s="533"/>
    </row>
    <row r="24" spans="1:10" s="20" customFormat="1" ht="20.100000000000001" customHeight="1">
      <c r="A24" s="381"/>
      <c r="B24" s="389" t="s">
        <v>83</v>
      </c>
      <c r="C24" s="258"/>
      <c r="D24" s="258"/>
      <c r="E24" s="258"/>
      <c r="F24" s="257"/>
      <c r="G24" s="385"/>
      <c r="H24" s="532"/>
      <c r="I24" s="533"/>
    </row>
    <row r="25" spans="1:10" s="20" customFormat="1" ht="12.75" customHeight="1">
      <c r="A25" s="381"/>
      <c r="B25" s="390"/>
      <c r="C25" s="383"/>
      <c r="D25" s="383"/>
      <c r="E25" s="383"/>
      <c r="F25" s="383"/>
      <c r="G25" s="385"/>
      <c r="H25" s="391"/>
    </row>
    <row r="26" spans="1:10" s="20" customFormat="1" ht="20.100000000000001" customHeight="1">
      <c r="A26" s="381"/>
      <c r="B26" s="265" t="s">
        <v>205</v>
      </c>
      <c r="C26" s="264"/>
      <c r="D26" s="264"/>
      <c r="E26" s="264"/>
      <c r="F26" s="263" t="s">
        <v>125</v>
      </c>
      <c r="G26" s="29"/>
      <c r="H26" s="523"/>
      <c r="I26" s="524"/>
    </row>
    <row r="27" spans="1:10" s="20" customFormat="1" ht="20.100000000000001" customHeight="1">
      <c r="A27" s="381"/>
      <c r="B27" s="262" t="str">
        <f>IF(SUM(H26:H29)=1,"","ERROR: Percentage breakdown must total 100%")</f>
        <v>ERROR: Percentage breakdown must total 100%</v>
      </c>
      <c r="C27" s="31"/>
      <c r="D27" s="31"/>
      <c r="E27" s="31"/>
      <c r="F27" s="260" t="s">
        <v>126</v>
      </c>
      <c r="G27" s="119"/>
      <c r="H27" s="523"/>
      <c r="I27" s="524"/>
    </row>
    <row r="28" spans="1:10" s="20" customFormat="1" ht="20.100000000000001" customHeight="1">
      <c r="A28" s="381"/>
      <c r="B28" s="261"/>
      <c r="C28" s="31"/>
      <c r="D28" s="31"/>
      <c r="E28" s="31"/>
      <c r="F28" s="260" t="s">
        <v>127</v>
      </c>
      <c r="G28" s="119"/>
      <c r="H28" s="523"/>
      <c r="I28" s="524"/>
    </row>
    <row r="29" spans="1:10" s="20" customFormat="1" ht="20.100000000000001" customHeight="1">
      <c r="A29" s="381"/>
      <c r="B29" s="259"/>
      <c r="C29" s="258"/>
      <c r="D29" s="258"/>
      <c r="E29" s="258"/>
      <c r="F29" s="257" t="s">
        <v>201</v>
      </c>
      <c r="G29" s="119"/>
      <c r="H29" s="523"/>
      <c r="I29" s="524"/>
    </row>
    <row r="30" spans="1:10" ht="19.5" customHeight="1">
      <c r="B30" s="392"/>
      <c r="C30" s="393"/>
      <c r="D30" s="393"/>
      <c r="E30" s="393"/>
      <c r="F30" s="393"/>
      <c r="G30" s="393"/>
      <c r="H30" s="394"/>
    </row>
    <row r="31" spans="1:10" ht="1.5" customHeight="1">
      <c r="B31" s="395"/>
      <c r="C31" s="396"/>
      <c r="D31" s="396"/>
      <c r="E31" s="396"/>
      <c r="F31" s="396"/>
      <c r="G31" s="396"/>
      <c r="H31" s="397"/>
      <c r="I31" s="38"/>
    </row>
    <row r="32" spans="1:10" ht="17.25" customHeight="1">
      <c r="B32" s="256" t="s">
        <v>15</v>
      </c>
      <c r="C32" s="255"/>
      <c r="D32" s="255"/>
      <c r="E32" s="255"/>
      <c r="F32" s="255"/>
      <c r="G32" s="255"/>
    </row>
    <row r="33" spans="2:11" ht="1.5" customHeight="1">
      <c r="B33" s="39"/>
      <c r="C33" s="39"/>
      <c r="D33" s="39"/>
      <c r="E33" s="39"/>
      <c r="F33" s="39"/>
      <c r="G33" s="39"/>
      <c r="H33" s="40"/>
      <c r="I33" s="40"/>
      <c r="J33" s="18"/>
    </row>
    <row r="34" spans="2:11" ht="10.15" customHeight="1">
      <c r="F34" s="41"/>
      <c r="G34" s="41"/>
      <c r="J34" s="236"/>
    </row>
    <row r="35" spans="2:11" ht="10.15" customHeight="1">
      <c r="F35" s="41"/>
      <c r="G35" s="41"/>
      <c r="J35" s="236"/>
    </row>
    <row r="36" spans="2:11" ht="16.5" customHeight="1">
      <c r="C36" s="43" t="s">
        <v>16</v>
      </c>
      <c r="F36" s="44" t="str">
        <f>IF(AND(D15&lt;=5,D15&lt;&gt;""),TRUNC(C94),IF(AND(D15&gt;5,D15&lt;&gt;""),"N/A",""))</f>
        <v/>
      </c>
      <c r="G36" s="41"/>
      <c r="J36" s="236"/>
    </row>
    <row r="37" spans="2:11" ht="16.5" customHeight="1">
      <c r="C37" s="43"/>
      <c r="F37" s="41"/>
      <c r="G37" s="41"/>
      <c r="J37" s="236"/>
    </row>
    <row r="38" spans="2:11" ht="16.5" customHeight="1">
      <c r="C38" s="17" t="s">
        <v>204</v>
      </c>
      <c r="D38" s="20"/>
      <c r="E38" s="20"/>
      <c r="I38" s="20"/>
      <c r="J38" s="236"/>
    </row>
    <row r="39" spans="2:11" ht="16.5" customHeight="1">
      <c r="C39" s="249"/>
      <c r="D39" s="20"/>
      <c r="E39" s="248" t="s">
        <v>125</v>
      </c>
      <c r="F39" s="44" t="str">
        <f>IF(AND(D15&lt;=5,H21&lt;&gt;""),TRUNC((C95*H23)/(C77+H27/H26*C76+H28/H26*C78+H29/H26*C79)),IF(AND(D15=5.5,H21&lt;&gt;""),TRUNC((C106*H23)/(C77+H27/H26*C76+H28/H26*C78+H29/H26*C79)),IF(AND(D15=6,H21&lt;&gt;""),TRUNC((C107*H23)/(C77+H27/H26*C76+H28/H26*C78+H29/H26*C79)),"")))</f>
        <v/>
      </c>
      <c r="G39" s="247"/>
      <c r="H39" s="247" t="s">
        <v>203</v>
      </c>
      <c r="I39" s="20"/>
      <c r="J39" s="236"/>
    </row>
    <row r="40" spans="2:11" ht="16.5" customHeight="1">
      <c r="C40" s="249"/>
      <c r="D40" s="20"/>
      <c r="E40" s="248" t="s">
        <v>126</v>
      </c>
      <c r="F40" s="44" t="str">
        <f>IF(H21&lt;&gt;"",TRUNC(H27/H26*F39*3.6),"")</f>
        <v/>
      </c>
      <c r="G40" s="247"/>
      <c r="H40" s="247" t="s">
        <v>198</v>
      </c>
      <c r="I40" s="20"/>
      <c r="J40" s="236"/>
      <c r="K40" s="398"/>
    </row>
    <row r="41" spans="2:11" ht="16.5" hidden="1" customHeight="1">
      <c r="C41" s="249"/>
      <c r="D41" s="20"/>
      <c r="E41" s="399" t="s">
        <v>127</v>
      </c>
      <c r="F41" s="250" t="str">
        <f>IF(H21&lt;&gt;"",TRUNC(H28/H26*F39*3.6),"")</f>
        <v/>
      </c>
      <c r="G41" s="400"/>
      <c r="H41" s="400" t="s">
        <v>198</v>
      </c>
      <c r="I41" s="401"/>
      <c r="J41" s="236"/>
    </row>
    <row r="42" spans="2:11" ht="16.5" customHeight="1">
      <c r="C42" s="249"/>
      <c r="D42" s="20"/>
      <c r="E42" s="248" t="s">
        <v>127</v>
      </c>
      <c r="F42" s="44" t="str">
        <f>IF(F41="","",F41/C111)</f>
        <v/>
      </c>
      <c r="G42" s="247"/>
      <c r="H42" s="247" t="s">
        <v>202</v>
      </c>
      <c r="I42" s="20"/>
      <c r="J42" s="236"/>
    </row>
    <row r="43" spans="2:11" ht="16.5" hidden="1" customHeight="1">
      <c r="C43" s="249"/>
      <c r="E43" s="399" t="s">
        <v>128</v>
      </c>
      <c r="F43" s="250" t="str">
        <f>IF(H21&lt;&gt;"",TRUNC(H29/H26*F39*3.6),"")</f>
        <v/>
      </c>
      <c r="G43" s="400"/>
      <c r="H43" s="400" t="s">
        <v>198</v>
      </c>
      <c r="I43" s="402"/>
      <c r="J43" s="236"/>
    </row>
    <row r="44" spans="2:11" ht="16.5" customHeight="1">
      <c r="C44" s="249"/>
      <c r="E44" s="248" t="s">
        <v>201</v>
      </c>
      <c r="F44" s="44" t="str">
        <f>IF(F43="","",F43/C112)</f>
        <v/>
      </c>
      <c r="G44" s="247"/>
      <c r="H44" s="247" t="s">
        <v>200</v>
      </c>
      <c r="J44" s="236"/>
    </row>
    <row r="45" spans="2:11">
      <c r="E45" s="114"/>
    </row>
    <row r="46" spans="2:11">
      <c r="E46" s="114"/>
    </row>
    <row r="47" spans="2:11" s="20" customFormat="1" ht="15.75" customHeight="1">
      <c r="C47" s="241" t="s">
        <v>199</v>
      </c>
      <c r="F47" s="242" t="e">
        <f>TRUNC(F39*3.6+F40+F41+F43)</f>
        <v>#VALUE!</v>
      </c>
      <c r="H47" s="20" t="s">
        <v>198</v>
      </c>
    </row>
    <row r="48" spans="2:11" s="20" customFormat="1" ht="15.75" customHeight="1">
      <c r="C48" s="241" t="s">
        <v>197</v>
      </c>
      <c r="F48" s="242" t="e">
        <f>F47/H23</f>
        <v>#VALUE!</v>
      </c>
      <c r="H48" s="20" t="s">
        <v>192</v>
      </c>
    </row>
    <row r="49" spans="1:8" s="20" customFormat="1" ht="15.75" customHeight="1">
      <c r="C49" s="241" t="s">
        <v>196</v>
      </c>
      <c r="F49" s="242" t="e">
        <f>F$48*H26</f>
        <v>#VALUE!</v>
      </c>
      <c r="H49" s="20" t="s">
        <v>192</v>
      </c>
    </row>
    <row r="50" spans="1:8" s="20" customFormat="1" ht="15.75" customHeight="1">
      <c r="C50" s="241" t="s">
        <v>195</v>
      </c>
      <c r="F50" s="242" t="e">
        <f>F$48*H27</f>
        <v>#VALUE!</v>
      </c>
      <c r="H50" s="20" t="s">
        <v>192</v>
      </c>
    </row>
    <row r="51" spans="1:8" s="20" customFormat="1" ht="15.75" customHeight="1">
      <c r="C51" s="241" t="s">
        <v>194</v>
      </c>
      <c r="F51" s="242" t="e">
        <f>F$48*H28</f>
        <v>#VALUE!</v>
      </c>
      <c r="H51" s="20" t="s">
        <v>192</v>
      </c>
    </row>
    <row r="52" spans="1:8" s="20" customFormat="1" ht="15.75" customHeight="1">
      <c r="C52" s="241" t="s">
        <v>193</v>
      </c>
      <c r="F52" s="242" t="e">
        <f>F$48*H29</f>
        <v>#VALUE!</v>
      </c>
      <c r="H52" s="20" t="s">
        <v>192</v>
      </c>
    </row>
    <row r="53" spans="1:8" s="20" customFormat="1" ht="15.75" customHeight="1">
      <c r="A53" s="244"/>
      <c r="C53" s="244"/>
      <c r="F53" s="244"/>
      <c r="H53" s="244"/>
    </row>
    <row r="54" spans="1:8" s="20" customFormat="1" ht="15.75" customHeight="1">
      <c r="C54" s="241" t="s">
        <v>191</v>
      </c>
      <c r="F54" s="242" t="e">
        <f>SUM(F56:F59)</f>
        <v>#VALUE!</v>
      </c>
      <c r="H54" s="241" t="s">
        <v>178</v>
      </c>
    </row>
    <row r="55" spans="1:8" s="20" customFormat="1" ht="15.75" customHeight="1">
      <c r="C55" s="241" t="s">
        <v>190</v>
      </c>
      <c r="F55" s="242" t="e">
        <f>F54/H23</f>
        <v>#VALUE!</v>
      </c>
      <c r="H55" s="241" t="s">
        <v>183</v>
      </c>
    </row>
    <row r="56" spans="1:8" s="20" customFormat="1" ht="15.75" customHeight="1">
      <c r="C56" s="241" t="s">
        <v>189</v>
      </c>
      <c r="F56" s="242" t="e">
        <f>F39*C99</f>
        <v>#VALUE!</v>
      </c>
      <c r="H56" s="241" t="s">
        <v>178</v>
      </c>
    </row>
    <row r="57" spans="1:8" s="20" customFormat="1" ht="15.75" customHeight="1">
      <c r="C57" s="241" t="s">
        <v>188</v>
      </c>
      <c r="F57" s="242" t="e">
        <f>F40/3.6*C98</f>
        <v>#VALUE!</v>
      </c>
      <c r="H57" s="241" t="s">
        <v>178</v>
      </c>
    </row>
    <row r="58" spans="1:8" s="20" customFormat="1" ht="15.75" customHeight="1">
      <c r="C58" s="241" t="s">
        <v>187</v>
      </c>
      <c r="F58" s="242" t="e">
        <f>F41/3.6*C100</f>
        <v>#VALUE!</v>
      </c>
      <c r="H58" s="241" t="s">
        <v>178</v>
      </c>
    </row>
    <row r="59" spans="1:8" s="20" customFormat="1" ht="15.75" customHeight="1">
      <c r="C59" s="241" t="s">
        <v>186</v>
      </c>
      <c r="F59" s="242" t="e">
        <f>F43/3.6*C101</f>
        <v>#VALUE!</v>
      </c>
      <c r="H59" s="241" t="s">
        <v>178</v>
      </c>
    </row>
    <row r="60" spans="1:8" s="20" customFormat="1" ht="15.75" customHeight="1"/>
    <row r="61" spans="1:8" s="20" customFormat="1" ht="15.75" customHeight="1">
      <c r="C61" s="241" t="s">
        <v>185</v>
      </c>
      <c r="F61" s="242" t="e">
        <f>SUM(F63:F66)</f>
        <v>#VALUE!</v>
      </c>
      <c r="H61" s="241" t="s">
        <v>178</v>
      </c>
    </row>
    <row r="62" spans="1:8" s="20" customFormat="1" ht="15.75" customHeight="1">
      <c r="C62" s="241" t="s">
        <v>184</v>
      </c>
      <c r="F62" s="242" t="e">
        <f>F61/H23</f>
        <v>#VALUE!</v>
      </c>
      <c r="H62" s="241" t="s">
        <v>183</v>
      </c>
    </row>
    <row r="63" spans="1:8" s="20" customFormat="1" ht="15.75" customHeight="1">
      <c r="C63" s="241" t="s">
        <v>182</v>
      </c>
      <c r="F63" s="242" t="e">
        <f>F39*D99</f>
        <v>#VALUE!</v>
      </c>
      <c r="H63" s="241" t="s">
        <v>178</v>
      </c>
    </row>
    <row r="64" spans="1:8" s="20" customFormat="1" ht="15.75" customHeight="1">
      <c r="C64" s="241" t="s">
        <v>181</v>
      </c>
      <c r="F64" s="242" t="e">
        <f>F40/3.6*D98</f>
        <v>#VALUE!</v>
      </c>
      <c r="H64" s="241" t="s">
        <v>178</v>
      </c>
    </row>
    <row r="65" spans="2:8" s="20" customFormat="1" ht="15.75" customHeight="1">
      <c r="C65" s="241" t="s">
        <v>180</v>
      </c>
      <c r="F65" s="242" t="e">
        <f>F41/3.6*D100</f>
        <v>#VALUE!</v>
      </c>
      <c r="H65" s="241" t="s">
        <v>178</v>
      </c>
    </row>
    <row r="66" spans="2:8" s="20" customFormat="1" ht="15.75" customHeight="1">
      <c r="C66" s="241" t="s">
        <v>179</v>
      </c>
      <c r="F66" s="242" t="e">
        <f>F43/3.6*D101</f>
        <v>#VALUE!</v>
      </c>
      <c r="H66" s="241" t="s">
        <v>178</v>
      </c>
    </row>
    <row r="67" spans="2:8" ht="15" customHeight="1">
      <c r="C67" s="403"/>
    </row>
    <row r="68" spans="2:8" s="1" customFormat="1" ht="15" customHeight="1"/>
    <row r="69" spans="2:8" s="1" customFormat="1" ht="15" hidden="1" customHeight="1">
      <c r="B69" s="404"/>
    </row>
    <row r="70" spans="2:8" s="1" customFormat="1" ht="15" hidden="1" customHeight="1">
      <c r="B70" s="405" t="s">
        <v>26</v>
      </c>
    </row>
    <row r="71" spans="2:8" s="1" customFormat="1" ht="15" hidden="1" customHeight="1">
      <c r="B71" s="1" t="s">
        <v>177</v>
      </c>
      <c r="C71" s="1">
        <f>MIN(H22+10, 168)</f>
        <v>10</v>
      </c>
    </row>
    <row r="72" spans="2:8" s="1" customFormat="1" ht="15" hidden="1" customHeight="1">
      <c r="B72" s="1" t="s">
        <v>176</v>
      </c>
      <c r="C72" s="1">
        <f>1/(0.38+0.0116*C71)</f>
        <v>2.0161290322580645</v>
      </c>
    </row>
    <row r="73" spans="2:8" s="1" customFormat="1" ht="15" hidden="1" customHeight="1">
      <c r="B73" s="1" t="s">
        <v>234</v>
      </c>
      <c r="C73" s="1">
        <f>1/(0.38+0.0105*C71)</f>
        <v>2.061855670103093</v>
      </c>
    </row>
    <row r="74" spans="2:8" s="1" customFormat="1" ht="15" hidden="1" customHeight="1">
      <c r="B74" s="1" t="s">
        <v>124</v>
      </c>
      <c r="C74" s="406" t="str">
        <f>IF(OR(AND($H21&gt;=200,$H21&lt;=299),$H21=2540,AND($H21&gt;=2600,$H21&lt;=2620),AND($H21&gt;=2900,$H21&lt;=2914)),"ACT",IF(OR($H21&lt;200,AND($H21&lt;3000,$H21&gt;=1000)),"NSW",IF(AND($H21&lt;=999,$H21&gt;=800),"NT",IF(OR(AND($H21&lt;=8999,$H21&gt;=8000),AND($H21&lt;=3999,$H21&gt;=3000)),"VIC",IF(OR(AND($H21&lt;=9999,$H21&gt;=9000),AND($H21&lt;=4999,$H21&gt;=4000)),"QLD",IF(AND($H21&lt;=5999,$H21&gt;=5000),"SA",IF(AND($H21&lt;=6999,$H21&gt;=6000),"WA","TAS")))))))</f>
        <v>NSW</v>
      </c>
    </row>
    <row r="75" spans="2:8" s="1" customFormat="1" ht="15" hidden="1" customHeight="1">
      <c r="B75" s="1" t="s">
        <v>175</v>
      </c>
      <c r="C75" s="1" t="e">
        <f>VLOOKUP($H$21, 'Climate by postcode'!$A$4:$E$3730,2,0)</f>
        <v>#N/A</v>
      </c>
    </row>
    <row r="76" spans="2:8" s="1" customFormat="1" ht="15" hidden="1" customHeight="1">
      <c r="B76" s="1" t="s">
        <v>174</v>
      </c>
      <c r="C76" s="2">
        <f>VLOOKUP($C$74,SGEx!$A$18:$E$26,3,0)</f>
        <v>0.23266800000000001</v>
      </c>
      <c r="E76" s="1" t="s">
        <v>247</v>
      </c>
    </row>
    <row r="77" spans="2:8" s="1" customFormat="1" ht="15" hidden="1" customHeight="1">
      <c r="B77" s="1" t="s">
        <v>158</v>
      </c>
      <c r="C77" s="2">
        <f>VLOOKUP($C$74,SGEx!$A$18:$E$26,2,0)</f>
        <v>0.9</v>
      </c>
    </row>
    <row r="78" spans="2:8" s="1" customFormat="1" ht="15" hidden="1" customHeight="1">
      <c r="B78" s="1" t="s">
        <v>157</v>
      </c>
      <c r="C78" s="2">
        <f>VLOOKUP($C$74,SGEx!$A$18:$E$26,4,0)</f>
        <v>0.33566399999999996</v>
      </c>
    </row>
    <row r="79" spans="2:8" s="1" customFormat="1" ht="15" hidden="1" customHeight="1">
      <c r="B79" s="1" t="s">
        <v>156</v>
      </c>
      <c r="C79" s="2">
        <f>VLOOKUP($C$74,SGEx!$A$18:$E$26,5,0)</f>
        <v>0.26567999999999997</v>
      </c>
    </row>
    <row r="80" spans="2:8" s="1" customFormat="1" ht="15" hidden="1" customHeight="1">
      <c r="B80" s="1" t="s">
        <v>173</v>
      </c>
      <c r="C80" s="2" t="e">
        <f>VLOOKUP($C$75,'Climate by postcode'!$B$4:$E$3730,2,0)</f>
        <v>#N/A</v>
      </c>
    </row>
    <row r="81" spans="2:4" s="1" customFormat="1" ht="15" hidden="1" customHeight="1">
      <c r="B81" s="1" t="s">
        <v>172</v>
      </c>
      <c r="C81" s="2" t="e">
        <f>VLOOKUP($C$75,'Climate by postcode'!$B$4:$E$3730,3,0)</f>
        <v>#N/A</v>
      </c>
    </row>
    <row r="82" spans="2:4" s="1" customFormat="1" ht="15" hidden="1" customHeight="1">
      <c r="B82" s="1" t="s">
        <v>171</v>
      </c>
    </row>
    <row r="83" spans="2:4" s="1" customFormat="1" ht="15" hidden="1" customHeight="1">
      <c r="B83" s="1" t="s">
        <v>170</v>
      </c>
      <c r="C83" s="1">
        <f>4.12*C76</f>
        <v>0.95859216000000003</v>
      </c>
    </row>
    <row r="84" spans="2:4" s="1" customFormat="1" ht="15" hidden="1" customHeight="1">
      <c r="B84" s="1" t="s">
        <v>169</v>
      </c>
      <c r="C84" s="1">
        <f>43.6*C77</f>
        <v>39.24</v>
      </c>
    </row>
    <row r="85" spans="2:4" s="1" customFormat="1" ht="15" hidden="1" customHeight="1">
      <c r="B85" s="1" t="s">
        <v>168</v>
      </c>
      <c r="C85" s="1" t="e">
        <f>0.0016*C76*C80/0.23</f>
        <v>#N/A</v>
      </c>
    </row>
    <row r="86" spans="2:4" s="1" customFormat="1" ht="15" hidden="1" customHeight="1">
      <c r="B86" s="1" t="s">
        <v>167</v>
      </c>
      <c r="C86" s="1" t="e">
        <f>0.091*C77*C81/0.94</f>
        <v>#N/A</v>
      </c>
    </row>
    <row r="87" spans="2:4" s="1" customFormat="1" ht="15" hidden="1" customHeight="1">
      <c r="B87" s="1" t="s">
        <v>166</v>
      </c>
      <c r="C87" s="1" t="e">
        <f>MAX(0,(0.062*C77*(C81-400)/0.94))</f>
        <v>#N/A</v>
      </c>
    </row>
    <row r="88" spans="2:4" s="1" customFormat="1" ht="15" hidden="1" customHeight="1">
      <c r="B88" s="1" t="s">
        <v>165</v>
      </c>
      <c r="C88" s="1" t="e">
        <f>C83+C84-C85-C86+C87</f>
        <v>#N/A</v>
      </c>
    </row>
    <row r="89" spans="2:4" s="1" customFormat="1" hidden="1">
      <c r="B89" s="1" t="s">
        <v>236</v>
      </c>
      <c r="C89" s="1">
        <f>C77</f>
        <v>0.9</v>
      </c>
    </row>
    <row r="90" spans="2:4" s="1" customFormat="1" hidden="1">
      <c r="B90" s="1" t="s">
        <v>237</v>
      </c>
      <c r="C90" s="1" t="e">
        <f>H24*0.2/H23</f>
        <v>#DIV/0!</v>
      </c>
    </row>
    <row r="91" spans="2:4" s="1" customFormat="1" hidden="1">
      <c r="B91" s="1" t="s">
        <v>238</v>
      </c>
      <c r="C91" s="1" t="e">
        <f>4000*C89*(0.008-C90)</f>
        <v>#DIV/0!</v>
      </c>
    </row>
    <row r="92" spans="2:4" s="1" customFormat="1" hidden="1">
      <c r="B92" s="1" t="s">
        <v>139</v>
      </c>
      <c r="C92" s="1">
        <f>VLOOKUP($C$74,'Calc coeffients A+B'!$A$16:$G$23,2,0)</f>
        <v>6.72</v>
      </c>
    </row>
    <row r="93" spans="2:4" s="1" customFormat="1" hidden="1">
      <c r="B93" s="1" t="s">
        <v>140</v>
      </c>
      <c r="C93" s="1">
        <f>VLOOKUP($C$74,'Calc coeffients A+B'!$A$16:$G$23,3,0)</f>
        <v>-1.7139999999999999E-2</v>
      </c>
    </row>
    <row r="94" spans="2:4" s="1" customFormat="1" hidden="1">
      <c r="B94" s="1" t="s">
        <v>164</v>
      </c>
      <c r="C94" s="1">
        <f>IF(D15&gt;5,"N/A",(D15-0.499999-C92)/C93)</f>
        <v>421.23681446907818</v>
      </c>
    </row>
    <row r="95" spans="2:4" s="1" customFormat="1" hidden="1">
      <c r="B95" s="1" t="s">
        <v>239</v>
      </c>
      <c r="C95" s="1" t="e">
        <f>IF(D15&gt;5,"N/A",(C94-C72*C88-C73*C91)*2/(C72+C73))</f>
        <v>#N/A</v>
      </c>
      <c r="D95" s="1" t="e">
        <f>IF(D15&gt;5,"N/A",C95*H23)</f>
        <v>#N/A</v>
      </c>
    </row>
    <row r="96" spans="2:4" s="1" customFormat="1" hidden="1"/>
    <row r="97" spans="2:6" s="1" customFormat="1" hidden="1">
      <c r="B97" s="235" t="s">
        <v>162</v>
      </c>
      <c r="C97" s="406" t="s">
        <v>161</v>
      </c>
      <c r="D97" s="406" t="s">
        <v>160</v>
      </c>
    </row>
    <row r="98" spans="2:6" s="1" customFormat="1" hidden="1">
      <c r="B98" s="1" t="s">
        <v>159</v>
      </c>
      <c r="C98" s="1">
        <f>VLOOKUP($C$74,'NGA Factors'!$A$5:$E$12,3,0)</f>
        <v>0.23269999999999999</v>
      </c>
      <c r="D98" s="1">
        <f>VLOOKUP($C$74,'NGA Factors'!$A$18:$E$25,3,0)</f>
        <v>0.1855</v>
      </c>
      <c r="F98" s="1" t="s">
        <v>240</v>
      </c>
    </row>
    <row r="99" spans="2:6" s="1" customFormat="1" hidden="1">
      <c r="B99" s="1" t="s">
        <v>158</v>
      </c>
      <c r="C99" s="1">
        <f>VLOOKUP($C$74,'NGA Factors'!$A$5:$E$12,2,0)</f>
        <v>0.9</v>
      </c>
      <c r="D99" s="1">
        <f>VLOOKUP($C$74,'NGA Factors'!$A$18:$E$25,2,0)</f>
        <v>0.81</v>
      </c>
    </row>
    <row r="100" spans="2:6" s="1" customFormat="1" hidden="1">
      <c r="B100" s="1" t="s">
        <v>157</v>
      </c>
      <c r="C100" s="1">
        <f>VLOOKUP($C$74,'NGA Factors'!$A$5:$E$12,4,0)</f>
        <v>0.3357</v>
      </c>
      <c r="D100" s="1">
        <f>VLOOKUP($C$74,'NGA Factors'!$A$18:$E$25,4,0)</f>
        <v>0.32490000000000002</v>
      </c>
    </row>
    <row r="101" spans="2:6" s="1" customFormat="1" hidden="1">
      <c r="B101" s="1" t="s">
        <v>156</v>
      </c>
      <c r="C101" s="1">
        <f>VLOOKUP($C$74,'NGA Factors'!$A$5:$E$12,5,0)</f>
        <v>0.26569999999999999</v>
      </c>
      <c r="D101" s="1">
        <f>VLOOKUP($C$74,'NGA Factors'!$A$18:$E$25,5,0)</f>
        <v>0.25269999999999998</v>
      </c>
    </row>
    <row r="102" spans="2:6" s="1" customFormat="1" hidden="1"/>
    <row r="103" spans="2:6" s="1" customFormat="1" hidden="1">
      <c r="B103" s="235" t="s">
        <v>155</v>
      </c>
    </row>
    <row r="104" spans="2:6" s="1" customFormat="1" hidden="1">
      <c r="B104" s="1" t="s">
        <v>154</v>
      </c>
      <c r="C104" s="1" t="str">
        <f>IF(D15&gt;5,(5-C92-0.499999)/C93,"N/A")</f>
        <v>N/A</v>
      </c>
    </row>
    <row r="105" spans="2:6" s="1" customFormat="1" hidden="1">
      <c r="B105" s="1" t="s">
        <v>153</v>
      </c>
      <c r="C105" s="1" t="str">
        <f>IF(ISNUMBER(C104),(C104-C72*C88-C73*C91)*2/(C72+C73),"N/A")</f>
        <v>N/A</v>
      </c>
    </row>
    <row r="106" spans="2:6" s="1" customFormat="1" hidden="1">
      <c r="B106" s="1" t="s">
        <v>152</v>
      </c>
      <c r="C106" s="1" t="str">
        <f>IF(ISNUMBER(C104),C105*0.75,"N/A")</f>
        <v>N/A</v>
      </c>
    </row>
    <row r="107" spans="2:6" s="1" customFormat="1" hidden="1">
      <c r="B107" s="1" t="s">
        <v>151</v>
      </c>
      <c r="C107" s="1" t="str">
        <f>IF(ISNUMBER(C104),C105*0.5,"N/A")</f>
        <v>N/A</v>
      </c>
    </row>
    <row r="108" spans="2:6" s="1" customFormat="1" hidden="1"/>
    <row r="109" spans="2:6" s="1" customFormat="1" hidden="1">
      <c r="B109" s="235" t="s">
        <v>150</v>
      </c>
    </row>
    <row r="110" spans="2:6" hidden="1">
      <c r="B110" s="2" t="s">
        <v>125</v>
      </c>
      <c r="C110" s="2">
        <v>3.6</v>
      </c>
      <c r="D110" s="2" t="s">
        <v>149</v>
      </c>
    </row>
    <row r="111" spans="2:6" hidden="1">
      <c r="B111" s="2" t="s">
        <v>127</v>
      </c>
      <c r="C111" s="2">
        <v>22.1</v>
      </c>
      <c r="D111" s="2" t="s">
        <v>148</v>
      </c>
    </row>
    <row r="112" spans="2:6" hidden="1">
      <c r="B112" s="2" t="s">
        <v>128</v>
      </c>
      <c r="C112" s="2">
        <v>38.6</v>
      </c>
      <c r="D112" s="2" t="s">
        <v>147</v>
      </c>
    </row>
    <row r="113" hidden="1"/>
    <row r="114" hidden="1"/>
    <row r="115" hidden="1"/>
    <row r="116" hidden="1"/>
    <row r="117" hidden="1"/>
  </sheetData>
  <sheetProtection algorithmName="SHA-512" hashValue="6jj3Dxuyghjt/BzVUD/60IeRyBnirj+La9cQ+c+OF+Xpz5vZHtResa8oZTD6b01OQu6tLpiWG7PgkR9YGXF1pQ==" saltValue="rm0egsynzPeIqZtYvdErDg==" spinCount="100000" sheet="1" objects="1" scenarios="1"/>
  <dataConsolidate/>
  <mergeCells count="14">
    <mergeCell ref="H28:I28"/>
    <mergeCell ref="H29:I29"/>
    <mergeCell ref="H21:I21"/>
    <mergeCell ref="H22:I22"/>
    <mergeCell ref="H23:I23"/>
    <mergeCell ref="H24:I24"/>
    <mergeCell ref="H26:I26"/>
    <mergeCell ref="H27:I27"/>
    <mergeCell ref="F3:H3"/>
    <mergeCell ref="B4:E4"/>
    <mergeCell ref="B7:H7"/>
    <mergeCell ref="D9:E10"/>
    <mergeCell ref="D15:D16"/>
    <mergeCell ref="E15:E16"/>
  </mergeCells>
  <phoneticPr fontId="7" type="noConversion"/>
  <conditionalFormatting sqref="D9">
    <cfRule type="cellIs" dxfId="29" priority="7" stopIfTrue="1" operator="between">
      <formula>0</formula>
      <formula>5</formula>
    </cfRule>
  </conditionalFormatting>
  <conditionalFormatting sqref="H18">
    <cfRule type="cellIs" dxfId="28" priority="6" stopIfTrue="1" operator="between">
      <formula>0</formula>
      <formula>5</formula>
    </cfRule>
  </conditionalFormatting>
  <conditionalFormatting sqref="D15">
    <cfRule type="cellIs" dxfId="27" priority="5" stopIfTrue="1" operator="between">
      <formula>0</formula>
      <formula>5</formula>
    </cfRule>
  </conditionalFormatting>
  <conditionalFormatting sqref="F15">
    <cfRule type="expression" dxfId="26" priority="4" stopIfTrue="1">
      <formula>#REF!="stars"</formula>
    </cfRule>
  </conditionalFormatting>
  <conditionalFormatting sqref="F39:F44 F47:F66 F36">
    <cfRule type="expression" dxfId="25" priority="3" stopIfTrue="1">
      <formula>OR($F$15="ERROR: Rating must be in 0.5 star increment")</formula>
    </cfRule>
  </conditionalFormatting>
  <conditionalFormatting sqref="F39:F66">
    <cfRule type="expression" dxfId="24" priority="2" stopIfTrue="1">
      <formula>($D$15="")</formula>
    </cfRule>
  </conditionalFormatting>
  <conditionalFormatting sqref="H26:I29">
    <cfRule type="expression" dxfId="23" priority="1" stopIfTrue="1">
      <formula>($B$24="ERROR: Percentage breakdown must total 100%")</formula>
    </cfRule>
  </conditionalFormatting>
  <dataValidations count="1">
    <dataValidation type="decimal" allowBlank="1" showInputMessage="1" showErrorMessage="1" sqref="D15 D11:D12 H18 D17" xr:uid="{968B7706-F353-47F9-86ED-B6FE17802F93}">
      <formula1>0</formula1>
      <formula2>6</formula2>
    </dataValidation>
  </dataValidations>
  <pageMargins left="0.45" right="0.42" top="0.55000000000000004" bottom="0.6" header="0.32" footer="0.5"/>
  <pageSetup paperSize="9" orientation="portrait" blackAndWhite="1" r:id="rId1"/>
  <headerFooter alignWithMargins="0">
    <oddFooter>&amp;R&amp;D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6" ma:contentTypeDescription="Create a new document." ma:contentTypeScope="" ma:versionID="30ccee48a93a69391bf83b0642de3f6b">
  <xsd:schema xmlns:xsd="http://www.w3.org/2001/XMLSchema" xmlns:xs="http://www.w3.org/2001/XMLSchema" xmlns:p="http://schemas.microsoft.com/office/2006/metadata/properties" xmlns:ns1="http://schemas.microsoft.com/sharepoint/v3" xmlns:ns2="5bee7c71-cfe6-48ab-9ba7-3a914dd5e4c4" xmlns:ns3="d169844b-d1ff-4126-87e2-905c6feede16" targetNamespace="http://schemas.microsoft.com/office/2006/metadata/properties" ma:root="true" ma:fieldsID="965b3441a461b635a41b3183dcf94d3d" ns1:_="" ns2:_="" ns3:_="">
    <xsd:import namespace="http://schemas.microsoft.com/sharepoint/v3"/>
    <xsd:import namespace="5bee7c71-cfe6-48ab-9ba7-3a914dd5e4c4"/>
    <xsd:import namespace="d169844b-d1ff-4126-87e2-905c6feede16"/>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F20624-B9D7-4C58-BA7A-EC791D226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D678B0B-3B8F-4054-95B3-9DC9C5242071}">
  <ds:schemaRefs>
    <ds:schemaRef ds:uri="http://purl.org/dc/terms/"/>
    <ds:schemaRef ds:uri="http://schemas.openxmlformats.org/package/2006/metadata/core-properties"/>
    <ds:schemaRef ds:uri="d169844b-d1ff-4126-87e2-905c6feede16"/>
    <ds:schemaRef ds:uri="http://schemas.microsoft.com/office/2006/documentManagement/types"/>
    <ds:schemaRef ds:uri="http://schemas.microsoft.com/office/infopath/2007/PartnerControls"/>
    <ds:schemaRef ds:uri="http://purl.org/dc/elements/1.1/"/>
    <ds:schemaRef ds:uri="http://schemas.microsoft.com/office/2006/metadata/properties"/>
    <ds:schemaRef ds:uri="5bee7c71-cfe6-48ab-9ba7-3a914dd5e4c4"/>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vt:i4>
      </vt:variant>
    </vt:vector>
  </HeadingPairs>
  <TitlesOfParts>
    <vt:vector size="17" baseType="lpstr">
      <vt:lpstr>Base Building</vt:lpstr>
      <vt:lpstr>Whole Building</vt:lpstr>
      <vt:lpstr>Tenancy</vt:lpstr>
      <vt:lpstr>Climate by postcode</vt:lpstr>
      <vt:lpstr>SGEx</vt:lpstr>
      <vt:lpstr>NGA Factors</vt:lpstr>
      <vt:lpstr>Calc coeffients A+B</vt:lpstr>
      <vt:lpstr>RevCal Base Building</vt:lpstr>
      <vt:lpstr>RevCal Whole Building</vt:lpstr>
      <vt:lpstr>RevCal Tenancy</vt:lpstr>
      <vt:lpstr>RevCal BB ERF</vt:lpstr>
      <vt:lpstr>RevCal WB ERF</vt:lpstr>
      <vt:lpstr>RevCal Tenancy ERF</vt:lpstr>
      <vt:lpstr>'RevCal Tenancy'!Print_Area</vt:lpstr>
      <vt:lpstr>'RevCal Tenancy ERF'!Print_Area</vt:lpstr>
      <vt:lpstr>'RevCal WB ERF'!Print_Area</vt:lpstr>
      <vt:lpstr>'RevCal Whole Building'!Print_Area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dcterms:created xsi:type="dcterms:W3CDTF">2021-01-04T02:42:11Z</dcterms:created>
  <dcterms:modified xsi:type="dcterms:W3CDTF">2021-11-09T05:26:49Z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ies>
</file>