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environmentnswgov.sharepoint.com/teams/oehteams/NABERS/Shared Documents/Team - Market Transformation/Technical Improvement Projects/2. FoNE - Update to NGA Factors in Star Rating calculations (due July 2025)/9. Prediction Calculators/Calculators to be released in 2024/Final versions/"/>
    </mc:Choice>
  </mc:AlternateContent>
  <xr:revisionPtr revIDLastSave="235" documentId="13_ncr:1_{59F9AA2B-93CA-42EC-B869-A5F2EC47BB35}" xr6:coauthVersionLast="47" xr6:coauthVersionMax="47" xr10:uidLastSave="{938543E8-5296-4C73-B67F-82DE1A6C7EE2}"/>
  <workbookProtection workbookAlgorithmName="SHA-512" workbookHashValue="OYfz8QM72eRQx8veu8TtU4gk8unud4dQmAWzU7P1j1FysbWjEgiZrvbxe9vwlJBq7eXz6tSF+6PGpBNuok3qrQ==" workbookSaltValue="dK0HDaO/NNgLONi8asj0Rg==" workbookSpinCount="100000" lockStructure="1"/>
  <bookViews>
    <workbookView xWindow="-10270" yWindow="-21710" windowWidth="38620" windowHeight="21220" tabRatio="769" xr2:uid="{EAFE7F4F-4F6C-4437-9520-BC3482FE07EE}"/>
  </bookViews>
  <sheets>
    <sheet name="Apartment Buildings" sheetId="1" r:id="rId1"/>
    <sheet name="version control" sheetId="22" state="hidden" r:id="rId2"/>
    <sheet name="Reverse Calculator" sheetId="17" state="hidden" r:id="rId3"/>
    <sheet name="Reverse Calculator_ERF" sheetId="21" state="hidden" r:id="rId4"/>
    <sheet name="Climate by postcode" sheetId="2" state="hidden" r:id="rId5"/>
    <sheet name="SGEx" sheetId="14" state="hidden" r:id="rId6"/>
    <sheet name="SSC (A)" sheetId="16" state="hidden" r:id="rId7"/>
    <sheet name="BenchmarkFactors" sheetId="15" state="hidden" r:id="rId8"/>
    <sheet name="Rating Bands" sheetId="19" state="hidden" r:id="rId9"/>
    <sheet name="NGA Factors 2020" sheetId="20" state="hidden" r:id="rId10"/>
  </sheets>
  <definedNames>
    <definedName name="_xlnm._FilterDatabase" localSheetId="4" hidden="1">'Climate by postcode'!$A$3:$D$3730</definedName>
    <definedName name="CentralACAprts" localSheetId="3">'Reverse Calculator_ERF'!$H$26</definedName>
    <definedName name="CentralACAprts">'Reverse Calculator'!$H$26</definedName>
    <definedName name="CentralACWater" localSheetId="3">'Reverse Calculator_ERF'!$H$47</definedName>
    <definedName name="CentralACWater">'Reverse Calculator'!$H$47</definedName>
    <definedName name="CentralColdWater" localSheetId="3">'Reverse Calculator_ERF'!$H$44</definedName>
    <definedName name="CentralColdWater">'Reverse Calculator'!$H$44</definedName>
    <definedName name="ColdWaterAprt" localSheetId="3">'Reverse Calculator_ERF'!$H$44</definedName>
    <definedName name="ColdWaterAprt">'Reverse Calculator'!$H$44</definedName>
    <definedName name="ColdWaterCentralDHW" localSheetId="3">'Reverse Calculator_ERF'!$H$45</definedName>
    <definedName name="ColdWaterCentralDHW">'Reverse Calculator'!$H$45</definedName>
    <definedName name="ColdWaterCentralNoDHW" localSheetId="3">'Reverse Calculator_ERF'!$H$46</definedName>
    <definedName name="ColdWaterCentralNoDHW">'Reverse Calculator'!$H$46</definedName>
    <definedName name="CondWaterAprt" localSheetId="3">'Reverse Calculator_ERF'!$H$27</definedName>
    <definedName name="CondWaterAprt">'Reverse Calculator'!$H$27</definedName>
    <definedName name="Diesel" localSheetId="3">'Reverse Calculator_ERF'!$H$55</definedName>
    <definedName name="Diesel">'Reverse Calculator'!$H$55</definedName>
    <definedName name="Efdiesel" localSheetId="3">'NGA Factors 2020'!$K$19</definedName>
    <definedName name="Efdiesel">'NGA Factors 2020'!$K$19</definedName>
    <definedName name="Elec" localSheetId="3">'Reverse Calculator_ERF'!$H$53</definedName>
    <definedName name="Elec">'Reverse Calculator'!$H$53</definedName>
    <definedName name="Gas" localSheetId="3">'Reverse Calculator_ERF'!$H$54</definedName>
    <definedName name="Gas">'Reverse Calculator'!$H$54</definedName>
    <definedName name="LiftAprt" localSheetId="3">'Reverse Calculator_ERF'!$H$34</definedName>
    <definedName name="LiftAprt">'Reverse Calculator'!$H$34</definedName>
    <definedName name="MVCarParks" localSheetId="3">'Reverse Calculator_ERF'!$H$38</definedName>
    <definedName name="MVCarParks">'Reverse Calculator'!$H$38</definedName>
    <definedName name="NoCentralACAprt" localSheetId="3">'Reverse Calculator_ERF'!$H$28</definedName>
    <definedName name="NoCentralACAprt">'Reverse Calculator'!$H$28</definedName>
    <definedName name="NoofAprts" localSheetId="3">'Reverse Calculator_ERF'!$H$25</definedName>
    <definedName name="NoofAprts">'Reverse Calculator'!$H$25</definedName>
    <definedName name="NVCarParks" localSheetId="3">'Reverse Calculator_ERF'!$H$37</definedName>
    <definedName name="NVCarParks">'Reverse Calculator'!$H$37</definedName>
    <definedName name="Postcode" localSheetId="3">'Reverse Calculator_ERF'!$H$24</definedName>
    <definedName name="Postcode">'Reverse Calculator'!$H$24</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6" i="1" l="1"/>
  <c r="AE109" i="1" s="1"/>
  <c r="F112" i="1"/>
  <c r="F113" i="1"/>
  <c r="H16" i="1"/>
  <c r="Y114" i="1" s="1"/>
  <c r="F115" i="1"/>
  <c r="F100" i="1"/>
  <c r="Y116" i="1" s="1"/>
  <c r="F116" i="1"/>
  <c r="F101" i="1"/>
  <c r="F117" i="1" s="1"/>
  <c r="F103" i="1"/>
  <c r="Y118" i="1" s="1"/>
  <c r="M112" i="1"/>
  <c r="M113" i="1"/>
  <c r="M115" i="1"/>
  <c r="AE112" i="1"/>
  <c r="AE113" i="1"/>
  <c r="AE115" i="1"/>
  <c r="Y112" i="1"/>
  <c r="Y113" i="1"/>
  <c r="Y115" i="1"/>
  <c r="S112" i="1"/>
  <c r="S113" i="1"/>
  <c r="S115" i="1"/>
  <c r="I155" i="21"/>
  <c r="H155" i="21"/>
  <c r="H152" i="21"/>
  <c r="K153" i="21"/>
  <c r="J97" i="21"/>
  <c r="J95" i="21"/>
  <c r="H152" i="17"/>
  <c r="H165" i="21"/>
  <c r="H164" i="21"/>
  <c r="H132" i="21"/>
  <c r="H131" i="21"/>
  <c r="H130" i="21"/>
  <c r="H129" i="21"/>
  <c r="H127" i="21"/>
  <c r="H126" i="21"/>
  <c r="H125" i="21"/>
  <c r="H120" i="21"/>
  <c r="H118" i="21"/>
  <c r="H117" i="21"/>
  <c r="H115" i="21"/>
  <c r="H113" i="21"/>
  <c r="H111" i="21"/>
  <c r="H109" i="21"/>
  <c r="H105" i="21"/>
  <c r="H102" i="21"/>
  <c r="H103" i="21"/>
  <c r="H101" i="21"/>
  <c r="H97" i="21"/>
  <c r="H96" i="21"/>
  <c r="D64" i="21"/>
  <c r="D63" i="21"/>
  <c r="D62" i="21"/>
  <c r="B54" i="21"/>
  <c r="J44" i="21"/>
  <c r="J34" i="21"/>
  <c r="H107" i="21"/>
  <c r="F18" i="21"/>
  <c r="F14" i="21"/>
  <c r="H198" i="17"/>
  <c r="H155" i="17"/>
  <c r="I155" i="17"/>
  <c r="N20" i="20"/>
  <c r="M20" i="20"/>
  <c r="N19" i="20"/>
  <c r="M19" i="20"/>
  <c r="N18" i="20"/>
  <c r="M18" i="20"/>
  <c r="N17" i="20"/>
  <c r="M17" i="20"/>
  <c r="C17" i="20"/>
  <c r="N16" i="20"/>
  <c r="M16" i="20"/>
  <c r="C16" i="20"/>
  <c r="N15" i="20"/>
  <c r="M15" i="20"/>
  <c r="C15" i="20"/>
  <c r="N14" i="20"/>
  <c r="M14" i="20"/>
  <c r="C14" i="20"/>
  <c r="N13" i="20"/>
  <c r="M13" i="20"/>
  <c r="C13" i="20"/>
  <c r="N12" i="20"/>
  <c r="M12" i="20"/>
  <c r="C12" i="20"/>
  <c r="N11" i="20"/>
  <c r="M11" i="20"/>
  <c r="C11" i="20"/>
  <c r="N10" i="20"/>
  <c r="M10" i="20"/>
  <c r="C10" i="20"/>
  <c r="N9" i="20"/>
  <c r="M9" i="20"/>
  <c r="C9" i="20"/>
  <c r="N8" i="20"/>
  <c r="M8" i="20"/>
  <c r="C8" i="20"/>
  <c r="N7" i="20"/>
  <c r="M7" i="20"/>
  <c r="C7" i="20"/>
  <c r="N6" i="20"/>
  <c r="M6" i="20"/>
  <c r="C6" i="20"/>
  <c r="N5" i="20"/>
  <c r="M5" i="20"/>
  <c r="C5" i="20"/>
  <c r="N4" i="20"/>
  <c r="M4" i="20"/>
  <c r="C4" i="20"/>
  <c r="N3" i="20"/>
  <c r="M3" i="20"/>
  <c r="C3" i="20"/>
  <c r="N2" i="20"/>
  <c r="M2" i="20"/>
  <c r="C2" i="20"/>
  <c r="H137" i="17"/>
  <c r="C618" i="19"/>
  <c r="A18" i="19"/>
  <c r="C14" i="19"/>
  <c r="J95" i="17"/>
  <c r="I153" i="21"/>
  <c r="H153" i="21"/>
  <c r="H186" i="21"/>
  <c r="H184" i="21"/>
  <c r="H166" i="21"/>
  <c r="K155" i="21"/>
  <c r="H148" i="21"/>
  <c r="H176" i="21"/>
  <c r="H167" i="21"/>
  <c r="H171" i="21"/>
  <c r="H178" i="21"/>
  <c r="K154" i="21"/>
  <c r="H180" i="21"/>
  <c r="H182" i="21"/>
  <c r="J26" i="21"/>
  <c r="H121" i="21"/>
  <c r="H133" i="21"/>
  <c r="H136" i="21"/>
  <c r="C610" i="19"/>
  <c r="C602" i="19"/>
  <c r="C594" i="19"/>
  <c r="C586" i="19"/>
  <c r="C578" i="19"/>
  <c r="C570" i="19"/>
  <c r="C617" i="19"/>
  <c r="C609" i="19"/>
  <c r="C601" i="19"/>
  <c r="C593" i="19"/>
  <c r="C585" i="19"/>
  <c r="C577" i="19"/>
  <c r="C569" i="19"/>
  <c r="C588" i="19"/>
  <c r="C616" i="19"/>
  <c r="C608" i="19"/>
  <c r="C600" i="19"/>
  <c r="C592" i="19"/>
  <c r="C584" i="19"/>
  <c r="C576" i="19"/>
  <c r="C568" i="19"/>
  <c r="C13" i="19"/>
  <c r="C580" i="19"/>
  <c r="C615" i="19"/>
  <c r="C607" i="19"/>
  <c r="C599" i="19"/>
  <c r="C591" i="19"/>
  <c r="C583" i="19"/>
  <c r="C575" i="19"/>
  <c r="C612" i="19"/>
  <c r="C572" i="19"/>
  <c r="C614" i="19"/>
  <c r="C606" i="19"/>
  <c r="C598" i="19"/>
  <c r="C590" i="19"/>
  <c r="C582" i="19"/>
  <c r="C574" i="19"/>
  <c r="C604" i="19"/>
  <c r="C613" i="19"/>
  <c r="C605" i="19"/>
  <c r="C597" i="19"/>
  <c r="C589" i="19"/>
  <c r="C581" i="19"/>
  <c r="C573" i="19"/>
  <c r="C596" i="19"/>
  <c r="C611" i="19"/>
  <c r="C603" i="19"/>
  <c r="C595" i="19"/>
  <c r="C587" i="19"/>
  <c r="C579" i="19"/>
  <c r="C571" i="19"/>
  <c r="H165" i="17"/>
  <c r="H164" i="17"/>
  <c r="K153" i="17"/>
  <c r="H132" i="17"/>
  <c r="H131" i="17"/>
  <c r="H130" i="17"/>
  <c r="H129" i="17"/>
  <c r="H127" i="17"/>
  <c r="H126" i="17"/>
  <c r="H125" i="17"/>
  <c r="H120" i="17"/>
  <c r="H118" i="17"/>
  <c r="H117" i="17"/>
  <c r="H115" i="17"/>
  <c r="H113" i="17"/>
  <c r="H111" i="17"/>
  <c r="H109" i="17"/>
  <c r="H105" i="17"/>
  <c r="H102" i="17"/>
  <c r="H103" i="17"/>
  <c r="H101" i="17"/>
  <c r="H97" i="17"/>
  <c r="J97" i="17"/>
  <c r="H96" i="17"/>
  <c r="D64" i="17"/>
  <c r="D63" i="17"/>
  <c r="D62" i="17"/>
  <c r="B54" i="17"/>
  <c r="H178" i="17"/>
  <c r="J34" i="17"/>
  <c r="H107" i="17"/>
  <c r="H173" i="21"/>
  <c r="H195" i="21"/>
  <c r="H168" i="21"/>
  <c r="H190" i="21"/>
  <c r="H193" i="21"/>
  <c r="I154" i="21"/>
  <c r="H154" i="21"/>
  <c r="H184" i="17"/>
  <c r="I153" i="17"/>
  <c r="H153" i="17"/>
  <c r="H170" i="21"/>
  <c r="H192" i="21"/>
  <c r="H172" i="21"/>
  <c r="H194" i="21"/>
  <c r="H169" i="21"/>
  <c r="H191" i="21"/>
  <c r="J44" i="17"/>
  <c r="H186" i="17"/>
  <c r="H167" i="17"/>
  <c r="H171" i="17"/>
  <c r="H180" i="17"/>
  <c r="C562" i="19"/>
  <c r="C554" i="19"/>
  <c r="C546" i="19"/>
  <c r="C538" i="19"/>
  <c r="C530" i="19"/>
  <c r="C522" i="19"/>
  <c r="C561" i="19"/>
  <c r="C553" i="19"/>
  <c r="C545" i="19"/>
  <c r="C537" i="19"/>
  <c r="C529" i="19"/>
  <c r="C521" i="19"/>
  <c r="C556" i="19"/>
  <c r="C532" i="19"/>
  <c r="C560" i="19"/>
  <c r="C552" i="19"/>
  <c r="C544" i="19"/>
  <c r="C536" i="19"/>
  <c r="C528" i="19"/>
  <c r="C520" i="19"/>
  <c r="C548" i="19"/>
  <c r="C567" i="19"/>
  <c r="C559" i="19"/>
  <c r="C551" i="19"/>
  <c r="C543" i="19"/>
  <c r="C535" i="19"/>
  <c r="C527" i="19"/>
  <c r="C519" i="19"/>
  <c r="C12" i="19"/>
  <c r="C566" i="19"/>
  <c r="C558" i="19"/>
  <c r="C550" i="19"/>
  <c r="C542" i="19"/>
  <c r="C534" i="19"/>
  <c r="C526" i="19"/>
  <c r="C518" i="19"/>
  <c r="C540" i="19"/>
  <c r="C565" i="19"/>
  <c r="C557" i="19"/>
  <c r="C549" i="19"/>
  <c r="C541" i="19"/>
  <c r="C533" i="19"/>
  <c r="H137" i="21"/>
  <c r="H140" i="21"/>
  <c r="H141" i="21"/>
  <c r="H143" i="21"/>
  <c r="H146" i="21"/>
  <c r="F76" i="21"/>
  <c r="C525" i="19"/>
  <c r="C564" i="19"/>
  <c r="C524" i="19"/>
  <c r="C563" i="19"/>
  <c r="C555" i="19"/>
  <c r="C547" i="19"/>
  <c r="C539" i="19"/>
  <c r="C531" i="19"/>
  <c r="C523" i="19"/>
  <c r="J26" i="17"/>
  <c r="K154" i="17"/>
  <c r="H148" i="17"/>
  <c r="H166" i="17"/>
  <c r="H176" i="17"/>
  <c r="H182" i="17"/>
  <c r="K155" i="17"/>
  <c r="H121" i="17"/>
  <c r="H133" i="17"/>
  <c r="H136" i="17"/>
  <c r="H140" i="17"/>
  <c r="H141" i="17"/>
  <c r="B23" i="1"/>
  <c r="B21" i="1"/>
  <c r="H170" i="17"/>
  <c r="H192" i="17"/>
  <c r="H142" i="21"/>
  <c r="H145" i="21"/>
  <c r="F75" i="21"/>
  <c r="H149" i="21"/>
  <c r="H144" i="21"/>
  <c r="H147" i="21"/>
  <c r="F77" i="21"/>
  <c r="H197" i="21"/>
  <c r="I154" i="17"/>
  <c r="H154" i="17"/>
  <c r="H193" i="17"/>
  <c r="H168" i="17"/>
  <c r="H190" i="17"/>
  <c r="H169" i="17"/>
  <c r="H191" i="17"/>
  <c r="C514" i="19"/>
  <c r="C506" i="19"/>
  <c r="C498" i="19"/>
  <c r="C490" i="19"/>
  <c r="C482" i="19"/>
  <c r="C474" i="19"/>
  <c r="C513" i="19"/>
  <c r="C505" i="19"/>
  <c r="C497" i="19"/>
  <c r="C489" i="19"/>
  <c r="C481" i="19"/>
  <c r="C473" i="19"/>
  <c r="C492" i="19"/>
  <c r="C512" i="19"/>
  <c r="C504" i="19"/>
  <c r="C496" i="19"/>
  <c r="C488" i="19"/>
  <c r="C480" i="19"/>
  <c r="C472" i="19"/>
  <c r="C11" i="19"/>
  <c r="C508" i="19"/>
  <c r="C468" i="19"/>
  <c r="C511" i="19"/>
  <c r="C503" i="19"/>
  <c r="C495" i="19"/>
  <c r="C487" i="19"/>
  <c r="C479" i="19"/>
  <c r="C471" i="19"/>
  <c r="C516" i="19"/>
  <c r="C476" i="19"/>
  <c r="C510" i="19"/>
  <c r="C502" i="19"/>
  <c r="C494" i="19"/>
  <c r="C486" i="19"/>
  <c r="C478" i="19"/>
  <c r="C470" i="19"/>
  <c r="C500" i="19"/>
  <c r="C517" i="19"/>
  <c r="C509" i="19"/>
  <c r="C501" i="19"/>
  <c r="C493" i="19"/>
  <c r="C485" i="19"/>
  <c r="C477" i="19"/>
  <c r="C469" i="19"/>
  <c r="C484" i="19"/>
  <c r="C515" i="19"/>
  <c r="C507" i="19"/>
  <c r="C499" i="19"/>
  <c r="C491" i="19"/>
  <c r="C483" i="19"/>
  <c r="C475" i="19"/>
  <c r="H144" i="17"/>
  <c r="H147" i="17"/>
  <c r="F77" i="17"/>
  <c r="H143" i="17"/>
  <c r="H146" i="17"/>
  <c r="F76" i="17"/>
  <c r="H142" i="17"/>
  <c r="H145" i="17"/>
  <c r="F75" i="17"/>
  <c r="H149" i="17"/>
  <c r="H173" i="17"/>
  <c r="H195" i="17"/>
  <c r="H172" i="17"/>
  <c r="H194" i="17"/>
  <c r="J20" i="1"/>
  <c r="J17" i="1"/>
  <c r="D67" i="21"/>
  <c r="D70" i="21"/>
  <c r="H197" i="17"/>
  <c r="H201" i="17"/>
  <c r="H202" i="17"/>
  <c r="F82" i="17"/>
  <c r="C466" i="19"/>
  <c r="C458" i="19"/>
  <c r="C450" i="19"/>
  <c r="C442" i="19"/>
  <c r="C434" i="19"/>
  <c r="C426" i="19"/>
  <c r="C418" i="19"/>
  <c r="C465" i="19"/>
  <c r="C457" i="19"/>
  <c r="C449" i="19"/>
  <c r="C441" i="19"/>
  <c r="C433" i="19"/>
  <c r="C425" i="19"/>
  <c r="C460" i="19"/>
  <c r="C464" i="19"/>
  <c r="C456" i="19"/>
  <c r="C448" i="19"/>
  <c r="C440" i="19"/>
  <c r="C432" i="19"/>
  <c r="C424" i="19"/>
  <c r="C463" i="19"/>
  <c r="C455" i="19"/>
  <c r="C447" i="19"/>
  <c r="C439" i="19"/>
  <c r="C431" i="19"/>
  <c r="C423" i="19"/>
  <c r="C462" i="19"/>
  <c r="C454" i="19"/>
  <c r="C446" i="19"/>
  <c r="C438" i="19"/>
  <c r="C430" i="19"/>
  <c r="C422" i="19"/>
  <c r="C10" i="19"/>
  <c r="C452" i="19"/>
  <c r="C461" i="19"/>
  <c r="C453" i="19"/>
  <c r="C445" i="19"/>
  <c r="C437" i="19"/>
  <c r="C429" i="19"/>
  <c r="C421" i="19"/>
  <c r="C444" i="19"/>
  <c r="C467" i="19"/>
  <c r="C459" i="19"/>
  <c r="C451" i="19"/>
  <c r="C443" i="19"/>
  <c r="C435" i="19"/>
  <c r="C427" i="19"/>
  <c r="C419" i="19"/>
  <c r="C436" i="19"/>
  <c r="C428" i="19"/>
  <c r="C420" i="19"/>
  <c r="D67" i="17"/>
  <c r="D70" i="17"/>
  <c r="J12" i="1"/>
  <c r="C410" i="19"/>
  <c r="C402" i="19"/>
  <c r="C394" i="19"/>
  <c r="C386" i="19"/>
  <c r="C378" i="19"/>
  <c r="C370" i="19"/>
  <c r="C417" i="19"/>
  <c r="C409" i="19"/>
  <c r="C401" i="19"/>
  <c r="C393" i="19"/>
  <c r="C385" i="19"/>
  <c r="C377" i="19"/>
  <c r="C369" i="19"/>
  <c r="C416" i="19"/>
  <c r="C408" i="19"/>
  <c r="C400" i="19"/>
  <c r="C392" i="19"/>
  <c r="C384" i="19"/>
  <c r="C376" i="19"/>
  <c r="C368" i="19"/>
  <c r="C415" i="19"/>
  <c r="C407" i="19"/>
  <c r="C399" i="19"/>
  <c r="C391" i="19"/>
  <c r="C383" i="19"/>
  <c r="C375" i="19"/>
  <c r="C414" i="19"/>
  <c r="C406" i="19"/>
  <c r="C398" i="19"/>
  <c r="C390" i="19"/>
  <c r="C382" i="19"/>
  <c r="C374" i="19"/>
  <c r="C413" i="19"/>
  <c r="C405" i="19"/>
  <c r="C397" i="19"/>
  <c r="C389" i="19"/>
  <c r="C381" i="19"/>
  <c r="C373" i="19"/>
  <c r="C411" i="19"/>
  <c r="C403" i="19"/>
  <c r="C395" i="19"/>
  <c r="C387" i="19"/>
  <c r="C379" i="19"/>
  <c r="C371" i="19"/>
  <c r="C372" i="19"/>
  <c r="C396" i="19"/>
  <c r="C412" i="19"/>
  <c r="C9" i="19"/>
  <c r="C404" i="19"/>
  <c r="C388" i="19"/>
  <c r="C380" i="19"/>
  <c r="C362" i="19"/>
  <c r="C354" i="19"/>
  <c r="C346" i="19"/>
  <c r="C338" i="19"/>
  <c r="C330" i="19"/>
  <c r="H198" i="21"/>
  <c r="H201" i="21"/>
  <c r="H202" i="21"/>
  <c r="F82" i="21"/>
  <c r="C322" i="19"/>
  <c r="C361" i="19"/>
  <c r="C353" i="19"/>
  <c r="C345" i="19"/>
  <c r="C337" i="19"/>
  <c r="C329" i="19"/>
  <c r="C321" i="19"/>
  <c r="C360" i="19"/>
  <c r="C352" i="19"/>
  <c r="C344" i="19"/>
  <c r="C336" i="19"/>
  <c r="C328" i="19"/>
  <c r="C320" i="19"/>
  <c r="C367" i="19"/>
  <c r="C359" i="19"/>
  <c r="C351" i="19"/>
  <c r="C343" i="19"/>
  <c r="C335" i="19"/>
  <c r="C327" i="19"/>
  <c r="C319" i="19"/>
  <c r="C366" i="19"/>
  <c r="C358" i="19"/>
  <c r="C350" i="19"/>
  <c r="C342" i="19"/>
  <c r="C334" i="19"/>
  <c r="C326" i="19"/>
  <c r="C318" i="19"/>
  <c r="C365" i="19"/>
  <c r="C357" i="19"/>
  <c r="C349" i="19"/>
  <c r="C341" i="19"/>
  <c r="C333" i="19"/>
  <c r="C325" i="19"/>
  <c r="C363" i="19"/>
  <c r="C355" i="19"/>
  <c r="C347" i="19"/>
  <c r="C339" i="19"/>
  <c r="C331" i="19"/>
  <c r="C323" i="19"/>
  <c r="C8" i="19"/>
  <c r="C364" i="19"/>
  <c r="C356" i="19"/>
  <c r="C348" i="19"/>
  <c r="C340" i="19"/>
  <c r="C332" i="19"/>
  <c r="C324" i="19"/>
  <c r="C314" i="19"/>
  <c r="C306" i="19"/>
  <c r="C298" i="19"/>
  <c r="C290" i="19"/>
  <c r="C282" i="19"/>
  <c r="C274" i="19"/>
  <c r="C313" i="19"/>
  <c r="C305" i="19"/>
  <c r="C297" i="19"/>
  <c r="C289" i="19"/>
  <c r="C281" i="19"/>
  <c r="C273" i="19"/>
  <c r="C312" i="19"/>
  <c r="C304" i="19"/>
  <c r="C296" i="19"/>
  <c r="C288" i="19"/>
  <c r="C280" i="19"/>
  <c r="C272" i="19"/>
  <c r="C311" i="19"/>
  <c r="C303" i="19"/>
  <c r="C295" i="19"/>
  <c r="C287" i="19"/>
  <c r="C279" i="19"/>
  <c r="C271" i="19"/>
  <c r="C310" i="19"/>
  <c r="C302" i="19"/>
  <c r="C294" i="19"/>
  <c r="C286" i="19"/>
  <c r="C278" i="19"/>
  <c r="C270" i="19"/>
  <c r="C317" i="19"/>
  <c r="C309" i="19"/>
  <c r="C301" i="19"/>
  <c r="C293" i="19"/>
  <c r="C285" i="19"/>
  <c r="C277" i="19"/>
  <c r="C269" i="19"/>
  <c r="C315" i="19"/>
  <c r="C307" i="19"/>
  <c r="C299" i="19"/>
  <c r="C291" i="19"/>
  <c r="C283" i="19"/>
  <c r="C275" i="19"/>
  <c r="C308" i="19"/>
  <c r="C300" i="19"/>
  <c r="C292" i="19"/>
  <c r="C284" i="19"/>
  <c r="C268" i="19"/>
  <c r="C276" i="19"/>
  <c r="C7" i="19"/>
  <c r="C316" i="19"/>
  <c r="C266" i="19"/>
  <c r="C258" i="19"/>
  <c r="C250" i="19"/>
  <c r="C242" i="19"/>
  <c r="C265" i="19"/>
  <c r="C257" i="19"/>
  <c r="C249" i="19"/>
  <c r="C241" i="19"/>
  <c r="C233" i="19"/>
  <c r="C225" i="19"/>
  <c r="C6" i="19"/>
  <c r="C264" i="19"/>
  <c r="C256" i="19"/>
  <c r="C248" i="19"/>
  <c r="C240" i="19"/>
  <c r="C232" i="19"/>
  <c r="C224" i="19"/>
  <c r="C263" i="19"/>
  <c r="C255" i="19"/>
  <c r="C247" i="19"/>
  <c r="C239" i="19"/>
  <c r="C231" i="19"/>
  <c r="C223" i="19"/>
  <c r="C262" i="19"/>
  <c r="C254" i="19"/>
  <c r="C246" i="19"/>
  <c r="C238" i="19"/>
  <c r="C230" i="19"/>
  <c r="C222" i="19"/>
  <c r="C261" i="19"/>
  <c r="C253" i="19"/>
  <c r="C245" i="19"/>
  <c r="C237" i="19"/>
  <c r="C229" i="19"/>
  <c r="C221" i="19"/>
  <c r="C267" i="19"/>
  <c r="C259" i="19"/>
  <c r="C251" i="19"/>
  <c r="C243" i="19"/>
  <c r="C235" i="19"/>
  <c r="C227" i="19"/>
  <c r="C219" i="19"/>
  <c r="C234" i="19"/>
  <c r="C226" i="19"/>
  <c r="C218" i="19"/>
  <c r="C244" i="19"/>
  <c r="C236" i="19"/>
  <c r="C228" i="19"/>
  <c r="C220" i="19"/>
  <c r="C260" i="19"/>
  <c r="C252" i="19"/>
  <c r="C17" i="15"/>
  <c r="C16" i="15"/>
  <c r="C217" i="19"/>
  <c r="C209" i="19"/>
  <c r="C201" i="19"/>
  <c r="C193" i="19"/>
  <c r="C185" i="19"/>
  <c r="C177" i="19"/>
  <c r="C169" i="19"/>
  <c r="C216" i="19"/>
  <c r="C208" i="19"/>
  <c r="C200" i="19"/>
  <c r="C192" i="19"/>
  <c r="C184" i="19"/>
  <c r="C176" i="19"/>
  <c r="C168" i="19"/>
  <c r="C5" i="19"/>
  <c r="C215" i="19"/>
  <c r="C207" i="19"/>
  <c r="C199" i="19"/>
  <c r="C191" i="19"/>
  <c r="C183" i="19"/>
  <c r="C175" i="19"/>
  <c r="C214" i="19"/>
  <c r="C206" i="19"/>
  <c r="C198" i="19"/>
  <c r="C190" i="19"/>
  <c r="C182" i="19"/>
  <c r="C174" i="19"/>
  <c r="C213" i="19"/>
  <c r="C205" i="19"/>
  <c r="C197" i="19"/>
  <c r="C189" i="19"/>
  <c r="C181" i="19"/>
  <c r="C173" i="19"/>
  <c r="C211" i="19"/>
  <c r="C203" i="19"/>
  <c r="C195" i="19"/>
  <c r="C187" i="19"/>
  <c r="C179" i="19"/>
  <c r="C171" i="19"/>
  <c r="C210" i="19"/>
  <c r="C194" i="19"/>
  <c r="C188" i="19"/>
  <c r="C186" i="19"/>
  <c r="C204" i="19"/>
  <c r="C180" i="19"/>
  <c r="C212" i="19"/>
  <c r="C178" i="19"/>
  <c r="C172" i="19"/>
  <c r="C202" i="19"/>
  <c r="C170" i="19"/>
  <c r="C196" i="19"/>
  <c r="H28" i="1"/>
  <c r="C161" i="19"/>
  <c r="C153" i="19"/>
  <c r="C145" i="19"/>
  <c r="C137" i="19"/>
  <c r="C129" i="19"/>
  <c r="C121" i="19"/>
  <c r="C113" i="19"/>
  <c r="C105" i="19"/>
  <c r="C97" i="19"/>
  <c r="C89" i="19"/>
  <c r="C81" i="19"/>
  <c r="C73" i="19"/>
  <c r="C65" i="19"/>
  <c r="C57" i="19"/>
  <c r="C49" i="19"/>
  <c r="C41" i="19"/>
  <c r="C33" i="19"/>
  <c r="C25" i="19"/>
  <c r="C40" i="19"/>
  <c r="C24" i="19"/>
  <c r="C21" i="19"/>
  <c r="C160" i="19"/>
  <c r="C152" i="19"/>
  <c r="C144" i="19"/>
  <c r="C136" i="19"/>
  <c r="C128" i="19"/>
  <c r="C120" i="19"/>
  <c r="C112" i="19"/>
  <c r="C104" i="19"/>
  <c r="C96" i="19"/>
  <c r="C88" i="19"/>
  <c r="C80" i="19"/>
  <c r="C72" i="19"/>
  <c r="C64" i="19"/>
  <c r="C56" i="19"/>
  <c r="C48" i="19"/>
  <c r="C32" i="19"/>
  <c r="C29" i="19"/>
  <c r="C167" i="19"/>
  <c r="C159" i="19"/>
  <c r="C151" i="19"/>
  <c r="C143" i="19"/>
  <c r="C135" i="19"/>
  <c r="C127" i="19"/>
  <c r="C119" i="19"/>
  <c r="C111" i="19"/>
  <c r="C103" i="19"/>
  <c r="C95" i="19"/>
  <c r="C87" i="19"/>
  <c r="C79" i="19"/>
  <c r="C71" i="19"/>
  <c r="C63" i="19"/>
  <c r="C55" i="19"/>
  <c r="C47" i="19"/>
  <c r="C39" i="19"/>
  <c r="C31" i="19"/>
  <c r="C23" i="19"/>
  <c r="C38" i="19"/>
  <c r="C22" i="19"/>
  <c r="C166" i="19"/>
  <c r="C158" i="19"/>
  <c r="C150" i="19"/>
  <c r="C142" i="19"/>
  <c r="C134" i="19"/>
  <c r="C126" i="19"/>
  <c r="C118" i="19"/>
  <c r="C110" i="19"/>
  <c r="C102" i="19"/>
  <c r="C94" i="19"/>
  <c r="C86" i="19"/>
  <c r="C78" i="19"/>
  <c r="C70" i="19"/>
  <c r="C62" i="19"/>
  <c r="C54" i="19"/>
  <c r="C46" i="19"/>
  <c r="C30" i="19"/>
  <c r="C165" i="19"/>
  <c r="C157" i="19"/>
  <c r="C149" i="19"/>
  <c r="C141" i="19"/>
  <c r="C133" i="19"/>
  <c r="C125" i="19"/>
  <c r="C117" i="19"/>
  <c r="C109" i="19"/>
  <c r="C101" i="19"/>
  <c r="C93" i="19"/>
  <c r="C85" i="19"/>
  <c r="C77" i="19"/>
  <c r="C69" i="19"/>
  <c r="C61" i="19"/>
  <c r="C53" i="19"/>
  <c r="C45" i="19"/>
  <c r="C37" i="19"/>
  <c r="C163" i="19"/>
  <c r="C155" i="19"/>
  <c r="C147" i="19"/>
  <c r="C139" i="19"/>
  <c r="C131" i="19"/>
  <c r="C123" i="19"/>
  <c r="C115" i="19"/>
  <c r="C107" i="19"/>
  <c r="C99" i="19"/>
  <c r="C91" i="19"/>
  <c r="C83" i="19"/>
  <c r="C75" i="19"/>
  <c r="C67" i="19"/>
  <c r="C59" i="19"/>
  <c r="C51" i="19"/>
  <c r="C43" i="19"/>
  <c r="C35" i="19"/>
  <c r="C27" i="19"/>
  <c r="C19" i="19"/>
  <c r="C162" i="19"/>
  <c r="C130" i="19"/>
  <c r="C98" i="19"/>
  <c r="C66" i="19"/>
  <c r="C34" i="19"/>
  <c r="C156" i="19"/>
  <c r="C124" i="19"/>
  <c r="C92" i="19"/>
  <c r="C154" i="19"/>
  <c r="C122" i="19"/>
  <c r="C90" i="19"/>
  <c r="C58" i="19"/>
  <c r="C26" i="19"/>
  <c r="C140" i="19"/>
  <c r="C44" i="19"/>
  <c r="C100" i="19"/>
  <c r="C28" i="19"/>
  <c r="C148" i="19"/>
  <c r="C116" i="19"/>
  <c r="C84" i="19"/>
  <c r="C52" i="19"/>
  <c r="C20" i="19"/>
  <c r="C108" i="19"/>
  <c r="C132" i="19"/>
  <c r="C60" i="19"/>
  <c r="C146" i="19"/>
  <c r="C114" i="19"/>
  <c r="C82" i="19"/>
  <c r="C50" i="19"/>
  <c r="C76" i="19"/>
  <c r="C68" i="19"/>
  <c r="C138" i="19"/>
  <c r="C106" i="19"/>
  <c r="C74" i="19"/>
  <c r="C42" i="19"/>
  <c r="C164" i="19"/>
  <c r="C36" i="19"/>
  <c r="AB68" i="1"/>
  <c r="F34" i="1"/>
  <c r="AE118" i="1" l="1"/>
  <c r="M118" i="1"/>
  <c r="F118" i="1"/>
  <c r="S118" i="1"/>
  <c r="AE108" i="1"/>
  <c r="J16" i="1"/>
  <c r="Y117" i="1"/>
  <c r="AE117" i="1"/>
  <c r="M117" i="1"/>
  <c r="S117" i="1"/>
  <c r="AE116" i="1"/>
  <c r="M116" i="1"/>
  <c r="S116" i="1"/>
  <c r="F114" i="1"/>
  <c r="F119" i="1" s="1"/>
  <c r="AE114" i="1"/>
  <c r="S114" i="1"/>
  <c r="M114" i="1"/>
  <c r="Y109" i="1"/>
  <c r="S109" i="1"/>
  <c r="M108" i="1"/>
  <c r="F108" i="1"/>
  <c r="M107" i="1"/>
  <c r="F107" i="1"/>
  <c r="M106" i="1"/>
  <c r="F106" i="1"/>
  <c r="AE107" i="1"/>
  <c r="AE106" i="1"/>
  <c r="AE110" i="1" s="1"/>
  <c r="Y108" i="1"/>
  <c r="Y107" i="1"/>
  <c r="Y106" i="1"/>
  <c r="S108" i="1"/>
  <c r="S107" i="1"/>
  <c r="S106" i="1"/>
  <c r="M109" i="1"/>
  <c r="F110" i="1" l="1"/>
  <c r="M110" i="1"/>
  <c r="S119" i="1"/>
  <c r="Y119" i="1"/>
  <c r="AE119" i="1"/>
  <c r="AE120" i="1" s="1"/>
  <c r="AE124" i="1" s="1"/>
  <c r="F120" i="1"/>
  <c r="F121" i="1" s="1"/>
  <c r="M119" i="1"/>
  <c r="M120" i="1" s="1"/>
  <c r="S110" i="1"/>
  <c r="Y110" i="1"/>
  <c r="S120" i="1" l="1"/>
  <c r="S121" i="1" s="1"/>
  <c r="Y120" i="1"/>
  <c r="Y121" i="1" s="1"/>
  <c r="F124" i="1"/>
  <c r="E68" i="1" s="1"/>
  <c r="H68" i="1" s="1"/>
  <c r="AE121" i="1"/>
  <c r="AE125" i="1"/>
  <c r="E54" i="1" s="1"/>
  <c r="E56" i="1" s="1"/>
  <c r="E57" i="1"/>
  <c r="H57" i="1" s="1"/>
  <c r="M124" i="1"/>
  <c r="M121" i="1"/>
  <c r="S124" i="1" l="1"/>
  <c r="E42" i="1" s="1"/>
  <c r="H42" i="1" s="1"/>
  <c r="Y124" i="1"/>
  <c r="E50" i="1" s="1"/>
  <c r="H50" i="1" s="1"/>
  <c r="F125" i="1"/>
  <c r="E65" i="1" s="1"/>
  <c r="E67" i="1" s="1"/>
  <c r="M125" i="1"/>
  <c r="E60" i="1" s="1"/>
  <c r="E62" i="1" s="1"/>
  <c r="E63" i="1"/>
  <c r="H63" i="1" s="1"/>
  <c r="S125" i="1" l="1"/>
  <c r="E39" i="1" s="1"/>
  <c r="E41" i="1" s="1"/>
  <c r="Y125" i="1"/>
  <c r="E47" i="1" s="1"/>
  <c r="E4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Sian Gibbons</author>
    <author>Monique Alfris</author>
  </authors>
  <commentList>
    <comment ref="D13" authorId="0" shapeId="0" xr:uid="{45066DA2-8B6C-43F1-B762-1B84058A1174}">
      <text>
        <r>
          <rPr>
            <b/>
            <sz val="8"/>
            <color indexed="81"/>
            <rFont val="Tahoma"/>
            <family val="2"/>
          </rPr>
          <t>Select the NABERS Energy for Apartment Buildings Star Rating you wish to achieve from the dropdown list</t>
        </r>
      </text>
    </comment>
    <comment ref="D17" authorId="0" shapeId="0" xr:uid="{4E48FB8A-670E-467C-9A4F-22FCB6734CF4}">
      <text>
        <r>
          <rPr>
            <b/>
            <sz val="8"/>
            <color indexed="81"/>
            <rFont val="Tahoma"/>
            <family val="2"/>
          </rPr>
          <t>Select the NABERS Water for Apartment Buildings Star Rating you wish to achieve from the dropdown list</t>
        </r>
      </text>
    </comment>
    <comment ref="H24" authorId="0" shapeId="0" xr:uid="{71801A72-CBEB-4DCD-91A4-23A265C64E07}">
      <text>
        <r>
          <rPr>
            <b/>
            <sz val="8"/>
            <color indexed="81"/>
            <rFont val="Tahoma"/>
            <family val="2"/>
          </rPr>
          <t>Enter the Postcode of the Apartment Building</t>
        </r>
      </text>
    </comment>
    <comment ref="H25" authorId="0" shapeId="0" xr:uid="{5E34351F-4AE2-4181-A1DE-C310CC676BCD}">
      <text>
        <r>
          <rPr>
            <b/>
            <sz val="8"/>
            <color indexed="81"/>
            <rFont val="Tahoma"/>
            <family val="2"/>
          </rPr>
          <t xml:space="preserve">Enter the Total Number of Apartments
</t>
        </r>
        <r>
          <rPr>
            <sz val="8"/>
            <color indexed="81"/>
            <rFont val="Tahoma"/>
            <family val="2"/>
          </rPr>
          <t>The Rules - Section 5</t>
        </r>
      </text>
    </comment>
    <comment ref="H26" authorId="1" shapeId="0" xr:uid="{6075437E-366F-4A7E-BE6D-B0A72AE15EBC}">
      <text>
        <r>
          <rPr>
            <b/>
            <sz val="9"/>
            <color indexed="81"/>
            <rFont val="Tahoma"/>
            <family val="2"/>
          </rPr>
          <t xml:space="preserve">Enter the number of centrally air-conditioned apartments
</t>
        </r>
        <r>
          <rPr>
            <sz val="9"/>
            <color indexed="81"/>
            <rFont val="Tahoma"/>
            <family val="2"/>
          </rPr>
          <t xml:space="preserve">
The Rules - Section 6.3</t>
        </r>
      </text>
    </comment>
    <comment ref="H27" authorId="0" shapeId="0" xr:uid="{4DDC3773-0B7F-42EC-9B69-BE4F7B7413D8}">
      <text>
        <r>
          <rPr>
            <b/>
            <sz val="8"/>
            <color indexed="81"/>
            <rFont val="Tahoma"/>
            <family val="2"/>
          </rPr>
          <t xml:space="preserve">Enter the number of condenser water serviced apartments
</t>
        </r>
        <r>
          <rPr>
            <sz val="8"/>
            <color indexed="81"/>
            <rFont val="Tahoma"/>
            <family val="2"/>
          </rPr>
          <t>The Rules - Section 6.3</t>
        </r>
      </text>
    </comment>
    <comment ref="H28" authorId="0" shapeId="0" xr:uid="{99354389-D722-4C30-84CE-F8FD1ACD664E}">
      <text>
        <r>
          <rPr>
            <b/>
            <sz val="8"/>
            <color indexed="81"/>
            <rFont val="Tahoma"/>
            <family val="2"/>
          </rPr>
          <t xml:space="preserve">Review the number of no central air-conditioning service apartments
</t>
        </r>
        <r>
          <rPr>
            <sz val="8"/>
            <color indexed="81"/>
            <rFont val="Tahoma"/>
            <family val="2"/>
          </rPr>
          <t>The Rules - Section 6.3</t>
        </r>
      </text>
    </comment>
    <comment ref="H34" authorId="1" shapeId="0" xr:uid="{E256D104-AC31-448B-B8A0-12B7C2F84196}">
      <text>
        <r>
          <rPr>
            <b/>
            <sz val="9"/>
            <color indexed="81"/>
            <rFont val="Tahoma"/>
            <family val="2"/>
          </rPr>
          <t xml:space="preserve">Enter the number of lift-serviced apartments
</t>
        </r>
        <r>
          <rPr>
            <sz val="9"/>
            <color indexed="81"/>
            <rFont val="Tahoma"/>
            <family val="2"/>
          </rPr>
          <t>The Rules - Section 6.3</t>
        </r>
      </text>
    </comment>
    <comment ref="H35" authorId="1" shapeId="0" xr:uid="{E1074267-A934-497C-B26F-4E8511763E39}">
      <text>
        <r>
          <rPr>
            <b/>
            <sz val="9"/>
            <color indexed="81"/>
            <rFont val="Tahoma"/>
            <family val="2"/>
          </rPr>
          <t xml:space="preserve">Is there a swimming pool
</t>
        </r>
        <r>
          <rPr>
            <sz val="9"/>
            <color indexed="81"/>
            <rFont val="Tahoma"/>
            <family val="2"/>
          </rPr>
          <t>The Rules - Section 6.3.3</t>
        </r>
      </text>
    </comment>
    <comment ref="H36" authorId="1" shapeId="0" xr:uid="{A9A7112F-9F9B-4868-BAE3-00225FE51064}">
      <text>
        <r>
          <rPr>
            <b/>
            <sz val="9"/>
            <color indexed="81"/>
            <rFont val="Tahoma"/>
            <family val="2"/>
          </rPr>
          <t xml:space="preserve">Is there a swimming pool
</t>
        </r>
        <r>
          <rPr>
            <sz val="9"/>
            <color indexed="81"/>
            <rFont val="Tahoma"/>
            <family val="2"/>
          </rPr>
          <t>The Rules - Section 6.3.3</t>
        </r>
      </text>
    </comment>
    <comment ref="H37" authorId="0" shapeId="0" xr:uid="{FEB52B61-72B6-42BC-AA14-34B033866ED7}">
      <text>
        <r>
          <rPr>
            <b/>
            <sz val="8"/>
            <color indexed="81"/>
            <rFont val="Tahoma"/>
            <family val="2"/>
          </rPr>
          <t xml:space="preserve">Enter the Number of Naturally Ventilated Car Parking Spaces
</t>
        </r>
        <r>
          <rPr>
            <sz val="8"/>
            <color indexed="81"/>
            <rFont val="Tahoma"/>
            <family val="2"/>
          </rPr>
          <t>The Rules - Section 8.3</t>
        </r>
      </text>
    </comment>
    <comment ref="H38" authorId="1" shapeId="0" xr:uid="{3C12C82C-2A4B-4613-8082-263E07FDDD46}">
      <text>
        <r>
          <rPr>
            <b/>
            <sz val="9"/>
            <color indexed="81"/>
            <rFont val="Tahoma"/>
            <family val="2"/>
          </rPr>
          <t xml:space="preserve">Enter the Number of Naturally Ventilated Car Parking Spaces
</t>
        </r>
        <r>
          <rPr>
            <sz val="9"/>
            <color indexed="81"/>
            <rFont val="Tahoma"/>
            <family val="2"/>
          </rPr>
          <t>The Rules - Section 8.3</t>
        </r>
      </text>
    </comment>
    <comment ref="H44" authorId="0" shapeId="0" xr:uid="{E841911C-AB23-4F3F-98CA-EF3C9E77B222}">
      <text>
        <r>
          <rPr>
            <b/>
            <sz val="8"/>
            <color indexed="81"/>
            <rFont val="Tahoma"/>
            <family val="2"/>
          </rPr>
          <t xml:space="preserve">Enter the Number of Apartments Serviced by a Central Cold Water Meter
</t>
        </r>
        <r>
          <rPr>
            <sz val="8"/>
            <color indexed="81"/>
            <rFont val="Tahoma"/>
            <family val="2"/>
          </rPr>
          <t>The Rules - Section 7.3</t>
        </r>
      </text>
    </comment>
    <comment ref="H45" authorId="1" shapeId="0" xr:uid="{C782F577-D9F3-4E00-972D-B3C50BF4049E}">
      <text>
        <r>
          <rPr>
            <b/>
            <sz val="9"/>
            <color indexed="81"/>
            <rFont val="Tahoma"/>
            <family val="2"/>
          </rPr>
          <t xml:space="preserve">Enter the Number of Apartments Serviced by a their own cold water meter and central domestic hot water
</t>
        </r>
        <r>
          <rPr>
            <sz val="9"/>
            <color indexed="81"/>
            <rFont val="Tahoma"/>
            <family val="2"/>
          </rPr>
          <t xml:space="preserve">
The Rules - Section 7.3</t>
        </r>
      </text>
    </comment>
    <comment ref="H46" authorId="1" shapeId="0" xr:uid="{DAF3A401-2BB4-4DC9-8B76-6BFE0B2A027D}">
      <text>
        <r>
          <rPr>
            <b/>
            <sz val="9"/>
            <color indexed="81"/>
            <rFont val="Tahoma"/>
            <family val="2"/>
          </rPr>
          <t xml:space="preserve">Review the Number of Apartments Serviced by a their own cold water meter and NO central domestic hot water
</t>
        </r>
        <r>
          <rPr>
            <sz val="9"/>
            <color indexed="81"/>
            <rFont val="Tahoma"/>
            <family val="2"/>
          </rPr>
          <t xml:space="preserve">
The Rules - Section 7.3</t>
        </r>
      </text>
    </comment>
    <comment ref="H47" authorId="1" shapeId="0" xr:uid="{0454DE5A-3B56-4DB3-8F8D-55B6647243B7}">
      <text>
        <r>
          <rPr>
            <b/>
            <sz val="9"/>
            <color indexed="81"/>
            <rFont val="Tahoma"/>
            <family val="2"/>
          </rPr>
          <t xml:space="preserve">Review the Number of Centrally Air Conditioned Apartments (Water)
</t>
        </r>
        <r>
          <rPr>
            <sz val="9"/>
            <color indexed="81"/>
            <rFont val="Tahoma"/>
            <family val="2"/>
          </rPr>
          <t xml:space="preserve">The Rules - Section 7.3
</t>
        </r>
      </text>
    </comment>
    <comment ref="H53" authorId="0" shapeId="0" xr:uid="{2FC59018-9A00-4881-A5D3-9D35B7E128A9}">
      <text>
        <r>
          <rPr>
            <b/>
            <sz val="8"/>
            <color indexed="81"/>
            <rFont val="Tahoma"/>
            <family val="2"/>
          </rPr>
          <t>Enter the percentage of Apartment Building energy use that will be met through electricity</t>
        </r>
      </text>
    </comment>
    <comment ref="H54" authorId="0" shapeId="0" xr:uid="{5D8258B3-B948-45A7-A0C4-1EE355720863}">
      <text>
        <r>
          <rPr>
            <b/>
            <sz val="8"/>
            <color indexed="81"/>
            <rFont val="Tahoma"/>
            <family val="2"/>
          </rPr>
          <t>Enter the percentage of Apartment Building energy use that will be met through gas</t>
        </r>
      </text>
    </comment>
    <comment ref="H55" authorId="0" shapeId="0" xr:uid="{7F0F43D6-6227-4D17-9A12-DA294A88D295}">
      <text>
        <r>
          <rPr>
            <b/>
            <sz val="8"/>
            <color indexed="81"/>
            <rFont val="Tahoma"/>
            <family val="2"/>
          </rPr>
          <t>Enter the percentage of Apartment Building energy use that will be met through diesel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Sian Gibbons</author>
    <author>Monique Alfris</author>
  </authors>
  <commentList>
    <comment ref="D13" authorId="0" shapeId="0" xr:uid="{F577A211-33EC-46BD-AD06-D7371DDBDC22}">
      <text>
        <r>
          <rPr>
            <b/>
            <sz val="8"/>
            <color indexed="81"/>
            <rFont val="Tahoma"/>
            <family val="2"/>
          </rPr>
          <t>Select the NABERS Energy for Apartment Buildings Star Rating you wish to achieve from the dropdown list</t>
        </r>
      </text>
    </comment>
    <comment ref="D17" authorId="0" shapeId="0" xr:uid="{12B4DF3A-B377-4CF4-AE2E-BF81F51FE1D1}">
      <text>
        <r>
          <rPr>
            <b/>
            <sz val="8"/>
            <color indexed="81"/>
            <rFont val="Tahoma"/>
            <family val="2"/>
          </rPr>
          <t>Select the NABERS Water for Apartment Buildings Star Rating you wish to achieve from the dropdown list</t>
        </r>
      </text>
    </comment>
    <comment ref="H24" authorId="0" shapeId="0" xr:uid="{187FDF22-4EED-442F-BE35-7790B255C932}">
      <text>
        <r>
          <rPr>
            <b/>
            <sz val="8"/>
            <color indexed="81"/>
            <rFont val="Tahoma"/>
            <family val="2"/>
          </rPr>
          <t>Enter the Postcode of the Apartment Building</t>
        </r>
      </text>
    </comment>
    <comment ref="H25" authorId="0" shapeId="0" xr:uid="{291950D4-236A-42A7-A021-D114F28C368F}">
      <text>
        <r>
          <rPr>
            <b/>
            <sz val="8"/>
            <color indexed="81"/>
            <rFont val="Tahoma"/>
            <family val="2"/>
          </rPr>
          <t xml:space="preserve">Enter the Total Number of Apartments
</t>
        </r>
        <r>
          <rPr>
            <sz val="8"/>
            <color indexed="81"/>
            <rFont val="Tahoma"/>
            <family val="2"/>
          </rPr>
          <t>The Rules - Section 5</t>
        </r>
      </text>
    </comment>
    <comment ref="H26" authorId="1" shapeId="0" xr:uid="{997EE9FE-078A-4EE8-AF20-77E4C0B69199}">
      <text>
        <r>
          <rPr>
            <b/>
            <sz val="9"/>
            <color indexed="81"/>
            <rFont val="Tahoma"/>
            <family val="2"/>
          </rPr>
          <t xml:space="preserve">Enter the number of centrally air-conditioned apartments
</t>
        </r>
        <r>
          <rPr>
            <sz val="9"/>
            <color indexed="81"/>
            <rFont val="Tahoma"/>
            <family val="2"/>
          </rPr>
          <t xml:space="preserve">
The Rules - Section 6.3</t>
        </r>
      </text>
    </comment>
    <comment ref="H27" authorId="0" shapeId="0" xr:uid="{34677EFF-FBA7-46FD-BA6D-A3AD1094588D}">
      <text>
        <r>
          <rPr>
            <b/>
            <sz val="8"/>
            <color indexed="81"/>
            <rFont val="Tahoma"/>
            <family val="2"/>
          </rPr>
          <t xml:space="preserve">Enter the number of condenser water serviced apartments
</t>
        </r>
        <r>
          <rPr>
            <sz val="8"/>
            <color indexed="81"/>
            <rFont val="Tahoma"/>
            <family val="2"/>
          </rPr>
          <t>The Rules - Section 6.3</t>
        </r>
      </text>
    </comment>
    <comment ref="H28" authorId="0" shapeId="0" xr:uid="{EFAE2C2F-5348-4E22-A559-F83B85A9FFF7}">
      <text>
        <r>
          <rPr>
            <b/>
            <sz val="8"/>
            <color indexed="81"/>
            <rFont val="Tahoma"/>
            <family val="2"/>
          </rPr>
          <t xml:space="preserve">Review the number of no central air-conditioning service apartments
</t>
        </r>
        <r>
          <rPr>
            <sz val="8"/>
            <color indexed="81"/>
            <rFont val="Tahoma"/>
            <family val="2"/>
          </rPr>
          <t>The Rules - Section 6.3</t>
        </r>
      </text>
    </comment>
    <comment ref="H34" authorId="1" shapeId="0" xr:uid="{0A42ECC7-A69E-4434-8A4C-825D8559270D}">
      <text>
        <r>
          <rPr>
            <b/>
            <sz val="9"/>
            <color indexed="81"/>
            <rFont val="Tahoma"/>
            <family val="2"/>
          </rPr>
          <t xml:space="preserve">Enter the number of lift-serviced apartments
</t>
        </r>
        <r>
          <rPr>
            <sz val="9"/>
            <color indexed="81"/>
            <rFont val="Tahoma"/>
            <family val="2"/>
          </rPr>
          <t>The Rules - Section 6.3</t>
        </r>
      </text>
    </comment>
    <comment ref="H35" authorId="1" shapeId="0" xr:uid="{DCF89328-0C7F-4BEC-A788-30DA6B96FD85}">
      <text>
        <r>
          <rPr>
            <b/>
            <sz val="9"/>
            <color indexed="81"/>
            <rFont val="Tahoma"/>
            <family val="2"/>
          </rPr>
          <t xml:space="preserve">Is there a swimming pool
</t>
        </r>
        <r>
          <rPr>
            <sz val="9"/>
            <color indexed="81"/>
            <rFont val="Tahoma"/>
            <family val="2"/>
          </rPr>
          <t>The Rules - Section 6.3.3</t>
        </r>
      </text>
    </comment>
    <comment ref="H36" authorId="1" shapeId="0" xr:uid="{E507ACCE-1A42-4E95-B5FE-1BEFE309FE10}">
      <text>
        <r>
          <rPr>
            <b/>
            <sz val="9"/>
            <color indexed="81"/>
            <rFont val="Tahoma"/>
            <family val="2"/>
          </rPr>
          <t xml:space="preserve">Is there a swimming pool
</t>
        </r>
        <r>
          <rPr>
            <sz val="9"/>
            <color indexed="81"/>
            <rFont val="Tahoma"/>
            <family val="2"/>
          </rPr>
          <t>The Rules - Section 6.3.3</t>
        </r>
      </text>
    </comment>
    <comment ref="H37" authorId="0" shapeId="0" xr:uid="{62FACA0A-3568-4BD6-8C2F-29E3A9F08D97}">
      <text>
        <r>
          <rPr>
            <b/>
            <sz val="8"/>
            <color indexed="81"/>
            <rFont val="Tahoma"/>
            <family val="2"/>
          </rPr>
          <t xml:space="preserve">Enter the Number of Naturally Ventilated Car Parking Spaces
</t>
        </r>
        <r>
          <rPr>
            <sz val="8"/>
            <color indexed="81"/>
            <rFont val="Tahoma"/>
            <family val="2"/>
          </rPr>
          <t>The Rules - Section 8.3</t>
        </r>
      </text>
    </comment>
    <comment ref="H38" authorId="1" shapeId="0" xr:uid="{C36B45BA-A8B2-4189-8091-BA79B4A0A61D}">
      <text>
        <r>
          <rPr>
            <b/>
            <sz val="9"/>
            <color indexed="81"/>
            <rFont val="Tahoma"/>
            <family val="2"/>
          </rPr>
          <t xml:space="preserve">Enter the Number of Naturally Ventilated Car Parking Spaces
</t>
        </r>
        <r>
          <rPr>
            <sz val="9"/>
            <color indexed="81"/>
            <rFont val="Tahoma"/>
            <family val="2"/>
          </rPr>
          <t>The Rules - Section 8.3</t>
        </r>
      </text>
    </comment>
    <comment ref="H44" authorId="0" shapeId="0" xr:uid="{8C4974FE-8F8D-48A1-B554-F3EED9DC2333}">
      <text>
        <r>
          <rPr>
            <b/>
            <sz val="8"/>
            <color indexed="81"/>
            <rFont val="Tahoma"/>
            <family val="2"/>
          </rPr>
          <t xml:space="preserve">Enter the Number of Apartments Serviced by a Central Cold Water Meter
</t>
        </r>
        <r>
          <rPr>
            <sz val="8"/>
            <color indexed="81"/>
            <rFont val="Tahoma"/>
            <family val="2"/>
          </rPr>
          <t>The Rules - Section 7.3</t>
        </r>
      </text>
    </comment>
    <comment ref="H45" authorId="1" shapeId="0" xr:uid="{E83BD0AE-7900-4FDB-93E0-BF5C3C329803}">
      <text>
        <r>
          <rPr>
            <b/>
            <sz val="9"/>
            <color indexed="81"/>
            <rFont val="Tahoma"/>
            <family val="2"/>
          </rPr>
          <t xml:space="preserve">Enter the Number of Apartments Serviced by a their own cold water meter and central domestic hot water
</t>
        </r>
        <r>
          <rPr>
            <sz val="9"/>
            <color indexed="81"/>
            <rFont val="Tahoma"/>
            <family val="2"/>
          </rPr>
          <t xml:space="preserve">
The Rules - Section 7.3</t>
        </r>
      </text>
    </comment>
    <comment ref="H46" authorId="1" shapeId="0" xr:uid="{C21C21F0-8C63-49E4-96C8-E10361523FE0}">
      <text>
        <r>
          <rPr>
            <b/>
            <sz val="9"/>
            <color indexed="81"/>
            <rFont val="Tahoma"/>
            <family val="2"/>
          </rPr>
          <t xml:space="preserve">Review the Number of Apartments Serviced by a their own cold water meter and NO central domestic hot water
</t>
        </r>
        <r>
          <rPr>
            <sz val="9"/>
            <color indexed="81"/>
            <rFont val="Tahoma"/>
            <family val="2"/>
          </rPr>
          <t xml:space="preserve">
The Rules - Section 7.3</t>
        </r>
      </text>
    </comment>
    <comment ref="H47" authorId="1" shapeId="0" xr:uid="{7B9D9644-814D-4A0B-87A1-6341860BB872}">
      <text>
        <r>
          <rPr>
            <b/>
            <sz val="9"/>
            <color indexed="81"/>
            <rFont val="Tahoma"/>
            <family val="2"/>
          </rPr>
          <t xml:space="preserve">Review the Number of Centrally Air Conditioned Apartments (Water)
</t>
        </r>
        <r>
          <rPr>
            <sz val="9"/>
            <color indexed="81"/>
            <rFont val="Tahoma"/>
            <family val="2"/>
          </rPr>
          <t xml:space="preserve">The Rules - Section 7.3
</t>
        </r>
      </text>
    </comment>
    <comment ref="H53" authorId="0" shapeId="0" xr:uid="{E53D2546-463C-4A35-8E8D-3426ADF7341C}">
      <text>
        <r>
          <rPr>
            <b/>
            <sz val="8"/>
            <color indexed="81"/>
            <rFont val="Tahoma"/>
            <family val="2"/>
          </rPr>
          <t>Enter the percentage of Apartment Building energy use that will be met through electricity</t>
        </r>
      </text>
    </comment>
    <comment ref="H54" authorId="0" shapeId="0" xr:uid="{B12A3732-F36B-4BF8-8592-BE286371AD3A}">
      <text>
        <r>
          <rPr>
            <b/>
            <sz val="8"/>
            <color indexed="81"/>
            <rFont val="Tahoma"/>
            <family val="2"/>
          </rPr>
          <t>Enter the percentage of Apartment Building energy use that will be met through gas</t>
        </r>
      </text>
    </comment>
    <comment ref="H55" authorId="0" shapeId="0" xr:uid="{34188815-8C75-48F6-AE3B-79FC4A7B3D21}">
      <text>
        <r>
          <rPr>
            <b/>
            <sz val="8"/>
            <color indexed="81"/>
            <rFont val="Tahoma"/>
            <family val="2"/>
          </rPr>
          <t>Enter the percentage of Apartment Building energy use that will be met through diesel</t>
        </r>
      </text>
    </comment>
  </commentList>
</comments>
</file>

<file path=xl/sharedStrings.xml><?xml version="1.0" encoding="utf-8"?>
<sst xmlns="http://schemas.openxmlformats.org/spreadsheetml/2006/main" count="4579" uniqueCount="348">
  <si>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</si>
  <si>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</si>
  <si>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Apartment Buildings
Prediction Tool</t>
  </si>
  <si>
    <t>Version:</t>
  </si>
  <si>
    <t>Date:</t>
  </si>
  <si>
    <t>Building Postcode</t>
  </si>
  <si>
    <t>Total number of apartments in the scheme</t>
  </si>
  <si>
    <t>Number of centrally air-conditioned apartments</t>
  </si>
  <si>
    <t>Number of condenser water serviced apartments</t>
  </si>
  <si>
    <t>Number of no central air-conditioning service apartment</t>
  </si>
  <si>
    <t>Number of lift serviced apartments</t>
  </si>
  <si>
    <t>Number of mechanically ventilated car spaces</t>
  </si>
  <si>
    <t>Number of naturally ventilated car spaces</t>
  </si>
  <si>
    <t>Does the scheme have a gym?</t>
    <phoneticPr fontId="12" type="noConversion"/>
  </si>
  <si>
    <t>Energy Consumption:</t>
  </si>
  <si>
    <t>Electricity (kWh)</t>
  </si>
  <si>
    <t>Gas (MJ)</t>
    <phoneticPr fontId="8" type="noConversion"/>
  </si>
  <si>
    <t>Diesel (L)</t>
  </si>
  <si>
    <t>Total Energy Consumption (kWh)</t>
    <phoneticPr fontId="8" type="noConversion"/>
  </si>
  <si>
    <t>All results are an indication only and cannot be promoted or published.</t>
  </si>
  <si>
    <t>RESULTS</t>
  </si>
  <si>
    <t>Benchmarking factor at selected rating</t>
  </si>
  <si>
    <t>Current</t>
  </si>
  <si>
    <t>STARS</t>
  </si>
  <si>
    <t>STAR RATING</t>
  </si>
  <si>
    <t>Predicted 2030</t>
  </si>
  <si>
    <t>VISUALISATION OF RESULTS</t>
  </si>
  <si>
    <t>*Hide below the line*</t>
    <phoneticPr fontId="8" type="noConversion"/>
  </si>
  <si>
    <t>Calculations</t>
  </si>
  <si>
    <t>Universal Calcs</t>
    <phoneticPr fontId="13" type="noConversion"/>
  </si>
  <si>
    <t>State</t>
    <phoneticPr fontId="13" type="noConversion"/>
  </si>
  <si>
    <t xml:space="preserve">Central AC Coefficient </t>
    <phoneticPr fontId="13" type="noConversion"/>
  </si>
  <si>
    <t xml:space="preserve">Condenser Water Coefficient </t>
    <phoneticPr fontId="13" type="noConversion"/>
  </si>
  <si>
    <t>Lift Coefficient</t>
    <phoneticPr fontId="13" type="noConversion"/>
  </si>
  <si>
    <t>Pool Coefficient</t>
    <phoneticPr fontId="13" type="noConversion"/>
  </si>
  <si>
    <t>Gym Coefficient</t>
    <phoneticPr fontId="13" type="noConversion"/>
  </si>
  <si>
    <t>MV Carpark Coefficient</t>
    <phoneticPr fontId="13" type="noConversion"/>
  </si>
  <si>
    <t>NV Carpark Coefficient</t>
    <phoneticPr fontId="13" type="noConversion"/>
  </si>
  <si>
    <t>Prior to 1 July 2021</t>
    <phoneticPr fontId="13" type="noConversion"/>
  </si>
  <si>
    <t>SGEelec 2018</t>
    <phoneticPr fontId="13" type="noConversion"/>
  </si>
  <si>
    <t>SGEelec 2020</t>
  </si>
  <si>
    <t>SGEgas 2018</t>
    <phoneticPr fontId="13" type="noConversion"/>
  </si>
  <si>
    <t>SGEgas 2020</t>
  </si>
  <si>
    <t>SGEdiese 2018</t>
    <phoneticPr fontId="13" type="noConversion"/>
  </si>
  <si>
    <t>SGEdiese 2020</t>
  </si>
  <si>
    <t>SSC (A)</t>
  </si>
  <si>
    <t>N/A</t>
  </si>
  <si>
    <t>e: Actual emission per apartment</t>
    <phoneticPr fontId="13" type="noConversion"/>
  </si>
  <si>
    <t>Intercept</t>
    <phoneticPr fontId="13" type="noConversion"/>
  </si>
  <si>
    <t>Predicted Central AC Emissions</t>
    <phoneticPr fontId="13" type="noConversion"/>
  </si>
  <si>
    <t>Predicted Condenser Water Emissions</t>
    <phoneticPr fontId="13" type="noConversion"/>
  </si>
  <si>
    <t>Predicted Non Central Services Emissions</t>
    <phoneticPr fontId="13" type="noConversion"/>
  </si>
  <si>
    <t>Predicted Lift Emissions</t>
    <phoneticPr fontId="13" type="noConversion"/>
  </si>
  <si>
    <t>Predicted Pool Emissions</t>
    <phoneticPr fontId="13" type="noConversion"/>
  </si>
  <si>
    <t>Predicted Gym Emissions</t>
  </si>
  <si>
    <t>Predicted Car Park Emissions</t>
  </si>
  <si>
    <t>er: Predicted emissions per apartment</t>
    <phoneticPr fontId="13" type="noConversion"/>
  </si>
  <si>
    <t>BF</t>
    <phoneticPr fontId="13" type="noConversion"/>
  </si>
  <si>
    <t>Final Energy Star without GP</t>
    <phoneticPr fontId="13" type="noConversion"/>
  </si>
  <si>
    <t>Results</t>
    <phoneticPr fontId="12" type="noConversion"/>
  </si>
  <si>
    <t>Energy rating two decimal  (without the distinction between below and above 5 stars)</t>
    <phoneticPr fontId="12" type="noConversion"/>
  </si>
  <si>
    <t>Energy rating (without the distinction between below and above 5 stars)</t>
  </si>
  <si>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</si>
  <si>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</si>
  <si>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and Water for Apartment Buildings
Reverse Calculator</t>
  </si>
  <si>
    <t>The NABERS Energy and Water for Apartment Buildings reverse calculator helps you calculate the maximum amounts of energy and water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t>
  </si>
  <si>
    <t>1. ENTER THE STAR RATING YOU WISH TO ACHIEVE</t>
  </si>
  <si>
    <t xml:space="preserve">2 ENTER BUILDING DATA </t>
  </si>
  <si>
    <t>What is the total number of apartments?</t>
  </si>
  <si>
    <t>How many apartments in this scheme are centrally air-conditioned?</t>
  </si>
  <si>
    <t>How many apartments are condenser water serviced?</t>
  </si>
  <si>
    <t>How many apartments are no central air-conditioning serviced apartments? (no input required)</t>
  </si>
  <si>
    <t>3 ENTER BUILDING DATA - ENERGY</t>
  </si>
  <si>
    <t>How many apartments are lift-serviced?</t>
  </si>
  <si>
    <t>What sort of pool facility does the scheme have?</t>
  </si>
  <si>
    <t>Does the scheme have a gym?</t>
  </si>
  <si>
    <t>How many naturally ventilated car parking spaces are there?</t>
  </si>
  <si>
    <t>How many mechanically ventilated car parking spaces are there?</t>
  </si>
  <si>
    <t>4 ENTER BUILDING DATA - WATER</t>
  </si>
  <si>
    <t>How many apartments are centrally metered?</t>
  </si>
  <si>
    <t>How many apartments have their own cold water meter, and are supplied with central domestic hot water?</t>
  </si>
  <si>
    <t>How many apartments have their own cold water meter, and are NOT supplied with central domestic hot water?</t>
  </si>
  <si>
    <t>How many apartments in this scheme are central air-conditioning serviced (water)? (no input required)</t>
  </si>
  <si>
    <t>5 ENTER ENERGY CONSUMPTION BREAKDOWN</t>
  </si>
  <si>
    <t>Percentage Breakdown of Energy Consumption:</t>
  </si>
  <si>
    <t>Electricity</t>
  </si>
  <si>
    <t>Gas</t>
  </si>
  <si>
    <t>Diesel (Oil)</t>
  </si>
  <si>
    <t>Predicted Average Emissions for this Shopping Centre</t>
  </si>
  <si>
    <r>
      <t>kgCO</t>
    </r>
    <r>
      <rPr>
        <vertAlign val="subscript"/>
        <sz val="10"/>
        <color indexed="53"/>
        <rFont val="CalQ"/>
      </rPr>
      <t>2</t>
    </r>
    <r>
      <rPr>
        <sz val="10"/>
        <color indexed="53"/>
        <rFont val="CalQ"/>
      </rPr>
      <t>-e/year</t>
    </r>
  </si>
  <si>
    <t>Actual Emissions for this Apartment Building - Scope 1, 2 and 3</t>
  </si>
  <si>
    <t>Actual Emissions for this Apartment Building - Scope 1 and 2</t>
  </si>
  <si>
    <t>Maximum Allowable Energy Consumption</t>
  </si>
  <si>
    <t>kWh</t>
  </si>
  <si>
    <t>MJ</t>
  </si>
  <si>
    <t>kL</t>
  </si>
  <si>
    <t>Maximum Allowable Water Consumption</t>
  </si>
  <si>
    <t>Water</t>
  </si>
  <si>
    <t>kL/year</t>
  </si>
  <si>
    <t>ENERGY</t>
  </si>
  <si>
    <t>Predicted Energy Emissions General Inputs</t>
  </si>
  <si>
    <t>1+2+3</t>
  </si>
  <si>
    <t>kgCO2/MJ</t>
  </si>
  <si>
    <t>Elec GHG Coeff</t>
  </si>
  <si>
    <t>kg/kWh</t>
  </si>
  <si>
    <t>Gas GHG Coeff</t>
  </si>
  <si>
    <t>Diesel GHG Coeff</t>
  </si>
  <si>
    <t>kg/kL</t>
  </si>
  <si>
    <t>Func Spec Ref</t>
  </si>
  <si>
    <t>Predicted Energy Emissions Algorithm Inputs (expand hidden cells to see all Functional Spec references)</t>
  </si>
  <si>
    <t>APCOF05</t>
  </si>
  <si>
    <t>Coefficient</t>
  </si>
  <si>
    <t>GN01</t>
  </si>
  <si>
    <t>Number of Apartments</t>
  </si>
  <si>
    <t>GN06</t>
  </si>
  <si>
    <t>number of apartments with Central AC</t>
  </si>
  <si>
    <t>E7</t>
  </si>
  <si>
    <t>Hard coded - takes into account uninhabited apartments</t>
  </si>
  <si>
    <t>F7</t>
  </si>
  <si>
    <t>Coefficient Total number of Apartments with Central AC</t>
  </si>
  <si>
    <t>GN08</t>
  </si>
  <si>
    <t>Number of apartments with condenser water service</t>
  </si>
  <si>
    <t>F8</t>
  </si>
  <si>
    <t>Coefficient apartments with condenser water services</t>
  </si>
  <si>
    <t>GN10</t>
  </si>
  <si>
    <t>Apartments not serviced by AC</t>
  </si>
  <si>
    <t>F9</t>
  </si>
  <si>
    <t>Coefficient apartments no AC serviced</t>
  </si>
  <si>
    <t>GN13</t>
  </si>
  <si>
    <t>D12</t>
  </si>
  <si>
    <t>Coefficient lift serivces</t>
  </si>
  <si>
    <t>GN15</t>
  </si>
  <si>
    <t>Pool</t>
  </si>
  <si>
    <t>D17</t>
  </si>
  <si>
    <t>Coeff Pool only</t>
  </si>
  <si>
    <t>Heated Pool</t>
  </si>
  <si>
    <t>D16</t>
  </si>
  <si>
    <t>Coeff heated Pool</t>
  </si>
  <si>
    <t>GN19</t>
  </si>
  <si>
    <t>Gym</t>
  </si>
  <si>
    <t>D19</t>
  </si>
  <si>
    <t>Coeff Gym</t>
  </si>
  <si>
    <t>GN12</t>
  </si>
  <si>
    <t>Number of Mechanically Ventilated Car Parking Spaces</t>
  </si>
  <si>
    <t>Corrected number of MVCP</t>
  </si>
  <si>
    <t>D22</t>
  </si>
  <si>
    <t>Coeff MVCP</t>
  </si>
  <si>
    <t>GN11</t>
  </si>
  <si>
    <t>Number of Naturally Ventilated Car Parking Spaces</t>
  </si>
  <si>
    <t>Corrected number of NVCP</t>
  </si>
  <si>
    <t>D23</t>
  </si>
  <si>
    <t>Coeff NVCP</t>
  </si>
  <si>
    <t>Predicted Energy Emissions Final Algorithm</t>
  </si>
  <si>
    <t>Intercept</t>
  </si>
  <si>
    <t>PCFF7</t>
  </si>
  <si>
    <t>Central AC Value</t>
  </si>
  <si>
    <t>PCFF8</t>
  </si>
  <si>
    <t>Condenser Water Value</t>
  </si>
  <si>
    <t>PCFD12</t>
  </si>
  <si>
    <t>No Central Services</t>
  </si>
  <si>
    <t>Lifts</t>
  </si>
  <si>
    <t>PCFD16</t>
  </si>
  <si>
    <t>PCFD17</t>
  </si>
  <si>
    <t>Unheated Pool</t>
  </si>
  <si>
    <t>PCFD19</t>
  </si>
  <si>
    <t>PCFD23</t>
  </si>
  <si>
    <t>Car Park</t>
  </si>
  <si>
    <t>A State Specific Coefficient</t>
  </si>
  <si>
    <t>Total Predicted Energy Emissions per apartment</t>
  </si>
  <si>
    <t>Actual/predicted emissions ratio at target star rating</t>
  </si>
  <si>
    <t>Actual NABERS Energy Result</t>
  </si>
  <si>
    <t>Actual GHG/apartment</t>
  </si>
  <si>
    <t>Actual GHG, kgCO2</t>
  </si>
  <si>
    <t>Actual GHG, kgCO2 (Electricity)</t>
  </si>
  <si>
    <t>Actual GHG, kgCO2 (Gas)</t>
  </si>
  <si>
    <t>Actual GHG, kgCO2 (Diesel)</t>
  </si>
  <si>
    <t>Gas (MJ)</t>
  </si>
  <si>
    <t>Diesel (kL)</t>
  </si>
  <si>
    <t>Effective GHG Coefficient</t>
  </si>
  <si>
    <t>Actual energy consumption MJ</t>
  </si>
  <si>
    <t>Raw emission calculations (NGA 2020)</t>
  </si>
  <si>
    <t>Scope 1, 2&amp; 3</t>
  </si>
  <si>
    <t>Scope 1 &amp; 2</t>
  </si>
  <si>
    <t>State</t>
  </si>
  <si>
    <t>Elec GHG Coeff 2019</t>
  </si>
  <si>
    <t>kgCO2/kWh</t>
  </si>
  <si>
    <t>Gas GHG Coeff 2019</t>
  </si>
  <si>
    <t>Diesel GHG Coeff 2019</t>
  </si>
  <si>
    <t>kgCO2/L</t>
  </si>
  <si>
    <t>Conversion Factors</t>
  </si>
  <si>
    <t>MJ/kWh</t>
  </si>
  <si>
    <t>Coal</t>
  </si>
  <si>
    <t>MJ/kg</t>
  </si>
  <si>
    <t>Oil</t>
  </si>
  <si>
    <t>MJ/L</t>
  </si>
  <si>
    <t>WATER</t>
  </si>
  <si>
    <t>Number of apartmetnts and flags</t>
  </si>
  <si>
    <t>GN21</t>
  </si>
  <si>
    <t>Total number of central water meter serviced apartments</t>
  </si>
  <si>
    <t>GN23</t>
  </si>
  <si>
    <t>Total number of apartments own water, supplied by central domestic hot water</t>
  </si>
  <si>
    <t>GN25</t>
  </si>
  <si>
    <t>Total number of apartments own water, not supplied by central domestic hot water</t>
  </si>
  <si>
    <t>GN27</t>
  </si>
  <si>
    <t>Number of apartments that are central air-conditioning serviced (Water)</t>
  </si>
  <si>
    <t>D31RAF</t>
  </si>
  <si>
    <t>Single water meter with central services flag</t>
  </si>
  <si>
    <t>D32RAF</t>
  </si>
  <si>
    <t>Single water meter no central services flag</t>
  </si>
  <si>
    <t>D33RAF</t>
  </si>
  <si>
    <t>Apt water meters, DHW, central services flag</t>
  </si>
  <si>
    <t>D34RAF</t>
  </si>
  <si>
    <t>Apt water meters, DHW, no central services flag</t>
  </si>
  <si>
    <t>D35RAF</t>
  </si>
  <si>
    <t>Apt water meters, no DHW, central services flag</t>
  </si>
  <si>
    <t>D36RAF</t>
  </si>
  <si>
    <t>Apt water meters, no DHW, no central services flag</t>
  </si>
  <si>
    <t>Water Algorithm inputs</t>
  </si>
  <si>
    <t>E31</t>
  </si>
  <si>
    <t xml:space="preserve">Single Water Meter with Central Services </t>
  </si>
  <si>
    <t>F31</t>
  </si>
  <si>
    <t>Single Water Meter with Central Services Coefficient</t>
  </si>
  <si>
    <t>E32</t>
  </si>
  <si>
    <t>Single water meter no central services</t>
  </si>
  <si>
    <t>F32</t>
  </si>
  <si>
    <t>Single water meter no central services Coefficient</t>
  </si>
  <si>
    <t>E33</t>
  </si>
  <si>
    <t>Apt water meters, DHW, central services</t>
  </si>
  <si>
    <t>F33</t>
  </si>
  <si>
    <t>Apt water meters, DHW, central services Coefficient</t>
  </si>
  <si>
    <t>E34</t>
  </si>
  <si>
    <t>Apt water meters, DHW, no central services</t>
  </si>
  <si>
    <t>F34</t>
  </si>
  <si>
    <t>Apt water meters, DHW, no central services Coefficient</t>
  </si>
  <si>
    <t>E35</t>
  </si>
  <si>
    <t>Apt water meters, no DHW, central services</t>
  </si>
  <si>
    <t>F35</t>
  </si>
  <si>
    <t>Apt water meters, no DHW, central services Coefficient</t>
  </si>
  <si>
    <t>E36</t>
  </si>
  <si>
    <t xml:space="preserve">Apt water meters, no DHW, no central services </t>
  </si>
  <si>
    <t>F36</t>
  </si>
  <si>
    <t xml:space="preserve">Apt water meters, no DHW, no central services Coefficient </t>
  </si>
  <si>
    <t>Water Algorithm formula</t>
  </si>
  <si>
    <t>PCFD31</t>
  </si>
  <si>
    <t>Single water meter with central services</t>
  </si>
  <si>
    <t>PCFD32</t>
  </si>
  <si>
    <t>PCFD33</t>
  </si>
  <si>
    <t>PCFD34</t>
  </si>
  <si>
    <t>PCFD35</t>
  </si>
  <si>
    <t>PCFD36</t>
  </si>
  <si>
    <t>Apt water meters, no DHW, no central services</t>
  </si>
  <si>
    <t>Total Predicted Water Consumption per apartment</t>
  </si>
  <si>
    <t>Actual/predicted water ratio at target star rating</t>
  </si>
  <si>
    <t>Actual NABERS Water Result</t>
  </si>
  <si>
    <t>Total Actual Water Consumption per apartment</t>
  </si>
  <si>
    <t>Total Actual Water Consumption (kL)</t>
  </si>
  <si>
    <t>Postcode and Climate Zone reference for calculating climate correction factors</t>
  </si>
  <si>
    <t>Postcode</t>
  </si>
  <si>
    <t>Climate_zone</t>
  </si>
  <si>
    <t>HDD</t>
  </si>
  <si>
    <t>CDD</t>
  </si>
  <si>
    <t>State</t>
    <phoneticPr fontId="8" type="noConversion"/>
  </si>
  <si>
    <t>ACT</t>
    <phoneticPr fontId="8" type="noConversion"/>
  </si>
  <si>
    <t>NT</t>
  </si>
  <si>
    <t>NSW</t>
  </si>
  <si>
    <t>ACT</t>
  </si>
  <si>
    <t>VIC</t>
  </si>
  <si>
    <t>QLD</t>
  </si>
  <si>
    <t>SA</t>
  </si>
  <si>
    <t>WA</t>
  </si>
  <si>
    <t>TAS</t>
  </si>
  <si>
    <t>APARTMENT BUILDING RATING</t>
  </si>
  <si>
    <t>Emission Factor for star rating calculation (Based on EA methodology report 2018)</t>
  </si>
  <si>
    <t>SGEx (2018)</t>
  </si>
  <si>
    <t>Electricity
(SGEe)</t>
  </si>
  <si>
    <t>Gas
(SGEg)</t>
  </si>
  <si>
    <t>Diesel
(SGEd)</t>
  </si>
  <si>
    <t>Coal
(SGEc)</t>
  </si>
  <si>
    <t>(kgCO2/kWh)</t>
  </si>
  <si>
    <t>(kgCO2/MJ)</t>
  </si>
  <si>
    <t>(kgCO2/Litre)</t>
  </si>
  <si>
    <t>(kgCO2/kg)</t>
  </si>
  <si>
    <t>NT</t>
    <phoneticPr fontId="50" type="noConversion"/>
  </si>
  <si>
    <t>QLD</t>
    <phoneticPr fontId="50" type="noConversion"/>
  </si>
  <si>
    <t>SA</t>
    <phoneticPr fontId="50" type="noConversion"/>
  </si>
  <si>
    <t>TAS</t>
    <phoneticPr fontId="50" type="noConversion"/>
  </si>
  <si>
    <t>VIC</t>
    <phoneticPr fontId="50" type="noConversion"/>
  </si>
  <si>
    <t>WA</t>
    <phoneticPr fontId="50" type="noConversion"/>
  </si>
  <si>
    <t>SGEx (2020)</t>
    <phoneticPr fontId="8" type="noConversion"/>
  </si>
  <si>
    <t>The State Specific Co-efficient</t>
  </si>
  <si>
    <t xml:space="preserve">State Specific coefficients (A): </t>
  </si>
  <si>
    <t>Premise state</t>
  </si>
  <si>
    <t>Energy &amp; Water</t>
  </si>
  <si>
    <t>Benchmark Factors</t>
  </si>
  <si>
    <t>Lower Limit</t>
  </si>
  <si>
    <t>Upper Limit</t>
  </si>
  <si>
    <t>Star Rating</t>
  </si>
  <si>
    <t>Interpolated Bands</t>
  </si>
  <si>
    <t>Ratio</t>
  </si>
  <si>
    <t>Stars</t>
  </si>
  <si>
    <t>Slope</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</si>
  <si>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</si>
  <si>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</si>
  <si>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</si>
  <si>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</si>
  <si>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</si>
  <si>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</si>
  <si>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</si>
  <si>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</si>
  <si>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</si>
  <si>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</si>
  <si>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</si>
  <si>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</si>
  <si>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</si>
  <si>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</si>
  <si>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</si>
  <si>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</si>
  <si>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</si>
  <si>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</si>
  <si>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</si>
  <si>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</si>
  <si>
    <t>Option 6</t>
  </si>
  <si>
    <t>Option 8</t>
  </si>
  <si>
    <t xml:space="preserve">SGEelec </t>
  </si>
  <si>
    <t xml:space="preserve">SGEgas </t>
  </si>
  <si>
    <t xml:space="preserve">SGEdiese </t>
  </si>
  <si>
    <t>Option 1</t>
  </si>
  <si>
    <t>Version</t>
    <phoneticPr fontId="16" type="noConversion"/>
  </si>
  <si>
    <t>Changes</t>
    <phoneticPr fontId="16" type="noConversion"/>
  </si>
  <si>
    <t>Date</t>
  </si>
  <si>
    <t>Made By</t>
  </si>
  <si>
    <t>Notes</t>
    <phoneticPr fontId="16" type="noConversion"/>
  </si>
  <si>
    <t>v2.1</t>
  </si>
  <si>
    <t>Saf</t>
  </si>
  <si>
    <t>Updated SGE factors and SSC factors to have option 1, 6 and 8</t>
  </si>
  <si>
    <t>Created version control page. Updated benchmarking to reflect option 1, 6 and 8</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</si>
  <si>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1 July 2025.
4. </t>
    </r>
    <r>
      <rPr>
        <b/>
        <sz val="10"/>
        <rFont val="Arial"/>
        <family val="2"/>
      </rPr>
      <t>Rating results prior to 1 July 2021:</t>
    </r>
    <r>
      <rPr>
        <sz val="10"/>
        <rFont val="Arial"/>
        <family val="2"/>
      </rPr>
      <t xml:space="preserve"> estimated rating for rating periods starting prior to 1 July 2020.</t>
    </r>
  </si>
  <si>
    <t>ENTER THE BUILDING INFORMATION</t>
  </si>
  <si>
    <t>Current (2025 Update)</t>
  </si>
  <si>
    <t>Predicted 2030 - Scenario 1</t>
  </si>
  <si>
    <t>Predicted 2030 - Scenario 2</t>
  </si>
  <si>
    <t>Result after 1st Update (2021-2025)</t>
  </si>
  <si>
    <t>Pre-2021 Update</t>
  </si>
  <si>
    <t>Does the scheme have a swimming pool?</t>
  </si>
  <si>
    <t>RPM</t>
  </si>
  <si>
    <t>Added RPM so it is also displayed
Updated wording throughout document
Renamed results in displayed section
Renamed results in below the line (hidden calcs)
Updated version control to v3 from changes of new algorithms
Other formatting fixed</t>
  </si>
  <si>
    <t>Clem</t>
  </si>
  <si>
    <t>v3.2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</si>
</sst>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_ * #,##0.00_ ;_ * \-#,##0.00_ ;_ * &quot;-&quot;??_ ;_ @_ "/>
    <numFmt numFmtId="166" formatCode="0.000"/>
    <numFmt numFmtId="167" formatCode="0.000000"/>
    <numFmt numFmtId="168" formatCode="_-* #,##0.0000000_-;\-* #,##0.0000000_-;_-* &quot;-&quot;??_-;_-@_-"/>
    <numFmt numFmtId="169" formatCode="0.0"/>
    <numFmt numFmtId="170" formatCode="0.0000%"/>
    <numFmt numFmtId="171" formatCode="0.0000"/>
    <numFmt numFmtId="172" formatCode="0.00000000"/>
  </numFmts>
  <fonts count="98">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sz val="10"/>
      <color theme="8" tint="0.79998168889431442"/>
      <name val="Arial"/>
      <family val="2"/>
    </font>
    <font>
      <b/>
      <sz val="10"/>
      <color theme="7" tint="0.79998168889431442"/>
      <name val="Arial"/>
      <family val="2"/>
    </font>
    <font>
      <sz val="9"/>
      <color rgb="FF00799A"/>
      <name val="Arial"/>
      <family val="2"/>
    </font>
    <font>
      <b/>
      <i/>
      <sz val="10"/>
      <name val="Arial"/>
      <family val="2"/>
    </font>
    <font>
      <b/>
      <sz val="11"/>
      <color theme="1"/>
      <name val="Arial"/>
      <family val="2"/>
    </font>
    <font>
      <sz val="11"/>
      <color theme="1"/>
      <name val="Calibri"/>
      <family val="3"/>
      <charset val="134"/>
      <scheme val="minor"/>
    </font>
    <font>
      <b/>
      <sz val="11"/>
      <color theme="1"/>
      <name val="Calibri"/>
      <family val="3"/>
      <charset val="134"/>
      <scheme val="minor"/>
    </font>
    <font>
      <sz val="10"/>
      <color rgb="FFFF0000"/>
      <name val="CalQ"/>
    </font>
    <font>
      <b/>
      <sz val="11"/>
      <color theme="1"/>
      <name val="Calibri"/>
      <family val="2"/>
      <scheme val="minor"/>
    </font>
    <font>
      <sz val="10"/>
      <name val="Calibri"/>
      <family val="2"/>
      <scheme val="minor"/>
    </font>
    <font>
      <sz val="8"/>
      <color indexed="21"/>
      <name val="Arial"/>
      <family val="2"/>
    </font>
    <font>
      <b/>
      <sz val="8"/>
      <color indexed="21"/>
      <name val="Arial"/>
      <family val="2"/>
    </font>
    <font>
      <sz val="8"/>
      <name val="CalQ"/>
    </font>
    <font>
      <sz val="13.5"/>
      <name val="CalQ"/>
    </font>
    <font>
      <b/>
      <sz val="12"/>
      <name val="CalQ"/>
    </font>
    <font>
      <b/>
      <sz val="10"/>
      <color theme="1"/>
      <name val="CalQ"/>
    </font>
    <font>
      <b/>
      <sz val="13"/>
      <color indexed="53"/>
      <name val="CalQ"/>
    </font>
    <font>
      <sz val="10"/>
      <color indexed="53"/>
      <name val="CalQ"/>
    </font>
    <font>
      <vertAlign val="subscript"/>
      <sz val="10"/>
      <color indexed="53"/>
      <name val="CalQ"/>
    </font>
    <font>
      <sz val="10"/>
      <color indexed="9"/>
      <name val="CalQ"/>
    </font>
    <font>
      <b/>
      <sz val="10"/>
      <color indexed="9"/>
      <name val="CalQ"/>
    </font>
    <font>
      <sz val="11"/>
      <color indexed="53"/>
      <name val="CalQ"/>
    </font>
    <font>
      <b/>
      <sz val="11"/>
      <color indexed="53"/>
      <name val="CalQ"/>
    </font>
    <font>
      <b/>
      <sz val="12"/>
      <color indexed="53"/>
      <name val="CalQ"/>
    </font>
    <font>
      <sz val="10"/>
      <color theme="1"/>
      <name val="CalQ"/>
    </font>
    <font>
      <b/>
      <sz val="10"/>
      <color indexed="53"/>
      <name val="CalQ"/>
    </font>
    <font>
      <sz val="10"/>
      <color indexed="9"/>
      <name val="Arial"/>
      <family val="2"/>
    </font>
    <font>
      <b/>
      <sz val="13"/>
      <color indexed="40"/>
      <name val="CalQ"/>
    </font>
    <font>
      <sz val="11"/>
      <color indexed="40"/>
      <name val="CalQ"/>
    </font>
    <font>
      <sz val="10"/>
      <color indexed="40"/>
      <name val="CalQ"/>
    </font>
    <font>
      <sz val="10"/>
      <color indexed="26"/>
      <name val="CalQ"/>
    </font>
    <font>
      <sz val="10"/>
      <color indexed="10"/>
      <name val="CalQ"/>
    </font>
    <font>
      <i/>
      <sz val="10"/>
      <name val="CalQ"/>
    </font>
    <font>
      <sz val="11"/>
      <color rgb="FF006100"/>
      <name val="Calibri"/>
      <family val="2"/>
      <scheme val="minor"/>
    </font>
    <font>
      <b/>
      <sz val="20"/>
      <color rgb="FF006100"/>
      <name val="Calibri"/>
      <family val="2"/>
      <scheme val="minor"/>
    </font>
    <font>
      <b/>
      <sz val="11"/>
      <color rgb="FF006100"/>
      <name val="Calibri"/>
      <family val="2"/>
      <scheme val="minor"/>
    </font>
    <font>
      <b/>
      <sz val="8"/>
      <color indexed="81"/>
      <name val="Tahoma"/>
      <family val="2"/>
    </font>
    <font>
      <sz val="8"/>
      <color indexed="81"/>
      <name val="Tahoma"/>
      <family val="2"/>
    </font>
    <font>
      <b/>
      <sz val="9"/>
      <color indexed="81"/>
      <name val="Tahoma"/>
      <family val="2"/>
    </font>
    <font>
      <sz val="9"/>
      <color indexed="81"/>
      <name val="Tahoma"/>
      <family val="2"/>
    </font>
    <font>
      <b/>
      <sz val="10"/>
      <name val="MS Sans Serif"/>
      <family val="2"/>
    </font>
    <font>
      <b/>
      <sz val="10"/>
      <name val="MS Sans Serif"/>
    </font>
    <font>
      <sz val="11"/>
      <name val="Calibri"/>
      <family val="2"/>
      <scheme val="minor"/>
    </font>
    <font>
      <b/>
      <sz val="13"/>
      <color rgb="FFFF0000"/>
      <name val="CalQ"/>
    </font>
    <font>
      <b/>
      <sz val="10"/>
      <color rgb="FFDDEBF7"/>
      <name val="Arial"/>
      <family val="2"/>
    </font>
    <font>
      <b/>
      <sz val="10"/>
      <color theme="0" tint="-0.249977111117893"/>
      <name val="Arial"/>
      <family val="2"/>
    </font>
    <font>
      <b/>
      <sz val="11"/>
      <color theme="0"/>
      <name val="Calibri"/>
      <family val="3"/>
      <charset val="134"/>
      <scheme val="minor"/>
    </font>
    <font>
      <b/>
      <sz val="10"/>
      <color theme="8" tint="0.79998168889431442"/>
      <name val="Arial"/>
      <family val="2"/>
    </font>
    <font>
      <b/>
      <sz val="10"/>
      <color rgb="FFFF6600"/>
      <name val="Arial"/>
      <family val="2"/>
    </font>
  </fonts>
  <fills count="24">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98673"/>
        <bgColor indexed="64"/>
      </patternFill>
    </fill>
    <fill>
      <patternFill patternType="solid">
        <fgColor theme="5"/>
        <bgColor indexed="64"/>
      </patternFill>
    </fill>
    <fill>
      <patternFill patternType="solid">
        <fgColor theme="5" tint="0.39997558519241921"/>
        <bgColor indexed="64"/>
      </patternFill>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
      <patternFill patternType="solid">
        <fgColor rgb="FFDDEBF7"/>
        <bgColor indexed="64"/>
      </patternFill>
    </fill>
    <fill>
      <patternFill patternType="solid">
        <fgColor theme="4"/>
        <bgColor indexed="64"/>
      </patternFill>
    </fill>
  </fills>
  <borders count="45">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top style="thin">
        <color indexed="23"/>
      </top>
      <bottom style="thin">
        <color indexed="64"/>
      </bottom>
      <diagonal/>
    </border>
    <border>
      <left/>
      <right style="thin">
        <color indexed="23"/>
      </right>
      <top style="thin">
        <color indexed="23"/>
      </top>
      <bottom style="thin">
        <color indexed="64"/>
      </bottom>
      <diagonal/>
    </border>
    <border>
      <left style="thin">
        <color indexed="23"/>
      </left>
      <right/>
      <top style="thin">
        <color indexed="64"/>
      </top>
      <bottom style="thin">
        <color indexed="23"/>
      </bottom>
      <diagonal/>
    </border>
    <border>
      <left/>
      <right style="thin">
        <color indexed="23"/>
      </right>
      <top style="thin">
        <color indexed="64"/>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style="thin">
        <color indexed="64"/>
      </left>
      <right/>
      <top style="thin">
        <color indexed="64"/>
      </top>
      <bottom/>
      <diagonal/>
    </border>
    <border>
      <left/>
      <right/>
      <top style="thin">
        <color indexed="64"/>
      </top>
      <bottom/>
      <diagonal/>
    </border>
    <border>
      <left/>
      <right style="thin">
        <color indexed="23"/>
      </right>
      <top style="thin">
        <color indexed="64"/>
      </top>
      <bottom/>
      <diagonal/>
    </border>
    <border>
      <left style="thin">
        <color indexed="23"/>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23"/>
      </right>
      <top/>
      <bottom style="thin">
        <color indexed="64"/>
      </bottom>
      <diagonal/>
    </border>
    <border>
      <left style="thin">
        <color indexed="23"/>
      </left>
      <right/>
      <top/>
      <bottom style="thin">
        <color indexed="64"/>
      </bottom>
      <diagonal/>
    </border>
    <border>
      <left/>
      <right style="thin">
        <color indexed="64"/>
      </right>
      <top/>
      <bottom style="thin">
        <color indexed="64"/>
      </bottom>
      <diagonal/>
    </border>
  </borders>
  <cellStyleXfs count="17">
    <xf numFmtId="0" fontId="0" fillId="0" borderId="0"/>
    <xf numFmtId="43" fontId="29" fillId="0" borderId="0" applyFont="0" applyFill="0" applyBorder="0" applyAlignment="0" applyProtection="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40" fillId="0" borderId="0"/>
    <xf numFmtId="0" fontId="7" fillId="0" borderId="0"/>
    <xf numFmtId="0" fontId="5" fillId="0" borderId="0"/>
    <xf numFmtId="0" fontId="4" fillId="0" borderId="0"/>
    <xf numFmtId="9" fontId="4" fillId="0" borderId="0" applyFont="0" applyFill="0" applyBorder="0" applyAlignment="0" applyProtection="0"/>
    <xf numFmtId="0" fontId="3" fillId="0" borderId="0"/>
    <xf numFmtId="0" fontId="2" fillId="0" borderId="0"/>
    <xf numFmtId="0" fontId="2" fillId="0" borderId="0"/>
    <xf numFmtId="0" fontId="82" fillId="19" borderId="0" applyNumberFormat="0" applyBorder="0" applyAlignment="0" applyProtection="0"/>
    <xf numFmtId="0" fontId="29" fillId="0" borderId="0"/>
    <xf numFmtId="0" fontId="40" fillId="0" borderId="0"/>
  </cellStyleXfs>
  <cellXfs count="420">
    <xf numFmtId="0" fontId="0" fillId="0" borderId="0" xfId="0"/>
    <xf numFmtId="0" fontId="7" fillId="6" borderId="0" xfId="0" applyFont="1" applyFill="1"/>
    <xf numFmtId="0" fontId="7" fillId="6" borderId="0" xfId="0" applyFont="1" applyFill="1" applyProtection="1">
      <protection hidden="1"/>
    </xf>
    <xf numFmtId="0" fontId="9" fillId="7" borderId="0" xfId="0" applyFont="1" applyFill="1" applyProtection="1">
      <protection hidden="1"/>
    </xf>
    <xf numFmtId="0" fontId="7" fillId="7" borderId="0" xfId="0" applyFont="1" applyFill="1" applyProtection="1">
      <protection hidden="1"/>
    </xf>
    <xf numFmtId="0" fontId="10" fillId="7" borderId="0" xfId="0" applyFont="1" applyFill="1" applyAlignment="1" applyProtection="1">
      <alignment vertical="top" wrapText="1"/>
      <protection hidden="1"/>
    </xf>
    <xf numFmtId="0" fontId="12" fillId="6" borderId="0" xfId="0" applyFont="1" applyFill="1" applyProtection="1">
      <protection hidden="1"/>
    </xf>
    <xf numFmtId="0" fontId="17" fillId="6" borderId="0" xfId="0" applyFont="1" applyFill="1"/>
    <xf numFmtId="0" fontId="19" fillId="6" borderId="0" xfId="0" applyFont="1" applyFill="1" applyProtection="1">
      <protection hidden="1"/>
    </xf>
    <xf numFmtId="9" fontId="20" fillId="6" borderId="0" xfId="0" applyNumberFormat="1" applyFont="1" applyFill="1" applyAlignment="1" applyProtection="1">
      <alignment horizontal="left" vertical="top"/>
      <protection hidden="1"/>
    </xf>
    <xf numFmtId="0" fontId="21" fillId="6" borderId="0" xfId="0" applyFont="1" applyFill="1" applyProtection="1">
      <protection hidden="1"/>
    </xf>
    <xf numFmtId="0" fontId="22" fillId="6" borderId="0" xfId="0" applyFont="1" applyFill="1" applyAlignment="1" applyProtection="1">
      <alignment horizontal="center" vertical="center"/>
      <protection hidden="1"/>
    </xf>
    <xf numFmtId="0" fontId="23" fillId="6" borderId="0" xfId="0" applyFont="1" applyFill="1" applyAlignment="1" applyProtection="1">
      <alignment horizontal="left" vertical="center"/>
      <protection hidden="1"/>
    </xf>
    <xf numFmtId="0" fontId="15" fillId="6" borderId="0" xfId="0" applyFont="1" applyFill="1" applyAlignment="1" applyProtection="1">
      <alignment vertical="top" wrapText="1"/>
      <protection hidden="1"/>
    </xf>
    <xf numFmtId="0" fontId="15" fillId="6" borderId="0" xfId="0" applyFont="1" applyFill="1" applyAlignment="1" applyProtection="1">
      <alignment horizontal="center" vertical="center"/>
      <protection hidden="1"/>
    </xf>
    <xf numFmtId="0" fontId="19" fillId="8" borderId="0" xfId="0" applyFont="1" applyFill="1" applyProtection="1">
      <protection hidden="1"/>
    </xf>
    <xf numFmtId="0" fontId="19" fillId="6" borderId="0" xfId="0" applyFont="1" applyFill="1" applyAlignment="1" applyProtection="1">
      <alignment vertical="center"/>
      <protection hidden="1"/>
    </xf>
    <xf numFmtId="0" fontId="18" fillId="8" borderId="0" xfId="0" applyFont="1" applyFill="1" applyProtection="1">
      <protection hidden="1"/>
    </xf>
    <xf numFmtId="0" fontId="25" fillId="6" borderId="0" xfId="0" applyFont="1" applyFill="1" applyProtection="1">
      <protection hidden="1"/>
    </xf>
    <xf numFmtId="0" fontId="26" fillId="8" borderId="0" xfId="0" applyFont="1" applyFill="1" applyProtection="1">
      <protection hidden="1"/>
    </xf>
    <xf numFmtId="0" fontId="7" fillId="6" borderId="0" xfId="0" applyFont="1" applyFill="1" applyAlignment="1" applyProtection="1">
      <alignment vertical="center"/>
      <protection hidden="1"/>
    </xf>
    <xf numFmtId="0" fontId="28" fillId="6" borderId="0" xfId="0" applyFont="1" applyFill="1" applyAlignment="1" applyProtection="1">
      <alignment vertical="center"/>
      <protection hidden="1"/>
    </xf>
    <xf numFmtId="0" fontId="27" fillId="6" borderId="0" xfId="0" applyFont="1" applyFill="1" applyAlignment="1" applyProtection="1">
      <alignment vertical="center" wrapText="1"/>
      <protection hidden="1"/>
    </xf>
    <xf numFmtId="0" fontId="7" fillId="6" borderId="0" xfId="0" applyFont="1" applyFill="1" applyAlignment="1" applyProtection="1">
      <alignment vertical="center" wrapText="1"/>
      <protection hidden="1"/>
    </xf>
    <xf numFmtId="0" fontId="27" fillId="6" borderId="0" xfId="0" applyFont="1" applyFill="1" applyAlignment="1" applyProtection="1">
      <alignment horizontal="left" vertical="center"/>
      <protection hidden="1"/>
    </xf>
    <xf numFmtId="43" fontId="27" fillId="6" borderId="0" xfId="1" applyFont="1" applyFill="1" applyBorder="1" applyAlignment="1" applyProtection="1">
      <alignment horizontal="center" vertical="center"/>
    </xf>
    <xf numFmtId="43" fontId="7" fillId="6" borderId="0" xfId="1" applyFont="1" applyFill="1" applyBorder="1" applyAlignment="1" applyProtection="1">
      <alignment horizontal="center" vertical="center"/>
    </xf>
    <xf numFmtId="0" fontId="7" fillId="6" borderId="0" xfId="0" applyFont="1" applyFill="1" applyAlignment="1" applyProtection="1">
      <alignment horizontal="right" vertical="center" wrapText="1"/>
      <protection hidden="1"/>
    </xf>
    <xf numFmtId="0" fontId="27" fillId="6" borderId="0" xfId="0" applyFont="1" applyFill="1" applyAlignment="1" applyProtection="1">
      <alignment horizontal="right" vertical="center"/>
      <protection hidden="1"/>
    </xf>
    <xf numFmtId="0" fontId="7" fillId="10" borderId="0" xfId="0" applyFont="1" applyFill="1" applyAlignment="1" applyProtection="1">
      <alignment horizontal="left"/>
      <protection hidden="1"/>
    </xf>
    <xf numFmtId="0" fontId="7" fillId="10" borderId="0" xfId="0" applyFont="1" applyFill="1" applyAlignment="1" applyProtection="1">
      <alignment wrapText="1"/>
      <protection hidden="1"/>
    </xf>
    <xf numFmtId="0" fontId="7" fillId="10" borderId="0" xfId="0" applyFont="1" applyFill="1" applyAlignment="1" applyProtection="1">
      <alignment horizontal="center"/>
      <protection hidden="1"/>
    </xf>
    <xf numFmtId="0" fontId="7" fillId="10" borderId="0" xfId="0" applyFont="1" applyFill="1" applyProtection="1">
      <protection hidden="1"/>
    </xf>
    <xf numFmtId="0" fontId="18" fillId="10" borderId="0" xfId="0" applyFont="1" applyFill="1" applyProtection="1">
      <protection hidden="1"/>
    </xf>
    <xf numFmtId="0" fontId="25" fillId="10" borderId="0" xfId="0" applyFont="1" applyFill="1" applyProtection="1">
      <protection hidden="1"/>
    </xf>
    <xf numFmtId="0" fontId="27" fillId="8" borderId="0" xfId="0" applyFont="1" applyFill="1" applyAlignment="1" applyProtection="1">
      <alignment horizontal="left"/>
      <protection hidden="1"/>
    </xf>
    <xf numFmtId="0" fontId="32" fillId="8" borderId="0" xfId="0" applyFont="1" applyFill="1" applyProtection="1">
      <protection hidden="1"/>
    </xf>
    <xf numFmtId="0" fontId="15" fillId="6" borderId="0" xfId="0" applyFont="1" applyFill="1" applyAlignment="1" applyProtection="1">
      <alignment horizontal="left"/>
      <protection hidden="1"/>
    </xf>
    <xf numFmtId="0" fontId="27" fillId="6" borderId="0" xfId="0" applyFont="1" applyFill="1" applyAlignment="1" applyProtection="1">
      <alignment horizontal="left"/>
      <protection hidden="1"/>
    </xf>
    <xf numFmtId="0" fontId="32" fillId="6" borderId="0" xfId="0" applyFont="1" applyFill="1" applyProtection="1">
      <protection hidden="1"/>
    </xf>
    <xf numFmtId="43" fontId="32" fillId="6" borderId="0" xfId="0" applyNumberFormat="1" applyFont="1" applyFill="1" applyProtection="1">
      <protection hidden="1"/>
    </xf>
    <xf numFmtId="2" fontId="37" fillId="8" borderId="0" xfId="1" applyNumberFormat="1" applyFont="1" applyFill="1" applyBorder="1" applyAlignment="1" applyProtection="1">
      <alignment horizontal="center" vertical="center"/>
      <protection hidden="1"/>
    </xf>
    <xf numFmtId="0" fontId="29" fillId="6" borderId="0" xfId="0" applyFont="1" applyFill="1" applyProtection="1">
      <protection hidden="1"/>
    </xf>
    <xf numFmtId="0" fontId="0" fillId="6" borderId="0" xfId="0" applyFill="1" applyProtection="1">
      <protection hidden="1"/>
    </xf>
    <xf numFmtId="0" fontId="39" fillId="6" borderId="0" xfId="0" applyFont="1" applyFill="1" applyProtection="1">
      <protection hidden="1"/>
    </xf>
    <xf numFmtId="1" fontId="27" fillId="6" borderId="0" xfId="0" applyNumberFormat="1" applyFont="1" applyFill="1" applyProtection="1">
      <protection hidden="1"/>
    </xf>
    <xf numFmtId="0" fontId="38" fillId="6" borderId="0" xfId="0" applyFont="1" applyFill="1" applyProtection="1">
      <protection hidden="1"/>
    </xf>
    <xf numFmtId="0" fontId="6" fillId="2" borderId="0" xfId="2" applyBorder="1" applyAlignment="1">
      <alignment horizontal="left" vertical="center"/>
    </xf>
    <xf numFmtId="0" fontId="6" fillId="2" borderId="0" xfId="2" applyBorder="1" applyAlignment="1" applyProtection="1">
      <protection hidden="1"/>
    </xf>
    <xf numFmtId="0" fontId="6" fillId="4" borderId="0" xfId="4" applyBorder="1" applyAlignment="1">
      <alignment horizontal="left" vertical="center"/>
    </xf>
    <xf numFmtId="0" fontId="6" fillId="4" borderId="0" xfId="4" applyAlignment="1" applyProtection="1">
      <protection hidden="1"/>
    </xf>
    <xf numFmtId="0" fontId="6" fillId="4" borderId="0" xfId="4" applyBorder="1" applyAlignment="1" applyProtection="1">
      <protection hidden="1"/>
    </xf>
    <xf numFmtId="0" fontId="6" fillId="6" borderId="0" xfId="2" applyFill="1" applyBorder="1" applyAlignment="1">
      <alignment horizontal="left" vertical="center"/>
    </xf>
    <xf numFmtId="0" fontId="6" fillId="6" borderId="0" xfId="2" applyFill="1" applyAlignment="1" applyProtection="1">
      <protection hidden="1"/>
    </xf>
    <xf numFmtId="0" fontId="6" fillId="6" borderId="0" xfId="2" applyFill="1" applyBorder="1" applyAlignment="1" applyProtection="1">
      <protection hidden="1"/>
    </xf>
    <xf numFmtId="0" fontId="42" fillId="6" borderId="0" xfId="0" applyFont="1" applyFill="1" applyProtection="1">
      <protection hidden="1"/>
    </xf>
    <xf numFmtId="0" fontId="6" fillId="5" borderId="0" xfId="5" applyBorder="1" applyAlignment="1">
      <alignment horizontal="left" vertical="center"/>
    </xf>
    <xf numFmtId="0" fontId="6" fillId="5" borderId="0" xfId="5" applyAlignment="1" applyProtection="1">
      <protection hidden="1"/>
    </xf>
    <xf numFmtId="0" fontId="6" fillId="5" borderId="0" xfId="5" applyBorder="1" applyAlignment="1" applyProtection="1">
      <protection hidden="1"/>
    </xf>
    <xf numFmtId="0" fontId="7" fillId="0" borderId="0" xfId="6" applyFont="1" applyProtection="1">
      <protection hidden="1"/>
    </xf>
    <xf numFmtId="0" fontId="43" fillId="0" borderId="0" xfId="6" applyFont="1"/>
    <xf numFmtId="0" fontId="30" fillId="0" borderId="0" xfId="6" applyFont="1" applyProtection="1">
      <protection hidden="1"/>
    </xf>
    <xf numFmtId="0" fontId="7" fillId="0" borderId="11" xfId="6" applyFont="1" applyBorder="1" applyProtection="1">
      <protection hidden="1"/>
    </xf>
    <xf numFmtId="0" fontId="27" fillId="0" borderId="0" xfId="6" applyFont="1" applyProtection="1">
      <protection hidden="1"/>
    </xf>
    <xf numFmtId="0" fontId="7" fillId="0" borderId="0" xfId="6" quotePrefix="1" applyFont="1" applyProtection="1">
      <protection hidden="1"/>
    </xf>
    <xf numFmtId="0" fontId="6" fillId="3" borderId="0" xfId="3" applyBorder="1" applyAlignment="1">
      <alignment horizontal="left" vertical="center"/>
    </xf>
    <xf numFmtId="0" fontId="6" fillId="3" borderId="0" xfId="3" applyAlignment="1" applyProtection="1">
      <protection hidden="1"/>
    </xf>
    <xf numFmtId="0" fontId="6" fillId="3" borderId="0" xfId="3" applyBorder="1" applyAlignment="1" applyProtection="1">
      <protection hidden="1"/>
    </xf>
    <xf numFmtId="0" fontId="0" fillId="9" borderId="0" xfId="0" applyFill="1" applyProtection="1">
      <protection hidden="1"/>
    </xf>
    <xf numFmtId="0" fontId="24" fillId="6" borderId="0" xfId="0" applyFont="1" applyFill="1" applyAlignment="1" applyProtection="1">
      <alignment horizontal="left" vertical="center"/>
      <protection hidden="1"/>
    </xf>
    <xf numFmtId="0" fontId="45" fillId="6" borderId="0" xfId="0" applyFont="1" applyFill="1" applyAlignment="1" applyProtection="1">
      <alignment horizontal="center" vertical="center" wrapText="1"/>
      <protection hidden="1"/>
    </xf>
    <xf numFmtId="0" fontId="7" fillId="6" borderId="0" xfId="0" applyFont="1" applyFill="1" applyAlignment="1" applyProtection="1">
      <alignment horizontal="right" vertical="center"/>
      <protection hidden="1"/>
    </xf>
    <xf numFmtId="0" fontId="7" fillId="6" borderId="0" xfId="0" applyFont="1" applyFill="1" applyAlignment="1" applyProtection="1">
      <alignment wrapText="1"/>
      <protection hidden="1"/>
    </xf>
    <xf numFmtId="0" fontId="46" fillId="8" borderId="0" xfId="0" applyFont="1" applyFill="1" applyProtection="1">
      <protection hidden="1"/>
    </xf>
    <xf numFmtId="49" fontId="46" fillId="6" borderId="0" xfId="0" applyNumberFormat="1" applyFont="1" applyFill="1" applyAlignment="1" applyProtection="1">
      <alignment horizontal="center"/>
      <protection hidden="1"/>
    </xf>
    <xf numFmtId="2" fontId="46" fillId="6" borderId="0" xfId="0" applyNumberFormat="1" applyFont="1" applyFill="1" applyProtection="1">
      <protection hidden="1"/>
    </xf>
    <xf numFmtId="0" fontId="46" fillId="6" borderId="0" xfId="0" applyFont="1" applyFill="1" applyProtection="1">
      <protection hidden="1"/>
    </xf>
    <xf numFmtId="0" fontId="19" fillId="13" borderId="0" xfId="0" applyFont="1" applyFill="1" applyProtection="1">
      <protection hidden="1"/>
    </xf>
    <xf numFmtId="164" fontId="33" fillId="14" borderId="0" xfId="1" applyNumberFormat="1" applyFont="1" applyFill="1" applyBorder="1" applyAlignment="1" applyProtection="1">
      <alignment vertical="center"/>
      <protection hidden="1"/>
    </xf>
    <xf numFmtId="0" fontId="27" fillId="14" borderId="0" xfId="0" applyFont="1" applyFill="1" applyAlignment="1" applyProtection="1">
      <alignment horizontal="left"/>
      <protection hidden="1"/>
    </xf>
    <xf numFmtId="0" fontId="7" fillId="13" borderId="0" xfId="0" applyFont="1" applyFill="1" applyProtection="1">
      <protection hidden="1"/>
    </xf>
    <xf numFmtId="0" fontId="19" fillId="13" borderId="14" xfId="0" applyFont="1" applyFill="1" applyBorder="1" applyProtection="1">
      <protection hidden="1"/>
    </xf>
    <xf numFmtId="0" fontId="7" fillId="13" borderId="0" xfId="0" applyFont="1" applyFill="1" applyAlignment="1" applyProtection="1">
      <alignment vertical="center"/>
      <protection hidden="1"/>
    </xf>
    <xf numFmtId="0" fontId="15" fillId="13" borderId="16" xfId="0" applyFont="1" applyFill="1" applyBorder="1" applyAlignment="1" applyProtection="1">
      <alignment horizontal="left" vertical="center"/>
      <protection hidden="1"/>
    </xf>
    <xf numFmtId="0" fontId="45" fillId="13" borderId="16" xfId="0" applyFont="1" applyFill="1" applyBorder="1" applyAlignment="1" applyProtection="1">
      <alignment horizontal="center" vertical="center" wrapText="1"/>
      <protection hidden="1"/>
    </xf>
    <xf numFmtId="0" fontId="7" fillId="13" borderId="0" xfId="0" applyFont="1" applyFill="1" applyAlignment="1" applyProtection="1">
      <alignment horizontal="right" vertical="center"/>
      <protection hidden="1"/>
    </xf>
    <xf numFmtId="0" fontId="19" fillId="13" borderId="20" xfId="0" applyFont="1" applyFill="1" applyBorder="1" applyProtection="1">
      <protection hidden="1"/>
    </xf>
    <xf numFmtId="0" fontId="7" fillId="13" borderId="14" xfId="0" applyFont="1" applyFill="1" applyBorder="1" applyProtection="1">
      <protection hidden="1"/>
    </xf>
    <xf numFmtId="0" fontId="7" fillId="13" borderId="15" xfId="0" applyFont="1" applyFill="1" applyBorder="1" applyAlignment="1" applyProtection="1">
      <alignment vertical="center"/>
      <protection hidden="1"/>
    </xf>
    <xf numFmtId="0" fontId="35" fillId="13" borderId="0" xfId="0" applyFont="1" applyFill="1" applyAlignment="1">
      <alignment vertical="center"/>
    </xf>
    <xf numFmtId="0" fontId="36" fillId="13" borderId="17" xfId="0" applyFont="1" applyFill="1" applyBorder="1" applyAlignment="1" applyProtection="1">
      <alignment vertical="center"/>
      <protection hidden="1"/>
    </xf>
    <xf numFmtId="0" fontId="7" fillId="13" borderId="17" xfId="0" applyFont="1" applyFill="1" applyBorder="1" applyProtection="1">
      <protection hidden="1"/>
    </xf>
    <xf numFmtId="0" fontId="7" fillId="13" borderId="21" xfId="0" applyFont="1" applyFill="1" applyBorder="1" applyAlignment="1" applyProtection="1">
      <alignment vertical="center"/>
      <protection hidden="1"/>
    </xf>
    <xf numFmtId="0" fontId="27" fillId="13" borderId="1" xfId="0" applyFont="1" applyFill="1" applyBorder="1" applyAlignment="1" applyProtection="1">
      <alignment vertical="center"/>
      <protection hidden="1"/>
    </xf>
    <xf numFmtId="0" fontId="27" fillId="13" borderId="2" xfId="0" applyFont="1" applyFill="1" applyBorder="1" applyAlignment="1" applyProtection="1">
      <alignment vertical="center"/>
      <protection hidden="1"/>
    </xf>
    <xf numFmtId="0" fontId="27" fillId="13" borderId="3" xfId="0" applyFont="1" applyFill="1" applyBorder="1" applyAlignment="1" applyProtection="1">
      <alignment vertical="center"/>
      <protection hidden="1"/>
    </xf>
    <xf numFmtId="0" fontId="27" fillId="13" borderId="6" xfId="0" applyFont="1" applyFill="1" applyBorder="1" applyAlignment="1" applyProtection="1">
      <alignment vertical="center"/>
      <protection hidden="1"/>
    </xf>
    <xf numFmtId="0" fontId="27" fillId="13" borderId="10" xfId="0" applyFont="1" applyFill="1" applyBorder="1" applyAlignment="1" applyProtection="1">
      <alignment vertical="center"/>
      <protection hidden="1"/>
    </xf>
    <xf numFmtId="0" fontId="27" fillId="13" borderId="2" xfId="0" applyFont="1" applyFill="1" applyBorder="1" applyAlignment="1" applyProtection="1">
      <alignment vertical="center" wrapText="1"/>
      <protection hidden="1"/>
    </xf>
    <xf numFmtId="0" fontId="27" fillId="13" borderId="3" xfId="0" applyFont="1" applyFill="1" applyBorder="1" applyAlignment="1" applyProtection="1">
      <alignment horizontal="right" vertical="center"/>
      <protection hidden="1"/>
    </xf>
    <xf numFmtId="9" fontId="30" fillId="13" borderId="6" xfId="0" applyNumberFormat="1" applyFont="1" applyFill="1" applyBorder="1" applyAlignment="1" applyProtection="1">
      <alignment horizontal="left" vertical="center"/>
      <protection hidden="1"/>
    </xf>
    <xf numFmtId="0" fontId="27" fillId="13" borderId="0" xfId="0" applyFont="1" applyFill="1" applyAlignment="1" applyProtection="1">
      <alignment horizontal="right" vertical="center"/>
      <protection hidden="1"/>
    </xf>
    <xf numFmtId="0" fontId="27" fillId="13" borderId="7" xfId="0" applyFont="1" applyFill="1" applyBorder="1" applyAlignment="1" applyProtection="1">
      <alignment horizontal="right" vertical="center"/>
      <protection hidden="1"/>
    </xf>
    <xf numFmtId="0" fontId="27" fillId="13" borderId="8" xfId="0" applyFont="1" applyFill="1" applyBorder="1" applyAlignment="1" applyProtection="1">
      <alignment horizontal="right" vertical="center"/>
      <protection hidden="1"/>
    </xf>
    <xf numFmtId="0" fontId="27" fillId="13" borderId="9" xfId="0" applyFont="1" applyFill="1" applyBorder="1" applyAlignment="1" applyProtection="1">
      <alignment horizontal="right" vertical="center"/>
      <protection hidden="1"/>
    </xf>
    <xf numFmtId="0" fontId="24" fillId="7" borderId="23" xfId="0" applyFont="1" applyFill="1" applyBorder="1" applyProtection="1">
      <protection hidden="1"/>
    </xf>
    <xf numFmtId="0" fontId="15" fillId="7" borderId="23" xfId="0" applyFont="1" applyFill="1" applyBorder="1" applyProtection="1">
      <protection hidden="1"/>
    </xf>
    <xf numFmtId="0" fontId="7" fillId="7" borderId="23" xfId="0" applyFont="1" applyFill="1" applyBorder="1" applyProtection="1">
      <protection hidden="1"/>
    </xf>
    <xf numFmtId="0" fontId="24" fillId="7" borderId="0" xfId="0" applyFont="1" applyFill="1" applyProtection="1">
      <protection hidden="1"/>
    </xf>
    <xf numFmtId="0" fontId="15" fillId="7" borderId="0" xfId="0" applyFont="1" applyFill="1" applyProtection="1">
      <protection hidden="1"/>
    </xf>
    <xf numFmtId="0" fontId="27" fillId="13" borderId="26" xfId="0" applyFont="1" applyFill="1" applyBorder="1" applyAlignment="1" applyProtection="1">
      <alignment horizontal="right" vertical="center"/>
      <protection hidden="1"/>
    </xf>
    <xf numFmtId="0" fontId="27" fillId="13" borderId="25" xfId="0" applyFont="1" applyFill="1" applyBorder="1" applyAlignment="1" applyProtection="1">
      <alignment horizontal="right" vertical="center"/>
      <protection hidden="1"/>
    </xf>
    <xf numFmtId="0" fontId="19" fillId="14" borderId="24" xfId="0" applyFont="1" applyFill="1" applyBorder="1" applyProtection="1">
      <protection hidden="1"/>
    </xf>
    <xf numFmtId="0" fontId="49" fillId="13" borderId="0" xfId="0" applyFont="1" applyFill="1" applyAlignment="1" applyProtection="1">
      <alignment vertical="center"/>
      <protection hidden="1"/>
    </xf>
    <xf numFmtId="0" fontId="49" fillId="13" borderId="20" xfId="0" applyFont="1" applyFill="1" applyBorder="1" applyAlignment="1" applyProtection="1">
      <alignment vertical="center"/>
      <protection hidden="1"/>
    </xf>
    <xf numFmtId="0" fontId="35" fillId="8" borderId="0" xfId="0" applyFont="1" applyFill="1" applyAlignment="1">
      <alignment vertical="center"/>
    </xf>
    <xf numFmtId="0" fontId="37" fillId="8" borderId="0" xfId="0" applyFont="1" applyFill="1" applyAlignment="1">
      <alignment horizontal="center" vertical="center"/>
    </xf>
    <xf numFmtId="0" fontId="44" fillId="9" borderId="0" xfId="0" applyFont="1" applyFill="1" applyAlignment="1" applyProtection="1">
      <alignment horizontal="left" vertical="center"/>
      <protection hidden="1"/>
    </xf>
    <xf numFmtId="2" fontId="27" fillId="13" borderId="24" xfId="1" applyNumberFormat="1" applyFont="1" applyFill="1" applyBorder="1" applyAlignment="1" applyProtection="1">
      <alignment horizontal="center" vertical="center"/>
      <protection hidden="1"/>
    </xf>
    <xf numFmtId="164" fontId="27" fillId="13" borderId="24" xfId="1" applyNumberFormat="1" applyFont="1" applyFill="1" applyBorder="1" applyAlignment="1" applyProtection="1">
      <alignment vertical="center"/>
      <protection hidden="1"/>
    </xf>
    <xf numFmtId="0" fontId="13" fillId="7" borderId="26" xfId="0" applyFont="1" applyFill="1" applyBorder="1" applyAlignment="1" applyProtection="1">
      <alignment horizontal="left"/>
      <protection hidden="1"/>
    </xf>
    <xf numFmtId="0" fontId="7" fillId="7" borderId="23" xfId="0" applyFont="1" applyFill="1" applyBorder="1"/>
    <xf numFmtId="0" fontId="13" fillId="7" borderId="23" xfId="0" applyFont="1" applyFill="1" applyBorder="1" applyAlignment="1" applyProtection="1">
      <alignment horizontal="left"/>
      <protection hidden="1"/>
    </xf>
    <xf numFmtId="17" fontId="14" fillId="7" borderId="23" xfId="0" applyNumberFormat="1" applyFont="1" applyFill="1" applyBorder="1" applyAlignment="1" applyProtection="1">
      <alignment horizontal="left"/>
      <protection hidden="1"/>
    </xf>
    <xf numFmtId="0" fontId="16" fillId="7" borderId="25" xfId="0" applyFont="1" applyFill="1" applyBorder="1" applyAlignment="1">
      <alignment vertical="center"/>
    </xf>
    <xf numFmtId="0" fontId="52" fillId="6" borderId="0" xfId="0" applyFont="1" applyFill="1" applyAlignment="1" applyProtection="1">
      <alignment horizontal="left" vertical="center"/>
      <protection hidden="1"/>
    </xf>
    <xf numFmtId="0" fontId="27" fillId="0" borderId="0" xfId="6" applyFont="1" applyAlignment="1" applyProtection="1">
      <alignment vertical="center"/>
      <protection hidden="1"/>
    </xf>
    <xf numFmtId="0" fontId="53" fillId="0" borderId="0" xfId="12" applyFont="1"/>
    <xf numFmtId="0" fontId="43" fillId="0" borderId="0" xfId="12" applyFont="1"/>
    <xf numFmtId="0" fontId="54" fillId="0" borderId="0" xfId="12" applyFont="1"/>
    <xf numFmtId="0" fontId="54" fillId="0" borderId="0" xfId="7" applyFont="1"/>
    <xf numFmtId="0" fontId="53" fillId="0" borderId="11" xfId="12" applyFont="1" applyBorder="1"/>
    <xf numFmtId="0" fontId="55" fillId="0" borderId="11" xfId="7" applyFont="1" applyBorder="1"/>
    <xf numFmtId="0" fontId="54" fillId="0" borderId="11" xfId="7" applyFont="1" applyBorder="1"/>
    <xf numFmtId="0" fontId="43" fillId="0" borderId="11" xfId="12" applyFont="1" applyBorder="1"/>
    <xf numFmtId="0" fontId="27" fillId="13" borderId="0" xfId="0" applyFont="1" applyFill="1" applyAlignment="1" applyProtection="1">
      <alignment vertical="center"/>
      <protection hidden="1"/>
    </xf>
    <xf numFmtId="0" fontId="27" fillId="13" borderId="7" xfId="0" applyFont="1" applyFill="1" applyBorder="1" applyAlignment="1" applyProtection="1">
      <alignment vertical="center"/>
      <protection hidden="1"/>
    </xf>
    <xf numFmtId="0" fontId="24" fillId="6" borderId="0" xfId="0" applyFont="1" applyFill="1" applyProtection="1">
      <protection hidden="1"/>
    </xf>
    <xf numFmtId="0" fontId="41" fillId="6" borderId="0" xfId="0" applyFont="1" applyFill="1" applyProtection="1">
      <protection hidden="1"/>
    </xf>
    <xf numFmtId="0" fontId="6" fillId="2" borderId="0" xfId="2" applyAlignment="1" applyProtection="1">
      <protection hidden="1"/>
    </xf>
    <xf numFmtId="0" fontId="38" fillId="6" borderId="0" xfId="0" applyFont="1" applyFill="1" applyAlignment="1" applyProtection="1">
      <alignment horizontal="right"/>
      <protection hidden="1"/>
    </xf>
    <xf numFmtId="0" fontId="55" fillId="0" borderId="11" xfId="13" applyFont="1" applyBorder="1" applyAlignment="1">
      <alignment vertical="center"/>
    </xf>
    <xf numFmtId="0" fontId="54" fillId="0" borderId="11" xfId="13" applyFont="1" applyBorder="1" applyAlignment="1">
      <alignment vertical="center"/>
    </xf>
    <xf numFmtId="0" fontId="55" fillId="0" borderId="11" xfId="13" applyFont="1" applyBorder="1" applyAlignment="1">
      <alignment vertical="center" wrapText="1"/>
    </xf>
    <xf numFmtId="0" fontId="54" fillId="0" borderId="0" xfId="0" applyFont="1" applyAlignment="1">
      <alignment vertical="center"/>
    </xf>
    <xf numFmtId="2" fontId="38" fillId="6" borderId="0" xfId="0" applyNumberFormat="1" applyFont="1" applyFill="1" applyAlignment="1" applyProtection="1">
      <alignment horizontal="right"/>
      <protection hidden="1"/>
    </xf>
    <xf numFmtId="0" fontId="56" fillId="6" borderId="0" xfId="0" applyFont="1" applyFill="1" applyAlignment="1" applyProtection="1">
      <alignment vertical="center"/>
      <protection hidden="1"/>
    </xf>
    <xf numFmtId="43" fontId="56" fillId="6" borderId="0" xfId="0" applyNumberFormat="1" applyFont="1" applyFill="1" applyAlignment="1" applyProtection="1">
      <alignment vertical="center"/>
      <protection hidden="1"/>
    </xf>
    <xf numFmtId="0" fontId="54" fillId="0" borderId="11" xfId="0" applyFont="1" applyBorder="1" applyAlignment="1">
      <alignment vertical="center"/>
    </xf>
    <xf numFmtId="0" fontId="27" fillId="0" borderId="0" xfId="6" applyFont="1" applyAlignment="1" applyProtection="1">
      <alignment horizontal="center" vertical="center" wrapText="1"/>
      <protection hidden="1"/>
    </xf>
    <xf numFmtId="165" fontId="38" fillId="6" borderId="0" xfId="0" applyNumberFormat="1" applyFont="1" applyFill="1" applyAlignment="1" applyProtection="1">
      <alignment horizontal="right"/>
      <protection hidden="1"/>
    </xf>
    <xf numFmtId="166" fontId="38" fillId="6" borderId="0" xfId="0" applyNumberFormat="1" applyFont="1" applyFill="1" applyAlignment="1" applyProtection="1">
      <alignment horizontal="right"/>
      <protection hidden="1"/>
    </xf>
    <xf numFmtId="0" fontId="57" fillId="15" borderId="11" xfId="0" applyFont="1" applyFill="1" applyBorder="1" applyAlignment="1">
      <alignment horizontal="center" wrapText="1"/>
    </xf>
    <xf numFmtId="0" fontId="57" fillId="14" borderId="11" xfId="0" applyFont="1" applyFill="1" applyBorder="1" applyAlignment="1">
      <alignment horizontal="center" wrapText="1"/>
    </xf>
    <xf numFmtId="0" fontId="57" fillId="7" borderId="11" xfId="0" applyFont="1" applyFill="1" applyBorder="1" applyAlignment="1">
      <alignment horizontal="center" vertical="center"/>
    </xf>
    <xf numFmtId="0" fontId="58" fillId="17" borderId="11" xfId="0" applyFont="1" applyFill="1" applyBorder="1" applyAlignment="1">
      <alignment horizontal="center" vertical="center" wrapText="1"/>
    </xf>
    <xf numFmtId="0" fontId="58" fillId="18" borderId="11" xfId="0" applyFont="1" applyFill="1" applyBorder="1"/>
    <xf numFmtId="0" fontId="1" fillId="0" borderId="11" xfId="13" applyFont="1" applyBorder="1" applyAlignment="1">
      <alignment vertical="center"/>
    </xf>
    <xf numFmtId="166" fontId="58" fillId="0" borderId="11" xfId="0" applyNumberFormat="1" applyFont="1" applyBorder="1"/>
    <xf numFmtId="43" fontId="38" fillId="6" borderId="0" xfId="0" applyNumberFormat="1" applyFont="1" applyFill="1" applyAlignment="1" applyProtection="1">
      <alignment horizontal="right"/>
      <protection hidden="1"/>
    </xf>
    <xf numFmtId="167" fontId="38" fillId="6" borderId="0" xfId="0" applyNumberFormat="1" applyFont="1" applyFill="1" applyAlignment="1" applyProtection="1">
      <alignment horizontal="right"/>
      <protection hidden="1"/>
    </xf>
    <xf numFmtId="168" fontId="38" fillId="6" borderId="0" xfId="0" applyNumberFormat="1" applyFont="1" applyFill="1" applyAlignment="1" applyProtection="1">
      <alignment horizontal="right"/>
      <protection hidden="1"/>
    </xf>
    <xf numFmtId="0" fontId="27" fillId="13" borderId="8" xfId="0" applyFont="1" applyFill="1" applyBorder="1" applyAlignment="1" applyProtection="1">
      <alignment vertical="center"/>
      <protection hidden="1"/>
    </xf>
    <xf numFmtId="0" fontId="27" fillId="13" borderId="9" xfId="0" applyFont="1" applyFill="1" applyBorder="1" applyAlignment="1" applyProtection="1">
      <alignment vertical="center"/>
      <protection hidden="1"/>
    </xf>
    <xf numFmtId="0" fontId="11" fillId="7" borderId="0" xfId="0" applyFont="1" applyFill="1" applyAlignment="1" applyProtection="1">
      <alignment vertical="top" wrapText="1"/>
      <protection hidden="1"/>
    </xf>
    <xf numFmtId="0" fontId="7" fillId="7" borderId="0" xfId="0" applyFont="1" applyFill="1"/>
    <xf numFmtId="0" fontId="13" fillId="6" borderId="0" xfId="0" applyFont="1" applyFill="1" applyAlignment="1" applyProtection="1">
      <alignment horizontal="left"/>
      <protection hidden="1"/>
    </xf>
    <xf numFmtId="169" fontId="14" fillId="6" borderId="0" xfId="0" applyNumberFormat="1" applyFont="1" applyFill="1" applyAlignment="1" applyProtection="1">
      <alignment horizontal="left"/>
      <protection hidden="1"/>
    </xf>
    <xf numFmtId="17" fontId="14" fillId="6" borderId="0" xfId="0" applyNumberFormat="1" applyFont="1" applyFill="1" applyAlignment="1" applyProtection="1">
      <alignment horizontal="left"/>
      <protection hidden="1"/>
    </xf>
    <xf numFmtId="0" fontId="16" fillId="6" borderId="0" xfId="0" applyFont="1" applyFill="1" applyAlignment="1">
      <alignment vertical="center"/>
    </xf>
    <xf numFmtId="0" fontId="61" fillId="6" borderId="0" xfId="0" applyFont="1" applyFill="1" applyAlignment="1" applyProtection="1">
      <alignment horizontal="left" vertical="top" wrapText="1"/>
      <protection hidden="1"/>
    </xf>
    <xf numFmtId="0" fontId="26" fillId="6" borderId="0" xfId="0" applyFont="1" applyFill="1" applyProtection="1">
      <protection hidden="1"/>
    </xf>
    <xf numFmtId="0" fontId="23" fillId="6" borderId="0" xfId="0" applyFont="1" applyFill="1" applyProtection="1">
      <protection hidden="1"/>
    </xf>
    <xf numFmtId="0" fontId="21" fillId="6" borderId="0" xfId="0" applyFont="1" applyFill="1" applyAlignment="1" applyProtection="1">
      <alignment vertical="center"/>
      <protection hidden="1"/>
    </xf>
    <xf numFmtId="0" fontId="21" fillId="6" borderId="0" xfId="0" applyFont="1" applyFill="1" applyAlignment="1" applyProtection="1">
      <alignment vertical="top" wrapText="1"/>
      <protection hidden="1"/>
    </xf>
    <xf numFmtId="0" fontId="21" fillId="6" borderId="0" xfId="0" applyFont="1" applyFill="1" applyAlignment="1" applyProtection="1">
      <alignment horizontal="center" vertical="center"/>
      <protection hidden="1"/>
    </xf>
    <xf numFmtId="0" fontId="19" fillId="6" borderId="0" xfId="0" applyFont="1" applyFill="1" applyAlignment="1" applyProtection="1">
      <alignment horizontal="center"/>
      <protection locked="0"/>
    </xf>
    <xf numFmtId="9" fontId="20" fillId="6" borderId="0" xfId="0" applyNumberFormat="1" applyFont="1" applyFill="1" applyAlignment="1" applyProtection="1">
      <alignment horizontal="left"/>
      <protection hidden="1"/>
    </xf>
    <xf numFmtId="0" fontId="63" fillId="6" borderId="0" xfId="0" applyFont="1" applyFill="1" applyProtection="1">
      <protection hidden="1"/>
    </xf>
    <xf numFmtId="0" fontId="32" fillId="6" borderId="35" xfId="0" applyFont="1" applyFill="1" applyBorder="1" applyAlignment="1" applyProtection="1">
      <alignment vertical="center"/>
      <protection hidden="1"/>
    </xf>
    <xf numFmtId="0" fontId="32" fillId="6" borderId="36" xfId="0" applyFont="1" applyFill="1" applyBorder="1" applyAlignment="1" applyProtection="1">
      <alignment vertical="center"/>
      <protection hidden="1"/>
    </xf>
    <xf numFmtId="0" fontId="32" fillId="6" borderId="37" xfId="0" applyFont="1" applyFill="1" applyBorder="1" applyAlignment="1" applyProtection="1">
      <alignment vertical="center"/>
      <protection hidden="1"/>
    </xf>
    <xf numFmtId="0" fontId="19" fillId="6" borderId="36" xfId="0" applyFont="1" applyFill="1" applyBorder="1" applyAlignment="1" applyProtection="1">
      <alignment vertical="center"/>
      <protection hidden="1"/>
    </xf>
    <xf numFmtId="0" fontId="32" fillId="6" borderId="12" xfId="0" applyFont="1" applyFill="1" applyBorder="1" applyAlignment="1">
      <alignment vertical="center"/>
    </xf>
    <xf numFmtId="0" fontId="32" fillId="6" borderId="0" xfId="0" applyFont="1" applyFill="1" applyAlignment="1">
      <alignment vertical="center" wrapText="1"/>
    </xf>
    <xf numFmtId="0" fontId="32" fillId="6" borderId="7" xfId="0" applyFont="1" applyFill="1" applyBorder="1" applyAlignment="1">
      <alignment vertical="center" wrapText="1"/>
    </xf>
    <xf numFmtId="0" fontId="19" fillId="6" borderId="0" xfId="0" applyFont="1" applyFill="1" applyAlignment="1">
      <alignment vertical="center" wrapText="1"/>
    </xf>
    <xf numFmtId="0" fontId="32" fillId="6" borderId="0" xfId="0" applyFont="1" applyFill="1" applyAlignment="1">
      <alignment vertical="center"/>
    </xf>
    <xf numFmtId="0" fontId="32" fillId="6" borderId="7" xfId="0" applyFont="1" applyFill="1" applyBorder="1" applyAlignment="1">
      <alignment vertical="center"/>
    </xf>
    <xf numFmtId="0" fontId="19" fillId="6" borderId="0" xfId="0" applyFont="1" applyFill="1" applyAlignment="1">
      <alignment vertical="center"/>
    </xf>
    <xf numFmtId="0" fontId="32" fillId="6" borderId="41" xfId="0" applyFont="1" applyFill="1" applyBorder="1" applyAlignment="1">
      <alignment horizontal="left" vertical="center"/>
    </xf>
    <xf numFmtId="0" fontId="32" fillId="6" borderId="13" xfId="0" applyFont="1" applyFill="1" applyBorder="1" applyAlignment="1">
      <alignment vertical="center" wrapText="1"/>
    </xf>
    <xf numFmtId="0" fontId="32" fillId="6" borderId="42" xfId="0" applyFont="1" applyFill="1" applyBorder="1" applyAlignment="1">
      <alignment vertical="center" wrapText="1"/>
    </xf>
    <xf numFmtId="0" fontId="19" fillId="6" borderId="13" xfId="0" applyFont="1" applyFill="1" applyBorder="1" applyAlignment="1">
      <alignment vertical="center" wrapText="1"/>
    </xf>
    <xf numFmtId="3" fontId="32" fillId="6" borderId="0" xfId="0" applyNumberFormat="1" applyFont="1" applyFill="1" applyAlignment="1" applyProtection="1">
      <alignment horizontal="center" vertical="center"/>
      <protection locked="0"/>
    </xf>
    <xf numFmtId="0" fontId="32" fillId="6" borderId="35" xfId="0" applyFont="1" applyFill="1" applyBorder="1" applyAlignment="1">
      <alignment horizontal="left" vertical="center"/>
    </xf>
    <xf numFmtId="0" fontId="32" fillId="6" borderId="36" xfId="0" applyFont="1" applyFill="1" applyBorder="1" applyAlignment="1">
      <alignment vertical="center" wrapText="1"/>
    </xf>
    <xf numFmtId="0" fontId="32" fillId="6" borderId="37" xfId="0" applyFont="1" applyFill="1" applyBorder="1" applyAlignment="1">
      <alignment vertical="center" wrapText="1"/>
    </xf>
    <xf numFmtId="0" fontId="19" fillId="6" borderId="36" xfId="0" applyFont="1" applyFill="1" applyBorder="1" applyAlignment="1">
      <alignment vertical="center" wrapText="1"/>
    </xf>
    <xf numFmtId="0" fontId="32" fillId="6" borderId="12" xfId="0" applyFont="1" applyFill="1" applyBorder="1" applyAlignment="1">
      <alignment horizontal="left" vertical="center"/>
    </xf>
    <xf numFmtId="0" fontId="32" fillId="6" borderId="1" xfId="0" applyFont="1" applyFill="1" applyBorder="1" applyAlignment="1" applyProtection="1">
      <alignment vertical="center"/>
      <protection hidden="1"/>
    </xf>
    <xf numFmtId="0" fontId="32" fillId="6" borderId="2" xfId="0" applyFont="1" applyFill="1" applyBorder="1" applyAlignment="1" applyProtection="1">
      <alignment vertical="center" wrapText="1"/>
      <protection hidden="1"/>
    </xf>
    <xf numFmtId="0" fontId="32" fillId="6" borderId="3" xfId="0" applyFont="1" applyFill="1" applyBorder="1" applyAlignment="1" applyProtection="1">
      <alignment horizontal="right" vertical="center" wrapText="1"/>
      <protection hidden="1"/>
    </xf>
    <xf numFmtId="0" fontId="19" fillId="6" borderId="0" xfId="0" applyFont="1" applyFill="1" applyAlignment="1" applyProtection="1">
      <alignment horizontal="right" vertical="center" wrapText="1"/>
      <protection hidden="1"/>
    </xf>
    <xf numFmtId="9" fontId="20" fillId="6" borderId="43" xfId="0" applyNumberFormat="1" applyFont="1" applyFill="1" applyBorder="1" applyAlignment="1" applyProtection="1">
      <alignment horizontal="left" vertical="center"/>
      <protection hidden="1"/>
    </xf>
    <xf numFmtId="0" fontId="32" fillId="6" borderId="13" xfId="0" applyFont="1" applyFill="1" applyBorder="1" applyAlignment="1" applyProtection="1">
      <alignment horizontal="right" vertical="center"/>
      <protection hidden="1"/>
    </xf>
    <xf numFmtId="0" fontId="32" fillId="6" borderId="42" xfId="0" applyFont="1" applyFill="1" applyBorder="1" applyAlignment="1" applyProtection="1">
      <alignment horizontal="right" vertical="center"/>
      <protection hidden="1"/>
    </xf>
    <xf numFmtId="0" fontId="19" fillId="6" borderId="0" xfId="0" applyFont="1" applyFill="1" applyAlignment="1" applyProtection="1">
      <alignment horizontal="right" vertical="center"/>
      <protection hidden="1"/>
    </xf>
    <xf numFmtId="0" fontId="32" fillId="6" borderId="8" xfId="0" applyFont="1" applyFill="1" applyBorder="1" applyAlignment="1" applyProtection="1">
      <alignment horizontal="right" vertical="center"/>
      <protection hidden="1"/>
    </xf>
    <xf numFmtId="0" fontId="32" fillId="6" borderId="9" xfId="0" applyFont="1" applyFill="1" applyBorder="1" applyAlignment="1" applyProtection="1">
      <alignment horizontal="right" vertical="center"/>
      <protection hidden="1"/>
    </xf>
    <xf numFmtId="0" fontId="32" fillId="6" borderId="10" xfId="0" applyFont="1" applyFill="1" applyBorder="1" applyAlignment="1" applyProtection="1">
      <alignment horizontal="right" vertical="center"/>
      <protection hidden="1"/>
    </xf>
    <xf numFmtId="0" fontId="19" fillId="6" borderId="0" xfId="0" applyFont="1" applyFill="1" applyAlignment="1">
      <alignment horizontal="left"/>
    </xf>
    <xf numFmtId="0" fontId="19" fillId="6" borderId="0" xfId="0" applyFont="1" applyFill="1" applyAlignment="1">
      <alignment wrapText="1"/>
    </xf>
    <xf numFmtId="0" fontId="7" fillId="10" borderId="0" xfId="0" applyFont="1" applyFill="1" applyAlignment="1">
      <alignment horizontal="left"/>
    </xf>
    <xf numFmtId="0" fontId="7" fillId="10" borderId="0" xfId="0" applyFont="1" applyFill="1" applyAlignment="1">
      <alignment wrapText="1"/>
    </xf>
    <xf numFmtId="0" fontId="7" fillId="10" borderId="0" xfId="0" applyFont="1" applyFill="1" applyAlignment="1" applyProtection="1">
      <alignment horizontal="center"/>
      <protection locked="0"/>
    </xf>
    <xf numFmtId="0" fontId="32" fillId="6" borderId="0" xfId="0" applyFont="1" applyFill="1" applyAlignment="1" applyProtection="1">
      <alignment horizontal="left"/>
      <protection hidden="1"/>
    </xf>
    <xf numFmtId="0" fontId="19" fillId="6" borderId="0" xfId="0" applyFont="1" applyFill="1" applyAlignment="1" applyProtection="1">
      <alignment horizontal="left"/>
      <protection hidden="1"/>
    </xf>
    <xf numFmtId="0" fontId="21" fillId="6" borderId="0" xfId="0" applyFont="1" applyFill="1" applyAlignment="1" applyProtection="1">
      <alignment horizontal="left"/>
      <protection hidden="1"/>
    </xf>
    <xf numFmtId="170" fontId="19" fillId="6" borderId="0" xfId="0" applyNumberFormat="1" applyFont="1" applyFill="1" applyAlignment="1" applyProtection="1">
      <alignment horizontal="right"/>
      <protection hidden="1"/>
    </xf>
    <xf numFmtId="0" fontId="66" fillId="6" borderId="0" xfId="0" applyFont="1" applyFill="1" applyAlignment="1" applyProtection="1">
      <alignment vertical="top"/>
      <protection hidden="1"/>
    </xf>
    <xf numFmtId="0" fontId="66" fillId="6" borderId="0" xfId="0" applyFont="1" applyFill="1" applyAlignment="1">
      <alignment vertical="top"/>
    </xf>
    <xf numFmtId="0" fontId="66" fillId="6" borderId="0" xfId="0" applyFont="1" applyFill="1" applyProtection="1">
      <protection hidden="1"/>
    </xf>
    <xf numFmtId="1" fontId="32" fillId="6" borderId="0" xfId="0" applyNumberFormat="1" applyFont="1" applyFill="1" applyProtection="1">
      <protection hidden="1"/>
    </xf>
    <xf numFmtId="3" fontId="65" fillId="6" borderId="0" xfId="0" applyNumberFormat="1" applyFont="1" applyFill="1" applyAlignment="1" applyProtection="1">
      <alignment horizontal="right" vertical="top"/>
      <protection hidden="1"/>
    </xf>
    <xf numFmtId="0" fontId="35" fillId="8" borderId="0" xfId="0" applyFont="1" applyFill="1" applyAlignment="1">
      <alignment vertical="top"/>
    </xf>
    <xf numFmtId="0" fontId="68" fillId="6" borderId="0" xfId="0" applyFont="1" applyFill="1" applyProtection="1">
      <protection hidden="1"/>
    </xf>
    <xf numFmtId="0" fontId="68" fillId="6" borderId="0" xfId="0" applyFont="1" applyFill="1" applyAlignment="1" applyProtection="1">
      <alignment horizontal="left"/>
      <protection hidden="1"/>
    </xf>
    <xf numFmtId="1" fontId="68" fillId="6" borderId="0" xfId="0" applyNumberFormat="1" applyFont="1" applyFill="1" applyAlignment="1" applyProtection="1">
      <alignment horizontal="right"/>
      <protection hidden="1"/>
    </xf>
    <xf numFmtId="1" fontId="69" fillId="6" borderId="0" xfId="0" applyNumberFormat="1" applyFont="1" applyFill="1" applyProtection="1">
      <protection hidden="1"/>
    </xf>
    <xf numFmtId="0" fontId="70" fillId="6" borderId="0" xfId="0" applyFont="1" applyFill="1" applyAlignment="1" applyProtection="1">
      <alignment horizontal="left"/>
      <protection hidden="1"/>
    </xf>
    <xf numFmtId="3" fontId="71" fillId="6" borderId="0" xfId="0" applyNumberFormat="1" applyFont="1" applyFill="1" applyAlignment="1" applyProtection="1">
      <alignment horizontal="right"/>
      <protection hidden="1"/>
    </xf>
    <xf numFmtId="0" fontId="72" fillId="6" borderId="0" xfId="0" applyFont="1" applyFill="1" applyProtection="1">
      <protection hidden="1"/>
    </xf>
    <xf numFmtId="0" fontId="73" fillId="6" borderId="0" xfId="0" applyFont="1" applyFill="1" applyProtection="1">
      <protection hidden="1"/>
    </xf>
    <xf numFmtId="0" fontId="66" fillId="6" borderId="0" xfId="0" applyFont="1" applyFill="1" applyAlignment="1" applyProtection="1">
      <alignment horizontal="left"/>
      <protection hidden="1"/>
    </xf>
    <xf numFmtId="0" fontId="74" fillId="6" borderId="0" xfId="0" applyFont="1" applyFill="1" applyAlignment="1" applyProtection="1">
      <alignment horizontal="left"/>
      <protection hidden="1"/>
    </xf>
    <xf numFmtId="0" fontId="27" fillId="10" borderId="0" xfId="0" applyFont="1" applyFill="1" applyAlignment="1" applyProtection="1">
      <alignment horizontal="left"/>
      <protection hidden="1"/>
    </xf>
    <xf numFmtId="0" fontId="75" fillId="10" borderId="0" xfId="0" applyFont="1" applyFill="1" applyProtection="1">
      <protection hidden="1"/>
    </xf>
    <xf numFmtId="3" fontId="76" fillId="6" borderId="0" xfId="0" applyNumberFormat="1" applyFont="1" applyFill="1" applyAlignment="1" applyProtection="1">
      <alignment vertical="top"/>
      <protection hidden="1"/>
    </xf>
    <xf numFmtId="0" fontId="77" fillId="6" borderId="0" xfId="0" applyFont="1" applyFill="1" applyAlignment="1">
      <alignment vertical="center"/>
    </xf>
    <xf numFmtId="0" fontId="78" fillId="6" borderId="0" xfId="0" applyFont="1" applyFill="1" applyAlignment="1" applyProtection="1">
      <alignment vertical="top"/>
      <protection hidden="1"/>
    </xf>
    <xf numFmtId="0" fontId="78" fillId="6" borderId="0" xfId="0" applyFont="1" applyFill="1" applyAlignment="1">
      <alignment vertical="center"/>
    </xf>
    <xf numFmtId="0" fontId="79" fillId="6" borderId="0" xfId="0" applyFont="1" applyFill="1" applyProtection="1">
      <protection hidden="1"/>
    </xf>
    <xf numFmtId="3" fontId="76" fillId="6" borderId="0" xfId="0" applyNumberFormat="1" applyFont="1" applyFill="1" applyAlignment="1" applyProtection="1">
      <alignment horizontal="right" vertical="top"/>
      <protection hidden="1"/>
    </xf>
    <xf numFmtId="1" fontId="19" fillId="6" borderId="0" xfId="0" applyNumberFormat="1" applyFont="1" applyFill="1" applyProtection="1">
      <protection hidden="1"/>
    </xf>
    <xf numFmtId="1" fontId="19" fillId="6" borderId="0" xfId="0" applyNumberFormat="1" applyFont="1" applyFill="1" applyAlignment="1" applyProtection="1">
      <alignment horizontal="right"/>
      <protection hidden="1"/>
    </xf>
    <xf numFmtId="0" fontId="80" fillId="6" borderId="0" xfId="0" applyFont="1" applyFill="1" applyAlignment="1" applyProtection="1">
      <alignment horizontal="right"/>
      <protection hidden="1"/>
    </xf>
    <xf numFmtId="0" fontId="81" fillId="6" borderId="0" xfId="0" applyFont="1" applyFill="1" applyProtection="1">
      <protection hidden="1"/>
    </xf>
    <xf numFmtId="0" fontId="82" fillId="19" borderId="0" xfId="14" applyBorder="1" applyProtection="1">
      <protection hidden="1"/>
    </xf>
    <xf numFmtId="0" fontId="83" fillId="19" borderId="0" xfId="14" applyFont="1" applyProtection="1">
      <protection hidden="1"/>
    </xf>
    <xf numFmtId="0" fontId="82" fillId="19" borderId="0" xfId="14" applyProtection="1">
      <protection hidden="1"/>
    </xf>
    <xf numFmtId="0" fontId="84" fillId="19" borderId="0" xfId="14" applyFont="1" applyProtection="1">
      <protection hidden="1"/>
    </xf>
    <xf numFmtId="0" fontId="82" fillId="19" borderId="0" xfId="14" applyAlignment="1" applyProtection="1">
      <alignment horizontal="right"/>
      <protection hidden="1"/>
    </xf>
    <xf numFmtId="171" fontId="82" fillId="19" borderId="0" xfId="14" applyNumberFormat="1" applyBorder="1" applyProtection="1">
      <protection hidden="1"/>
    </xf>
    <xf numFmtId="0" fontId="82" fillId="19" borderId="0" xfId="14" applyBorder="1" applyAlignment="1" applyProtection="1">
      <protection hidden="1"/>
    </xf>
    <xf numFmtId="3" fontId="82" fillId="19" borderId="0" xfId="14" applyNumberFormat="1" applyProtection="1">
      <protection hidden="1"/>
    </xf>
    <xf numFmtId="166" fontId="82" fillId="19" borderId="0" xfId="14" applyNumberFormat="1" applyProtection="1">
      <protection hidden="1"/>
    </xf>
    <xf numFmtId="166" fontId="84" fillId="19" borderId="0" xfId="14" applyNumberFormat="1" applyFont="1" applyProtection="1">
      <protection hidden="1"/>
    </xf>
    <xf numFmtId="0" fontId="84" fillId="19" borderId="0" xfId="14" applyFont="1"/>
    <xf numFmtId="0" fontId="84" fillId="19" borderId="0" xfId="14" applyFont="1" applyBorder="1"/>
    <xf numFmtId="2" fontId="84" fillId="19" borderId="0" xfId="14" applyNumberFormat="1" applyFont="1"/>
    <xf numFmtId="0" fontId="82" fillId="19" borderId="0" xfId="14" applyBorder="1"/>
    <xf numFmtId="0" fontId="82" fillId="19" borderId="0" xfId="14"/>
    <xf numFmtId="169" fontId="82" fillId="19" borderId="0" xfId="14" applyNumberFormat="1"/>
    <xf numFmtId="1" fontId="82" fillId="19" borderId="0" xfId="14" applyNumberFormat="1"/>
    <xf numFmtId="0" fontId="29" fillId="6" borderId="0" xfId="15" applyFill="1" applyProtection="1">
      <protection hidden="1"/>
    </xf>
    <xf numFmtId="171" fontId="29" fillId="6" borderId="0" xfId="15" applyNumberFormat="1" applyFill="1" applyProtection="1">
      <protection hidden="1"/>
    </xf>
    <xf numFmtId="0" fontId="19" fillId="6" borderId="0" xfId="0" applyFont="1" applyFill="1" applyAlignment="1" applyProtection="1">
      <alignment horizontal="right"/>
      <protection hidden="1"/>
    </xf>
    <xf numFmtId="1" fontId="82" fillId="19" borderId="0" xfId="14" applyNumberFormat="1" applyProtection="1">
      <protection hidden="1"/>
    </xf>
    <xf numFmtId="0" fontId="82" fillId="19" borderId="0" xfId="14" applyNumberFormat="1" applyProtection="1">
      <protection hidden="1"/>
    </xf>
    <xf numFmtId="0" fontId="89" fillId="0" borderId="11" xfId="0" applyFont="1" applyBorder="1" applyAlignment="1">
      <alignment horizontal="center"/>
    </xf>
    <xf numFmtId="0" fontId="0" fillId="0" borderId="11" xfId="0" applyBorder="1" applyAlignment="1">
      <alignment horizontal="center"/>
    </xf>
    <xf numFmtId="2" fontId="0" fillId="0" borderId="11" xfId="0" applyNumberFormat="1" applyBorder="1" applyAlignment="1">
      <alignment horizontal="center"/>
    </xf>
    <xf numFmtId="2" fontId="0" fillId="0" borderId="0" xfId="0" applyNumberFormat="1"/>
    <xf numFmtId="169" fontId="0" fillId="0" borderId="11" xfId="0" applyNumberFormat="1" applyBorder="1" applyAlignment="1">
      <alignment horizontal="center"/>
    </xf>
    <xf numFmtId="2" fontId="0" fillId="0" borderId="0" xfId="0" applyNumberFormat="1" applyAlignment="1">
      <alignment horizontal="center"/>
    </xf>
    <xf numFmtId="0" fontId="57" fillId="20" borderId="11" xfId="0" applyFont="1" applyFill="1" applyBorder="1" applyAlignment="1">
      <alignment horizontal="center" vertical="center" wrapText="1"/>
    </xf>
    <xf numFmtId="0" fontId="91" fillId="0" borderId="11" xfId="0" applyFont="1" applyBorder="1" applyAlignment="1">
      <alignment horizontal="center"/>
    </xf>
    <xf numFmtId="171" fontId="0" fillId="20" borderId="11" xfId="0" applyNumberFormat="1" applyFill="1" applyBorder="1"/>
    <xf numFmtId="0" fontId="0" fillId="20" borderId="11" xfId="0" applyFill="1" applyBorder="1" applyAlignment="1">
      <alignment horizontal="center"/>
    </xf>
    <xf numFmtId="171" fontId="0" fillId="0" borderId="11" xfId="0" applyNumberFormat="1" applyBorder="1" applyAlignment="1">
      <alignment horizontal="center"/>
    </xf>
    <xf numFmtId="0" fontId="92" fillId="6" borderId="0" xfId="0" applyFont="1" applyFill="1" applyProtection="1">
      <protection hidden="1"/>
    </xf>
    <xf numFmtId="0" fontId="7" fillId="6" borderId="0" xfId="0" applyFont="1" applyFill="1" applyAlignment="1" applyProtection="1">
      <alignment horizontal="left"/>
      <protection hidden="1"/>
    </xf>
    <xf numFmtId="0" fontId="7" fillId="6" borderId="0" xfId="0" applyFont="1" applyFill="1" applyAlignment="1" applyProtection="1">
      <alignment horizontal="center"/>
      <protection hidden="1"/>
    </xf>
    <xf numFmtId="0" fontId="49" fillId="6" borderId="0" xfId="0" applyFont="1" applyFill="1" applyAlignment="1" applyProtection="1">
      <alignment vertical="center"/>
      <protection hidden="1"/>
    </xf>
    <xf numFmtId="0" fontId="35" fillId="6" borderId="0" xfId="0" applyFont="1" applyFill="1" applyAlignment="1">
      <alignment vertical="center"/>
    </xf>
    <xf numFmtId="0" fontId="19" fillId="21" borderId="14" xfId="0" applyFont="1" applyFill="1" applyBorder="1" applyProtection="1">
      <protection hidden="1"/>
    </xf>
    <xf numFmtId="0" fontId="7" fillId="21" borderId="14" xfId="0" applyFont="1" applyFill="1" applyBorder="1" applyProtection="1">
      <protection hidden="1"/>
    </xf>
    <xf numFmtId="0" fontId="7" fillId="21" borderId="15" xfId="0" applyFont="1" applyFill="1" applyBorder="1" applyAlignment="1" applyProtection="1">
      <alignment vertical="center"/>
      <protection hidden="1"/>
    </xf>
    <xf numFmtId="0" fontId="19" fillId="21" borderId="0" xfId="0" applyFont="1" applyFill="1" applyProtection="1">
      <protection hidden="1"/>
    </xf>
    <xf numFmtId="0" fontId="35" fillId="21" borderId="0" xfId="0" applyFont="1" applyFill="1" applyAlignment="1">
      <alignment vertical="center"/>
    </xf>
    <xf numFmtId="0" fontId="7" fillId="21" borderId="0" xfId="0" applyFont="1" applyFill="1" applyAlignment="1" applyProtection="1">
      <alignment vertical="center"/>
      <protection hidden="1"/>
    </xf>
    <xf numFmtId="0" fontId="36" fillId="21" borderId="17" xfId="0" applyFont="1" applyFill="1" applyBorder="1" applyAlignment="1" applyProtection="1">
      <alignment vertical="center"/>
      <protection hidden="1"/>
    </xf>
    <xf numFmtId="0" fontId="19" fillId="21" borderId="20" xfId="0" applyFont="1" applyFill="1" applyBorder="1" applyProtection="1">
      <protection hidden="1"/>
    </xf>
    <xf numFmtId="0" fontId="49" fillId="21" borderId="20" xfId="0" applyFont="1" applyFill="1" applyBorder="1" applyAlignment="1" applyProtection="1">
      <alignment vertical="center"/>
      <protection hidden="1"/>
    </xf>
    <xf numFmtId="0" fontId="7" fillId="21" borderId="21" xfId="0" applyFont="1" applyFill="1" applyBorder="1" applyAlignment="1" applyProtection="1">
      <alignment vertical="center"/>
      <protection hidden="1"/>
    </xf>
    <xf numFmtId="169" fontId="51" fillId="7" borderId="23" xfId="0" applyNumberFormat="1" applyFont="1" applyFill="1" applyBorder="1" applyAlignment="1" applyProtection="1">
      <alignment horizontal="left"/>
      <protection hidden="1"/>
    </xf>
    <xf numFmtId="0" fontId="95" fillId="23" borderId="0" xfId="0" applyFont="1" applyFill="1" applyAlignment="1">
      <alignment horizontal="center" vertical="center"/>
    </xf>
    <xf numFmtId="14" fontId="0" fillId="0" borderId="0" xfId="0" applyNumberFormat="1"/>
    <xf numFmtId="0" fontId="0" fillId="0" borderId="0" xfId="0" applyAlignment="1">
      <alignment wrapText="1"/>
    </xf>
    <xf numFmtId="172" fontId="54" fillId="0" borderId="11" xfId="13" applyNumberFormat="1" applyFont="1" applyBorder="1" applyAlignment="1">
      <alignment vertical="center"/>
    </xf>
    <xf numFmtId="166" fontId="7" fillId="0" borderId="11" xfId="16" applyNumberFormat="1" applyFont="1" applyBorder="1" applyProtection="1">
      <protection hidden="1"/>
    </xf>
    <xf numFmtId="2" fontId="96" fillId="6" borderId="0" xfId="1" applyNumberFormat="1" applyFont="1" applyFill="1" applyBorder="1" applyAlignment="1" applyProtection="1">
      <alignment horizontal="center" vertical="center"/>
      <protection hidden="1"/>
    </xf>
    <xf numFmtId="2" fontId="50" fillId="6" borderId="0" xfId="1" applyNumberFormat="1" applyFont="1" applyFill="1" applyBorder="1" applyAlignment="1" applyProtection="1">
      <alignment horizontal="center" vertical="center"/>
      <protection hidden="1"/>
    </xf>
    <xf numFmtId="169" fontId="97" fillId="13" borderId="20" xfId="0" applyNumberFormat="1" applyFont="1" applyFill="1" applyBorder="1" applyAlignment="1" applyProtection="1">
      <alignment horizontal="center"/>
      <protection hidden="1"/>
    </xf>
    <xf numFmtId="0" fontId="33" fillId="13" borderId="28" xfId="0" applyFont="1" applyFill="1" applyBorder="1" applyAlignment="1">
      <alignment horizontal="center" vertical="center"/>
    </xf>
    <xf numFmtId="0" fontId="7" fillId="13" borderId="15" xfId="0" applyFont="1" applyFill="1" applyBorder="1" applyProtection="1">
      <protection hidden="1"/>
    </xf>
    <xf numFmtId="0" fontId="35" fillId="13" borderId="16" xfId="0" applyFont="1" applyFill="1" applyBorder="1" applyAlignment="1">
      <alignment vertical="center"/>
    </xf>
    <xf numFmtId="0" fontId="35" fillId="13" borderId="17" xfId="0" applyFont="1" applyFill="1" applyBorder="1" applyAlignment="1">
      <alignment vertical="center"/>
    </xf>
    <xf numFmtId="0" fontId="19" fillId="13" borderId="17" xfId="0" applyFont="1" applyFill="1" applyBorder="1" applyProtection="1">
      <protection hidden="1"/>
    </xf>
    <xf numFmtId="0" fontId="37" fillId="13" borderId="16" xfId="0" applyFont="1" applyFill="1" applyBorder="1" applyAlignment="1">
      <alignment horizontal="center" vertical="center"/>
    </xf>
    <xf numFmtId="0" fontId="19" fillId="6" borderId="17" xfId="0" applyFont="1" applyFill="1" applyBorder="1" applyProtection="1">
      <protection hidden="1"/>
    </xf>
    <xf numFmtId="0" fontId="19" fillId="13" borderId="21" xfId="0" applyFont="1" applyFill="1" applyBorder="1" applyProtection="1">
      <protection hidden="1"/>
    </xf>
    <xf numFmtId="0" fontId="19" fillId="13" borderId="27" xfId="0" applyFont="1" applyFill="1" applyBorder="1" applyProtection="1">
      <protection hidden="1"/>
    </xf>
    <xf numFmtId="0" fontId="19" fillId="13" borderId="15" xfId="0" applyFont="1" applyFill="1" applyBorder="1" applyProtection="1">
      <protection hidden="1"/>
    </xf>
    <xf numFmtId="0" fontId="33" fillId="21" borderId="28" xfId="0" applyFont="1" applyFill="1" applyBorder="1" applyAlignment="1">
      <alignment horizontal="center" vertical="center"/>
    </xf>
    <xf numFmtId="169" fontId="97" fillId="21" borderId="20" xfId="0" applyNumberFormat="1" applyFont="1" applyFill="1" applyBorder="1" applyAlignment="1" applyProtection="1">
      <alignment horizontal="center"/>
      <protection hidden="1"/>
    </xf>
    <xf numFmtId="0" fontId="27" fillId="12" borderId="4" xfId="0" applyFont="1" applyFill="1" applyBorder="1" applyAlignment="1" applyProtection="1">
      <alignment vertical="center"/>
      <protection locked="0"/>
    </xf>
    <xf numFmtId="0" fontId="27" fillId="12" borderId="5" xfId="0" applyFont="1" applyFill="1" applyBorder="1" applyAlignment="1" applyProtection="1">
      <alignment vertical="center"/>
      <protection locked="0"/>
    </xf>
    <xf numFmtId="164" fontId="31" fillId="11" borderId="11" xfId="1" applyNumberFormat="1" applyFont="1" applyFill="1" applyBorder="1" applyAlignment="1" applyProtection="1">
      <alignment horizontal="right" vertical="center"/>
      <protection hidden="1"/>
    </xf>
    <xf numFmtId="0" fontId="27" fillId="12" borderId="4" xfId="0" applyFont="1" applyFill="1" applyBorder="1" applyAlignment="1" applyProtection="1">
      <alignment horizontal="right" vertical="center"/>
      <protection locked="0"/>
    </xf>
    <xf numFmtId="0" fontId="27" fillId="12" borderId="5" xfId="0" applyFont="1" applyFill="1" applyBorder="1" applyAlignment="1" applyProtection="1">
      <alignment horizontal="right" vertical="center"/>
      <protection locked="0"/>
    </xf>
    <xf numFmtId="0" fontId="34" fillId="21" borderId="16" xfId="0" applyFont="1" applyFill="1" applyBorder="1" applyAlignment="1" applyProtection="1">
      <alignment horizontal="center" vertical="center"/>
      <protection hidden="1"/>
    </xf>
    <xf numFmtId="0" fontId="34" fillId="21" borderId="17" xfId="0" applyFont="1" applyFill="1" applyBorder="1" applyAlignment="1" applyProtection="1">
      <alignment horizontal="center" vertical="center"/>
      <protection hidden="1"/>
    </xf>
    <xf numFmtId="0" fontId="24" fillId="13" borderId="16" xfId="0" applyFont="1" applyFill="1" applyBorder="1" applyAlignment="1" applyProtection="1">
      <alignment horizontal="center" vertical="center"/>
      <protection hidden="1"/>
    </xf>
    <xf numFmtId="0" fontId="24" fillId="13" borderId="0" xfId="0" applyFont="1" applyFill="1" applyAlignment="1" applyProtection="1">
      <alignment horizontal="center" vertical="center"/>
      <protection hidden="1"/>
    </xf>
    <xf numFmtId="0" fontId="24" fillId="13" borderId="17" xfId="0" applyFont="1" applyFill="1" applyBorder="1" applyAlignment="1" applyProtection="1">
      <alignment horizontal="center" vertical="center"/>
      <protection hidden="1"/>
    </xf>
    <xf numFmtId="0" fontId="24" fillId="21" borderId="16" xfId="0" applyFont="1" applyFill="1" applyBorder="1" applyAlignment="1" applyProtection="1">
      <alignment horizontal="center" vertical="center"/>
      <protection hidden="1"/>
    </xf>
    <xf numFmtId="0" fontId="24" fillId="21" borderId="0" xfId="0" applyFont="1" applyFill="1" applyAlignment="1" applyProtection="1">
      <alignment horizontal="center" vertical="center"/>
      <protection hidden="1"/>
    </xf>
    <xf numFmtId="0" fontId="24" fillId="21" borderId="17" xfId="0" applyFont="1" applyFill="1" applyBorder="1" applyAlignment="1" applyProtection="1">
      <alignment horizontal="center" vertical="center"/>
      <protection hidden="1"/>
    </xf>
    <xf numFmtId="0" fontId="11" fillId="7" borderId="0" xfId="0" applyFont="1" applyFill="1" applyAlignment="1" applyProtection="1">
      <alignment vertical="top" wrapText="1"/>
      <protection hidden="1"/>
    </xf>
    <xf numFmtId="164" fontId="27" fillId="12" borderId="4" xfId="1" applyNumberFormat="1" applyFont="1" applyFill="1" applyBorder="1" applyAlignment="1" applyProtection="1">
      <alignment horizontal="right" vertical="center"/>
      <protection locked="0"/>
    </xf>
    <xf numFmtId="164" fontId="27" fillId="12" borderId="5" xfId="1" applyNumberFormat="1" applyFont="1" applyFill="1" applyBorder="1" applyAlignment="1" applyProtection="1">
      <alignment horizontal="right" vertical="center"/>
      <protection locked="0"/>
    </xf>
    <xf numFmtId="164" fontId="27" fillId="12" borderId="1" xfId="1" applyNumberFormat="1" applyFont="1" applyFill="1" applyBorder="1" applyAlignment="1" applyProtection="1">
      <alignment horizontal="right" vertical="center"/>
      <protection locked="0"/>
    </xf>
    <xf numFmtId="164" fontId="27" fillId="12" borderId="3" xfId="1" applyNumberFormat="1" applyFont="1" applyFill="1" applyBorder="1" applyAlignment="1" applyProtection="1">
      <alignment horizontal="right" vertical="center"/>
      <protection locked="0"/>
    </xf>
    <xf numFmtId="0" fontId="27" fillId="6" borderId="26" xfId="0" applyFont="1" applyFill="1" applyBorder="1" applyAlignment="1" applyProtection="1">
      <alignment horizontal="left" vertical="top" wrapText="1"/>
      <protection hidden="1"/>
    </xf>
    <xf numFmtId="0" fontId="18" fillId="6" borderId="23" xfId="0" applyFont="1" applyFill="1" applyBorder="1" applyAlignment="1" applyProtection="1">
      <alignment horizontal="left" vertical="top" wrapText="1"/>
      <protection hidden="1"/>
    </xf>
    <xf numFmtId="0" fontId="18" fillId="6" borderId="25" xfId="0" applyFont="1" applyFill="1" applyBorder="1" applyAlignment="1" applyProtection="1">
      <alignment horizontal="left" vertical="top" wrapText="1"/>
      <protection hidden="1"/>
    </xf>
    <xf numFmtId="0" fontId="10" fillId="6" borderId="0" xfId="0" applyFont="1" applyFill="1" applyAlignment="1" applyProtection="1">
      <alignment horizontal="left" vertical="center" wrapText="1"/>
      <protection hidden="1"/>
    </xf>
    <xf numFmtId="0" fontId="31" fillId="11" borderId="11" xfId="1" applyNumberFormat="1" applyFont="1" applyFill="1" applyBorder="1" applyAlignment="1" applyProtection="1">
      <alignment vertical="center"/>
    </xf>
    <xf numFmtId="0" fontId="27" fillId="12" borderId="4" xfId="0" applyFont="1" applyFill="1" applyBorder="1" applyAlignment="1" applyProtection="1">
      <alignment horizontal="center" vertical="center"/>
      <protection locked="0"/>
    </xf>
    <xf numFmtId="0" fontId="27" fillId="12" borderId="5" xfId="0" applyFont="1" applyFill="1" applyBorder="1" applyAlignment="1" applyProtection="1">
      <alignment horizontal="center" vertical="center"/>
      <protection locked="0"/>
    </xf>
    <xf numFmtId="0" fontId="27" fillId="12" borderId="29" xfId="0" applyFont="1" applyFill="1" applyBorder="1" applyAlignment="1" applyProtection="1">
      <alignment vertical="center"/>
      <protection locked="0"/>
    </xf>
    <xf numFmtId="0" fontId="27" fillId="12" borderId="30" xfId="0" applyFont="1" applyFill="1" applyBorder="1" applyAlignment="1" applyProtection="1">
      <alignment vertical="center"/>
      <protection locked="0"/>
    </xf>
    <xf numFmtId="0" fontId="27" fillId="12" borderId="31" xfId="0" applyFont="1" applyFill="1" applyBorder="1" applyAlignment="1" applyProtection="1">
      <alignment vertical="center"/>
      <protection locked="0"/>
    </xf>
    <xf numFmtId="0" fontId="27" fillId="12" borderId="32" xfId="0" applyFont="1" applyFill="1" applyBorder="1" applyAlignment="1" applyProtection="1">
      <alignment vertical="center"/>
      <protection locked="0"/>
    </xf>
    <xf numFmtId="0" fontId="45" fillId="13" borderId="22" xfId="0" applyFont="1" applyFill="1" applyBorder="1" applyAlignment="1" applyProtection="1">
      <alignment horizontal="center" vertical="center" wrapText="1"/>
      <protection hidden="1"/>
    </xf>
    <xf numFmtId="0" fontId="45" fillId="13" borderId="18" xfId="0" applyFont="1" applyFill="1" applyBorder="1" applyAlignment="1" applyProtection="1">
      <alignment horizontal="center" vertical="center" wrapText="1"/>
      <protection hidden="1"/>
    </xf>
    <xf numFmtId="0" fontId="45" fillId="13" borderId="19" xfId="0" applyFont="1" applyFill="1" applyBorder="1" applyAlignment="1" applyProtection="1">
      <alignment horizontal="center" vertical="center" wrapText="1"/>
      <protection hidden="1"/>
    </xf>
    <xf numFmtId="0" fontId="19" fillId="21" borderId="27" xfId="0" applyFont="1" applyFill="1" applyBorder="1" applyAlignment="1" applyProtection="1">
      <alignment horizontal="center"/>
      <protection hidden="1"/>
    </xf>
    <xf numFmtId="0" fontId="19" fillId="21" borderId="15" xfId="0" applyFont="1" applyFill="1" applyBorder="1" applyAlignment="1" applyProtection="1">
      <alignment horizontal="center"/>
      <protection hidden="1"/>
    </xf>
    <xf numFmtId="0" fontId="19" fillId="13" borderId="27" xfId="0" applyFont="1" applyFill="1" applyBorder="1" applyAlignment="1" applyProtection="1">
      <alignment horizontal="center"/>
      <protection hidden="1"/>
    </xf>
    <xf numFmtId="0" fontId="19" fillId="13" borderId="15" xfId="0" applyFont="1" applyFill="1" applyBorder="1" applyAlignment="1" applyProtection="1">
      <alignment horizontal="center"/>
      <protection hidden="1"/>
    </xf>
    <xf numFmtId="0" fontId="34" fillId="22" borderId="16" xfId="0" applyFont="1" applyFill="1" applyBorder="1" applyAlignment="1" applyProtection="1">
      <alignment horizontal="center" vertical="center"/>
      <protection hidden="1"/>
    </xf>
    <xf numFmtId="0" fontId="34" fillId="22" borderId="17" xfId="0" applyFont="1" applyFill="1" applyBorder="1" applyAlignment="1" applyProtection="1">
      <alignment horizontal="center" vertical="center"/>
      <protection hidden="1"/>
    </xf>
    <xf numFmtId="0" fontId="28" fillId="13" borderId="16" xfId="0" applyFont="1" applyFill="1" applyBorder="1" applyAlignment="1" applyProtection="1">
      <alignment vertical="center"/>
      <protection hidden="1"/>
    </xf>
    <xf numFmtId="0" fontId="28" fillId="13" borderId="17" xfId="0" applyFont="1" applyFill="1" applyBorder="1" applyAlignment="1" applyProtection="1">
      <alignment vertical="center"/>
      <protection hidden="1"/>
    </xf>
    <xf numFmtId="0" fontId="24" fillId="13" borderId="12" xfId="0" applyFont="1" applyFill="1" applyBorder="1" applyAlignment="1" applyProtection="1">
      <alignment horizontal="center" vertical="center"/>
      <protection hidden="1"/>
    </xf>
    <xf numFmtId="2" fontId="93" fillId="22" borderId="28" xfId="1" applyNumberFormat="1" applyFont="1" applyFill="1" applyBorder="1" applyAlignment="1" applyProtection="1">
      <alignment horizontal="center" vertical="center"/>
      <protection hidden="1"/>
    </xf>
    <xf numFmtId="2" fontId="93" fillId="22" borderId="21" xfId="1" applyNumberFormat="1" applyFont="1" applyFill="1" applyBorder="1" applyAlignment="1" applyProtection="1">
      <alignment horizontal="center" vertical="center"/>
      <protection hidden="1"/>
    </xf>
    <xf numFmtId="0" fontId="34" fillId="13" borderId="16" xfId="0" applyFont="1" applyFill="1" applyBorder="1" applyAlignment="1" applyProtection="1">
      <alignment horizontal="center" vertical="center"/>
      <protection hidden="1"/>
    </xf>
    <xf numFmtId="0" fontId="34" fillId="13" borderId="17" xfId="0" applyFont="1" applyFill="1" applyBorder="1" applyAlignment="1" applyProtection="1">
      <alignment horizontal="center" vertical="center"/>
      <protection hidden="1"/>
    </xf>
    <xf numFmtId="0" fontId="28" fillId="13" borderId="16" xfId="0" applyFont="1" applyFill="1" applyBorder="1" applyAlignment="1" applyProtection="1">
      <alignment horizontal="center" vertical="center"/>
      <protection hidden="1"/>
    </xf>
    <xf numFmtId="0" fontId="28" fillId="13" borderId="17" xfId="0" applyFont="1" applyFill="1" applyBorder="1" applyAlignment="1" applyProtection="1">
      <alignment horizontal="center" vertical="center"/>
      <protection hidden="1"/>
    </xf>
    <xf numFmtId="0" fontId="24" fillId="21" borderId="12" xfId="0" applyFont="1" applyFill="1" applyBorder="1" applyAlignment="1" applyProtection="1">
      <alignment horizontal="center" vertical="center"/>
      <protection hidden="1"/>
    </xf>
    <xf numFmtId="0" fontId="28" fillId="21" borderId="16" xfId="0" applyFont="1" applyFill="1" applyBorder="1" applyAlignment="1" applyProtection="1">
      <alignment horizontal="left" vertical="center"/>
      <protection hidden="1"/>
    </xf>
    <xf numFmtId="0" fontId="28" fillId="21" borderId="17" xfId="0" applyFont="1" applyFill="1" applyBorder="1" applyAlignment="1" applyProtection="1">
      <alignment horizontal="left" vertical="center"/>
      <protection hidden="1"/>
    </xf>
    <xf numFmtId="2" fontId="94" fillId="21" borderId="28" xfId="1" applyNumberFormat="1" applyFont="1" applyFill="1" applyBorder="1" applyAlignment="1" applyProtection="1">
      <alignment horizontal="center" vertical="center"/>
      <protection hidden="1"/>
    </xf>
    <xf numFmtId="2" fontId="94" fillId="21" borderId="21" xfId="1" applyNumberFormat="1" applyFont="1" applyFill="1" applyBorder="1" applyAlignment="1" applyProtection="1">
      <alignment horizontal="center" vertical="center"/>
      <protection hidden="1"/>
    </xf>
    <xf numFmtId="0" fontId="13" fillId="0" borderId="22" xfId="0" applyFont="1" applyBorder="1" applyAlignment="1" applyProtection="1">
      <alignment horizontal="center" vertical="center" wrapText="1"/>
      <protection hidden="1"/>
    </xf>
    <xf numFmtId="0" fontId="13" fillId="0" borderId="18" xfId="0" applyFont="1" applyBorder="1" applyAlignment="1" applyProtection="1">
      <alignment horizontal="center" vertical="center" wrapText="1"/>
      <protection hidden="1"/>
    </xf>
    <xf numFmtId="0" fontId="13" fillId="0" borderId="19" xfId="0" applyFont="1" applyBorder="1" applyAlignment="1" applyProtection="1">
      <alignment horizontal="center" vertical="center" wrapText="1"/>
      <protection hidden="1"/>
    </xf>
    <xf numFmtId="2" fontId="93" fillId="13" borderId="28" xfId="1" applyNumberFormat="1" applyFont="1" applyFill="1" applyBorder="1" applyAlignment="1" applyProtection="1">
      <alignment horizontal="center" vertical="center"/>
      <protection hidden="1"/>
    </xf>
    <xf numFmtId="2" fontId="93" fillId="13" borderId="21" xfId="1" applyNumberFormat="1" applyFont="1" applyFill="1" applyBorder="1" applyAlignment="1" applyProtection="1">
      <alignment horizontal="center" vertical="center"/>
      <protection hidden="1"/>
    </xf>
    <xf numFmtId="0" fontId="95" fillId="23" borderId="0" xfId="0" applyFont="1" applyFill="1" applyAlignment="1">
      <alignment horizontal="left" vertical="center"/>
    </xf>
    <xf numFmtId="0" fontId="22" fillId="6" borderId="33" xfId="0" applyFont="1" applyFill="1" applyBorder="1" applyAlignment="1" applyProtection="1">
      <alignment horizontal="center" vertical="center"/>
      <protection locked="0"/>
    </xf>
    <xf numFmtId="0" fontId="22" fillId="6" borderId="34" xfId="0" applyFont="1" applyFill="1" applyBorder="1" applyAlignment="1" applyProtection="1">
      <alignment horizontal="center" vertical="center"/>
      <protection locked="0"/>
    </xf>
    <xf numFmtId="0" fontId="23" fillId="6" borderId="6" xfId="0" applyFont="1" applyFill="1" applyBorder="1" applyAlignment="1" applyProtection="1">
      <alignment horizontal="left" vertical="center"/>
      <protection hidden="1"/>
    </xf>
    <xf numFmtId="0" fontId="11" fillId="7" borderId="0" xfId="0" applyFont="1" applyFill="1" applyAlignment="1" applyProtection="1">
      <alignment horizontal="left" vertical="top" wrapText="1"/>
      <protection hidden="1"/>
    </xf>
    <xf numFmtId="0" fontId="18" fillId="6" borderId="0" xfId="0" applyFont="1" applyFill="1" applyAlignment="1" applyProtection="1">
      <alignment horizontal="left" vertical="top" wrapText="1"/>
      <protection hidden="1"/>
    </xf>
    <xf numFmtId="3" fontId="32" fillId="6" borderId="43" xfId="0" applyNumberFormat="1" applyFont="1" applyFill="1" applyBorder="1" applyAlignment="1" applyProtection="1">
      <alignment horizontal="center" vertical="center"/>
      <protection locked="0"/>
    </xf>
    <xf numFmtId="3" fontId="32" fillId="6" borderId="44" xfId="0" applyNumberFormat="1" applyFont="1" applyFill="1" applyBorder="1" applyAlignment="1" applyProtection="1">
      <alignment horizontal="center" vertical="center"/>
      <protection locked="0"/>
    </xf>
    <xf numFmtId="0" fontId="23" fillId="6" borderId="0" xfId="0" applyFont="1" applyFill="1" applyProtection="1">
      <protection hidden="1"/>
    </xf>
    <xf numFmtId="0" fontId="62" fillId="6" borderId="0" xfId="0" applyFont="1" applyFill="1" applyProtection="1">
      <protection hidden="1"/>
    </xf>
    <xf numFmtId="1" fontId="32" fillId="6" borderId="38" xfId="0" applyNumberFormat="1" applyFont="1" applyFill="1" applyBorder="1" applyAlignment="1" applyProtection="1">
      <alignment horizontal="center" vertical="center"/>
      <protection locked="0"/>
    </xf>
    <xf numFmtId="1" fontId="32" fillId="6" borderId="39" xfId="0" applyNumberFormat="1" applyFont="1" applyFill="1" applyBorder="1" applyAlignment="1" applyProtection="1">
      <alignment horizontal="center" vertical="center"/>
      <protection locked="0"/>
    </xf>
    <xf numFmtId="3" fontId="32" fillId="6" borderId="6" xfId="0" applyNumberFormat="1" applyFont="1" applyFill="1" applyBorder="1" applyAlignment="1" applyProtection="1">
      <alignment horizontal="center" vertical="center"/>
      <protection locked="0"/>
    </xf>
    <xf numFmtId="3" fontId="32" fillId="6" borderId="40" xfId="0" applyNumberFormat="1" applyFont="1" applyFill="1" applyBorder="1" applyAlignment="1" applyProtection="1">
      <alignment horizontal="center" vertical="center"/>
      <protection locked="0"/>
    </xf>
    <xf numFmtId="0" fontId="56" fillId="6" borderId="12" xfId="0" applyFont="1" applyFill="1" applyBorder="1" applyAlignment="1" applyProtection="1">
      <alignment horizontal="left" vertical="center" wrapText="1"/>
      <protection hidden="1"/>
    </xf>
    <xf numFmtId="0" fontId="56" fillId="6" borderId="0" xfId="0" applyFont="1" applyFill="1" applyAlignment="1" applyProtection="1">
      <alignment horizontal="left" vertical="center" wrapText="1"/>
      <protection hidden="1"/>
    </xf>
    <xf numFmtId="3" fontId="64" fillId="20" borderId="43" xfId="0" applyNumberFormat="1" applyFont="1" applyFill="1" applyBorder="1" applyAlignment="1">
      <alignment horizontal="center" vertical="center"/>
    </xf>
    <xf numFmtId="3" fontId="64" fillId="20" borderId="44" xfId="0" applyNumberFormat="1" applyFont="1" applyFill="1" applyBorder="1" applyAlignment="1">
      <alignment horizontal="center" vertical="center"/>
    </xf>
    <xf numFmtId="3" fontId="32" fillId="6" borderId="38" xfId="0" applyNumberFormat="1" applyFont="1" applyFill="1" applyBorder="1" applyAlignment="1" applyProtection="1">
      <alignment horizontal="center" vertical="center"/>
      <protection locked="0"/>
    </xf>
    <xf numFmtId="3" fontId="32" fillId="6" borderId="39" xfId="0" applyNumberFormat="1" applyFont="1" applyFill="1" applyBorder="1" applyAlignment="1" applyProtection="1">
      <alignment horizontal="center" vertical="center"/>
      <protection locked="0"/>
    </xf>
    <xf numFmtId="0" fontId="23" fillId="6" borderId="0" xfId="0" applyFont="1" applyFill="1" applyAlignment="1" applyProtection="1">
      <alignment vertical="center"/>
      <protection hidden="1"/>
    </xf>
    <xf numFmtId="0" fontId="62" fillId="6" borderId="0" xfId="0" applyFont="1" applyFill="1" applyAlignment="1" applyProtection="1">
      <alignment vertical="center"/>
      <protection hidden="1"/>
    </xf>
    <xf numFmtId="0" fontId="32" fillId="6" borderId="12" xfId="0" applyFont="1" applyFill="1" applyBorder="1" applyAlignment="1">
      <alignment horizontal="left" vertical="center" wrapText="1"/>
    </xf>
    <xf numFmtId="0" fontId="32" fillId="6" borderId="0" xfId="0" applyFont="1" applyFill="1" applyAlignment="1">
      <alignment horizontal="left" vertical="center" wrapText="1"/>
    </xf>
    <xf numFmtId="0" fontId="32" fillId="6" borderId="7" xfId="0" applyFont="1" applyFill="1" applyBorder="1" applyAlignment="1">
      <alignment horizontal="left" vertical="center" wrapText="1"/>
    </xf>
    <xf numFmtId="3" fontId="32" fillId="20" borderId="43" xfId="0" applyNumberFormat="1" applyFont="1" applyFill="1" applyBorder="1" applyAlignment="1">
      <alignment horizontal="center" vertical="center"/>
    </xf>
    <xf numFmtId="3" fontId="32" fillId="20" borderId="44" xfId="0" applyNumberFormat="1" applyFont="1" applyFill="1" applyBorder="1" applyAlignment="1">
      <alignment horizontal="center" vertical="center"/>
    </xf>
    <xf numFmtId="9" fontId="32" fillId="6" borderId="1" xfId="0" applyNumberFormat="1" applyFont="1" applyFill="1" applyBorder="1" applyAlignment="1" applyProtection="1">
      <alignment horizontal="center" vertical="center"/>
      <protection locked="0"/>
    </xf>
    <xf numFmtId="9" fontId="32" fillId="6" borderId="3" xfId="0" applyNumberFormat="1" applyFont="1" applyFill="1" applyBorder="1" applyAlignment="1" applyProtection="1">
      <alignment horizontal="center" vertical="center"/>
      <protection locked="0"/>
    </xf>
    <xf numFmtId="9" fontId="32" fillId="6" borderId="43" xfId="0" applyNumberFormat="1" applyFont="1" applyFill="1" applyBorder="1" applyAlignment="1" applyProtection="1">
      <alignment horizontal="center" vertical="center"/>
      <protection locked="0"/>
    </xf>
    <xf numFmtId="9" fontId="32" fillId="6" borderId="42" xfId="0" applyNumberFormat="1" applyFont="1" applyFill="1" applyBorder="1" applyAlignment="1" applyProtection="1">
      <alignment horizontal="center" vertical="center"/>
      <protection locked="0"/>
    </xf>
    <xf numFmtId="9" fontId="32" fillId="6" borderId="8" xfId="0" applyNumberFormat="1" applyFont="1" applyFill="1" applyBorder="1" applyAlignment="1" applyProtection="1">
      <alignment horizontal="center" vertical="center"/>
      <protection locked="0"/>
    </xf>
    <xf numFmtId="9" fontId="32" fillId="6" borderId="10" xfId="0" applyNumberFormat="1" applyFont="1" applyFill="1" applyBorder="1" applyAlignment="1" applyProtection="1">
      <alignment horizontal="center" vertical="center"/>
      <protection locked="0"/>
    </xf>
    <xf numFmtId="3" fontId="65" fillId="6" borderId="0" xfId="0" applyNumberFormat="1" applyFont="1" applyFill="1" applyAlignment="1" applyProtection="1">
      <alignment horizontal="right" vertical="top"/>
      <protection hidden="1"/>
    </xf>
    <xf numFmtId="3" fontId="76" fillId="6" borderId="0" xfId="0" applyNumberFormat="1" applyFont="1" applyFill="1" applyAlignment="1" applyProtection="1">
      <alignment horizontal="right" vertical="top"/>
      <protection hidden="1"/>
    </xf>
    <xf numFmtId="3" fontId="64" fillId="20" borderId="43" xfId="0" applyNumberFormat="1" applyFont="1" applyFill="1" applyBorder="1" applyAlignment="1" applyProtection="1">
      <alignment horizontal="center" vertical="center"/>
      <protection hidden="1"/>
    </xf>
    <xf numFmtId="3" fontId="64" fillId="20" borderId="44" xfId="0" applyNumberFormat="1" applyFont="1" applyFill="1" applyBorder="1" applyAlignment="1" applyProtection="1">
      <alignment horizontal="center" vertical="center"/>
      <protection hidden="1"/>
    </xf>
    <xf numFmtId="3" fontId="32" fillId="20" borderId="43" xfId="0" applyNumberFormat="1" applyFont="1" applyFill="1" applyBorder="1" applyAlignment="1" applyProtection="1">
      <alignment horizontal="center" vertical="center"/>
      <protection hidden="1"/>
    </xf>
    <xf numFmtId="3" fontId="32" fillId="20" borderId="44" xfId="0" applyNumberFormat="1" applyFont="1" applyFill="1" applyBorder="1" applyAlignment="1" applyProtection="1">
      <alignment horizontal="center" vertical="center"/>
      <protection hidden="1"/>
    </xf>
    <xf numFmtId="0" fontId="27" fillId="15" borderId="13" xfId="6" applyFont="1" applyFill="1" applyBorder="1" applyAlignment="1" applyProtection="1">
      <alignment horizontal="center"/>
      <protection hidden="1"/>
    </xf>
    <xf numFmtId="0" fontId="27" fillId="16" borderId="0" xfId="6" applyFont="1" applyFill="1" applyAlignment="1" applyProtection="1">
      <alignment horizontal="center"/>
      <protection hidden="1"/>
    </xf>
    <xf numFmtId="0" fontId="27" fillId="0" borderId="0" xfId="6" applyFont="1" applyAlignment="1" applyProtection="1">
      <alignment horizontal="center" vertical="center" wrapText="1"/>
      <protection hidden="1"/>
    </xf>
    <xf numFmtId="0" fontId="27" fillId="7" borderId="13" xfId="6" applyFont="1" applyFill="1" applyBorder="1" applyAlignment="1" applyProtection="1">
      <alignment horizontal="center"/>
      <protection hidden="1"/>
    </xf>
    <xf numFmtId="0" fontId="27" fillId="0" borderId="13" xfId="6" applyFont="1" applyBorder="1" applyAlignment="1" applyProtection="1">
      <alignment horizontal="center" vertical="center" wrapText="1"/>
      <protection hidden="1"/>
    </xf>
    <xf numFmtId="0" fontId="90" fillId="0" borderId="26" xfId="0" applyFont="1" applyBorder="1" applyAlignment="1">
      <alignment horizontal="center"/>
    </xf>
    <xf numFmtId="0" fontId="90" fillId="0" borderId="25" xfId="0" applyFont="1" applyBorder="1" applyAlignment="1">
      <alignment horizontal="center"/>
    </xf>
  </cellXfs>
  <cellStyles count="17">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2 2" xfId="15" xr:uid="{7A029BB5-6ED8-47FB-A1A3-9A6549036443}"/>
    <cellStyle name="Normal 2 3" xfId="16" xr:uid="{AD1598FF-89D2-43EB-8304-29AE5868C7E3}"/>
    <cellStyle name="Normal 3" xfId="9" xr:uid="{DCD7C04B-7179-426D-8154-1FF42ECDB7D9}"/>
    <cellStyle name="Normal 4" xfId="11" xr:uid="{9B330F80-8661-4A03-BA86-775C32857EA0}"/>
    <cellStyle name="Normal 5" xfId="13" xr:uid="{275CF0A0-3AC1-40D1-93F1-C7E5FD500936}"/>
    <cellStyle name="Percent 2" xfId="10" xr:uid="{B4797750-45D5-43DA-B047-26502C2F0097}"/>
    <cellStyle name="好 2" xfId="14" xr:uid="{226C754A-78F3-414D-A5B4-389AE6A2F43D}"/>
    <cellStyle name="常规 2" xfId="7" xr:uid="{A1D68A8B-C2EB-42A8-83D7-52D241930B22}"/>
    <cellStyle name="常规 2 2" xfId="12" xr:uid="{838B7B87-C4B4-4ECB-8AE7-4A86FB6870E9}"/>
    <cellStyle name="常规 3" xfId="8" xr:uid="{6BCA4314-3182-4CFB-9F92-25B3B6A9EDCB}"/>
  </cellStyles>
  <dxfs count="36">
    <dxf>
      <font>
        <b/>
        <i val="0"/>
        <condense val="0"/>
        <extend val="0"/>
        <color indexed="10"/>
      </font>
    </dxf>
    <dxf>
      <fill>
        <patternFill patternType="solid"/>
      </fill>
    </dxf>
    <dxf>
      <font>
        <b val="0"/>
        <i val="0"/>
        <condense val="0"/>
        <extend val="0"/>
        <color indexed="8"/>
      </font>
    </dxf>
    <dxf>
      <font>
        <color theme="0"/>
      </font>
    </dxf>
    <dxf>
      <font>
        <color theme="0"/>
      </font>
    </dxf>
    <dxf>
      <font>
        <color theme="0"/>
      </font>
    </dxf>
    <dxf>
      <font>
        <color theme="0"/>
      </font>
    </dxf>
    <dxf>
      <font>
        <color theme="0"/>
      </font>
    </dxf>
    <dxf>
      <font>
        <b/>
        <i val="0"/>
        <condense val="0"/>
        <extend val="0"/>
        <color indexed="10"/>
      </font>
    </dxf>
    <dxf>
      <fill>
        <patternFill patternType="solid"/>
      </fill>
    </dxf>
    <dxf>
      <font>
        <b val="0"/>
        <i val="0"/>
        <condense val="0"/>
        <extend val="0"/>
        <color indexed="8"/>
      </font>
    </dxf>
    <dxf>
      <font>
        <color theme="0"/>
      </font>
    </dxf>
    <dxf>
      <font>
        <color theme="0"/>
      </font>
    </dxf>
    <dxf>
      <font>
        <color theme="0"/>
      </font>
    </dxf>
    <dxf>
      <font>
        <color theme="0"/>
      </font>
    </dxf>
    <dxf>
      <font>
        <color theme="0"/>
      </font>
    </dxf>
    <dxf>
      <font>
        <color rgb="FFFF0000"/>
      </font>
    </dxf>
    <dxf>
      <font>
        <color theme="2"/>
      </font>
    </dxf>
    <dxf>
      <font>
        <color theme="2"/>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DDEBF7"/>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9A52-4B12-8476-EAA0EB91DB3D}"/>
              </c:ext>
            </c:extLst>
          </c:dPt>
          <c:cat>
            <c:strLit>
              <c:ptCount val="6"/>
              <c:pt idx="0">
                <c:v>Pre-2021</c:v>
              </c:pt>
              <c:pt idx="1">
                <c:v>1st Update</c:v>
              </c:pt>
              <c:pt idx="2">
                <c:v>Current</c:v>
              </c:pt>
              <c:pt idx="3">
                <c:v>Predicted-Scenario1</c:v>
              </c:pt>
              <c:pt idx="4">
                <c:v>Predicted-Scenario2</c:v>
              </c:pt>
            </c:strLit>
          </c:cat>
          <c:val>
            <c:numRef>
              <c:f>('Apartment Buildings'!$E$68,'Apartment Buildings'!$E$63,'Apartment Buildings'!$E$42,'Apartment Buildings'!$E$50,'Apartment Buildings'!$E$57)</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424D-4700-803B-24661B051C0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590870</xdr:rowOff>
    </xdr:from>
    <xdr:to>
      <xdr:col>3</xdr:col>
      <xdr:colOff>88457</xdr:colOff>
      <xdr:row>3</xdr:row>
      <xdr:rowOff>590870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290130"/>
          <a:ext cx="149426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40170</xdr:colOff>
      <xdr:row>3</xdr:row>
      <xdr:rowOff>340786</xdr:rowOff>
    </xdr:from>
    <xdr:to>
      <xdr:col>5</xdr:col>
      <xdr:colOff>274004</xdr:colOff>
      <xdr:row>3</xdr:row>
      <xdr:rowOff>340786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70" y="2040046"/>
          <a:ext cx="421147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623455</xdr:colOff>
      <xdr:row>0</xdr:row>
      <xdr:rowOff>57484</xdr:rowOff>
    </xdr:from>
    <xdr:to>
      <xdr:col>4</xdr:col>
      <xdr:colOff>1107848</xdr:colOff>
      <xdr:row>0</xdr:row>
      <xdr:rowOff>644175</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299855" y="57484"/>
          <a:ext cx="1836019" cy="586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1509</xdr:colOff>
      <xdr:row>4</xdr:row>
      <xdr:rowOff>40812</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301671</xdr:colOff>
      <xdr:row>72</xdr:row>
      <xdr:rowOff>110931</xdr:rowOff>
    </xdr:from>
    <xdr:to>
      <xdr:col>7</xdr:col>
      <xdr:colOff>345895</xdr:colOff>
      <xdr:row>89</xdr:row>
      <xdr:rowOff>193738</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49304</xdr:colOff>
      <xdr:row>1</xdr:row>
      <xdr:rowOff>21176</xdr:rowOff>
    </xdr:from>
    <xdr:to>
      <xdr:col>2</xdr:col>
      <xdr:colOff>84139</xdr:colOff>
      <xdr:row>2</xdr:row>
      <xdr:rowOff>647547</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2386" y="675600"/>
          <a:ext cx="1361612" cy="814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60</xdr:row>
      <xdr:rowOff>0</xdr:rowOff>
    </xdr:from>
    <xdr:to>
      <xdr:col>3</xdr:col>
      <xdr:colOff>15240</xdr:colOff>
      <xdr:row>70</xdr:row>
      <xdr:rowOff>129540</xdr:rowOff>
    </xdr:to>
    <xdr:pic>
      <xdr:nvPicPr>
        <xdr:cNvPr id="2" name="Picture 6">
          <a:extLst>
            <a:ext uri="{FF2B5EF4-FFF2-40B4-BE49-F238E27FC236}">
              <a16:creationId xmlns:a16="http://schemas.microsoft.com/office/drawing/2014/main" id="{EAFD7D54-2D58-481A-A14B-C104B2A19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880" y="12489180"/>
          <a:ext cx="138684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80</xdr:row>
      <xdr:rowOff>0</xdr:rowOff>
    </xdr:from>
    <xdr:to>
      <xdr:col>1</xdr:col>
      <xdr:colOff>1249680</xdr:colOff>
      <xdr:row>84</xdr:row>
      <xdr:rowOff>213360</xdr:rowOff>
    </xdr:to>
    <xdr:pic>
      <xdr:nvPicPr>
        <xdr:cNvPr id="3" name="Picture 8">
          <a:extLst>
            <a:ext uri="{FF2B5EF4-FFF2-40B4-BE49-F238E27FC236}">
              <a16:creationId xmlns:a16="http://schemas.microsoft.com/office/drawing/2014/main" id="{24DE1941-2D90-42F0-BEC4-016EB2BB5B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4880" y="14843760"/>
          <a:ext cx="1249680" cy="1127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213360</xdr:rowOff>
    </xdr:from>
    <xdr:to>
      <xdr:col>3</xdr:col>
      <xdr:colOff>0</xdr:colOff>
      <xdr:row>2</xdr:row>
      <xdr:rowOff>510540</xdr:rowOff>
    </xdr:to>
    <xdr:pic>
      <xdr:nvPicPr>
        <xdr:cNvPr id="4" name="Picture 5">
          <a:extLst>
            <a:ext uri="{FF2B5EF4-FFF2-40B4-BE49-F238E27FC236}">
              <a16:creationId xmlns:a16="http://schemas.microsoft.com/office/drawing/2014/main" id="{C09F1CA8-FB08-4D1B-BD7D-AFEF783F469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13460" y="213360"/>
          <a:ext cx="1303020" cy="1287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xdr:colOff>
      <xdr:row>3</xdr:row>
      <xdr:rowOff>495647</xdr:rowOff>
    </xdr:from>
    <xdr:to>
      <xdr:col>5</xdr:col>
      <xdr:colOff>1569531</xdr:colOff>
      <xdr:row>3</xdr:row>
      <xdr:rowOff>497060</xdr:rowOff>
    </xdr:to>
    <xdr:cxnSp macro="">
      <xdr:nvCxnSpPr>
        <xdr:cNvPr id="5" name="Straight Connector 15">
          <a:extLst>
            <a:ext uri="{FF2B5EF4-FFF2-40B4-BE49-F238E27FC236}">
              <a16:creationId xmlns:a16="http://schemas.microsoft.com/office/drawing/2014/main" id="{BDA37B6B-51E4-4434-8348-609A39D2BE50}"/>
            </a:ext>
          </a:extLst>
        </xdr:cNvPr>
        <xdr:cNvCxnSpPr/>
      </xdr:nvCxnSpPr>
      <xdr:spPr>
        <a:xfrm flipV="1">
          <a:off x="982980" y="2255867"/>
          <a:ext cx="5204271" cy="141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632460</xdr:colOff>
      <xdr:row>0</xdr:row>
      <xdr:rowOff>792480</xdr:rowOff>
    </xdr:to>
    <xdr:pic>
      <xdr:nvPicPr>
        <xdr:cNvPr id="6" name="Picture 9">
          <a:extLst>
            <a:ext uri="{FF2B5EF4-FFF2-40B4-BE49-F238E27FC236}">
              <a16:creationId xmlns:a16="http://schemas.microsoft.com/office/drawing/2014/main" id="{3832CF2C-B569-4B00-87CD-63690A4B9EF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329940" y="114300"/>
          <a:ext cx="192024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31937</xdr:colOff>
      <xdr:row>5</xdr:row>
      <xdr:rowOff>84343</xdr:rowOff>
    </xdr:from>
    <xdr:to>
      <xdr:col>8</xdr:col>
      <xdr:colOff>656400</xdr:colOff>
      <xdr:row>5</xdr:row>
      <xdr:rowOff>109943</xdr:rowOff>
    </xdr:to>
    <xdr:cxnSp macro="">
      <xdr:nvCxnSpPr>
        <xdr:cNvPr id="7" name="Straight Connector 17">
          <a:extLst>
            <a:ext uri="{FF2B5EF4-FFF2-40B4-BE49-F238E27FC236}">
              <a16:creationId xmlns:a16="http://schemas.microsoft.com/office/drawing/2014/main" id="{0777FDED-34AD-4AFF-AB63-BC8C1B34FFC0}"/>
            </a:ext>
          </a:extLst>
        </xdr:cNvPr>
        <xdr:cNvCxnSpPr/>
      </xdr:nvCxnSpPr>
      <xdr:spPr>
        <a:xfrm>
          <a:off x="976817" y="3185683"/>
          <a:ext cx="9616063" cy="2560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137160</xdr:colOff>
      <xdr:row>3</xdr:row>
      <xdr:rowOff>129540</xdr:rowOff>
    </xdr:from>
    <xdr:to>
      <xdr:col>7</xdr:col>
      <xdr:colOff>601980</xdr:colOff>
      <xdr:row>3</xdr:row>
      <xdr:rowOff>853440</xdr:rowOff>
    </xdr:to>
    <xdr:pic>
      <xdr:nvPicPr>
        <xdr:cNvPr id="8" name="Picture 6">
          <a:extLst>
            <a:ext uri="{FF2B5EF4-FFF2-40B4-BE49-F238E27FC236}">
              <a16:creationId xmlns:a16="http://schemas.microsoft.com/office/drawing/2014/main" id="{38A04A95-7434-4C51-A7A9-3AC88AE3BD2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060180" y="1889760"/>
          <a:ext cx="46482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617220</xdr:colOff>
      <xdr:row>3</xdr:row>
      <xdr:rowOff>160020</xdr:rowOff>
    </xdr:from>
    <xdr:to>
      <xdr:col>8</xdr:col>
      <xdr:colOff>53340</xdr:colOff>
      <xdr:row>3</xdr:row>
      <xdr:rowOff>853440</xdr:rowOff>
    </xdr:to>
    <xdr:pic>
      <xdr:nvPicPr>
        <xdr:cNvPr id="9" name="Picture 12">
          <a:extLst>
            <a:ext uri="{FF2B5EF4-FFF2-40B4-BE49-F238E27FC236}">
              <a16:creationId xmlns:a16="http://schemas.microsoft.com/office/drawing/2014/main" id="{102F3E2A-D87A-4CD4-9335-737E20BCABB6}"/>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540240" y="1920240"/>
          <a:ext cx="44958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769620</xdr:colOff>
      <xdr:row>11</xdr:row>
      <xdr:rowOff>15240</xdr:rowOff>
    </xdr:from>
    <xdr:to>
      <xdr:col>1</xdr:col>
      <xdr:colOff>1234440</xdr:colOff>
      <xdr:row>14</xdr:row>
      <xdr:rowOff>83820</xdr:rowOff>
    </xdr:to>
    <xdr:pic>
      <xdr:nvPicPr>
        <xdr:cNvPr id="10" name="Picture 6">
          <a:extLst>
            <a:ext uri="{FF2B5EF4-FFF2-40B4-BE49-F238E27FC236}">
              <a16:creationId xmlns:a16="http://schemas.microsoft.com/office/drawing/2014/main" id="{9DC83F27-EED7-4E0C-AB2C-F5A20BF68B3C}"/>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714500" y="4762500"/>
          <a:ext cx="46482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716280</xdr:colOff>
      <xdr:row>14</xdr:row>
      <xdr:rowOff>175260</xdr:rowOff>
    </xdr:from>
    <xdr:to>
      <xdr:col>1</xdr:col>
      <xdr:colOff>1181100</xdr:colOff>
      <xdr:row>18</xdr:row>
      <xdr:rowOff>76200</xdr:rowOff>
    </xdr:to>
    <xdr:pic>
      <xdr:nvPicPr>
        <xdr:cNvPr id="11" name="Picture 12">
          <a:extLst>
            <a:ext uri="{FF2B5EF4-FFF2-40B4-BE49-F238E27FC236}">
              <a16:creationId xmlns:a16="http://schemas.microsoft.com/office/drawing/2014/main" id="{F7E482F0-AF22-46EE-8522-1630502BD02C}"/>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61160" y="5440680"/>
          <a:ext cx="46482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60</xdr:row>
      <xdr:rowOff>0</xdr:rowOff>
    </xdr:from>
    <xdr:to>
      <xdr:col>3</xdr:col>
      <xdr:colOff>15240</xdr:colOff>
      <xdr:row>70</xdr:row>
      <xdr:rowOff>129540</xdr:rowOff>
    </xdr:to>
    <xdr:pic>
      <xdr:nvPicPr>
        <xdr:cNvPr id="2" name="Picture 6">
          <a:extLst>
            <a:ext uri="{FF2B5EF4-FFF2-40B4-BE49-F238E27FC236}">
              <a16:creationId xmlns:a16="http://schemas.microsoft.com/office/drawing/2014/main" id="{413C8250-51A6-4D64-8517-7899C139B4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880" y="12489180"/>
          <a:ext cx="138684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80</xdr:row>
      <xdr:rowOff>0</xdr:rowOff>
    </xdr:from>
    <xdr:to>
      <xdr:col>1</xdr:col>
      <xdr:colOff>1249680</xdr:colOff>
      <xdr:row>84</xdr:row>
      <xdr:rowOff>213360</xdr:rowOff>
    </xdr:to>
    <xdr:pic>
      <xdr:nvPicPr>
        <xdr:cNvPr id="3" name="Picture 8">
          <a:extLst>
            <a:ext uri="{FF2B5EF4-FFF2-40B4-BE49-F238E27FC236}">
              <a16:creationId xmlns:a16="http://schemas.microsoft.com/office/drawing/2014/main" id="{41ABAD98-3712-4539-A23E-66874F3968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4880" y="14843760"/>
          <a:ext cx="1249680" cy="1127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213360</xdr:rowOff>
    </xdr:from>
    <xdr:to>
      <xdr:col>3</xdr:col>
      <xdr:colOff>0</xdr:colOff>
      <xdr:row>2</xdr:row>
      <xdr:rowOff>510540</xdr:rowOff>
    </xdr:to>
    <xdr:pic>
      <xdr:nvPicPr>
        <xdr:cNvPr id="4" name="Picture 5">
          <a:extLst>
            <a:ext uri="{FF2B5EF4-FFF2-40B4-BE49-F238E27FC236}">
              <a16:creationId xmlns:a16="http://schemas.microsoft.com/office/drawing/2014/main" id="{2B5D5220-3D65-43B8-9AA5-DC409F49D9A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13460" y="213360"/>
          <a:ext cx="1303020" cy="1287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95612</xdr:colOff>
      <xdr:row>3</xdr:row>
      <xdr:rowOff>532839</xdr:rowOff>
    </xdr:from>
    <xdr:to>
      <xdr:col>5</xdr:col>
      <xdr:colOff>1617699</xdr:colOff>
      <xdr:row>3</xdr:row>
      <xdr:rowOff>535664</xdr:rowOff>
    </xdr:to>
    <xdr:cxnSp macro="">
      <xdr:nvCxnSpPr>
        <xdr:cNvPr id="5" name="Straight Connector 4">
          <a:extLst>
            <a:ext uri="{FF2B5EF4-FFF2-40B4-BE49-F238E27FC236}">
              <a16:creationId xmlns:a16="http://schemas.microsoft.com/office/drawing/2014/main" id="{B15A00C5-EAFE-4D91-975E-2922C2A052B4}"/>
            </a:ext>
          </a:extLst>
        </xdr:cNvPr>
        <xdr:cNvCxnSpPr/>
      </xdr:nvCxnSpPr>
      <xdr:spPr>
        <a:xfrm flipV="1">
          <a:off x="1040492" y="2293059"/>
          <a:ext cx="5194927" cy="2825"/>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632460</xdr:colOff>
      <xdr:row>0</xdr:row>
      <xdr:rowOff>792480</xdr:rowOff>
    </xdr:to>
    <xdr:pic>
      <xdr:nvPicPr>
        <xdr:cNvPr id="6" name="Picture 9">
          <a:extLst>
            <a:ext uri="{FF2B5EF4-FFF2-40B4-BE49-F238E27FC236}">
              <a16:creationId xmlns:a16="http://schemas.microsoft.com/office/drawing/2014/main" id="{C5885114-9B88-43FF-B6E2-224158C6A2E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329940" y="114300"/>
          <a:ext cx="192024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31937</xdr:colOff>
      <xdr:row>5</xdr:row>
      <xdr:rowOff>84343</xdr:rowOff>
    </xdr:from>
    <xdr:to>
      <xdr:col>8</xdr:col>
      <xdr:colOff>656400</xdr:colOff>
      <xdr:row>5</xdr:row>
      <xdr:rowOff>109943</xdr:rowOff>
    </xdr:to>
    <xdr:cxnSp macro="">
      <xdr:nvCxnSpPr>
        <xdr:cNvPr id="7" name="Straight Connector 6">
          <a:extLst>
            <a:ext uri="{FF2B5EF4-FFF2-40B4-BE49-F238E27FC236}">
              <a16:creationId xmlns:a16="http://schemas.microsoft.com/office/drawing/2014/main" id="{40F28AFB-652C-41FD-848D-69FAB31155FE}"/>
            </a:ext>
          </a:extLst>
        </xdr:cNvPr>
        <xdr:cNvCxnSpPr/>
      </xdr:nvCxnSpPr>
      <xdr:spPr>
        <a:xfrm>
          <a:off x="976817" y="3185683"/>
          <a:ext cx="9616063" cy="2560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137160</xdr:colOff>
      <xdr:row>3</xdr:row>
      <xdr:rowOff>129540</xdr:rowOff>
    </xdr:from>
    <xdr:to>
      <xdr:col>7</xdr:col>
      <xdr:colOff>601980</xdr:colOff>
      <xdr:row>3</xdr:row>
      <xdr:rowOff>853440</xdr:rowOff>
    </xdr:to>
    <xdr:pic>
      <xdr:nvPicPr>
        <xdr:cNvPr id="8" name="Picture 6">
          <a:extLst>
            <a:ext uri="{FF2B5EF4-FFF2-40B4-BE49-F238E27FC236}">
              <a16:creationId xmlns:a16="http://schemas.microsoft.com/office/drawing/2014/main" id="{AF1E719E-4EE3-452F-A57F-444F1AD1B2A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060180" y="1889760"/>
          <a:ext cx="46482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617220</xdr:colOff>
      <xdr:row>3</xdr:row>
      <xdr:rowOff>160020</xdr:rowOff>
    </xdr:from>
    <xdr:to>
      <xdr:col>8</xdr:col>
      <xdr:colOff>53340</xdr:colOff>
      <xdr:row>3</xdr:row>
      <xdr:rowOff>853440</xdr:rowOff>
    </xdr:to>
    <xdr:pic>
      <xdr:nvPicPr>
        <xdr:cNvPr id="9" name="Picture 12">
          <a:extLst>
            <a:ext uri="{FF2B5EF4-FFF2-40B4-BE49-F238E27FC236}">
              <a16:creationId xmlns:a16="http://schemas.microsoft.com/office/drawing/2014/main" id="{122C93EF-2791-4AD2-B941-AD32DD1FA58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540240" y="1920240"/>
          <a:ext cx="44958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769620</xdr:colOff>
      <xdr:row>11</xdr:row>
      <xdr:rowOff>15240</xdr:rowOff>
    </xdr:from>
    <xdr:to>
      <xdr:col>1</xdr:col>
      <xdr:colOff>1234440</xdr:colOff>
      <xdr:row>14</xdr:row>
      <xdr:rowOff>83820</xdr:rowOff>
    </xdr:to>
    <xdr:pic>
      <xdr:nvPicPr>
        <xdr:cNvPr id="10" name="Picture 6">
          <a:extLst>
            <a:ext uri="{FF2B5EF4-FFF2-40B4-BE49-F238E27FC236}">
              <a16:creationId xmlns:a16="http://schemas.microsoft.com/office/drawing/2014/main" id="{690BF4F2-D13F-468D-BD37-E10F9CA0D83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714500" y="4762500"/>
          <a:ext cx="46482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716280</xdr:colOff>
      <xdr:row>14</xdr:row>
      <xdr:rowOff>175260</xdr:rowOff>
    </xdr:from>
    <xdr:to>
      <xdr:col>1</xdr:col>
      <xdr:colOff>1181100</xdr:colOff>
      <xdr:row>18</xdr:row>
      <xdr:rowOff>76200</xdr:rowOff>
    </xdr:to>
    <xdr:pic>
      <xdr:nvPicPr>
        <xdr:cNvPr id="11" name="Picture 12">
          <a:extLst>
            <a:ext uri="{FF2B5EF4-FFF2-40B4-BE49-F238E27FC236}">
              <a16:creationId xmlns:a16="http://schemas.microsoft.com/office/drawing/2014/main" id="{FE4DCB37-82A7-4FE0-B438-E07D0058A4FC}"/>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61160" y="5440680"/>
          <a:ext cx="46482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pageSetUpPr autoPageBreaks="0"/>
  </sheetPr>
  <dimension ref="A1:AH291"/>
  <sheetViews>
    <sheetView tabSelected="1" zoomScale="85" zoomScaleNormal="85" zoomScaleSheetLayoutView="70" workbookViewId="0">
      <selection activeCell="H12" sqref="H12:I12"/>
    </sheetView>
  </sheetViews>
  <sheetFormatPr defaultColWidth="9.33203125" defaultRowHeight="12.6"/>
  <cols>
    <col min="1" max="1" width="3.33203125" style="43" customWidth="1"/>
    <col min="2" max="2" width="19.33203125" style="43" customWidth="1"/>
    <col min="3" max="3" width="4.5546875" style="43" customWidth="1"/>
    <col min="4" max="4" width="19.33203125" style="43" customWidth="1"/>
    <col min="5" max="6" width="17.6640625" style="43" customWidth="1"/>
    <col min="7" max="7" width="12.109375" style="43" customWidth="1"/>
    <col min="8" max="8" width="9.44140625" style="43" customWidth="1"/>
    <col min="9" max="9" width="5.33203125" style="43" customWidth="1"/>
    <col min="10" max="10" width="22.33203125" style="43" customWidth="1"/>
    <col min="11" max="11" width="19.33203125" style="43" customWidth="1"/>
    <col min="12" max="12" width="17.6640625" style="43" customWidth="1"/>
    <col min="13" max="13" width="14.109375" style="43" bestFit="1" customWidth="1"/>
    <col min="14" max="15" width="9.33203125" style="43"/>
    <col min="16" max="17" width="18.5546875" style="43" customWidth="1"/>
    <col min="18" max="18" width="20.6640625" style="43" customWidth="1"/>
    <col min="19" max="20" width="14.109375" style="43" bestFit="1" customWidth="1"/>
    <col min="21" max="24" width="18.6640625" style="43" customWidth="1"/>
    <col min="25" max="26" width="14.109375" style="43" bestFit="1" customWidth="1"/>
    <col min="27" max="262" width="9.33203125" style="43"/>
    <col min="263" max="263" width="3.33203125" style="43" customWidth="1"/>
    <col min="264" max="264" width="19.6640625" style="43" customWidth="1"/>
    <col min="265" max="265" width="14.6640625" style="43" customWidth="1"/>
    <col min="266" max="266" width="17.33203125" style="43" customWidth="1"/>
    <col min="267" max="267" width="16.44140625" style="43" customWidth="1"/>
    <col min="268" max="268" width="14.33203125" style="43" customWidth="1"/>
    <col min="269" max="269" width="2.33203125" style="43" customWidth="1"/>
    <col min="270" max="270" width="9.44140625" style="43" customWidth="1"/>
    <col min="271" max="271" width="8.6640625" style="43" customWidth="1"/>
    <col min="272" max="272" width="20.33203125" style="43" bestFit="1" customWidth="1"/>
    <col min="273" max="273" width="12.6640625" style="43" bestFit="1" customWidth="1"/>
    <col min="274" max="274" width="9.33203125" style="43"/>
    <col min="275" max="275" width="12.6640625" style="43" bestFit="1" customWidth="1"/>
    <col min="276" max="518" width="9.33203125" style="43"/>
    <col min="519" max="519" width="3.33203125" style="43" customWidth="1"/>
    <col min="520" max="520" width="19.6640625" style="43" customWidth="1"/>
    <col min="521" max="521" width="14.6640625" style="43" customWidth="1"/>
    <col min="522" max="522" width="17.33203125" style="43" customWidth="1"/>
    <col min="523" max="523" width="16.44140625" style="43" customWidth="1"/>
    <col min="524" max="524" width="14.33203125" style="43" customWidth="1"/>
    <col min="525" max="525" width="2.33203125" style="43" customWidth="1"/>
    <col min="526" max="526" width="9.44140625" style="43" customWidth="1"/>
    <col min="527" max="527" width="8.6640625" style="43" customWidth="1"/>
    <col min="528" max="528" width="20.33203125" style="43" bestFit="1" customWidth="1"/>
    <col min="529" max="529" width="12.6640625" style="43" bestFit="1" customWidth="1"/>
    <col min="530" max="530" width="9.33203125" style="43"/>
    <col min="531" max="531" width="12.6640625" style="43" bestFit="1" customWidth="1"/>
    <col min="532" max="774" width="9.33203125" style="43"/>
    <col min="775" max="775" width="3.33203125" style="43" customWidth="1"/>
    <col min="776" max="776" width="19.6640625" style="43" customWidth="1"/>
    <col min="777" max="777" width="14.6640625" style="43" customWidth="1"/>
    <col min="778" max="778" width="17.33203125" style="43" customWidth="1"/>
    <col min="779" max="779" width="16.44140625" style="43" customWidth="1"/>
    <col min="780" max="780" width="14.33203125" style="43" customWidth="1"/>
    <col min="781" max="781" width="2.33203125" style="43" customWidth="1"/>
    <col min="782" max="782" width="9.44140625" style="43" customWidth="1"/>
    <col min="783" max="783" width="8.6640625" style="43" customWidth="1"/>
    <col min="784" max="784" width="20.33203125" style="43" bestFit="1" customWidth="1"/>
    <col min="785" max="785" width="12.6640625" style="43" bestFit="1" customWidth="1"/>
    <col min="786" max="786" width="9.33203125" style="43"/>
    <col min="787" max="787" width="12.6640625" style="43" bestFit="1" customWidth="1"/>
    <col min="788" max="1030" width="9.33203125" style="43"/>
    <col min="1031" max="1031" width="3.33203125" style="43" customWidth="1"/>
    <col min="1032" max="1032" width="19.6640625" style="43" customWidth="1"/>
    <col min="1033" max="1033" width="14.6640625" style="43" customWidth="1"/>
    <col min="1034" max="1034" width="17.33203125" style="43" customWidth="1"/>
    <col min="1035" max="1035" width="16.44140625" style="43" customWidth="1"/>
    <col min="1036" max="1036" width="14.33203125" style="43" customWidth="1"/>
    <col min="1037" max="1037" width="2.33203125" style="43" customWidth="1"/>
    <col min="1038" max="1038" width="9.44140625" style="43" customWidth="1"/>
    <col min="1039" max="1039" width="8.6640625" style="43" customWidth="1"/>
    <col min="1040" max="1040" width="20.33203125" style="43" bestFit="1" customWidth="1"/>
    <col min="1041" max="1041" width="12.6640625" style="43" bestFit="1" customWidth="1"/>
    <col min="1042" max="1042" width="9.33203125" style="43"/>
    <col min="1043" max="1043" width="12.6640625" style="43" bestFit="1" customWidth="1"/>
    <col min="1044" max="1286" width="9.33203125" style="43"/>
    <col min="1287" max="1287" width="3.33203125" style="43" customWidth="1"/>
    <col min="1288" max="1288" width="19.6640625" style="43" customWidth="1"/>
    <col min="1289" max="1289" width="14.6640625" style="43" customWidth="1"/>
    <col min="1290" max="1290" width="17.33203125" style="43" customWidth="1"/>
    <col min="1291" max="1291" width="16.44140625" style="43" customWidth="1"/>
    <col min="1292" max="1292" width="14.33203125" style="43" customWidth="1"/>
    <col min="1293" max="1293" width="2.33203125" style="43" customWidth="1"/>
    <col min="1294" max="1294" width="9.44140625" style="43" customWidth="1"/>
    <col min="1295" max="1295" width="8.6640625" style="43" customWidth="1"/>
    <col min="1296" max="1296" width="20.33203125" style="43" bestFit="1" customWidth="1"/>
    <col min="1297" max="1297" width="12.6640625" style="43" bestFit="1" customWidth="1"/>
    <col min="1298" max="1298" width="9.33203125" style="43"/>
    <col min="1299" max="1299" width="12.6640625" style="43" bestFit="1" customWidth="1"/>
    <col min="1300" max="1542" width="9.33203125" style="43"/>
    <col min="1543" max="1543" width="3.33203125" style="43" customWidth="1"/>
    <col min="1544" max="1544" width="19.6640625" style="43" customWidth="1"/>
    <col min="1545" max="1545" width="14.6640625" style="43" customWidth="1"/>
    <col min="1546" max="1546" width="17.33203125" style="43" customWidth="1"/>
    <col min="1547" max="1547" width="16.44140625" style="43" customWidth="1"/>
    <col min="1548" max="1548" width="14.33203125" style="43" customWidth="1"/>
    <col min="1549" max="1549" width="2.33203125" style="43" customWidth="1"/>
    <col min="1550" max="1550" width="9.44140625" style="43" customWidth="1"/>
    <col min="1551" max="1551" width="8.6640625" style="43" customWidth="1"/>
    <col min="1552" max="1552" width="20.33203125" style="43" bestFit="1" customWidth="1"/>
    <col min="1553" max="1553" width="12.6640625" style="43" bestFit="1" customWidth="1"/>
    <col min="1554" max="1554" width="9.33203125" style="43"/>
    <col min="1555" max="1555" width="12.6640625" style="43" bestFit="1" customWidth="1"/>
    <col min="1556" max="1798" width="9.33203125" style="43"/>
    <col min="1799" max="1799" width="3.33203125" style="43" customWidth="1"/>
    <col min="1800" max="1800" width="19.6640625" style="43" customWidth="1"/>
    <col min="1801" max="1801" width="14.6640625" style="43" customWidth="1"/>
    <col min="1802" max="1802" width="17.33203125" style="43" customWidth="1"/>
    <col min="1803" max="1803" width="16.44140625" style="43" customWidth="1"/>
    <col min="1804" max="1804" width="14.33203125" style="43" customWidth="1"/>
    <col min="1805" max="1805" width="2.33203125" style="43" customWidth="1"/>
    <col min="1806" max="1806" width="9.44140625" style="43" customWidth="1"/>
    <col min="1807" max="1807" width="8.6640625" style="43" customWidth="1"/>
    <col min="1808" max="1808" width="20.33203125" style="43" bestFit="1" customWidth="1"/>
    <col min="1809" max="1809" width="12.6640625" style="43" bestFit="1" customWidth="1"/>
    <col min="1810" max="1810" width="9.33203125" style="43"/>
    <col min="1811" max="1811" width="12.6640625" style="43" bestFit="1" customWidth="1"/>
    <col min="1812" max="2054" width="9.33203125" style="43"/>
    <col min="2055" max="2055" width="3.33203125" style="43" customWidth="1"/>
    <col min="2056" max="2056" width="19.6640625" style="43" customWidth="1"/>
    <col min="2057" max="2057" width="14.6640625" style="43" customWidth="1"/>
    <col min="2058" max="2058" width="17.33203125" style="43" customWidth="1"/>
    <col min="2059" max="2059" width="16.44140625" style="43" customWidth="1"/>
    <col min="2060" max="2060" width="14.33203125" style="43" customWidth="1"/>
    <col min="2061" max="2061" width="2.33203125" style="43" customWidth="1"/>
    <col min="2062" max="2062" width="9.44140625" style="43" customWidth="1"/>
    <col min="2063" max="2063" width="8.6640625" style="43" customWidth="1"/>
    <col min="2064" max="2064" width="20.33203125" style="43" bestFit="1" customWidth="1"/>
    <col min="2065" max="2065" width="12.6640625" style="43" bestFit="1" customWidth="1"/>
    <col min="2066" max="2066" width="9.33203125" style="43"/>
    <col min="2067" max="2067" width="12.6640625" style="43" bestFit="1" customWidth="1"/>
    <col min="2068" max="2310" width="9.33203125" style="43"/>
    <col min="2311" max="2311" width="3.33203125" style="43" customWidth="1"/>
    <col min="2312" max="2312" width="19.6640625" style="43" customWidth="1"/>
    <col min="2313" max="2313" width="14.6640625" style="43" customWidth="1"/>
    <col min="2314" max="2314" width="17.33203125" style="43" customWidth="1"/>
    <col min="2315" max="2315" width="16.44140625" style="43" customWidth="1"/>
    <col min="2316" max="2316" width="14.33203125" style="43" customWidth="1"/>
    <col min="2317" max="2317" width="2.33203125" style="43" customWidth="1"/>
    <col min="2318" max="2318" width="9.44140625" style="43" customWidth="1"/>
    <col min="2319" max="2319" width="8.6640625" style="43" customWidth="1"/>
    <col min="2320" max="2320" width="20.33203125" style="43" bestFit="1" customWidth="1"/>
    <col min="2321" max="2321" width="12.6640625" style="43" bestFit="1" customWidth="1"/>
    <col min="2322" max="2322" width="9.33203125" style="43"/>
    <col min="2323" max="2323" width="12.6640625" style="43" bestFit="1" customWidth="1"/>
    <col min="2324" max="2566" width="9.33203125" style="43"/>
    <col min="2567" max="2567" width="3.33203125" style="43" customWidth="1"/>
    <col min="2568" max="2568" width="19.6640625" style="43" customWidth="1"/>
    <col min="2569" max="2569" width="14.6640625" style="43" customWidth="1"/>
    <col min="2570" max="2570" width="17.33203125" style="43" customWidth="1"/>
    <col min="2571" max="2571" width="16.44140625" style="43" customWidth="1"/>
    <col min="2572" max="2572" width="14.33203125" style="43" customWidth="1"/>
    <col min="2573" max="2573" width="2.33203125" style="43" customWidth="1"/>
    <col min="2574" max="2574" width="9.44140625" style="43" customWidth="1"/>
    <col min="2575" max="2575" width="8.6640625" style="43" customWidth="1"/>
    <col min="2576" max="2576" width="20.33203125" style="43" bestFit="1" customWidth="1"/>
    <col min="2577" max="2577" width="12.6640625" style="43" bestFit="1" customWidth="1"/>
    <col min="2578" max="2578" width="9.33203125" style="43"/>
    <col min="2579" max="2579" width="12.6640625" style="43" bestFit="1" customWidth="1"/>
    <col min="2580" max="2822" width="9.33203125" style="43"/>
    <col min="2823" max="2823" width="3.33203125" style="43" customWidth="1"/>
    <col min="2824" max="2824" width="19.6640625" style="43" customWidth="1"/>
    <col min="2825" max="2825" width="14.6640625" style="43" customWidth="1"/>
    <col min="2826" max="2826" width="17.33203125" style="43" customWidth="1"/>
    <col min="2827" max="2827" width="16.44140625" style="43" customWidth="1"/>
    <col min="2828" max="2828" width="14.33203125" style="43" customWidth="1"/>
    <col min="2829" max="2829" width="2.33203125" style="43" customWidth="1"/>
    <col min="2830" max="2830" width="9.44140625" style="43" customWidth="1"/>
    <col min="2831" max="2831" width="8.6640625" style="43" customWidth="1"/>
    <col min="2832" max="2832" width="20.33203125" style="43" bestFit="1" customWidth="1"/>
    <col min="2833" max="2833" width="12.6640625" style="43" bestFit="1" customWidth="1"/>
    <col min="2834" max="2834" width="9.33203125" style="43"/>
    <col min="2835" max="2835" width="12.6640625" style="43" bestFit="1" customWidth="1"/>
    <col min="2836" max="3078" width="9.33203125" style="43"/>
    <col min="3079" max="3079" width="3.33203125" style="43" customWidth="1"/>
    <col min="3080" max="3080" width="19.6640625" style="43" customWidth="1"/>
    <col min="3081" max="3081" width="14.6640625" style="43" customWidth="1"/>
    <col min="3082" max="3082" width="17.33203125" style="43" customWidth="1"/>
    <col min="3083" max="3083" width="16.44140625" style="43" customWidth="1"/>
    <col min="3084" max="3084" width="14.33203125" style="43" customWidth="1"/>
    <col min="3085" max="3085" width="2.33203125" style="43" customWidth="1"/>
    <col min="3086" max="3086" width="9.44140625" style="43" customWidth="1"/>
    <col min="3087" max="3087" width="8.6640625" style="43" customWidth="1"/>
    <col min="3088" max="3088" width="20.33203125" style="43" bestFit="1" customWidth="1"/>
    <col min="3089" max="3089" width="12.6640625" style="43" bestFit="1" customWidth="1"/>
    <col min="3090" max="3090" width="9.33203125" style="43"/>
    <col min="3091" max="3091" width="12.6640625" style="43" bestFit="1" customWidth="1"/>
    <col min="3092" max="3334" width="9.33203125" style="43"/>
    <col min="3335" max="3335" width="3.33203125" style="43" customWidth="1"/>
    <col min="3336" max="3336" width="19.6640625" style="43" customWidth="1"/>
    <col min="3337" max="3337" width="14.6640625" style="43" customWidth="1"/>
    <col min="3338" max="3338" width="17.33203125" style="43" customWidth="1"/>
    <col min="3339" max="3339" width="16.44140625" style="43" customWidth="1"/>
    <col min="3340" max="3340" width="14.33203125" style="43" customWidth="1"/>
    <col min="3341" max="3341" width="2.33203125" style="43" customWidth="1"/>
    <col min="3342" max="3342" width="9.44140625" style="43" customWidth="1"/>
    <col min="3343" max="3343" width="8.6640625" style="43" customWidth="1"/>
    <col min="3344" max="3344" width="20.33203125" style="43" bestFit="1" customWidth="1"/>
    <col min="3345" max="3345" width="12.6640625" style="43" bestFit="1" customWidth="1"/>
    <col min="3346" max="3346" width="9.33203125" style="43"/>
    <col min="3347" max="3347" width="12.6640625" style="43" bestFit="1" customWidth="1"/>
    <col min="3348" max="3590" width="9.33203125" style="43"/>
    <col min="3591" max="3591" width="3.33203125" style="43" customWidth="1"/>
    <col min="3592" max="3592" width="19.6640625" style="43" customWidth="1"/>
    <col min="3593" max="3593" width="14.6640625" style="43" customWidth="1"/>
    <col min="3594" max="3594" width="17.33203125" style="43" customWidth="1"/>
    <col min="3595" max="3595" width="16.44140625" style="43" customWidth="1"/>
    <col min="3596" max="3596" width="14.33203125" style="43" customWidth="1"/>
    <col min="3597" max="3597" width="2.33203125" style="43" customWidth="1"/>
    <col min="3598" max="3598" width="9.44140625" style="43" customWidth="1"/>
    <col min="3599" max="3599" width="8.6640625" style="43" customWidth="1"/>
    <col min="3600" max="3600" width="20.33203125" style="43" bestFit="1" customWidth="1"/>
    <col min="3601" max="3601" width="12.6640625" style="43" bestFit="1" customWidth="1"/>
    <col min="3602" max="3602" width="9.33203125" style="43"/>
    <col min="3603" max="3603" width="12.6640625" style="43" bestFit="1" customWidth="1"/>
    <col min="3604" max="3846" width="9.33203125" style="43"/>
    <col min="3847" max="3847" width="3.33203125" style="43" customWidth="1"/>
    <col min="3848" max="3848" width="19.6640625" style="43" customWidth="1"/>
    <col min="3849" max="3849" width="14.6640625" style="43" customWidth="1"/>
    <col min="3850" max="3850" width="17.33203125" style="43" customWidth="1"/>
    <col min="3851" max="3851" width="16.44140625" style="43" customWidth="1"/>
    <col min="3852" max="3852" width="14.33203125" style="43" customWidth="1"/>
    <col min="3853" max="3853" width="2.33203125" style="43" customWidth="1"/>
    <col min="3854" max="3854" width="9.44140625" style="43" customWidth="1"/>
    <col min="3855" max="3855" width="8.6640625" style="43" customWidth="1"/>
    <col min="3856" max="3856" width="20.33203125" style="43" bestFit="1" customWidth="1"/>
    <col min="3857" max="3857" width="12.6640625" style="43" bestFit="1" customWidth="1"/>
    <col min="3858" max="3858" width="9.33203125" style="43"/>
    <col min="3859" max="3859" width="12.6640625" style="43" bestFit="1" customWidth="1"/>
    <col min="3860" max="4102" width="9.33203125" style="43"/>
    <col min="4103" max="4103" width="3.33203125" style="43" customWidth="1"/>
    <col min="4104" max="4104" width="19.6640625" style="43" customWidth="1"/>
    <col min="4105" max="4105" width="14.6640625" style="43" customWidth="1"/>
    <col min="4106" max="4106" width="17.33203125" style="43" customWidth="1"/>
    <col min="4107" max="4107" width="16.44140625" style="43" customWidth="1"/>
    <col min="4108" max="4108" width="14.33203125" style="43" customWidth="1"/>
    <col min="4109" max="4109" width="2.33203125" style="43" customWidth="1"/>
    <col min="4110" max="4110" width="9.44140625" style="43" customWidth="1"/>
    <col min="4111" max="4111" width="8.6640625" style="43" customWidth="1"/>
    <col min="4112" max="4112" width="20.33203125" style="43" bestFit="1" customWidth="1"/>
    <col min="4113" max="4113" width="12.6640625" style="43" bestFit="1" customWidth="1"/>
    <col min="4114" max="4114" width="9.33203125" style="43"/>
    <col min="4115" max="4115" width="12.6640625" style="43" bestFit="1" customWidth="1"/>
    <col min="4116" max="4358" width="9.33203125" style="43"/>
    <col min="4359" max="4359" width="3.33203125" style="43" customWidth="1"/>
    <col min="4360" max="4360" width="19.6640625" style="43" customWidth="1"/>
    <col min="4361" max="4361" width="14.6640625" style="43" customWidth="1"/>
    <col min="4362" max="4362" width="17.33203125" style="43" customWidth="1"/>
    <col min="4363" max="4363" width="16.44140625" style="43" customWidth="1"/>
    <col min="4364" max="4364" width="14.33203125" style="43" customWidth="1"/>
    <col min="4365" max="4365" width="2.33203125" style="43" customWidth="1"/>
    <col min="4366" max="4366" width="9.44140625" style="43" customWidth="1"/>
    <col min="4367" max="4367" width="8.6640625" style="43" customWidth="1"/>
    <col min="4368" max="4368" width="20.33203125" style="43" bestFit="1" customWidth="1"/>
    <col min="4369" max="4369" width="12.6640625" style="43" bestFit="1" customWidth="1"/>
    <col min="4370" max="4370" width="9.33203125" style="43"/>
    <col min="4371" max="4371" width="12.6640625" style="43" bestFit="1" customWidth="1"/>
    <col min="4372" max="4614" width="9.33203125" style="43"/>
    <col min="4615" max="4615" width="3.33203125" style="43" customWidth="1"/>
    <col min="4616" max="4616" width="19.6640625" style="43" customWidth="1"/>
    <col min="4617" max="4617" width="14.6640625" style="43" customWidth="1"/>
    <col min="4618" max="4618" width="17.33203125" style="43" customWidth="1"/>
    <col min="4619" max="4619" width="16.44140625" style="43" customWidth="1"/>
    <col min="4620" max="4620" width="14.33203125" style="43" customWidth="1"/>
    <col min="4621" max="4621" width="2.33203125" style="43" customWidth="1"/>
    <col min="4622" max="4622" width="9.44140625" style="43" customWidth="1"/>
    <col min="4623" max="4623" width="8.6640625" style="43" customWidth="1"/>
    <col min="4624" max="4624" width="20.33203125" style="43" bestFit="1" customWidth="1"/>
    <col min="4625" max="4625" width="12.6640625" style="43" bestFit="1" customWidth="1"/>
    <col min="4626" max="4626" width="9.33203125" style="43"/>
    <col min="4627" max="4627" width="12.6640625" style="43" bestFit="1" customWidth="1"/>
    <col min="4628" max="4870" width="9.33203125" style="43"/>
    <col min="4871" max="4871" width="3.33203125" style="43" customWidth="1"/>
    <col min="4872" max="4872" width="19.6640625" style="43" customWidth="1"/>
    <col min="4873" max="4873" width="14.6640625" style="43" customWidth="1"/>
    <col min="4874" max="4874" width="17.33203125" style="43" customWidth="1"/>
    <col min="4875" max="4875" width="16.44140625" style="43" customWidth="1"/>
    <col min="4876" max="4876" width="14.33203125" style="43" customWidth="1"/>
    <col min="4877" max="4877" width="2.33203125" style="43" customWidth="1"/>
    <col min="4878" max="4878" width="9.44140625" style="43" customWidth="1"/>
    <col min="4879" max="4879" width="8.6640625" style="43" customWidth="1"/>
    <col min="4880" max="4880" width="20.33203125" style="43" bestFit="1" customWidth="1"/>
    <col min="4881" max="4881" width="12.6640625" style="43" bestFit="1" customWidth="1"/>
    <col min="4882" max="4882" width="9.33203125" style="43"/>
    <col min="4883" max="4883" width="12.6640625" style="43" bestFit="1" customWidth="1"/>
    <col min="4884" max="5126" width="9.33203125" style="43"/>
    <col min="5127" max="5127" width="3.33203125" style="43" customWidth="1"/>
    <col min="5128" max="5128" width="19.6640625" style="43" customWidth="1"/>
    <col min="5129" max="5129" width="14.6640625" style="43" customWidth="1"/>
    <col min="5130" max="5130" width="17.33203125" style="43" customWidth="1"/>
    <col min="5131" max="5131" width="16.44140625" style="43" customWidth="1"/>
    <col min="5132" max="5132" width="14.33203125" style="43" customWidth="1"/>
    <col min="5133" max="5133" width="2.33203125" style="43" customWidth="1"/>
    <col min="5134" max="5134" width="9.44140625" style="43" customWidth="1"/>
    <col min="5135" max="5135" width="8.6640625" style="43" customWidth="1"/>
    <col min="5136" max="5136" width="20.33203125" style="43" bestFit="1" customWidth="1"/>
    <col min="5137" max="5137" width="12.6640625" style="43" bestFit="1" customWidth="1"/>
    <col min="5138" max="5138" width="9.33203125" style="43"/>
    <col min="5139" max="5139" width="12.6640625" style="43" bestFit="1" customWidth="1"/>
    <col min="5140" max="5382" width="9.33203125" style="43"/>
    <col min="5383" max="5383" width="3.33203125" style="43" customWidth="1"/>
    <col min="5384" max="5384" width="19.6640625" style="43" customWidth="1"/>
    <col min="5385" max="5385" width="14.6640625" style="43" customWidth="1"/>
    <col min="5386" max="5386" width="17.33203125" style="43" customWidth="1"/>
    <col min="5387" max="5387" width="16.44140625" style="43" customWidth="1"/>
    <col min="5388" max="5388" width="14.33203125" style="43" customWidth="1"/>
    <col min="5389" max="5389" width="2.33203125" style="43" customWidth="1"/>
    <col min="5390" max="5390" width="9.44140625" style="43" customWidth="1"/>
    <col min="5391" max="5391" width="8.6640625" style="43" customWidth="1"/>
    <col min="5392" max="5392" width="20.33203125" style="43" bestFit="1" customWidth="1"/>
    <col min="5393" max="5393" width="12.6640625" style="43" bestFit="1" customWidth="1"/>
    <col min="5394" max="5394" width="9.33203125" style="43"/>
    <col min="5395" max="5395" width="12.6640625" style="43" bestFit="1" customWidth="1"/>
    <col min="5396" max="5638" width="9.33203125" style="43"/>
    <col min="5639" max="5639" width="3.33203125" style="43" customWidth="1"/>
    <col min="5640" max="5640" width="19.6640625" style="43" customWidth="1"/>
    <col min="5641" max="5641" width="14.6640625" style="43" customWidth="1"/>
    <col min="5642" max="5642" width="17.33203125" style="43" customWidth="1"/>
    <col min="5643" max="5643" width="16.44140625" style="43" customWidth="1"/>
    <col min="5644" max="5644" width="14.33203125" style="43" customWidth="1"/>
    <col min="5645" max="5645" width="2.33203125" style="43" customWidth="1"/>
    <col min="5646" max="5646" width="9.44140625" style="43" customWidth="1"/>
    <col min="5647" max="5647" width="8.6640625" style="43" customWidth="1"/>
    <col min="5648" max="5648" width="20.33203125" style="43" bestFit="1" customWidth="1"/>
    <col min="5649" max="5649" width="12.6640625" style="43" bestFit="1" customWidth="1"/>
    <col min="5650" max="5650" width="9.33203125" style="43"/>
    <col min="5651" max="5651" width="12.6640625" style="43" bestFit="1" customWidth="1"/>
    <col min="5652" max="5894" width="9.33203125" style="43"/>
    <col min="5895" max="5895" width="3.33203125" style="43" customWidth="1"/>
    <col min="5896" max="5896" width="19.6640625" style="43" customWidth="1"/>
    <col min="5897" max="5897" width="14.6640625" style="43" customWidth="1"/>
    <col min="5898" max="5898" width="17.33203125" style="43" customWidth="1"/>
    <col min="5899" max="5899" width="16.44140625" style="43" customWidth="1"/>
    <col min="5900" max="5900" width="14.33203125" style="43" customWidth="1"/>
    <col min="5901" max="5901" width="2.33203125" style="43" customWidth="1"/>
    <col min="5902" max="5902" width="9.44140625" style="43" customWidth="1"/>
    <col min="5903" max="5903" width="8.6640625" style="43" customWidth="1"/>
    <col min="5904" max="5904" width="20.33203125" style="43" bestFit="1" customWidth="1"/>
    <col min="5905" max="5905" width="12.6640625" style="43" bestFit="1" customWidth="1"/>
    <col min="5906" max="5906" width="9.33203125" style="43"/>
    <col min="5907" max="5907" width="12.6640625" style="43" bestFit="1" customWidth="1"/>
    <col min="5908" max="6150" width="9.33203125" style="43"/>
    <col min="6151" max="6151" width="3.33203125" style="43" customWidth="1"/>
    <col min="6152" max="6152" width="19.6640625" style="43" customWidth="1"/>
    <col min="6153" max="6153" width="14.6640625" style="43" customWidth="1"/>
    <col min="6154" max="6154" width="17.33203125" style="43" customWidth="1"/>
    <col min="6155" max="6155" width="16.44140625" style="43" customWidth="1"/>
    <col min="6156" max="6156" width="14.33203125" style="43" customWidth="1"/>
    <col min="6157" max="6157" width="2.33203125" style="43" customWidth="1"/>
    <col min="6158" max="6158" width="9.44140625" style="43" customWidth="1"/>
    <col min="6159" max="6159" width="8.6640625" style="43" customWidth="1"/>
    <col min="6160" max="6160" width="20.33203125" style="43" bestFit="1" customWidth="1"/>
    <col min="6161" max="6161" width="12.6640625" style="43" bestFit="1" customWidth="1"/>
    <col min="6162" max="6162" width="9.33203125" style="43"/>
    <col min="6163" max="6163" width="12.6640625" style="43" bestFit="1" customWidth="1"/>
    <col min="6164" max="6406" width="9.33203125" style="43"/>
    <col min="6407" max="6407" width="3.33203125" style="43" customWidth="1"/>
    <col min="6408" max="6408" width="19.6640625" style="43" customWidth="1"/>
    <col min="6409" max="6409" width="14.6640625" style="43" customWidth="1"/>
    <col min="6410" max="6410" width="17.33203125" style="43" customWidth="1"/>
    <col min="6411" max="6411" width="16.44140625" style="43" customWidth="1"/>
    <col min="6412" max="6412" width="14.33203125" style="43" customWidth="1"/>
    <col min="6413" max="6413" width="2.33203125" style="43" customWidth="1"/>
    <col min="6414" max="6414" width="9.44140625" style="43" customWidth="1"/>
    <col min="6415" max="6415" width="8.6640625" style="43" customWidth="1"/>
    <col min="6416" max="6416" width="20.33203125" style="43" bestFit="1" customWidth="1"/>
    <col min="6417" max="6417" width="12.6640625" style="43" bestFit="1" customWidth="1"/>
    <col min="6418" max="6418" width="9.33203125" style="43"/>
    <col min="6419" max="6419" width="12.6640625" style="43" bestFit="1" customWidth="1"/>
    <col min="6420" max="6662" width="9.33203125" style="43"/>
    <col min="6663" max="6663" width="3.33203125" style="43" customWidth="1"/>
    <col min="6664" max="6664" width="19.6640625" style="43" customWidth="1"/>
    <col min="6665" max="6665" width="14.6640625" style="43" customWidth="1"/>
    <col min="6666" max="6666" width="17.33203125" style="43" customWidth="1"/>
    <col min="6667" max="6667" width="16.44140625" style="43" customWidth="1"/>
    <col min="6668" max="6668" width="14.33203125" style="43" customWidth="1"/>
    <col min="6669" max="6669" width="2.33203125" style="43" customWidth="1"/>
    <col min="6670" max="6670" width="9.44140625" style="43" customWidth="1"/>
    <col min="6671" max="6671" width="8.6640625" style="43" customWidth="1"/>
    <col min="6672" max="6672" width="20.33203125" style="43" bestFit="1" customWidth="1"/>
    <col min="6673" max="6673" width="12.6640625" style="43" bestFit="1" customWidth="1"/>
    <col min="6674" max="6674" width="9.33203125" style="43"/>
    <col min="6675" max="6675" width="12.6640625" style="43" bestFit="1" customWidth="1"/>
    <col min="6676" max="6918" width="9.33203125" style="43"/>
    <col min="6919" max="6919" width="3.33203125" style="43" customWidth="1"/>
    <col min="6920" max="6920" width="19.6640625" style="43" customWidth="1"/>
    <col min="6921" max="6921" width="14.6640625" style="43" customWidth="1"/>
    <col min="6922" max="6922" width="17.33203125" style="43" customWidth="1"/>
    <col min="6923" max="6923" width="16.44140625" style="43" customWidth="1"/>
    <col min="6924" max="6924" width="14.33203125" style="43" customWidth="1"/>
    <col min="6925" max="6925" width="2.33203125" style="43" customWidth="1"/>
    <col min="6926" max="6926" width="9.44140625" style="43" customWidth="1"/>
    <col min="6927" max="6927" width="8.6640625" style="43" customWidth="1"/>
    <col min="6928" max="6928" width="20.33203125" style="43" bestFit="1" customWidth="1"/>
    <col min="6929" max="6929" width="12.6640625" style="43" bestFit="1" customWidth="1"/>
    <col min="6930" max="6930" width="9.33203125" style="43"/>
    <col min="6931" max="6931" width="12.6640625" style="43" bestFit="1" customWidth="1"/>
    <col min="6932" max="7174" width="9.33203125" style="43"/>
    <col min="7175" max="7175" width="3.33203125" style="43" customWidth="1"/>
    <col min="7176" max="7176" width="19.6640625" style="43" customWidth="1"/>
    <col min="7177" max="7177" width="14.6640625" style="43" customWidth="1"/>
    <col min="7178" max="7178" width="17.33203125" style="43" customWidth="1"/>
    <col min="7179" max="7179" width="16.44140625" style="43" customWidth="1"/>
    <col min="7180" max="7180" width="14.33203125" style="43" customWidth="1"/>
    <col min="7181" max="7181" width="2.33203125" style="43" customWidth="1"/>
    <col min="7182" max="7182" width="9.44140625" style="43" customWidth="1"/>
    <col min="7183" max="7183" width="8.6640625" style="43" customWidth="1"/>
    <col min="7184" max="7184" width="20.33203125" style="43" bestFit="1" customWidth="1"/>
    <col min="7185" max="7185" width="12.6640625" style="43" bestFit="1" customWidth="1"/>
    <col min="7186" max="7186" width="9.33203125" style="43"/>
    <col min="7187" max="7187" width="12.6640625" style="43" bestFit="1" customWidth="1"/>
    <col min="7188" max="7430" width="9.33203125" style="43"/>
    <col min="7431" max="7431" width="3.33203125" style="43" customWidth="1"/>
    <col min="7432" max="7432" width="19.6640625" style="43" customWidth="1"/>
    <col min="7433" max="7433" width="14.6640625" style="43" customWidth="1"/>
    <col min="7434" max="7434" width="17.33203125" style="43" customWidth="1"/>
    <col min="7435" max="7435" width="16.44140625" style="43" customWidth="1"/>
    <col min="7436" max="7436" width="14.33203125" style="43" customWidth="1"/>
    <col min="7437" max="7437" width="2.33203125" style="43" customWidth="1"/>
    <col min="7438" max="7438" width="9.44140625" style="43" customWidth="1"/>
    <col min="7439" max="7439" width="8.6640625" style="43" customWidth="1"/>
    <col min="7440" max="7440" width="20.33203125" style="43" bestFit="1" customWidth="1"/>
    <col min="7441" max="7441" width="12.6640625" style="43" bestFit="1" customWidth="1"/>
    <col min="7442" max="7442" width="9.33203125" style="43"/>
    <col min="7443" max="7443" width="12.6640625" style="43" bestFit="1" customWidth="1"/>
    <col min="7444" max="7686" width="9.33203125" style="43"/>
    <col min="7687" max="7687" width="3.33203125" style="43" customWidth="1"/>
    <col min="7688" max="7688" width="19.6640625" style="43" customWidth="1"/>
    <col min="7689" max="7689" width="14.6640625" style="43" customWidth="1"/>
    <col min="7690" max="7690" width="17.33203125" style="43" customWidth="1"/>
    <col min="7691" max="7691" width="16.44140625" style="43" customWidth="1"/>
    <col min="7692" max="7692" width="14.33203125" style="43" customWidth="1"/>
    <col min="7693" max="7693" width="2.33203125" style="43" customWidth="1"/>
    <col min="7694" max="7694" width="9.44140625" style="43" customWidth="1"/>
    <col min="7695" max="7695" width="8.6640625" style="43" customWidth="1"/>
    <col min="7696" max="7696" width="20.33203125" style="43" bestFit="1" customWidth="1"/>
    <col min="7697" max="7697" width="12.6640625" style="43" bestFit="1" customWidth="1"/>
    <col min="7698" max="7698" width="9.33203125" style="43"/>
    <col min="7699" max="7699" width="12.6640625" style="43" bestFit="1" customWidth="1"/>
    <col min="7700" max="7942" width="9.33203125" style="43"/>
    <col min="7943" max="7943" width="3.33203125" style="43" customWidth="1"/>
    <col min="7944" max="7944" width="19.6640625" style="43" customWidth="1"/>
    <col min="7945" max="7945" width="14.6640625" style="43" customWidth="1"/>
    <col min="7946" max="7946" width="17.33203125" style="43" customWidth="1"/>
    <col min="7947" max="7947" width="16.44140625" style="43" customWidth="1"/>
    <col min="7948" max="7948" width="14.33203125" style="43" customWidth="1"/>
    <col min="7949" max="7949" width="2.33203125" style="43" customWidth="1"/>
    <col min="7950" max="7950" width="9.44140625" style="43" customWidth="1"/>
    <col min="7951" max="7951" width="8.6640625" style="43" customWidth="1"/>
    <col min="7952" max="7952" width="20.33203125" style="43" bestFit="1" customWidth="1"/>
    <col min="7953" max="7953" width="12.6640625" style="43" bestFit="1" customWidth="1"/>
    <col min="7954" max="7954" width="9.33203125" style="43"/>
    <col min="7955" max="7955" width="12.6640625" style="43" bestFit="1" customWidth="1"/>
    <col min="7956" max="8198" width="9.33203125" style="43"/>
    <col min="8199" max="8199" width="3.33203125" style="43" customWidth="1"/>
    <col min="8200" max="8200" width="19.6640625" style="43" customWidth="1"/>
    <col min="8201" max="8201" width="14.6640625" style="43" customWidth="1"/>
    <col min="8202" max="8202" width="17.33203125" style="43" customWidth="1"/>
    <col min="8203" max="8203" width="16.44140625" style="43" customWidth="1"/>
    <col min="8204" max="8204" width="14.33203125" style="43" customWidth="1"/>
    <col min="8205" max="8205" width="2.33203125" style="43" customWidth="1"/>
    <col min="8206" max="8206" width="9.44140625" style="43" customWidth="1"/>
    <col min="8207" max="8207" width="8.6640625" style="43" customWidth="1"/>
    <col min="8208" max="8208" width="20.33203125" style="43" bestFit="1" customWidth="1"/>
    <col min="8209" max="8209" width="12.6640625" style="43" bestFit="1" customWidth="1"/>
    <col min="8210" max="8210" width="9.33203125" style="43"/>
    <col min="8211" max="8211" width="12.6640625" style="43" bestFit="1" customWidth="1"/>
    <col min="8212" max="8454" width="9.33203125" style="43"/>
    <col min="8455" max="8455" width="3.33203125" style="43" customWidth="1"/>
    <col min="8456" max="8456" width="19.6640625" style="43" customWidth="1"/>
    <col min="8457" max="8457" width="14.6640625" style="43" customWidth="1"/>
    <col min="8458" max="8458" width="17.33203125" style="43" customWidth="1"/>
    <col min="8459" max="8459" width="16.44140625" style="43" customWidth="1"/>
    <col min="8460" max="8460" width="14.33203125" style="43" customWidth="1"/>
    <col min="8461" max="8461" width="2.33203125" style="43" customWidth="1"/>
    <col min="8462" max="8462" width="9.44140625" style="43" customWidth="1"/>
    <col min="8463" max="8463" width="8.6640625" style="43" customWidth="1"/>
    <col min="8464" max="8464" width="20.33203125" style="43" bestFit="1" customWidth="1"/>
    <col min="8465" max="8465" width="12.6640625" style="43" bestFit="1" customWidth="1"/>
    <col min="8466" max="8466" width="9.33203125" style="43"/>
    <col min="8467" max="8467" width="12.6640625" style="43" bestFit="1" customWidth="1"/>
    <col min="8468" max="8710" width="9.33203125" style="43"/>
    <col min="8711" max="8711" width="3.33203125" style="43" customWidth="1"/>
    <col min="8712" max="8712" width="19.6640625" style="43" customWidth="1"/>
    <col min="8713" max="8713" width="14.6640625" style="43" customWidth="1"/>
    <col min="8714" max="8714" width="17.33203125" style="43" customWidth="1"/>
    <col min="8715" max="8715" width="16.44140625" style="43" customWidth="1"/>
    <col min="8716" max="8716" width="14.33203125" style="43" customWidth="1"/>
    <col min="8717" max="8717" width="2.33203125" style="43" customWidth="1"/>
    <col min="8718" max="8718" width="9.44140625" style="43" customWidth="1"/>
    <col min="8719" max="8719" width="8.6640625" style="43" customWidth="1"/>
    <col min="8720" max="8720" width="20.33203125" style="43" bestFit="1" customWidth="1"/>
    <col min="8721" max="8721" width="12.6640625" style="43" bestFit="1" customWidth="1"/>
    <col min="8722" max="8722" width="9.33203125" style="43"/>
    <col min="8723" max="8723" width="12.6640625" style="43" bestFit="1" customWidth="1"/>
    <col min="8724" max="8966" width="9.33203125" style="43"/>
    <col min="8967" max="8967" width="3.33203125" style="43" customWidth="1"/>
    <col min="8968" max="8968" width="19.6640625" style="43" customWidth="1"/>
    <col min="8969" max="8969" width="14.6640625" style="43" customWidth="1"/>
    <col min="8970" max="8970" width="17.33203125" style="43" customWidth="1"/>
    <col min="8971" max="8971" width="16.44140625" style="43" customWidth="1"/>
    <col min="8972" max="8972" width="14.33203125" style="43" customWidth="1"/>
    <col min="8973" max="8973" width="2.33203125" style="43" customWidth="1"/>
    <col min="8974" max="8974" width="9.44140625" style="43" customWidth="1"/>
    <col min="8975" max="8975" width="8.6640625" style="43" customWidth="1"/>
    <col min="8976" max="8976" width="20.33203125" style="43" bestFit="1" customWidth="1"/>
    <col min="8977" max="8977" width="12.6640625" style="43" bestFit="1" customWidth="1"/>
    <col min="8978" max="8978" width="9.33203125" style="43"/>
    <col min="8979" max="8979" width="12.6640625" style="43" bestFit="1" customWidth="1"/>
    <col min="8980" max="9222" width="9.33203125" style="43"/>
    <col min="9223" max="9223" width="3.33203125" style="43" customWidth="1"/>
    <col min="9224" max="9224" width="19.6640625" style="43" customWidth="1"/>
    <col min="9225" max="9225" width="14.6640625" style="43" customWidth="1"/>
    <col min="9226" max="9226" width="17.33203125" style="43" customWidth="1"/>
    <col min="9227" max="9227" width="16.44140625" style="43" customWidth="1"/>
    <col min="9228" max="9228" width="14.33203125" style="43" customWidth="1"/>
    <col min="9229" max="9229" width="2.33203125" style="43" customWidth="1"/>
    <col min="9230" max="9230" width="9.44140625" style="43" customWidth="1"/>
    <col min="9231" max="9231" width="8.6640625" style="43" customWidth="1"/>
    <col min="9232" max="9232" width="20.33203125" style="43" bestFit="1" customWidth="1"/>
    <col min="9233" max="9233" width="12.6640625" style="43" bestFit="1" customWidth="1"/>
    <col min="9234" max="9234" width="9.33203125" style="43"/>
    <col min="9235" max="9235" width="12.6640625" style="43" bestFit="1" customWidth="1"/>
    <col min="9236" max="9478" width="9.33203125" style="43"/>
    <col min="9479" max="9479" width="3.33203125" style="43" customWidth="1"/>
    <col min="9480" max="9480" width="19.6640625" style="43" customWidth="1"/>
    <col min="9481" max="9481" width="14.6640625" style="43" customWidth="1"/>
    <col min="9482" max="9482" width="17.33203125" style="43" customWidth="1"/>
    <col min="9483" max="9483" width="16.44140625" style="43" customWidth="1"/>
    <col min="9484" max="9484" width="14.33203125" style="43" customWidth="1"/>
    <col min="9485" max="9485" width="2.33203125" style="43" customWidth="1"/>
    <col min="9486" max="9486" width="9.44140625" style="43" customWidth="1"/>
    <col min="9487" max="9487" width="8.6640625" style="43" customWidth="1"/>
    <col min="9488" max="9488" width="20.33203125" style="43" bestFit="1" customWidth="1"/>
    <col min="9489" max="9489" width="12.6640625" style="43" bestFit="1" customWidth="1"/>
    <col min="9490" max="9490" width="9.33203125" style="43"/>
    <col min="9491" max="9491" width="12.6640625" style="43" bestFit="1" customWidth="1"/>
    <col min="9492" max="9734" width="9.33203125" style="43"/>
    <col min="9735" max="9735" width="3.33203125" style="43" customWidth="1"/>
    <col min="9736" max="9736" width="19.6640625" style="43" customWidth="1"/>
    <col min="9737" max="9737" width="14.6640625" style="43" customWidth="1"/>
    <col min="9738" max="9738" width="17.33203125" style="43" customWidth="1"/>
    <col min="9739" max="9739" width="16.44140625" style="43" customWidth="1"/>
    <col min="9740" max="9740" width="14.33203125" style="43" customWidth="1"/>
    <col min="9741" max="9741" width="2.33203125" style="43" customWidth="1"/>
    <col min="9742" max="9742" width="9.44140625" style="43" customWidth="1"/>
    <col min="9743" max="9743" width="8.6640625" style="43" customWidth="1"/>
    <col min="9744" max="9744" width="20.33203125" style="43" bestFit="1" customWidth="1"/>
    <col min="9745" max="9745" width="12.6640625" style="43" bestFit="1" customWidth="1"/>
    <col min="9746" max="9746" width="9.33203125" style="43"/>
    <col min="9747" max="9747" width="12.6640625" style="43" bestFit="1" customWidth="1"/>
    <col min="9748" max="9990" width="9.33203125" style="43"/>
    <col min="9991" max="9991" width="3.33203125" style="43" customWidth="1"/>
    <col min="9992" max="9992" width="19.6640625" style="43" customWidth="1"/>
    <col min="9993" max="9993" width="14.6640625" style="43" customWidth="1"/>
    <col min="9994" max="9994" width="17.33203125" style="43" customWidth="1"/>
    <col min="9995" max="9995" width="16.44140625" style="43" customWidth="1"/>
    <col min="9996" max="9996" width="14.33203125" style="43" customWidth="1"/>
    <col min="9997" max="9997" width="2.33203125" style="43" customWidth="1"/>
    <col min="9998" max="9998" width="9.44140625" style="43" customWidth="1"/>
    <col min="9999" max="9999" width="8.6640625" style="43" customWidth="1"/>
    <col min="10000" max="10000" width="20.33203125" style="43" bestFit="1" customWidth="1"/>
    <col min="10001" max="10001" width="12.6640625" style="43" bestFit="1" customWidth="1"/>
    <col min="10002" max="10002" width="9.33203125" style="43"/>
    <col min="10003" max="10003" width="12.6640625" style="43" bestFit="1" customWidth="1"/>
    <col min="10004" max="10246" width="9.33203125" style="43"/>
    <col min="10247" max="10247" width="3.33203125" style="43" customWidth="1"/>
    <col min="10248" max="10248" width="19.6640625" style="43" customWidth="1"/>
    <col min="10249" max="10249" width="14.6640625" style="43" customWidth="1"/>
    <col min="10250" max="10250" width="17.33203125" style="43" customWidth="1"/>
    <col min="10251" max="10251" width="16.44140625" style="43" customWidth="1"/>
    <col min="10252" max="10252" width="14.33203125" style="43" customWidth="1"/>
    <col min="10253" max="10253" width="2.33203125" style="43" customWidth="1"/>
    <col min="10254" max="10254" width="9.44140625" style="43" customWidth="1"/>
    <col min="10255" max="10255" width="8.6640625" style="43" customWidth="1"/>
    <col min="10256" max="10256" width="20.33203125" style="43" bestFit="1" customWidth="1"/>
    <col min="10257" max="10257" width="12.6640625" style="43" bestFit="1" customWidth="1"/>
    <col min="10258" max="10258" width="9.33203125" style="43"/>
    <col min="10259" max="10259" width="12.6640625" style="43" bestFit="1" customWidth="1"/>
    <col min="10260" max="10502" width="9.33203125" style="43"/>
    <col min="10503" max="10503" width="3.33203125" style="43" customWidth="1"/>
    <col min="10504" max="10504" width="19.6640625" style="43" customWidth="1"/>
    <col min="10505" max="10505" width="14.6640625" style="43" customWidth="1"/>
    <col min="10506" max="10506" width="17.33203125" style="43" customWidth="1"/>
    <col min="10507" max="10507" width="16.44140625" style="43" customWidth="1"/>
    <col min="10508" max="10508" width="14.33203125" style="43" customWidth="1"/>
    <col min="10509" max="10509" width="2.33203125" style="43" customWidth="1"/>
    <col min="10510" max="10510" width="9.44140625" style="43" customWidth="1"/>
    <col min="10511" max="10511" width="8.6640625" style="43" customWidth="1"/>
    <col min="10512" max="10512" width="20.33203125" style="43" bestFit="1" customWidth="1"/>
    <col min="10513" max="10513" width="12.6640625" style="43" bestFit="1" customWidth="1"/>
    <col min="10514" max="10514" width="9.33203125" style="43"/>
    <col min="10515" max="10515" width="12.6640625" style="43" bestFit="1" customWidth="1"/>
    <col min="10516" max="10758" width="9.33203125" style="43"/>
    <col min="10759" max="10759" width="3.33203125" style="43" customWidth="1"/>
    <col min="10760" max="10760" width="19.6640625" style="43" customWidth="1"/>
    <col min="10761" max="10761" width="14.6640625" style="43" customWidth="1"/>
    <col min="10762" max="10762" width="17.33203125" style="43" customWidth="1"/>
    <col min="10763" max="10763" width="16.44140625" style="43" customWidth="1"/>
    <col min="10764" max="10764" width="14.33203125" style="43" customWidth="1"/>
    <col min="10765" max="10765" width="2.33203125" style="43" customWidth="1"/>
    <col min="10766" max="10766" width="9.44140625" style="43" customWidth="1"/>
    <col min="10767" max="10767" width="8.6640625" style="43" customWidth="1"/>
    <col min="10768" max="10768" width="20.33203125" style="43" bestFit="1" customWidth="1"/>
    <col min="10769" max="10769" width="12.6640625" style="43" bestFit="1" customWidth="1"/>
    <col min="10770" max="10770" width="9.33203125" style="43"/>
    <col min="10771" max="10771" width="12.6640625" style="43" bestFit="1" customWidth="1"/>
    <col min="10772" max="11014" width="9.33203125" style="43"/>
    <col min="11015" max="11015" width="3.33203125" style="43" customWidth="1"/>
    <col min="11016" max="11016" width="19.6640625" style="43" customWidth="1"/>
    <col min="11017" max="11017" width="14.6640625" style="43" customWidth="1"/>
    <col min="11018" max="11018" width="17.33203125" style="43" customWidth="1"/>
    <col min="11019" max="11019" width="16.44140625" style="43" customWidth="1"/>
    <col min="11020" max="11020" width="14.33203125" style="43" customWidth="1"/>
    <col min="11021" max="11021" width="2.33203125" style="43" customWidth="1"/>
    <col min="11022" max="11022" width="9.44140625" style="43" customWidth="1"/>
    <col min="11023" max="11023" width="8.6640625" style="43" customWidth="1"/>
    <col min="11024" max="11024" width="20.33203125" style="43" bestFit="1" customWidth="1"/>
    <col min="11025" max="11025" width="12.6640625" style="43" bestFit="1" customWidth="1"/>
    <col min="11026" max="11026" width="9.33203125" style="43"/>
    <col min="11027" max="11027" width="12.6640625" style="43" bestFit="1" customWidth="1"/>
    <col min="11028" max="11270" width="9.33203125" style="43"/>
    <col min="11271" max="11271" width="3.33203125" style="43" customWidth="1"/>
    <col min="11272" max="11272" width="19.6640625" style="43" customWidth="1"/>
    <col min="11273" max="11273" width="14.6640625" style="43" customWidth="1"/>
    <col min="11274" max="11274" width="17.33203125" style="43" customWidth="1"/>
    <col min="11275" max="11275" width="16.44140625" style="43" customWidth="1"/>
    <col min="11276" max="11276" width="14.33203125" style="43" customWidth="1"/>
    <col min="11277" max="11277" width="2.33203125" style="43" customWidth="1"/>
    <col min="11278" max="11278" width="9.44140625" style="43" customWidth="1"/>
    <col min="11279" max="11279" width="8.6640625" style="43" customWidth="1"/>
    <col min="11280" max="11280" width="20.33203125" style="43" bestFit="1" customWidth="1"/>
    <col min="11281" max="11281" width="12.6640625" style="43" bestFit="1" customWidth="1"/>
    <col min="11282" max="11282" width="9.33203125" style="43"/>
    <col min="11283" max="11283" width="12.6640625" style="43" bestFit="1" customWidth="1"/>
    <col min="11284" max="11526" width="9.33203125" style="43"/>
    <col min="11527" max="11527" width="3.33203125" style="43" customWidth="1"/>
    <col min="11528" max="11528" width="19.6640625" style="43" customWidth="1"/>
    <col min="11529" max="11529" width="14.6640625" style="43" customWidth="1"/>
    <col min="11530" max="11530" width="17.33203125" style="43" customWidth="1"/>
    <col min="11531" max="11531" width="16.44140625" style="43" customWidth="1"/>
    <col min="11532" max="11532" width="14.33203125" style="43" customWidth="1"/>
    <col min="11533" max="11533" width="2.33203125" style="43" customWidth="1"/>
    <col min="11534" max="11534" width="9.44140625" style="43" customWidth="1"/>
    <col min="11535" max="11535" width="8.6640625" style="43" customWidth="1"/>
    <col min="11536" max="11536" width="20.33203125" style="43" bestFit="1" customWidth="1"/>
    <col min="11537" max="11537" width="12.6640625" style="43" bestFit="1" customWidth="1"/>
    <col min="11538" max="11538" width="9.33203125" style="43"/>
    <col min="11539" max="11539" width="12.6640625" style="43" bestFit="1" customWidth="1"/>
    <col min="11540" max="11782" width="9.33203125" style="43"/>
    <col min="11783" max="11783" width="3.33203125" style="43" customWidth="1"/>
    <col min="11784" max="11784" width="19.6640625" style="43" customWidth="1"/>
    <col min="11785" max="11785" width="14.6640625" style="43" customWidth="1"/>
    <col min="11786" max="11786" width="17.33203125" style="43" customWidth="1"/>
    <col min="11787" max="11787" width="16.44140625" style="43" customWidth="1"/>
    <col min="11788" max="11788" width="14.33203125" style="43" customWidth="1"/>
    <col min="11789" max="11789" width="2.33203125" style="43" customWidth="1"/>
    <col min="11790" max="11790" width="9.44140625" style="43" customWidth="1"/>
    <col min="11791" max="11791" width="8.6640625" style="43" customWidth="1"/>
    <col min="11792" max="11792" width="20.33203125" style="43" bestFit="1" customWidth="1"/>
    <col min="11793" max="11793" width="12.6640625" style="43" bestFit="1" customWidth="1"/>
    <col min="11794" max="11794" width="9.33203125" style="43"/>
    <col min="11795" max="11795" width="12.6640625" style="43" bestFit="1" customWidth="1"/>
    <col min="11796" max="12038" width="9.33203125" style="43"/>
    <col min="12039" max="12039" width="3.33203125" style="43" customWidth="1"/>
    <col min="12040" max="12040" width="19.6640625" style="43" customWidth="1"/>
    <col min="12041" max="12041" width="14.6640625" style="43" customWidth="1"/>
    <col min="12042" max="12042" width="17.33203125" style="43" customWidth="1"/>
    <col min="12043" max="12043" width="16.44140625" style="43" customWidth="1"/>
    <col min="12044" max="12044" width="14.33203125" style="43" customWidth="1"/>
    <col min="12045" max="12045" width="2.33203125" style="43" customWidth="1"/>
    <col min="12046" max="12046" width="9.44140625" style="43" customWidth="1"/>
    <col min="12047" max="12047" width="8.6640625" style="43" customWidth="1"/>
    <col min="12048" max="12048" width="20.33203125" style="43" bestFit="1" customWidth="1"/>
    <col min="12049" max="12049" width="12.6640625" style="43" bestFit="1" customWidth="1"/>
    <col min="12050" max="12050" width="9.33203125" style="43"/>
    <col min="12051" max="12051" width="12.6640625" style="43" bestFit="1" customWidth="1"/>
    <col min="12052" max="12294" width="9.33203125" style="43"/>
    <col min="12295" max="12295" width="3.33203125" style="43" customWidth="1"/>
    <col min="12296" max="12296" width="19.6640625" style="43" customWidth="1"/>
    <col min="12297" max="12297" width="14.6640625" style="43" customWidth="1"/>
    <col min="12298" max="12298" width="17.33203125" style="43" customWidth="1"/>
    <col min="12299" max="12299" width="16.44140625" style="43" customWidth="1"/>
    <col min="12300" max="12300" width="14.33203125" style="43" customWidth="1"/>
    <col min="12301" max="12301" width="2.33203125" style="43" customWidth="1"/>
    <col min="12302" max="12302" width="9.44140625" style="43" customWidth="1"/>
    <col min="12303" max="12303" width="8.6640625" style="43" customWidth="1"/>
    <col min="12304" max="12304" width="20.33203125" style="43" bestFit="1" customWidth="1"/>
    <col min="12305" max="12305" width="12.6640625" style="43" bestFit="1" customWidth="1"/>
    <col min="12306" max="12306" width="9.33203125" style="43"/>
    <col min="12307" max="12307" width="12.6640625" style="43" bestFit="1" customWidth="1"/>
    <col min="12308" max="12550" width="9.33203125" style="43"/>
    <col min="12551" max="12551" width="3.33203125" style="43" customWidth="1"/>
    <col min="12552" max="12552" width="19.6640625" style="43" customWidth="1"/>
    <col min="12553" max="12553" width="14.6640625" style="43" customWidth="1"/>
    <col min="12554" max="12554" width="17.33203125" style="43" customWidth="1"/>
    <col min="12555" max="12555" width="16.44140625" style="43" customWidth="1"/>
    <col min="12556" max="12556" width="14.33203125" style="43" customWidth="1"/>
    <col min="12557" max="12557" width="2.33203125" style="43" customWidth="1"/>
    <col min="12558" max="12558" width="9.44140625" style="43" customWidth="1"/>
    <col min="12559" max="12559" width="8.6640625" style="43" customWidth="1"/>
    <col min="12560" max="12560" width="20.33203125" style="43" bestFit="1" customWidth="1"/>
    <col min="12561" max="12561" width="12.6640625" style="43" bestFit="1" customWidth="1"/>
    <col min="12562" max="12562" width="9.33203125" style="43"/>
    <col min="12563" max="12563" width="12.6640625" style="43" bestFit="1" customWidth="1"/>
    <col min="12564" max="12806" width="9.33203125" style="43"/>
    <col min="12807" max="12807" width="3.33203125" style="43" customWidth="1"/>
    <col min="12808" max="12808" width="19.6640625" style="43" customWidth="1"/>
    <col min="12809" max="12809" width="14.6640625" style="43" customWidth="1"/>
    <col min="12810" max="12810" width="17.33203125" style="43" customWidth="1"/>
    <col min="12811" max="12811" width="16.44140625" style="43" customWidth="1"/>
    <col min="12812" max="12812" width="14.33203125" style="43" customWidth="1"/>
    <col min="12813" max="12813" width="2.33203125" style="43" customWidth="1"/>
    <col min="12814" max="12814" width="9.44140625" style="43" customWidth="1"/>
    <col min="12815" max="12815" width="8.6640625" style="43" customWidth="1"/>
    <col min="12816" max="12816" width="20.33203125" style="43" bestFit="1" customWidth="1"/>
    <col min="12817" max="12817" width="12.6640625" style="43" bestFit="1" customWidth="1"/>
    <col min="12818" max="12818" width="9.33203125" style="43"/>
    <col min="12819" max="12819" width="12.6640625" style="43" bestFit="1" customWidth="1"/>
    <col min="12820" max="13062" width="9.33203125" style="43"/>
    <col min="13063" max="13063" width="3.33203125" style="43" customWidth="1"/>
    <col min="13064" max="13064" width="19.6640625" style="43" customWidth="1"/>
    <col min="13065" max="13065" width="14.6640625" style="43" customWidth="1"/>
    <col min="13066" max="13066" width="17.33203125" style="43" customWidth="1"/>
    <col min="13067" max="13067" width="16.44140625" style="43" customWidth="1"/>
    <col min="13068" max="13068" width="14.33203125" style="43" customWidth="1"/>
    <col min="13069" max="13069" width="2.33203125" style="43" customWidth="1"/>
    <col min="13070" max="13070" width="9.44140625" style="43" customWidth="1"/>
    <col min="13071" max="13071" width="8.6640625" style="43" customWidth="1"/>
    <col min="13072" max="13072" width="20.33203125" style="43" bestFit="1" customWidth="1"/>
    <col min="13073" max="13073" width="12.6640625" style="43" bestFit="1" customWidth="1"/>
    <col min="13074" max="13074" width="9.33203125" style="43"/>
    <col min="13075" max="13075" width="12.6640625" style="43" bestFit="1" customWidth="1"/>
    <col min="13076" max="13318" width="9.33203125" style="43"/>
    <col min="13319" max="13319" width="3.33203125" style="43" customWidth="1"/>
    <col min="13320" max="13320" width="19.6640625" style="43" customWidth="1"/>
    <col min="13321" max="13321" width="14.6640625" style="43" customWidth="1"/>
    <col min="13322" max="13322" width="17.33203125" style="43" customWidth="1"/>
    <col min="13323" max="13323" width="16.44140625" style="43" customWidth="1"/>
    <col min="13324" max="13324" width="14.33203125" style="43" customWidth="1"/>
    <col min="13325" max="13325" width="2.33203125" style="43" customWidth="1"/>
    <col min="13326" max="13326" width="9.44140625" style="43" customWidth="1"/>
    <col min="13327" max="13327" width="8.6640625" style="43" customWidth="1"/>
    <col min="13328" max="13328" width="20.33203125" style="43" bestFit="1" customWidth="1"/>
    <col min="13329" max="13329" width="12.6640625" style="43" bestFit="1" customWidth="1"/>
    <col min="13330" max="13330" width="9.33203125" style="43"/>
    <col min="13331" max="13331" width="12.6640625" style="43" bestFit="1" customWidth="1"/>
    <col min="13332" max="13574" width="9.33203125" style="43"/>
    <col min="13575" max="13575" width="3.33203125" style="43" customWidth="1"/>
    <col min="13576" max="13576" width="19.6640625" style="43" customWidth="1"/>
    <col min="13577" max="13577" width="14.6640625" style="43" customWidth="1"/>
    <col min="13578" max="13578" width="17.33203125" style="43" customWidth="1"/>
    <col min="13579" max="13579" width="16.44140625" style="43" customWidth="1"/>
    <col min="13580" max="13580" width="14.33203125" style="43" customWidth="1"/>
    <col min="13581" max="13581" width="2.33203125" style="43" customWidth="1"/>
    <col min="13582" max="13582" width="9.44140625" style="43" customWidth="1"/>
    <col min="13583" max="13583" width="8.6640625" style="43" customWidth="1"/>
    <col min="13584" max="13584" width="20.33203125" style="43" bestFit="1" customWidth="1"/>
    <col min="13585" max="13585" width="12.6640625" style="43" bestFit="1" customWidth="1"/>
    <col min="13586" max="13586" width="9.33203125" style="43"/>
    <col min="13587" max="13587" width="12.6640625" style="43" bestFit="1" customWidth="1"/>
    <col min="13588" max="13830" width="9.33203125" style="43"/>
    <col min="13831" max="13831" width="3.33203125" style="43" customWidth="1"/>
    <col min="13832" max="13832" width="19.6640625" style="43" customWidth="1"/>
    <col min="13833" max="13833" width="14.6640625" style="43" customWidth="1"/>
    <col min="13834" max="13834" width="17.33203125" style="43" customWidth="1"/>
    <col min="13835" max="13835" width="16.44140625" style="43" customWidth="1"/>
    <col min="13836" max="13836" width="14.33203125" style="43" customWidth="1"/>
    <col min="13837" max="13837" width="2.33203125" style="43" customWidth="1"/>
    <col min="13838" max="13838" width="9.44140625" style="43" customWidth="1"/>
    <col min="13839" max="13839" width="8.6640625" style="43" customWidth="1"/>
    <col min="13840" max="13840" width="20.33203125" style="43" bestFit="1" customWidth="1"/>
    <col min="13841" max="13841" width="12.6640625" style="43" bestFit="1" customWidth="1"/>
    <col min="13842" max="13842" width="9.33203125" style="43"/>
    <col min="13843" max="13843" width="12.6640625" style="43" bestFit="1" customWidth="1"/>
    <col min="13844" max="14086" width="9.33203125" style="43"/>
    <col min="14087" max="14087" width="3.33203125" style="43" customWidth="1"/>
    <col min="14088" max="14088" width="19.6640625" style="43" customWidth="1"/>
    <col min="14089" max="14089" width="14.6640625" style="43" customWidth="1"/>
    <col min="14090" max="14090" width="17.33203125" style="43" customWidth="1"/>
    <col min="14091" max="14091" width="16.44140625" style="43" customWidth="1"/>
    <col min="14092" max="14092" width="14.33203125" style="43" customWidth="1"/>
    <col min="14093" max="14093" width="2.33203125" style="43" customWidth="1"/>
    <col min="14094" max="14094" width="9.44140625" style="43" customWidth="1"/>
    <col min="14095" max="14095" width="8.6640625" style="43" customWidth="1"/>
    <col min="14096" max="14096" width="20.33203125" style="43" bestFit="1" customWidth="1"/>
    <col min="14097" max="14097" width="12.6640625" style="43" bestFit="1" customWidth="1"/>
    <col min="14098" max="14098" width="9.33203125" style="43"/>
    <col min="14099" max="14099" width="12.6640625" style="43" bestFit="1" customWidth="1"/>
    <col min="14100" max="14342" width="9.33203125" style="43"/>
    <col min="14343" max="14343" width="3.33203125" style="43" customWidth="1"/>
    <col min="14344" max="14344" width="19.6640625" style="43" customWidth="1"/>
    <col min="14345" max="14345" width="14.6640625" style="43" customWidth="1"/>
    <col min="14346" max="14346" width="17.33203125" style="43" customWidth="1"/>
    <col min="14347" max="14347" width="16.44140625" style="43" customWidth="1"/>
    <col min="14348" max="14348" width="14.33203125" style="43" customWidth="1"/>
    <col min="14349" max="14349" width="2.33203125" style="43" customWidth="1"/>
    <col min="14350" max="14350" width="9.44140625" style="43" customWidth="1"/>
    <col min="14351" max="14351" width="8.6640625" style="43" customWidth="1"/>
    <col min="14352" max="14352" width="20.33203125" style="43" bestFit="1" customWidth="1"/>
    <col min="14353" max="14353" width="12.6640625" style="43" bestFit="1" customWidth="1"/>
    <col min="14354" max="14354" width="9.33203125" style="43"/>
    <col min="14355" max="14355" width="12.6640625" style="43" bestFit="1" customWidth="1"/>
    <col min="14356" max="14598" width="9.33203125" style="43"/>
    <col min="14599" max="14599" width="3.33203125" style="43" customWidth="1"/>
    <col min="14600" max="14600" width="19.6640625" style="43" customWidth="1"/>
    <col min="14601" max="14601" width="14.6640625" style="43" customWidth="1"/>
    <col min="14602" max="14602" width="17.33203125" style="43" customWidth="1"/>
    <col min="14603" max="14603" width="16.44140625" style="43" customWidth="1"/>
    <col min="14604" max="14604" width="14.33203125" style="43" customWidth="1"/>
    <col min="14605" max="14605" width="2.33203125" style="43" customWidth="1"/>
    <col min="14606" max="14606" width="9.44140625" style="43" customWidth="1"/>
    <col min="14607" max="14607" width="8.6640625" style="43" customWidth="1"/>
    <col min="14608" max="14608" width="20.33203125" style="43" bestFit="1" customWidth="1"/>
    <col min="14609" max="14609" width="12.6640625" style="43" bestFit="1" customWidth="1"/>
    <col min="14610" max="14610" width="9.33203125" style="43"/>
    <col min="14611" max="14611" width="12.6640625" style="43" bestFit="1" customWidth="1"/>
    <col min="14612" max="14854" width="9.33203125" style="43"/>
    <col min="14855" max="14855" width="3.33203125" style="43" customWidth="1"/>
    <col min="14856" max="14856" width="19.6640625" style="43" customWidth="1"/>
    <col min="14857" max="14857" width="14.6640625" style="43" customWidth="1"/>
    <col min="14858" max="14858" width="17.33203125" style="43" customWidth="1"/>
    <col min="14859" max="14859" width="16.44140625" style="43" customWidth="1"/>
    <col min="14860" max="14860" width="14.33203125" style="43" customWidth="1"/>
    <col min="14861" max="14861" width="2.33203125" style="43" customWidth="1"/>
    <col min="14862" max="14862" width="9.44140625" style="43" customWidth="1"/>
    <col min="14863" max="14863" width="8.6640625" style="43" customWidth="1"/>
    <col min="14864" max="14864" width="20.33203125" style="43" bestFit="1" customWidth="1"/>
    <col min="14865" max="14865" width="12.6640625" style="43" bestFit="1" customWidth="1"/>
    <col min="14866" max="14866" width="9.33203125" style="43"/>
    <col min="14867" max="14867" width="12.6640625" style="43" bestFit="1" customWidth="1"/>
    <col min="14868" max="15110" width="9.33203125" style="43"/>
    <col min="15111" max="15111" width="3.33203125" style="43" customWidth="1"/>
    <col min="15112" max="15112" width="19.6640625" style="43" customWidth="1"/>
    <col min="15113" max="15113" width="14.6640625" style="43" customWidth="1"/>
    <col min="15114" max="15114" width="17.33203125" style="43" customWidth="1"/>
    <col min="15115" max="15115" width="16.44140625" style="43" customWidth="1"/>
    <col min="15116" max="15116" width="14.33203125" style="43" customWidth="1"/>
    <col min="15117" max="15117" width="2.33203125" style="43" customWidth="1"/>
    <col min="15118" max="15118" width="9.44140625" style="43" customWidth="1"/>
    <col min="15119" max="15119" width="8.6640625" style="43" customWidth="1"/>
    <col min="15120" max="15120" width="20.33203125" style="43" bestFit="1" customWidth="1"/>
    <col min="15121" max="15121" width="12.6640625" style="43" bestFit="1" customWidth="1"/>
    <col min="15122" max="15122" width="9.33203125" style="43"/>
    <col min="15123" max="15123" width="12.6640625" style="43" bestFit="1" customWidth="1"/>
    <col min="15124" max="15366" width="9.33203125" style="43"/>
    <col min="15367" max="15367" width="3.33203125" style="43" customWidth="1"/>
    <col min="15368" max="15368" width="19.6640625" style="43" customWidth="1"/>
    <col min="15369" max="15369" width="14.6640625" style="43" customWidth="1"/>
    <col min="15370" max="15370" width="17.33203125" style="43" customWidth="1"/>
    <col min="15371" max="15371" width="16.44140625" style="43" customWidth="1"/>
    <col min="15372" max="15372" width="14.33203125" style="43" customWidth="1"/>
    <col min="15373" max="15373" width="2.33203125" style="43" customWidth="1"/>
    <col min="15374" max="15374" width="9.44140625" style="43" customWidth="1"/>
    <col min="15375" max="15375" width="8.6640625" style="43" customWidth="1"/>
    <col min="15376" max="15376" width="20.33203125" style="43" bestFit="1" customWidth="1"/>
    <col min="15377" max="15377" width="12.6640625" style="43" bestFit="1" customWidth="1"/>
    <col min="15378" max="15378" width="9.33203125" style="43"/>
    <col min="15379" max="15379" width="12.6640625" style="43" bestFit="1" customWidth="1"/>
    <col min="15380" max="15622" width="9.33203125" style="43"/>
    <col min="15623" max="15623" width="3.33203125" style="43" customWidth="1"/>
    <col min="15624" max="15624" width="19.6640625" style="43" customWidth="1"/>
    <col min="15625" max="15625" width="14.6640625" style="43" customWidth="1"/>
    <col min="15626" max="15626" width="17.33203125" style="43" customWidth="1"/>
    <col min="15627" max="15627" width="16.44140625" style="43" customWidth="1"/>
    <col min="15628" max="15628" width="14.33203125" style="43" customWidth="1"/>
    <col min="15629" max="15629" width="2.33203125" style="43" customWidth="1"/>
    <col min="15630" max="15630" width="9.44140625" style="43" customWidth="1"/>
    <col min="15631" max="15631" width="8.6640625" style="43" customWidth="1"/>
    <col min="15632" max="15632" width="20.33203125" style="43" bestFit="1" customWidth="1"/>
    <col min="15633" max="15633" width="12.6640625" style="43" bestFit="1" customWidth="1"/>
    <col min="15634" max="15634" width="9.33203125" style="43"/>
    <col min="15635" max="15635" width="12.6640625" style="43" bestFit="1" customWidth="1"/>
    <col min="15636" max="15878" width="9.33203125" style="43"/>
    <col min="15879" max="15879" width="3.33203125" style="43" customWidth="1"/>
    <col min="15880" max="15880" width="19.6640625" style="43" customWidth="1"/>
    <col min="15881" max="15881" width="14.6640625" style="43" customWidth="1"/>
    <col min="15882" max="15882" width="17.33203125" style="43" customWidth="1"/>
    <col min="15883" max="15883" width="16.44140625" style="43" customWidth="1"/>
    <col min="15884" max="15884" width="14.33203125" style="43" customWidth="1"/>
    <col min="15885" max="15885" width="2.33203125" style="43" customWidth="1"/>
    <col min="15886" max="15886" width="9.44140625" style="43" customWidth="1"/>
    <col min="15887" max="15887" width="8.6640625" style="43" customWidth="1"/>
    <col min="15888" max="15888" width="20.33203125" style="43" bestFit="1" customWidth="1"/>
    <col min="15889" max="15889" width="12.6640625" style="43" bestFit="1" customWidth="1"/>
    <col min="15890" max="15890" width="9.33203125" style="43"/>
    <col min="15891" max="15891" width="12.6640625" style="43" bestFit="1" customWidth="1"/>
    <col min="15892" max="16134" width="9.33203125" style="43"/>
    <col min="16135" max="16135" width="3.33203125" style="43" customWidth="1"/>
    <col min="16136" max="16136" width="19.6640625" style="43" customWidth="1"/>
    <col min="16137" max="16137" width="14.6640625" style="43" customWidth="1"/>
    <col min="16138" max="16138" width="17.33203125" style="43" customWidth="1"/>
    <col min="16139" max="16139" width="16.44140625" style="43" customWidth="1"/>
    <col min="16140" max="16140" width="14.33203125" style="43" customWidth="1"/>
    <col min="16141" max="16141" width="2.33203125" style="43" customWidth="1"/>
    <col min="16142" max="16142" width="9.44140625" style="43" customWidth="1"/>
    <col min="16143" max="16143" width="8.6640625" style="43" customWidth="1"/>
    <col min="16144" max="16144" width="20.33203125" style="43" bestFit="1" customWidth="1"/>
    <col min="16145" max="16145" width="12.6640625" style="43" bestFit="1" customWidth="1"/>
    <col min="16146" max="16146" width="9.33203125" style="43"/>
    <col min="16147" max="16147" width="12.6640625" style="43" bestFit="1" customWidth="1"/>
    <col min="16148" max="16384" width="9.33203125" style="43"/>
  </cols>
  <sheetData>
    <row r="1" spans="1:11" s="1" customFormat="1" ht="51.6" customHeight="1"/>
    <row r="2" spans="1:11" s="1" customFormat="1" ht="15" customHeight="1">
      <c r="A2" s="2"/>
      <c r="B2" s="3"/>
      <c r="C2" s="3"/>
      <c r="D2" s="3"/>
      <c r="E2" s="3"/>
      <c r="F2" s="3"/>
      <c r="G2" s="3"/>
      <c r="H2" s="3"/>
      <c r="I2" s="3"/>
    </row>
    <row r="3" spans="1:11" s="1" customFormat="1" ht="52.2" customHeight="1">
      <c r="A3" s="2"/>
      <c r="B3" s="4"/>
      <c r="C3" s="5"/>
      <c r="D3" s="330" t="s">
        <v>0</v>
      </c>
      <c r="E3" s="330"/>
      <c r="F3" s="330" t="s">
        <v>1</v>
      </c>
      <c r="G3" s="330"/>
      <c r="H3" s="330"/>
      <c r="I3" s="330"/>
    </row>
    <row r="4" spans="1:11" s="1" customFormat="1" ht="53.4" customHeight="1">
      <c r="A4" s="2"/>
      <c r="B4" s="338" t="s">
        <v>2</v>
      </c>
      <c r="C4" s="338"/>
      <c r="D4" s="338"/>
      <c r="E4" s="338"/>
      <c r="F4" s="338"/>
      <c r="G4" s="338"/>
      <c r="H4" s="338"/>
    </row>
    <row r="5" spans="1:11" s="1" customFormat="1" ht="15" customHeight="1">
      <c r="A5" s="6"/>
      <c r="B5" s="120" t="s">
        <v>3</v>
      </c>
      <c r="C5" s="296">
        <v>3.2</v>
      </c>
      <c r="D5" s="121"/>
      <c r="E5" s="122" t="s">
        <v>4</v>
      </c>
      <c r="F5" s="123">
        <v>45717</v>
      </c>
      <c r="G5" s="107"/>
      <c r="H5" s="121"/>
      <c r="I5" s="124"/>
      <c r="J5" s="7"/>
      <c r="K5" s="7"/>
    </row>
    <row r="6" spans="1:11" s="2" customFormat="1" ht="13.2"/>
    <row r="7" spans="1:11" s="2" customFormat="1" ht="198.6" customHeight="1">
      <c r="B7" s="335" t="s">
        <v>336</v>
      </c>
      <c r="C7" s="336"/>
      <c r="D7" s="336"/>
      <c r="E7" s="336"/>
      <c r="F7" s="336"/>
      <c r="G7" s="336"/>
      <c r="H7" s="336"/>
      <c r="I7" s="337"/>
      <c r="K7" s="72"/>
    </row>
    <row r="8" spans="1:11" s="8" customFormat="1" ht="3" customHeight="1">
      <c r="B8" s="9"/>
      <c r="C8" s="10"/>
      <c r="D8" s="11"/>
      <c r="E8" s="12"/>
      <c r="F8" s="10"/>
      <c r="G8" s="10"/>
    </row>
    <row r="9" spans="1:11" s="8" customFormat="1" ht="18" customHeight="1">
      <c r="B9" s="13"/>
      <c r="C9" s="13"/>
      <c r="D9" s="14"/>
      <c r="E9" s="69"/>
      <c r="F9" s="13"/>
      <c r="G9" s="13"/>
      <c r="H9" s="2"/>
      <c r="I9" s="2"/>
    </row>
    <row r="10" spans="1:11" s="15" customFormat="1" ht="17.25" customHeight="1">
      <c r="B10" s="105" t="s">
        <v>337</v>
      </c>
      <c r="C10" s="106"/>
      <c r="D10" s="106"/>
      <c r="E10" s="106"/>
      <c r="F10" s="106"/>
      <c r="G10" s="106"/>
      <c r="H10" s="107"/>
      <c r="I10" s="107"/>
      <c r="J10" s="16"/>
    </row>
    <row r="11" spans="1:11" s="15" customFormat="1" ht="10.199999999999999" customHeight="1">
      <c r="B11" s="17"/>
      <c r="C11" s="17"/>
      <c r="D11" s="17"/>
      <c r="E11" s="17"/>
      <c r="F11" s="17"/>
      <c r="G11" s="17"/>
      <c r="H11" s="18"/>
      <c r="I11" s="18"/>
      <c r="J11" s="19"/>
    </row>
    <row r="12" spans="1:11" s="16" customFormat="1" ht="20.100000000000001" customHeight="1">
      <c r="B12" s="93" t="s">
        <v>5</v>
      </c>
      <c r="C12" s="94"/>
      <c r="D12" s="94"/>
      <c r="E12" s="94"/>
      <c r="F12" s="95"/>
      <c r="G12" s="20"/>
      <c r="H12" s="317"/>
      <c r="I12" s="318"/>
      <c r="J12" s="21" t="str">
        <f>IF(AND(H12="",H25=""),"",IF(ISNA(#REF!),"ERROR: Please enter a valid postcode",""))</f>
        <v/>
      </c>
    </row>
    <row r="13" spans="1:11" s="16" customFormat="1" ht="20.100000000000001" customHeight="1">
      <c r="B13" s="96" t="s">
        <v>6</v>
      </c>
      <c r="C13" s="135"/>
      <c r="D13" s="135"/>
      <c r="E13" s="135"/>
      <c r="F13" s="136"/>
      <c r="G13" s="20"/>
      <c r="H13" s="317"/>
      <c r="I13" s="318"/>
      <c r="J13" s="21"/>
    </row>
    <row r="14" spans="1:11" s="16" customFormat="1" ht="20.100000000000001" customHeight="1">
      <c r="B14" s="96" t="s">
        <v>7</v>
      </c>
      <c r="C14" s="135"/>
      <c r="D14" s="135"/>
      <c r="E14" s="135"/>
      <c r="F14" s="136"/>
      <c r="G14" s="20"/>
      <c r="H14" s="317"/>
      <c r="I14" s="318"/>
      <c r="J14" s="21"/>
    </row>
    <row r="15" spans="1:11" s="16" customFormat="1" ht="20.100000000000001" customHeight="1">
      <c r="B15" s="96" t="s">
        <v>8</v>
      </c>
      <c r="C15" s="135"/>
      <c r="D15" s="135"/>
      <c r="E15" s="135"/>
      <c r="F15" s="136"/>
      <c r="G15" s="20"/>
      <c r="H15" s="342"/>
      <c r="I15" s="343"/>
      <c r="J15" s="21"/>
    </row>
    <row r="16" spans="1:11" s="16" customFormat="1" ht="20.100000000000001" customHeight="1">
      <c r="B16" s="96" t="s">
        <v>9</v>
      </c>
      <c r="C16" s="135"/>
      <c r="D16" s="135"/>
      <c r="E16" s="135"/>
      <c r="F16" s="136"/>
      <c r="G16" s="20"/>
      <c r="H16" s="339">
        <f>H13-H14-H15</f>
        <v>0</v>
      </c>
      <c r="I16" s="339"/>
      <c r="J16" s="21" t="str">
        <f>IF(H16&lt;0, "Number of serviced apartments is greater than number of total apartment. Please review.", "")</f>
        <v/>
      </c>
    </row>
    <row r="17" spans="2:10" s="16" customFormat="1" ht="20.100000000000001" customHeight="1">
      <c r="B17" s="96" t="s">
        <v>10</v>
      </c>
      <c r="C17" s="135"/>
      <c r="D17" s="135"/>
      <c r="E17" s="135"/>
      <c r="F17" s="136"/>
      <c r="G17" s="20"/>
      <c r="H17" s="344"/>
      <c r="I17" s="345"/>
      <c r="J17" s="21" t="str">
        <f>IF(H17&gt;H13, "Number of serviced apartments is greater than number of total apartment. Please review.", "")</f>
        <v/>
      </c>
    </row>
    <row r="18" spans="2:10" s="16" customFormat="1" ht="20.100000000000001" customHeight="1">
      <c r="B18" s="96" t="s">
        <v>11</v>
      </c>
      <c r="C18" s="135"/>
      <c r="D18" s="135"/>
      <c r="E18" s="135"/>
      <c r="F18" s="136"/>
      <c r="G18" s="20"/>
      <c r="H18" s="317"/>
      <c r="I18" s="318"/>
      <c r="J18" s="21"/>
    </row>
    <row r="19" spans="2:10" s="16" customFormat="1" ht="20.100000000000001" customHeight="1">
      <c r="B19" s="96" t="s">
        <v>12</v>
      </c>
      <c r="C19" s="135"/>
      <c r="D19" s="135"/>
      <c r="E19" s="135"/>
      <c r="F19" s="136"/>
      <c r="G19" s="20"/>
      <c r="H19" s="317"/>
      <c r="I19" s="318"/>
      <c r="J19" s="21"/>
    </row>
    <row r="20" spans="2:10" s="16" customFormat="1" ht="20.100000000000001" customHeight="1">
      <c r="B20" s="96" t="s">
        <v>343</v>
      </c>
      <c r="C20" s="135"/>
      <c r="D20" s="135"/>
      <c r="E20" s="135"/>
      <c r="F20" s="136"/>
      <c r="G20" s="20"/>
      <c r="H20" s="340"/>
      <c r="I20" s="341"/>
      <c r="J20" s="21" t="str">
        <f>IF(AND(H20="Heated Pool", H21&lt;1), "The pool must be heated for at least 1 month during the rating period, otherwise it is a non-heated pool", "")</f>
        <v/>
      </c>
    </row>
    <row r="21" spans="2:10" s="16" customFormat="1" ht="20.100000000000001" customHeight="1">
      <c r="B21" s="96" t="str">
        <f>IF(H20&lt;&gt;"No pool", "How many months of the rating period was the pool available?", "")</f>
        <v>How many months of the rating period was the pool available?</v>
      </c>
      <c r="C21" s="135"/>
      <c r="D21" s="135"/>
      <c r="E21" s="135"/>
      <c r="F21" s="136"/>
      <c r="G21" s="20"/>
      <c r="H21" s="320"/>
      <c r="I21" s="321"/>
      <c r="J21" s="21"/>
    </row>
    <row r="22" spans="2:10" s="16" customFormat="1" ht="20.100000000000001" customHeight="1">
      <c r="B22" s="96" t="s">
        <v>13</v>
      </c>
      <c r="C22" s="135"/>
      <c r="D22" s="135"/>
      <c r="E22" s="135"/>
      <c r="F22" s="136"/>
      <c r="G22" s="20"/>
      <c r="H22" s="320"/>
      <c r="I22" s="321"/>
      <c r="J22" s="21"/>
    </row>
    <row r="23" spans="2:10" s="16" customFormat="1" ht="20.100000000000001" customHeight="1">
      <c r="B23" s="162" t="str">
        <f>IF(H22="Yes", "How many months of the rating period was the gym available?", "")</f>
        <v/>
      </c>
      <c r="C23" s="163"/>
      <c r="D23" s="163"/>
      <c r="E23" s="163"/>
      <c r="F23" s="97"/>
      <c r="G23" s="20"/>
      <c r="H23" s="320"/>
      <c r="I23" s="321"/>
    </row>
    <row r="24" spans="2:10" s="16" customFormat="1" ht="12.75" customHeight="1">
      <c r="B24" s="24"/>
      <c r="C24" s="22"/>
      <c r="D24" s="22"/>
      <c r="E24" s="22"/>
      <c r="F24" s="22"/>
      <c r="G24" s="23"/>
      <c r="H24" s="25"/>
      <c r="I24" s="26"/>
      <c r="J24" s="146"/>
    </row>
    <row r="25" spans="2:10" s="16" customFormat="1" ht="20.100000000000001" customHeight="1">
      <c r="B25" s="93" t="s">
        <v>14</v>
      </c>
      <c r="C25" s="98"/>
      <c r="D25" s="98"/>
      <c r="E25" s="98"/>
      <c r="F25" s="99" t="s">
        <v>15</v>
      </c>
      <c r="G25" s="27"/>
      <c r="H25" s="331"/>
      <c r="I25" s="332"/>
      <c r="J25" s="147"/>
    </row>
    <row r="26" spans="2:10" s="16" customFormat="1" ht="20.100000000000001" customHeight="1">
      <c r="B26" s="100"/>
      <c r="C26" s="101"/>
      <c r="D26" s="101"/>
      <c r="E26" s="101"/>
      <c r="F26" s="102" t="s">
        <v>16</v>
      </c>
      <c r="G26" s="71"/>
      <c r="H26" s="331"/>
      <c r="I26" s="332"/>
      <c r="J26" s="147"/>
    </row>
    <row r="27" spans="2:10" s="16" customFormat="1" ht="20.100000000000001" customHeight="1">
      <c r="B27" s="103"/>
      <c r="C27" s="104"/>
      <c r="D27" s="104"/>
      <c r="E27" s="101"/>
      <c r="F27" s="102" t="s">
        <v>17</v>
      </c>
      <c r="G27" s="71"/>
      <c r="H27" s="333"/>
      <c r="I27" s="334"/>
      <c r="J27" s="146"/>
    </row>
    <row r="28" spans="2:10" s="16" customFormat="1" ht="20.100000000000001" customHeight="1">
      <c r="B28" s="28"/>
      <c r="C28" s="28"/>
      <c r="D28" s="28"/>
      <c r="E28" s="110"/>
      <c r="F28" s="111" t="s">
        <v>18</v>
      </c>
      <c r="G28" s="71"/>
      <c r="H28" s="319">
        <f>H25+H26/3.6+H27*38.6/3.6</f>
        <v>0</v>
      </c>
      <c r="I28" s="319"/>
      <c r="J28" s="146"/>
    </row>
    <row r="29" spans="2:10" s="16" customFormat="1" ht="20.100000000000001" customHeight="1">
      <c r="B29" s="125" t="s">
        <v>19</v>
      </c>
      <c r="C29" s="28"/>
      <c r="D29" s="28"/>
      <c r="E29" s="28"/>
      <c r="F29" s="28"/>
      <c r="G29" s="28"/>
      <c r="H29" s="28"/>
      <c r="I29" s="28"/>
    </row>
    <row r="30" spans="2:10" s="15" customFormat="1" ht="1.5" customHeight="1">
      <c r="B30" s="29"/>
      <c r="C30" s="30"/>
      <c r="D30" s="30"/>
      <c r="E30" s="30"/>
      <c r="F30" s="30"/>
      <c r="G30" s="30"/>
      <c r="H30" s="31"/>
      <c r="I30" s="32"/>
    </row>
    <row r="31" spans="2:10" s="15" customFormat="1" ht="17.25" customHeight="1">
      <c r="B31" s="108" t="s">
        <v>20</v>
      </c>
      <c r="C31" s="109"/>
      <c r="D31" s="109"/>
      <c r="E31" s="109"/>
      <c r="F31" s="109"/>
      <c r="G31" s="109"/>
      <c r="H31" s="4"/>
      <c r="I31" s="4"/>
    </row>
    <row r="32" spans="2:10" s="15" customFormat="1" ht="1.2" customHeight="1">
      <c r="B32" s="33"/>
      <c r="C32" s="33"/>
      <c r="D32" s="33"/>
      <c r="E32" s="33"/>
      <c r="F32" s="33"/>
      <c r="G32" s="33"/>
      <c r="H32" s="34"/>
      <c r="I32" s="34"/>
      <c r="J32" s="19"/>
    </row>
    <row r="33" spans="2:10" s="15" customFormat="1" ht="13.8" thickBot="1">
      <c r="B33" s="2"/>
      <c r="C33" s="2"/>
      <c r="D33" s="2"/>
      <c r="G33" s="35"/>
      <c r="H33" s="2"/>
      <c r="I33" s="2"/>
      <c r="J33" s="36"/>
    </row>
    <row r="34" spans="2:10" s="8" customFormat="1" ht="16.5" hidden="1" customHeight="1">
      <c r="B34" s="2"/>
      <c r="C34" s="37" t="s">
        <v>21</v>
      </c>
      <c r="D34" s="2"/>
      <c r="E34" s="80"/>
      <c r="F34" s="78" t="e">
        <f>IF(#REF!&lt;&gt;"",TRUNC(#REF!),"")</f>
        <v>#REF!</v>
      </c>
      <c r="G34" s="38"/>
      <c r="H34" s="2"/>
      <c r="I34" s="2"/>
      <c r="J34" s="39"/>
    </row>
    <row r="35" spans="2:10" s="8" customFormat="1" ht="16.5" hidden="1" customHeight="1">
      <c r="B35" s="2"/>
      <c r="C35" s="37"/>
      <c r="D35" s="2"/>
      <c r="E35" s="80"/>
      <c r="F35" s="79"/>
      <c r="G35" s="38"/>
      <c r="H35" s="2"/>
      <c r="I35" s="2"/>
      <c r="J35" s="39"/>
    </row>
    <row r="36" spans="2:10" s="8" customFormat="1" ht="16.5" hidden="1" customHeight="1">
      <c r="B36" s="83"/>
      <c r="C36" s="77"/>
      <c r="D36" s="80"/>
      <c r="E36" s="119"/>
      <c r="F36" s="112"/>
      <c r="G36" s="89"/>
      <c r="H36" s="89"/>
      <c r="I36" s="90"/>
      <c r="J36" s="40"/>
    </row>
    <row r="37" spans="2:10" s="8" customFormat="1" ht="16.5" hidden="1" customHeight="1">
      <c r="B37" s="83"/>
      <c r="C37" s="77"/>
      <c r="D37" s="80"/>
      <c r="E37" s="119"/>
      <c r="F37" s="112"/>
      <c r="G37" s="89"/>
      <c r="H37" s="89"/>
      <c r="I37" s="91"/>
      <c r="J37" s="40"/>
    </row>
    <row r="38" spans="2:10" s="8" customFormat="1" ht="16.5" customHeight="1">
      <c r="B38" s="346" t="s">
        <v>338</v>
      </c>
      <c r="C38" s="81"/>
      <c r="D38" s="81"/>
      <c r="E38" s="351"/>
      <c r="F38" s="352"/>
      <c r="G38" s="87"/>
      <c r="H38" s="87"/>
      <c r="I38" s="88"/>
      <c r="J38" s="39"/>
    </row>
    <row r="39" spans="2:10" s="8" customFormat="1" ht="16.5" customHeight="1">
      <c r="B39" s="347"/>
      <c r="C39" s="77"/>
      <c r="D39" s="77"/>
      <c r="E39" s="353" t="str">
        <f>IF(OR(H12="",H13="",H25=""),"",IFERROR(S125,"NA"))</f>
        <v/>
      </c>
      <c r="F39" s="354"/>
      <c r="G39" s="324" t="s">
        <v>23</v>
      </c>
      <c r="H39" s="325"/>
      <c r="I39" s="326"/>
      <c r="J39" s="40"/>
    </row>
    <row r="40" spans="2:10" s="8" customFormat="1" ht="16.5" customHeight="1">
      <c r="B40" s="347"/>
      <c r="C40" s="357" t="s">
        <v>24</v>
      </c>
      <c r="D40" s="326"/>
      <c r="E40" s="353"/>
      <c r="F40" s="354"/>
      <c r="G40" s="324"/>
      <c r="H40" s="325"/>
      <c r="I40" s="326"/>
      <c r="J40" s="40"/>
    </row>
    <row r="41" spans="2:10" s="8" customFormat="1" ht="16.5" customHeight="1">
      <c r="B41" s="347"/>
      <c r="C41" s="77"/>
      <c r="D41" s="82"/>
      <c r="E41" s="355" t="str">
        <f>IF(OR($E$39="NA",$E$39="",E39="ERROR: Please enter valid hours"), "ERROR: Please provide inputs","")</f>
        <v>ERROR: Please provide inputs</v>
      </c>
      <c r="F41" s="356"/>
      <c r="G41" s="89"/>
      <c r="H41" s="89"/>
      <c r="I41" s="90"/>
      <c r="J41" s="40"/>
    </row>
    <row r="42" spans="2:10" s="8" customFormat="1" ht="16.5" customHeight="1" thickBot="1">
      <c r="B42" s="348"/>
      <c r="C42" s="86"/>
      <c r="D42" s="114"/>
      <c r="E42" s="358" t="e">
        <f>IF((S124&gt;6),6,(IFERROR(S124,0)))</f>
        <v>#N/A</v>
      </c>
      <c r="F42" s="359"/>
      <c r="G42" s="305" t="s">
        <v>344</v>
      </c>
      <c r="H42" s="304" t="e">
        <f>ROUNDDOWN(E42,1)</f>
        <v>#N/A</v>
      </c>
      <c r="I42" s="92"/>
      <c r="J42" s="40"/>
    </row>
    <row r="43" spans="2:10" s="8" customFormat="1" ht="15" customHeight="1">
      <c r="J43" s="39"/>
    </row>
    <row r="44" spans="2:10" s="8" customFormat="1" ht="16.2" customHeight="1">
      <c r="B44" s="2"/>
      <c r="C44" s="2"/>
      <c r="D44" s="2"/>
      <c r="E44" s="2"/>
      <c r="F44" s="2"/>
      <c r="G44" s="2"/>
      <c r="H44" s="2"/>
      <c r="I44" s="2"/>
      <c r="J44" s="40"/>
    </row>
    <row r="45" spans="2:10" s="8" customFormat="1" ht="16.5" customHeight="1" thickBot="1">
      <c r="B45" s="2"/>
      <c r="C45" s="2"/>
      <c r="D45" s="2"/>
      <c r="E45"/>
      <c r="F45" s="2"/>
      <c r="G45" s="2"/>
      <c r="H45" s="40"/>
    </row>
    <row r="46" spans="2:10" s="8" customFormat="1" ht="16.5" customHeight="1">
      <c r="B46" s="346" t="s">
        <v>339</v>
      </c>
      <c r="C46" s="81"/>
      <c r="D46" s="81"/>
      <c r="E46" s="313"/>
      <c r="F46" s="314"/>
      <c r="G46" s="87"/>
      <c r="H46" s="87"/>
      <c r="I46" s="306"/>
    </row>
    <row r="47" spans="2:10" s="8" customFormat="1" ht="16.5" customHeight="1">
      <c r="B47" s="347"/>
      <c r="C47" s="77"/>
      <c r="D47" s="77"/>
      <c r="E47" s="360" t="str">
        <f>IF(OR(H12="",H13="",H25=""),"", IFERROR(Y125,"NA"))</f>
        <v/>
      </c>
      <c r="F47" s="361"/>
      <c r="G47" s="325" t="s">
        <v>23</v>
      </c>
      <c r="H47" s="325"/>
      <c r="I47" s="326"/>
    </row>
    <row r="48" spans="2:10" s="8" customFormat="1" ht="16.5" customHeight="1">
      <c r="B48" s="347"/>
      <c r="C48" s="357" t="s">
        <v>24</v>
      </c>
      <c r="D48" s="325"/>
      <c r="E48" s="360"/>
      <c r="F48" s="361"/>
      <c r="G48" s="325"/>
      <c r="H48" s="325"/>
      <c r="I48" s="326"/>
    </row>
    <row r="49" spans="2:10" s="8" customFormat="1" ht="16.5" customHeight="1">
      <c r="B49" s="347"/>
      <c r="C49" s="77"/>
      <c r="D49" s="82"/>
      <c r="E49" s="362" t="str">
        <f>IF(OR($E$47="NA",$E$47="",E47="ERROR: Please enter valid hours"), "ERROR: Please provide inputs","")</f>
        <v>ERROR: Please provide inputs</v>
      </c>
      <c r="F49" s="363"/>
      <c r="G49" s="89"/>
      <c r="H49" s="89"/>
      <c r="I49" s="308"/>
    </row>
    <row r="50" spans="2:10" s="8" customFormat="1" ht="16.5" customHeight="1" thickBot="1">
      <c r="B50" s="348"/>
      <c r="C50" s="77"/>
      <c r="D50" s="113"/>
      <c r="E50" s="358" t="e">
        <f>IF((Y124&gt;6),6,(IFERROR(Y124,0)))</f>
        <v>#N/A</v>
      </c>
      <c r="F50" s="359"/>
      <c r="G50" s="305" t="s">
        <v>344</v>
      </c>
      <c r="H50" s="304" t="e">
        <f>ROUNDDOWN(E50,1)</f>
        <v>#N/A</v>
      </c>
      <c r="I50" s="309"/>
    </row>
    <row r="51" spans="2:10" s="8" customFormat="1" ht="16.5" hidden="1" customHeight="1">
      <c r="B51" s="84"/>
      <c r="C51" s="77"/>
      <c r="D51" s="85"/>
      <c r="E51" s="118"/>
      <c r="G51" s="310"/>
      <c r="I51" s="311"/>
    </row>
    <row r="52" spans="2:10" s="8" customFormat="1" ht="16.2" hidden="1" customHeight="1">
      <c r="B52" s="83"/>
      <c r="C52" s="77"/>
      <c r="D52" s="80"/>
      <c r="E52" s="119"/>
      <c r="G52" s="307"/>
      <c r="I52" s="311"/>
    </row>
    <row r="53" spans="2:10" s="8" customFormat="1" ht="16.5" customHeight="1">
      <c r="B53" s="346" t="s">
        <v>340</v>
      </c>
      <c r="C53" s="81"/>
      <c r="D53" s="81"/>
      <c r="E53" s="313"/>
      <c r="F53" s="314"/>
      <c r="G53" s="87"/>
      <c r="H53" s="87"/>
      <c r="I53" s="306"/>
    </row>
    <row r="54" spans="2:10" s="8" customFormat="1" ht="16.5" customHeight="1">
      <c r="B54" s="347"/>
      <c r="C54" s="77"/>
      <c r="D54" s="77"/>
      <c r="E54" s="360" t="str">
        <f>IF(OR(H12="",H13="",H25=""),"", IFERROR(AE125,"NA"))</f>
        <v/>
      </c>
      <c r="F54" s="361"/>
      <c r="G54" s="325" t="s">
        <v>23</v>
      </c>
      <c r="H54" s="325"/>
      <c r="I54" s="326"/>
    </row>
    <row r="55" spans="2:10" s="8" customFormat="1" ht="16.5" customHeight="1">
      <c r="B55" s="347"/>
      <c r="C55" s="357" t="s">
        <v>24</v>
      </c>
      <c r="D55" s="325"/>
      <c r="E55" s="360"/>
      <c r="F55" s="361"/>
      <c r="G55" s="325"/>
      <c r="H55" s="325"/>
      <c r="I55" s="326"/>
    </row>
    <row r="56" spans="2:10" s="8" customFormat="1" ht="16.5" customHeight="1">
      <c r="B56" s="347"/>
      <c r="C56" s="77"/>
      <c r="D56" s="82"/>
      <c r="E56" s="362" t="str">
        <f>IF(OR($E$54="NA",$E$54="",E54="ERROR: Please enter valid hours"), "ERROR: Please provide inputs","")</f>
        <v>ERROR: Please provide inputs</v>
      </c>
      <c r="F56" s="363"/>
      <c r="G56" s="89"/>
      <c r="H56" s="89"/>
      <c r="I56" s="308"/>
    </row>
    <row r="57" spans="2:10" s="8" customFormat="1" ht="16.5" customHeight="1" thickBot="1">
      <c r="B57" s="348"/>
      <c r="C57" s="86"/>
      <c r="D57" s="114"/>
      <c r="E57" s="372" t="e">
        <f>IF((AE124&gt;6),6,(IFERROR(AE124,0)))</f>
        <v>#N/A</v>
      </c>
      <c r="F57" s="373"/>
      <c r="G57" s="305" t="s">
        <v>344</v>
      </c>
      <c r="H57" s="304" t="e">
        <f>ROUNDDOWN(E57,1)</f>
        <v>#N/A</v>
      </c>
      <c r="I57" s="312"/>
    </row>
    <row r="58" spans="2:10" s="8" customFormat="1" ht="16.5" customHeight="1" thickBot="1">
      <c r="B58" s="70"/>
      <c r="D58" s="284"/>
      <c r="E58" s="302"/>
      <c r="F58" s="303"/>
      <c r="G58" s="285"/>
      <c r="I58" s="20"/>
      <c r="J58" s="40"/>
    </row>
    <row r="59" spans="2:10" s="8" customFormat="1" ht="16.5" customHeight="1">
      <c r="B59" s="369" t="s">
        <v>341</v>
      </c>
      <c r="C59" s="286"/>
      <c r="D59" s="286"/>
      <c r="E59" s="349"/>
      <c r="F59" s="350"/>
      <c r="G59" s="287"/>
      <c r="H59" s="287"/>
      <c r="I59" s="288"/>
      <c r="J59" s="40"/>
    </row>
    <row r="60" spans="2:10" s="8" customFormat="1" ht="16.5" customHeight="1">
      <c r="B60" s="370"/>
      <c r="C60" s="289"/>
      <c r="D60" s="289"/>
      <c r="E60" s="322" t="str">
        <f>IF(OR(H12="",H13="",H25=""),"",IFERROR(M125,"NA"))</f>
        <v/>
      </c>
      <c r="F60" s="323"/>
      <c r="G60" s="327" t="s">
        <v>23</v>
      </c>
      <c r="H60" s="328" t="s">
        <v>23</v>
      </c>
      <c r="I60" s="329"/>
      <c r="J60" s="40"/>
    </row>
    <row r="61" spans="2:10" s="8" customFormat="1" ht="16.5" customHeight="1">
      <c r="B61" s="370"/>
      <c r="C61" s="364" t="s">
        <v>24</v>
      </c>
      <c r="D61" s="329"/>
      <c r="E61" s="322"/>
      <c r="F61" s="323"/>
      <c r="G61" s="327"/>
      <c r="H61" s="328"/>
      <c r="I61" s="329"/>
      <c r="J61" s="40"/>
    </row>
    <row r="62" spans="2:10" s="8" customFormat="1" ht="16.5" customHeight="1">
      <c r="B62" s="370"/>
      <c r="C62" s="291"/>
      <c r="D62" s="291"/>
      <c r="E62" s="365" t="str">
        <f>IF(OR($E$60="NA",$E$60="",E60="ERROR: Please enter valid hours"), "ERROR: Please provide inputs","")</f>
        <v>ERROR: Please provide inputs</v>
      </c>
      <c r="F62" s="366"/>
      <c r="G62" s="290"/>
      <c r="H62" s="290"/>
      <c r="I62" s="292"/>
      <c r="J62" s="40"/>
    </row>
    <row r="63" spans="2:10" s="8" customFormat="1" ht="16.5" customHeight="1" thickBot="1">
      <c r="B63" s="371"/>
      <c r="C63" s="294"/>
      <c r="D63" s="294"/>
      <c r="E63" s="367" t="e">
        <f>IF((M124&gt;6),6,(IFERROR(M124,0)))</f>
        <v>#N/A</v>
      </c>
      <c r="F63" s="368"/>
      <c r="G63" s="315" t="s">
        <v>344</v>
      </c>
      <c r="H63" s="316" t="e">
        <f>ROUNDDOWN(E63,1)</f>
        <v>#N/A</v>
      </c>
      <c r="I63" s="295"/>
      <c r="J63" s="40"/>
    </row>
    <row r="64" spans="2:10" s="8" customFormat="1" ht="20.399999999999999" customHeight="1">
      <c r="B64" s="369" t="s">
        <v>342</v>
      </c>
      <c r="C64" s="286"/>
      <c r="D64" s="286"/>
      <c r="E64" s="349"/>
      <c r="F64" s="350"/>
      <c r="G64" s="287"/>
      <c r="H64" s="287"/>
      <c r="I64" s="288"/>
      <c r="J64" s="40"/>
    </row>
    <row r="65" spans="1:34" s="8" customFormat="1" ht="16.2" customHeight="1">
      <c r="B65" s="370"/>
      <c r="C65" s="289"/>
      <c r="D65" s="289"/>
      <c r="E65" s="322" t="str">
        <f>IF(OR(H12="",H13="",H25=""),"", IFERROR(F125,"NA"))</f>
        <v/>
      </c>
      <c r="F65" s="323"/>
      <c r="G65" s="327" t="s">
        <v>23</v>
      </c>
      <c r="H65" s="328"/>
      <c r="I65" s="329"/>
      <c r="J65" s="40"/>
    </row>
    <row r="66" spans="1:34" s="8" customFormat="1" ht="18.600000000000001" customHeight="1">
      <c r="B66" s="370"/>
      <c r="C66" s="364" t="s">
        <v>24</v>
      </c>
      <c r="D66" s="329"/>
      <c r="E66" s="322"/>
      <c r="F66" s="323"/>
      <c r="G66" s="327"/>
      <c r="H66" s="328"/>
      <c r="I66" s="329"/>
      <c r="J66" s="40"/>
    </row>
    <row r="67" spans="1:34" s="8" customFormat="1" ht="14.4" customHeight="1">
      <c r="B67" s="370"/>
      <c r="C67" s="289"/>
      <c r="D67" s="291"/>
      <c r="E67" s="365" t="str">
        <f>IF(OR($E$65="NA",$E$65="",E65="ERROR: Please enter valid hours"), "ERROR: Please provide inputs","")</f>
        <v>ERROR: Please provide inputs</v>
      </c>
      <c r="F67" s="366"/>
      <c r="G67" s="290"/>
      <c r="H67" s="290"/>
      <c r="I67" s="292"/>
      <c r="J67" s="40"/>
    </row>
    <row r="68" spans="1:34" s="15" customFormat="1" ht="15.6" customHeight="1" thickBot="1">
      <c r="B68" s="371"/>
      <c r="C68" s="293"/>
      <c r="D68" s="294"/>
      <c r="E68" s="367" t="e">
        <f>IF((F124&gt;6),6,(IFERROR(F124,0)))</f>
        <v>#N/A</v>
      </c>
      <c r="F68" s="368"/>
      <c r="G68" s="315" t="s">
        <v>344</v>
      </c>
      <c r="H68" s="316" t="e">
        <f>ROUNDDOWN(E68,1)</f>
        <v>#N/A</v>
      </c>
      <c r="I68" s="295"/>
      <c r="Z68" s="73"/>
      <c r="AA68" s="74" t="s">
        <v>25</v>
      </c>
      <c r="AB68" s="75">
        <f>$F$70</f>
        <v>0</v>
      </c>
      <c r="AC68" s="76">
        <v>1</v>
      </c>
      <c r="AD68" s="76">
        <v>2</v>
      </c>
      <c r="AE68" s="76">
        <v>3</v>
      </c>
      <c r="AF68" s="76">
        <v>4</v>
      </c>
      <c r="AG68" s="76">
        <v>5</v>
      </c>
      <c r="AH68" s="76">
        <v>6</v>
      </c>
    </row>
    <row r="69" spans="1:34" s="15" customFormat="1" ht="25.95" customHeight="1">
      <c r="B69" s="282"/>
      <c r="C69" s="72"/>
      <c r="D69" s="72"/>
      <c r="E69" s="72"/>
      <c r="F69" s="72"/>
      <c r="G69" s="72"/>
      <c r="H69" s="283"/>
      <c r="I69" s="2"/>
      <c r="Z69" s="73"/>
      <c r="AA69" s="73"/>
      <c r="AB69" s="73"/>
      <c r="AC69" s="73"/>
      <c r="AD69" s="73"/>
      <c r="AE69" s="73"/>
      <c r="AF69" s="73"/>
      <c r="AG69" s="73"/>
      <c r="AH69" s="73"/>
    </row>
    <row r="70" spans="1:34" s="15" customFormat="1" ht="17.25" customHeight="1">
      <c r="B70" s="108" t="s">
        <v>26</v>
      </c>
      <c r="C70" s="109"/>
      <c r="D70" s="109"/>
      <c r="E70" s="109"/>
      <c r="F70" s="109"/>
      <c r="G70" s="109"/>
      <c r="H70" s="4"/>
      <c r="I70" s="4"/>
      <c r="Z70" s="73"/>
      <c r="AA70" s="73"/>
      <c r="AB70" s="73"/>
      <c r="AC70" s="73"/>
      <c r="AD70" s="73"/>
      <c r="AE70" s="73"/>
      <c r="AF70" s="73"/>
      <c r="AG70" s="73"/>
      <c r="AH70" s="73"/>
    </row>
    <row r="71" spans="1:34" s="15" customFormat="1" ht="1.5" customHeight="1">
      <c r="B71" s="33"/>
      <c r="C71" s="33"/>
      <c r="D71" s="33"/>
      <c r="E71" s="33"/>
      <c r="F71" s="33"/>
      <c r="G71" s="33"/>
      <c r="H71" s="34"/>
      <c r="I71" s="34"/>
      <c r="J71" s="19"/>
      <c r="Z71" s="73"/>
      <c r="AA71" s="73"/>
      <c r="AB71" s="73"/>
      <c r="AC71" s="73"/>
      <c r="AD71" s="73"/>
      <c r="AE71" s="73"/>
      <c r="AF71" s="73"/>
      <c r="AG71" s="73"/>
      <c r="AH71" s="73"/>
    </row>
    <row r="72" spans="1:34" ht="13.2">
      <c r="A72" s="42"/>
      <c r="B72" s="2"/>
      <c r="C72" s="2"/>
      <c r="D72" s="2"/>
      <c r="E72" s="45"/>
      <c r="F72" s="2"/>
      <c r="G72" s="2"/>
      <c r="H72" s="2"/>
      <c r="I72" s="2"/>
      <c r="M72" s="40"/>
      <c r="N72" s="8"/>
      <c r="O72" s="8"/>
      <c r="P72" s="8"/>
      <c r="Q72" s="8"/>
      <c r="R72" s="8"/>
      <c r="S72" s="15"/>
      <c r="T72" s="15"/>
      <c r="U72" s="15"/>
      <c r="V72" s="15"/>
      <c r="W72" s="8"/>
      <c r="X72" s="8"/>
      <c r="Y72" s="8"/>
      <c r="Z72" s="8"/>
      <c r="AA72" s="8"/>
    </row>
    <row r="73" spans="1:34" s="8" customFormat="1" ht="16.5" customHeight="1">
      <c r="B73" s="2"/>
      <c r="C73" s="70"/>
      <c r="D73" s="71"/>
      <c r="E73" s="71"/>
      <c r="F73" s="41"/>
      <c r="G73" s="115"/>
      <c r="H73" s="116"/>
      <c r="I73" s="20"/>
      <c r="J73" s="40"/>
    </row>
    <row r="74" spans="1:34" s="8" customFormat="1" ht="16.5" customHeight="1">
      <c r="B74" s="2"/>
      <c r="C74" s="70"/>
      <c r="D74" s="71"/>
      <c r="E74" s="71"/>
      <c r="F74" s="41"/>
      <c r="G74" s="115"/>
      <c r="H74" s="116"/>
      <c r="I74" s="20"/>
      <c r="J74" s="40"/>
    </row>
    <row r="75" spans="1:34" s="8" customFormat="1" ht="16.5" customHeight="1">
      <c r="B75" s="2"/>
      <c r="C75" s="70"/>
      <c r="D75" s="71"/>
      <c r="E75" s="71"/>
      <c r="F75" s="41"/>
      <c r="G75" s="115"/>
      <c r="H75" s="116"/>
      <c r="I75" s="20"/>
      <c r="J75" s="40"/>
    </row>
    <row r="76" spans="1:34" s="8" customFormat="1" ht="16.5" customHeight="1">
      <c r="B76" s="2"/>
      <c r="C76" s="70"/>
      <c r="D76" s="71"/>
      <c r="E76" s="71"/>
      <c r="F76" s="41"/>
      <c r="G76" s="115"/>
      <c r="H76" s="116"/>
      <c r="I76" s="20"/>
      <c r="J76" s="40"/>
    </row>
    <row r="77" spans="1:34" s="8" customFormat="1" ht="16.5" customHeight="1">
      <c r="B77" s="2"/>
      <c r="C77" s="70"/>
      <c r="D77" s="71"/>
      <c r="E77" s="71"/>
      <c r="F77" s="41"/>
      <c r="G77" s="115"/>
      <c r="H77" s="116"/>
      <c r="I77" s="20"/>
      <c r="J77" s="40"/>
    </row>
    <row r="78" spans="1:34" s="8" customFormat="1" ht="16.5" customHeight="1">
      <c r="B78" s="2"/>
      <c r="C78" s="70"/>
      <c r="D78" s="71"/>
      <c r="E78" s="71"/>
      <c r="F78" s="41"/>
      <c r="G78" s="115"/>
      <c r="H78" s="116"/>
      <c r="I78" s="20"/>
      <c r="J78" s="40"/>
    </row>
    <row r="79" spans="1:34" s="8" customFormat="1" ht="16.5" customHeight="1">
      <c r="B79" s="2"/>
      <c r="C79" s="70"/>
      <c r="D79" s="71"/>
      <c r="E79" s="71"/>
      <c r="F79" s="41"/>
      <c r="G79" s="115"/>
      <c r="H79" s="116"/>
      <c r="I79" s="20"/>
      <c r="J79" s="40"/>
    </row>
    <row r="80" spans="1:34" s="8" customFormat="1" ht="16.5" customHeight="1">
      <c r="B80" s="2"/>
      <c r="C80" s="70"/>
      <c r="D80" s="71"/>
      <c r="E80" s="71"/>
      <c r="F80" s="41"/>
      <c r="G80" s="115"/>
      <c r="H80" s="116"/>
      <c r="I80" s="20"/>
      <c r="J80" s="40"/>
    </row>
    <row r="81" spans="1:29" s="8" customFormat="1" ht="16.5" customHeight="1">
      <c r="B81" s="2"/>
      <c r="C81" s="70"/>
      <c r="D81" s="71"/>
      <c r="E81" s="71"/>
      <c r="F81" s="41"/>
      <c r="G81" s="115"/>
      <c r="H81" s="116"/>
      <c r="I81" s="20"/>
      <c r="J81" s="40"/>
    </row>
    <row r="82" spans="1:29" s="8" customFormat="1" ht="16.5" customHeight="1">
      <c r="B82" s="2"/>
      <c r="C82" s="70"/>
      <c r="D82" s="71"/>
      <c r="E82" s="71"/>
      <c r="F82" s="41"/>
      <c r="G82" s="115"/>
      <c r="H82" s="116"/>
      <c r="I82" s="20"/>
      <c r="J82" s="40"/>
    </row>
    <row r="83" spans="1:29" s="8" customFormat="1" ht="16.5" customHeight="1">
      <c r="B83" s="2"/>
      <c r="C83" s="70"/>
      <c r="D83" s="71"/>
      <c r="E83" s="71"/>
      <c r="F83" s="41"/>
      <c r="G83" s="115"/>
      <c r="H83" s="116"/>
      <c r="I83" s="20"/>
      <c r="J83" s="40"/>
    </row>
    <row r="84" spans="1:29" s="8" customFormat="1" ht="16.5" customHeight="1">
      <c r="B84" s="2"/>
      <c r="C84" s="70"/>
      <c r="D84" s="71"/>
      <c r="E84" s="71"/>
      <c r="F84" s="41"/>
      <c r="G84" s="115"/>
      <c r="H84" s="116"/>
      <c r="I84" s="20"/>
      <c r="J84" s="40"/>
    </row>
    <row r="85" spans="1:29" s="8" customFormat="1" ht="16.5" customHeight="1">
      <c r="B85" s="2"/>
      <c r="C85" s="70"/>
      <c r="D85" s="71"/>
      <c r="E85" s="71"/>
      <c r="F85" s="41"/>
      <c r="G85" s="115"/>
      <c r="H85" s="116"/>
      <c r="I85" s="20"/>
      <c r="J85" s="40"/>
    </row>
    <row r="86" spans="1:29" s="8" customFormat="1" ht="16.5" customHeight="1">
      <c r="B86" s="2"/>
      <c r="C86" s="70"/>
      <c r="D86" s="71"/>
      <c r="E86" s="71"/>
      <c r="F86" s="41"/>
      <c r="G86" s="115"/>
      <c r="H86" s="116"/>
      <c r="I86" s="20"/>
      <c r="J86" s="40"/>
    </row>
    <row r="87" spans="1:29" s="8" customFormat="1" ht="16.5" customHeight="1">
      <c r="B87" s="2"/>
      <c r="C87" s="70"/>
      <c r="D87" s="71"/>
      <c r="E87" s="71"/>
      <c r="F87" s="41"/>
      <c r="G87" s="115"/>
      <c r="H87" s="116"/>
      <c r="I87" s="20"/>
      <c r="J87" s="40"/>
    </row>
    <row r="88" spans="1:29" s="8" customFormat="1" ht="16.5" customHeight="1">
      <c r="B88" s="2"/>
      <c r="C88" s="70"/>
      <c r="D88" s="71"/>
      <c r="E88" s="71"/>
      <c r="F88" s="41"/>
      <c r="G88" s="115"/>
      <c r="H88" s="116"/>
      <c r="I88" s="20"/>
      <c r="J88" s="40"/>
    </row>
    <row r="89" spans="1:29" s="8" customFormat="1" ht="16.5" customHeight="1">
      <c r="B89" s="2"/>
      <c r="C89" s="70"/>
      <c r="D89" s="71"/>
      <c r="E89" s="71"/>
      <c r="F89" s="41"/>
      <c r="G89" s="115"/>
      <c r="H89" s="116"/>
      <c r="I89" s="20"/>
      <c r="J89" s="40"/>
    </row>
    <row r="90" spans="1:29" s="8" customFormat="1" ht="16.5" customHeight="1">
      <c r="B90" s="2"/>
      <c r="C90" s="70"/>
      <c r="D90" s="71"/>
      <c r="E90" s="71"/>
      <c r="F90" s="41"/>
      <c r="G90" s="115"/>
      <c r="H90" s="116"/>
      <c r="I90" s="20"/>
      <c r="J90" s="40"/>
    </row>
    <row r="91" spans="1:29" s="8" customFormat="1" ht="17.399999999999999">
      <c r="B91" s="2"/>
      <c r="C91" s="70"/>
      <c r="D91" s="71"/>
      <c r="E91" s="71"/>
      <c r="F91" s="41"/>
      <c r="G91" s="115"/>
      <c r="H91" s="116"/>
      <c r="I91" s="20"/>
      <c r="J91" s="40"/>
    </row>
    <row r="92" spans="1:29" ht="13.2" hidden="1">
      <c r="A92" s="42"/>
      <c r="B92" s="2"/>
      <c r="C92" s="2"/>
      <c r="D92" s="2"/>
      <c r="E92" s="45"/>
      <c r="F92" s="2"/>
      <c r="G92" s="2"/>
      <c r="H92" s="2"/>
      <c r="I92" s="2"/>
    </row>
    <row r="93" spans="1:29" ht="18" hidden="1">
      <c r="A93" s="68"/>
      <c r="B93" s="117" t="s">
        <v>27</v>
      </c>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1:29" ht="17.399999999999999" hidden="1">
      <c r="B94" s="137" t="s">
        <v>28</v>
      </c>
      <c r="C94" s="2"/>
      <c r="D94" s="2"/>
      <c r="E94" s="2"/>
      <c r="F94" s="2"/>
      <c r="G94" s="2"/>
      <c r="H94" s="2"/>
      <c r="I94" s="2"/>
    </row>
    <row r="95" spans="1:29" ht="13.8" hidden="1">
      <c r="B95" s="138" t="s">
        <v>29</v>
      </c>
      <c r="C95" s="2"/>
      <c r="D95" s="2"/>
      <c r="E95" s="2"/>
      <c r="F95" s="2"/>
      <c r="G95" s="2"/>
      <c r="H95" s="2"/>
      <c r="I95" s="2"/>
    </row>
    <row r="96" spans="1:29" ht="14.4" hidden="1">
      <c r="A96" s="44"/>
      <c r="B96" s="47" t="s">
        <v>30</v>
      </c>
      <c r="C96" s="139"/>
      <c r="D96" s="48"/>
      <c r="E96" s="48"/>
      <c r="F96" s="140" t="e">
        <f>VLOOKUP($H$12,'Climate by postcode'!$A$3:$E$3730,5,FALSE)</f>
        <v>#N/A</v>
      </c>
      <c r="G96" s="46"/>
      <c r="H96" s="46"/>
      <c r="I96" s="46"/>
      <c r="J96" s="44"/>
      <c r="K96" s="44"/>
      <c r="L96" s="44"/>
      <c r="M96" s="44"/>
    </row>
    <row r="97" spans="1:31" ht="14.4" hidden="1">
      <c r="B97" s="47" t="s">
        <v>31</v>
      </c>
      <c r="C97" s="139"/>
      <c r="D97" s="48"/>
      <c r="E97" s="48"/>
      <c r="F97" s="140">
        <v>3040.4937715290598</v>
      </c>
      <c r="G97" s="46"/>
      <c r="H97" s="46"/>
      <c r="I97" s="46"/>
      <c r="J97" s="44"/>
      <c r="K97" s="44"/>
      <c r="L97" s="44"/>
      <c r="M97" s="44"/>
    </row>
    <row r="98" spans="1:31" ht="14.4" hidden="1">
      <c r="B98" s="47" t="s">
        <v>32</v>
      </c>
      <c r="C98" s="139"/>
      <c r="D98" s="48"/>
      <c r="E98" s="48"/>
      <c r="F98" s="140">
        <v>2669.2040701284</v>
      </c>
      <c r="G98" s="46"/>
      <c r="H98" s="46"/>
      <c r="I98" s="46"/>
      <c r="J98" s="44"/>
      <c r="K98" s="44"/>
      <c r="L98" s="44"/>
      <c r="M98" s="44"/>
    </row>
    <row r="99" spans="1:31" ht="14.4" hidden="1">
      <c r="A99" s="44"/>
      <c r="B99" s="47" t="s">
        <v>33</v>
      </c>
      <c r="C99" s="139"/>
      <c r="D99" s="48"/>
      <c r="E99" s="48"/>
      <c r="F99" s="140">
        <v>714.83459060033601</v>
      </c>
      <c r="G99" s="46"/>
      <c r="H99" s="46"/>
      <c r="I99" s="46"/>
      <c r="J99" s="44"/>
      <c r="K99" s="44"/>
      <c r="L99" s="44"/>
      <c r="M99" s="44"/>
    </row>
    <row r="100" spans="1:31" ht="14.4" hidden="1">
      <c r="A100" s="44"/>
      <c r="B100" s="47" t="s">
        <v>34</v>
      </c>
      <c r="C100" s="139"/>
      <c r="D100" s="48"/>
      <c r="E100" s="48"/>
      <c r="F100" s="140">
        <f>IF(H20="No pool",0,IF(H20="Non-heated Pool",662.303,1040.58055956421))</f>
        <v>1040.58055956421</v>
      </c>
      <c r="G100" s="46"/>
      <c r="H100" s="46"/>
      <c r="I100" s="46"/>
      <c r="J100" s="44"/>
      <c r="K100" s="44"/>
      <c r="L100" s="44"/>
      <c r="M100" s="44"/>
    </row>
    <row r="101" spans="1:31" ht="14.4" hidden="1">
      <c r="A101" s="44"/>
      <c r="B101" s="47" t="s">
        <v>35</v>
      </c>
      <c r="C101" s="139"/>
      <c r="D101" s="48"/>
      <c r="E101" s="48"/>
      <c r="F101" s="140">
        <f>IF(H22="Yes", 470.071920647561, 0)</f>
        <v>0</v>
      </c>
      <c r="G101" s="46"/>
      <c r="H101" s="46"/>
    </row>
    <row r="102" spans="1:31" ht="14.4" hidden="1">
      <c r="A102" s="44"/>
      <c r="B102" s="47" t="s">
        <v>36</v>
      </c>
      <c r="C102" s="139"/>
      <c r="D102" s="48"/>
      <c r="E102" s="48"/>
      <c r="F102" s="140">
        <v>652.65629472558703</v>
      </c>
      <c r="G102" s="46"/>
      <c r="H102" s="46"/>
      <c r="I102" s="44"/>
      <c r="J102" s="44"/>
      <c r="K102" s="44"/>
      <c r="L102" s="44"/>
      <c r="M102" s="44"/>
      <c r="N102" s="44"/>
      <c r="O102" s="44"/>
      <c r="P102" s="44"/>
      <c r="Q102" s="44"/>
      <c r="R102" s="44"/>
      <c r="S102" s="44"/>
      <c r="T102" s="44"/>
      <c r="U102" s="44"/>
      <c r="V102" s="44"/>
      <c r="W102" s="44"/>
      <c r="X102" s="44"/>
      <c r="Y102" s="44"/>
      <c r="Z102" s="44"/>
    </row>
    <row r="103" spans="1:31" ht="14.4" hidden="1">
      <c r="A103" s="44"/>
      <c r="B103" s="47" t="s">
        <v>37</v>
      </c>
      <c r="C103" s="139"/>
      <c r="D103" s="48"/>
      <c r="E103" s="48"/>
      <c r="F103" s="140">
        <f>F102*0.245251218239256</f>
        <v>160.06475137296914</v>
      </c>
      <c r="G103" s="46"/>
      <c r="H103" s="46"/>
      <c r="I103" s="44"/>
      <c r="J103" s="44"/>
      <c r="K103" s="44"/>
      <c r="L103" s="44"/>
      <c r="M103" s="44"/>
      <c r="N103" s="44"/>
      <c r="O103" s="44"/>
      <c r="P103" s="44"/>
      <c r="Q103" s="44"/>
      <c r="R103" s="44"/>
      <c r="S103" s="44"/>
      <c r="T103" s="44"/>
      <c r="U103" s="44"/>
      <c r="V103" s="44"/>
      <c r="W103" s="44"/>
      <c r="X103" s="44"/>
      <c r="Y103" s="44"/>
      <c r="Z103" s="44"/>
    </row>
    <row r="104" spans="1:31" ht="14.4" hidden="1">
      <c r="A104" s="44"/>
      <c r="B104" s="52"/>
      <c r="C104" s="53"/>
      <c r="D104" s="54"/>
      <c r="E104" s="54"/>
      <c r="F104" s="140"/>
      <c r="G104" s="46"/>
      <c r="H104" s="46"/>
    </row>
    <row r="105" spans="1:31" ht="14.4" hidden="1">
      <c r="A105" s="44"/>
      <c r="B105" s="138" t="s">
        <v>38</v>
      </c>
      <c r="C105" s="53"/>
      <c r="D105" s="54"/>
      <c r="E105" s="54"/>
      <c r="F105" s="151"/>
      <c r="G105" s="46"/>
      <c r="H105" s="46"/>
      <c r="I105" s="138" t="s">
        <v>22</v>
      </c>
      <c r="J105" s="53"/>
      <c r="K105" s="54"/>
      <c r="L105" s="54"/>
      <c r="M105" s="140"/>
      <c r="O105" s="138" t="s">
        <v>326</v>
      </c>
      <c r="P105" s="53"/>
      <c r="Q105" s="54"/>
      <c r="R105" s="54"/>
      <c r="S105"/>
      <c r="T105"/>
      <c r="U105" s="138" t="s">
        <v>321</v>
      </c>
      <c r="V105" s="53"/>
      <c r="W105" s="54"/>
      <c r="X105" s="54"/>
      <c r="Y105"/>
      <c r="Z105"/>
      <c r="AA105" s="138" t="s">
        <v>322</v>
      </c>
      <c r="AB105" s="53"/>
      <c r="AC105" s="54"/>
      <c r="AD105" s="54"/>
      <c r="AE105"/>
    </row>
    <row r="106" spans="1:31" ht="14.4" hidden="1">
      <c r="A106" s="44"/>
      <c r="B106" s="65" t="s">
        <v>39</v>
      </c>
      <c r="C106" s="66"/>
      <c r="D106" s="67"/>
      <c r="E106" s="67"/>
      <c r="F106" s="145" t="e">
        <f>VLOOKUP($F$96,SGEx!$A$7:$E$14,2,FALSE)</f>
        <v>#N/A</v>
      </c>
      <c r="G106" s="46"/>
      <c r="H106" s="46"/>
      <c r="I106" s="65" t="s">
        <v>40</v>
      </c>
      <c r="J106" s="66"/>
      <c r="K106" s="67"/>
      <c r="L106" s="67"/>
      <c r="M106" s="145" t="e">
        <f>VLOOKUP($F$96,SGEx!$A$19:$E$26,2,FALSE)</f>
        <v>#N/A</v>
      </c>
      <c r="O106" s="65" t="s">
        <v>323</v>
      </c>
      <c r="P106" s="66"/>
      <c r="Q106" s="67"/>
      <c r="R106" s="67"/>
      <c r="S106" s="145" t="e">
        <f>VLOOKUP($F$96,SGEx!$A$31:$E$38,2,FALSE)</f>
        <v>#N/A</v>
      </c>
      <c r="T106" s="145"/>
      <c r="U106" s="65" t="s">
        <v>323</v>
      </c>
      <c r="V106" s="66"/>
      <c r="W106" s="67"/>
      <c r="X106" s="67"/>
      <c r="Y106" s="145" t="e">
        <f>VLOOKUP($F$96,SGEx!$A$43:$E$50,2,FALSE)</f>
        <v>#N/A</v>
      </c>
      <c r="Z106" s="145"/>
      <c r="AA106" s="65" t="s">
        <v>323</v>
      </c>
      <c r="AB106" s="66"/>
      <c r="AC106" s="67"/>
      <c r="AD106" s="67"/>
      <c r="AE106" s="145" t="e">
        <f>VLOOKUP($F$96,SGEx!$H$43:$L$50,2,FALSE)</f>
        <v>#N/A</v>
      </c>
    </row>
    <row r="107" spans="1:31" ht="14.4" hidden="1">
      <c r="A107" s="44"/>
      <c r="B107" s="65" t="s">
        <v>41</v>
      </c>
      <c r="C107" s="66"/>
      <c r="D107" s="67"/>
      <c r="E107" s="67"/>
      <c r="F107" s="140" t="e">
        <f>VLOOKUP($F$96,SGEx!$A$7:$E$14,3,FALSE)</f>
        <v>#N/A</v>
      </c>
      <c r="G107" s="46"/>
      <c r="H107" s="46"/>
      <c r="I107" s="65" t="s">
        <v>42</v>
      </c>
      <c r="J107" s="66"/>
      <c r="K107" s="67"/>
      <c r="L107" s="67"/>
      <c r="M107" s="140" t="e">
        <f>VLOOKUP($F$96,SGEx!$A$19:$E$26,3,FALSE)</f>
        <v>#N/A</v>
      </c>
      <c r="O107" s="65" t="s">
        <v>324</v>
      </c>
      <c r="P107" s="66"/>
      <c r="Q107" s="67"/>
      <c r="R107" s="67"/>
      <c r="S107" s="140" t="e">
        <f>VLOOKUP($F$96,SGEx!$A$31:$E$38,3,FALSE)</f>
        <v>#N/A</v>
      </c>
      <c r="T107" s="140"/>
      <c r="U107" s="65" t="s">
        <v>324</v>
      </c>
      <c r="V107" s="66"/>
      <c r="W107" s="67"/>
      <c r="X107" s="67"/>
      <c r="Y107" s="140" t="e">
        <f>VLOOKUP($F$96,SGEx!$A$43:$E$50,3,FALSE)</f>
        <v>#N/A</v>
      </c>
      <c r="Z107" s="140"/>
      <c r="AA107" s="65" t="s">
        <v>324</v>
      </c>
      <c r="AB107" s="66"/>
      <c r="AC107" s="67"/>
      <c r="AD107" s="67"/>
      <c r="AE107" s="140" t="e">
        <f>VLOOKUP($F$96,SGEx!$H$43:$L$50,3,FALSE)</f>
        <v>#N/A</v>
      </c>
    </row>
    <row r="108" spans="1:31" ht="14.4" hidden="1">
      <c r="A108" s="44"/>
      <c r="B108" s="65" t="s">
        <v>43</v>
      </c>
      <c r="C108" s="66"/>
      <c r="D108" s="67"/>
      <c r="E108" s="67"/>
      <c r="F108" s="140" t="e">
        <f>VLOOKUP($F$96,SGEx!$A$7:$E$14,4,FALSE)</f>
        <v>#N/A</v>
      </c>
      <c r="G108" s="46"/>
      <c r="H108" s="46"/>
      <c r="I108" s="65" t="s">
        <v>44</v>
      </c>
      <c r="J108" s="66"/>
      <c r="K108" s="67"/>
      <c r="L108" s="67"/>
      <c r="M108" s="140" t="e">
        <f>VLOOKUP($F$96,SGEx!$A$19:$E$26,4,FALSE)</f>
        <v>#N/A</v>
      </c>
      <c r="O108" s="65" t="s">
        <v>325</v>
      </c>
      <c r="P108" s="66"/>
      <c r="Q108" s="67"/>
      <c r="R108" s="67"/>
      <c r="S108" s="140" t="e">
        <f>VLOOKUP($F$96,SGEx!$A$31:$E$38,4,FALSE)</f>
        <v>#N/A</v>
      </c>
      <c r="T108" s="140"/>
      <c r="U108" s="65" t="s">
        <v>325</v>
      </c>
      <c r="V108" s="66"/>
      <c r="W108" s="67"/>
      <c r="X108" s="67"/>
      <c r="Y108" s="140" t="e">
        <f>VLOOKUP($F$96,SGEx!$A$43:$E$50,4,FALSE)</f>
        <v>#N/A</v>
      </c>
      <c r="Z108" s="140"/>
      <c r="AA108" s="65" t="s">
        <v>325</v>
      </c>
      <c r="AB108" s="66"/>
      <c r="AC108" s="67"/>
      <c r="AD108" s="67"/>
      <c r="AE108" s="140" t="e">
        <f>VLOOKUP($F$96,SGEx!$H$43:$L$50,4,FALSE)</f>
        <v>#N/A</v>
      </c>
    </row>
    <row r="109" spans="1:31" ht="14.4" hidden="1">
      <c r="A109" s="44"/>
      <c r="B109" s="65" t="s">
        <v>45</v>
      </c>
      <c r="C109" s="66"/>
      <c r="D109" s="67"/>
      <c r="E109" s="67"/>
      <c r="F109" s="151" t="s">
        <v>46</v>
      </c>
      <c r="G109" s="46"/>
      <c r="H109" s="46"/>
      <c r="I109" s="65" t="s">
        <v>45</v>
      </c>
      <c r="J109" s="66"/>
      <c r="K109" s="67"/>
      <c r="L109" s="67"/>
      <c r="M109" s="151" t="e">
        <f>VLOOKUP($F$96,'SSC (A)'!$A$6:$F$13,2,FALSE)</f>
        <v>#N/A</v>
      </c>
      <c r="O109" s="65" t="s">
        <v>45</v>
      </c>
      <c r="P109" s="66"/>
      <c r="Q109" s="67"/>
      <c r="R109" s="67"/>
      <c r="S109" s="151" t="e">
        <f>VLOOKUP($F$96,'SSC (A)'!$A$6:$F$13,3,FALSE)</f>
        <v>#N/A</v>
      </c>
      <c r="T109" s="151"/>
      <c r="U109" s="65" t="s">
        <v>45</v>
      </c>
      <c r="V109" s="66"/>
      <c r="W109" s="67"/>
      <c r="X109" s="67"/>
      <c r="Y109" s="151" t="e">
        <f>VLOOKUP($F$96,'SSC (A)'!$A$6:$F$13,4,FALSE)</f>
        <v>#N/A</v>
      </c>
      <c r="Z109" s="151"/>
      <c r="AA109" s="65" t="s">
        <v>45</v>
      </c>
      <c r="AB109" s="66"/>
      <c r="AC109" s="67"/>
      <c r="AD109" s="67"/>
      <c r="AE109" s="151" t="e">
        <f>VLOOKUP($F$96,'SSC (A)'!$A$6:$F$13,5,FALSE)</f>
        <v>#N/A</v>
      </c>
    </row>
    <row r="110" spans="1:31" ht="14.4" hidden="1">
      <c r="A110" s="44"/>
      <c r="B110" s="49" t="s">
        <v>47</v>
      </c>
      <c r="C110" s="50"/>
      <c r="D110" s="51"/>
      <c r="E110" s="51"/>
      <c r="F110" s="159" t="e">
        <f>(F106*$H$25+F107*$H$26+F108*$H$27)/$H$13</f>
        <v>#N/A</v>
      </c>
      <c r="G110" s="44"/>
      <c r="H110" s="44"/>
      <c r="I110" s="49" t="s">
        <v>47</v>
      </c>
      <c r="J110" s="50"/>
      <c r="K110" s="51"/>
      <c r="L110" s="51"/>
      <c r="M110" s="159" t="e">
        <f>(M106*$H$25+M107*$H$26+M108*$H$27)/$H$13</f>
        <v>#N/A</v>
      </c>
      <c r="O110" s="49" t="s">
        <v>47</v>
      </c>
      <c r="P110" s="50"/>
      <c r="Q110" s="51"/>
      <c r="R110" s="51"/>
      <c r="S110" s="159" t="e">
        <f>(S106*$H$25+S107*$H$26+S108*$H$27)/$H$13</f>
        <v>#N/A</v>
      </c>
      <c r="T110" s="159"/>
      <c r="U110" s="49" t="s">
        <v>47</v>
      </c>
      <c r="V110" s="50"/>
      <c r="W110" s="51"/>
      <c r="X110" s="51"/>
      <c r="Y110" s="159" t="e">
        <f>(Y106*$H$25+Y107*$H$26+Y108*$H$27)/$H$13</f>
        <v>#N/A</v>
      </c>
      <c r="Z110" s="159"/>
      <c r="AA110" s="49" t="s">
        <v>47</v>
      </c>
      <c r="AB110" s="50"/>
      <c r="AC110" s="51"/>
      <c r="AD110" s="51"/>
      <c r="AE110" s="159" t="e">
        <f>(AE106*$H$25+AE107*$H$26+AE108*$H$27)/$H$13</f>
        <v>#N/A</v>
      </c>
    </row>
    <row r="111" spans="1:31" ht="14.4" hidden="1">
      <c r="A111" s="44"/>
      <c r="B111" s="49" t="s">
        <v>48</v>
      </c>
      <c r="C111" s="50"/>
      <c r="D111" s="51"/>
      <c r="E111" s="51"/>
      <c r="F111" s="140">
        <v>39.326700334909603</v>
      </c>
      <c r="G111" s="44"/>
      <c r="H111" s="44"/>
      <c r="I111" s="49" t="s">
        <v>48</v>
      </c>
      <c r="J111" s="50"/>
      <c r="K111" s="51"/>
      <c r="L111" s="51"/>
      <c r="M111" s="140">
        <v>39.326700334909603</v>
      </c>
      <c r="O111" s="49" t="s">
        <v>48</v>
      </c>
      <c r="P111" s="50"/>
      <c r="Q111" s="51"/>
      <c r="R111" s="51"/>
      <c r="S111" s="140">
        <v>39.326700334909603</v>
      </c>
      <c r="T111" s="140"/>
      <c r="U111" s="49" t="s">
        <v>48</v>
      </c>
      <c r="V111" s="50"/>
      <c r="W111" s="51"/>
      <c r="X111" s="51"/>
      <c r="Y111" s="140">
        <v>39.326700334909603</v>
      </c>
      <c r="Z111" s="140"/>
      <c r="AA111" s="49" t="s">
        <v>48</v>
      </c>
      <c r="AB111" s="50"/>
      <c r="AC111" s="51"/>
      <c r="AD111" s="51"/>
      <c r="AE111" s="140">
        <v>39.326700334909603</v>
      </c>
    </row>
    <row r="112" spans="1:31" ht="14.4" hidden="1">
      <c r="A112" s="44"/>
      <c r="B112" s="49" t="s">
        <v>49</v>
      </c>
      <c r="C112" s="50"/>
      <c r="D112" s="51"/>
      <c r="E112" s="51"/>
      <c r="F112" s="140" t="e">
        <f>$H$14*$F$97/$H$13</f>
        <v>#DIV/0!</v>
      </c>
      <c r="G112" s="44"/>
      <c r="H112" s="44"/>
      <c r="I112" s="49" t="s">
        <v>49</v>
      </c>
      <c r="J112" s="50"/>
      <c r="K112" s="51"/>
      <c r="L112" s="51"/>
      <c r="M112" s="140" t="e">
        <f>$H$14*$F$97/$H$13</f>
        <v>#DIV/0!</v>
      </c>
      <c r="O112" s="49" t="s">
        <v>49</v>
      </c>
      <c r="P112" s="50"/>
      <c r="Q112" s="51"/>
      <c r="R112" s="51"/>
      <c r="S112" s="140" t="e">
        <f>$H$14*$F$97/$H$13</f>
        <v>#DIV/0!</v>
      </c>
      <c r="T112" s="140"/>
      <c r="U112" s="49" t="s">
        <v>49</v>
      </c>
      <c r="V112" s="50"/>
      <c r="W112" s="51"/>
      <c r="X112" s="51"/>
      <c r="Y112" s="140" t="e">
        <f>$H$14*$F$97/$H$13</f>
        <v>#DIV/0!</v>
      </c>
      <c r="Z112" s="140"/>
      <c r="AA112" s="49" t="s">
        <v>49</v>
      </c>
      <c r="AB112" s="50"/>
      <c r="AC112" s="51"/>
      <c r="AD112" s="51"/>
      <c r="AE112" s="140" t="e">
        <f>$H$14*$F$97/$H$13</f>
        <v>#DIV/0!</v>
      </c>
    </row>
    <row r="113" spans="1:31" ht="14.4" hidden="1">
      <c r="A113" s="44"/>
      <c r="B113" s="49" t="s">
        <v>50</v>
      </c>
      <c r="C113" s="50"/>
      <c r="D113" s="51"/>
      <c r="E113" s="51"/>
      <c r="F113" s="140" t="e">
        <f>$H$15*$F$98/$H$13</f>
        <v>#DIV/0!</v>
      </c>
      <c r="G113" s="44"/>
      <c r="H113" s="44"/>
      <c r="I113" s="49" t="s">
        <v>50</v>
      </c>
      <c r="J113" s="50"/>
      <c r="K113" s="51"/>
      <c r="L113" s="51"/>
      <c r="M113" s="140" t="e">
        <f>$H$15*$F$98/$H$13</f>
        <v>#DIV/0!</v>
      </c>
      <c r="O113" s="49" t="s">
        <v>50</v>
      </c>
      <c r="P113" s="50"/>
      <c r="Q113" s="51"/>
      <c r="R113" s="51"/>
      <c r="S113" s="140" t="e">
        <f>$H$15*$F$98/$H$13</f>
        <v>#DIV/0!</v>
      </c>
      <c r="T113" s="140"/>
      <c r="U113" s="49" t="s">
        <v>50</v>
      </c>
      <c r="V113" s="50"/>
      <c r="W113" s="51"/>
      <c r="X113" s="51"/>
      <c r="Y113" s="140" t="e">
        <f>$H$15*$F$98/$H$13</f>
        <v>#DIV/0!</v>
      </c>
      <c r="Z113" s="140"/>
      <c r="AA113" s="49" t="s">
        <v>50</v>
      </c>
      <c r="AB113" s="50"/>
      <c r="AC113" s="51"/>
      <c r="AD113" s="51"/>
      <c r="AE113" s="140" t="e">
        <f>$H$15*$F$98/$H$13</f>
        <v>#DIV/0!</v>
      </c>
    </row>
    <row r="114" spans="1:31" ht="14.4" hidden="1">
      <c r="A114" s="44"/>
      <c r="B114" s="49" t="s">
        <v>51</v>
      </c>
      <c r="C114" s="50"/>
      <c r="D114" s="51"/>
      <c r="E114" s="51"/>
      <c r="F114" s="140" t="e">
        <f>$H$16*0/$H$13</f>
        <v>#DIV/0!</v>
      </c>
      <c r="G114" s="44"/>
      <c r="H114" s="44"/>
      <c r="I114" s="49" t="s">
        <v>51</v>
      </c>
      <c r="J114" s="50"/>
      <c r="K114" s="51"/>
      <c r="L114" s="51"/>
      <c r="M114" s="140" t="e">
        <f>$H$16*0/$H$13</f>
        <v>#DIV/0!</v>
      </c>
      <c r="O114" s="49" t="s">
        <v>51</v>
      </c>
      <c r="P114" s="50"/>
      <c r="Q114" s="51"/>
      <c r="R114" s="51"/>
      <c r="S114" s="140" t="e">
        <f>$H$16*0/$H$13</f>
        <v>#DIV/0!</v>
      </c>
      <c r="T114" s="140"/>
      <c r="U114" s="49" t="s">
        <v>51</v>
      </c>
      <c r="V114" s="50"/>
      <c r="W114" s="51"/>
      <c r="X114" s="51"/>
      <c r="Y114" s="140" t="e">
        <f>$H$16*0/$H$13</f>
        <v>#DIV/0!</v>
      </c>
      <c r="Z114" s="140"/>
      <c r="AA114" s="49" t="s">
        <v>51</v>
      </c>
      <c r="AB114" s="50"/>
      <c r="AC114" s="51"/>
      <c r="AD114" s="51"/>
      <c r="AE114" s="140" t="e">
        <f>$H$16*0/$H$13</f>
        <v>#DIV/0!</v>
      </c>
    </row>
    <row r="115" spans="1:31" ht="14.4" hidden="1">
      <c r="A115" s="44"/>
      <c r="B115" s="49" t="s">
        <v>52</v>
      </c>
      <c r="C115" s="50"/>
      <c r="D115" s="51"/>
      <c r="E115" s="51"/>
      <c r="F115" s="140" t="e">
        <f>$H$17*$F$99/$H$13</f>
        <v>#DIV/0!</v>
      </c>
      <c r="G115" s="44"/>
      <c r="H115" s="44"/>
      <c r="I115" s="49" t="s">
        <v>52</v>
      </c>
      <c r="J115" s="50"/>
      <c r="K115" s="51"/>
      <c r="L115" s="51"/>
      <c r="M115" s="140" t="e">
        <f>$H$17*$F$99/$H$13</f>
        <v>#DIV/0!</v>
      </c>
      <c r="O115" s="49" t="s">
        <v>52</v>
      </c>
      <c r="P115" s="50"/>
      <c r="Q115" s="51"/>
      <c r="R115" s="51"/>
      <c r="S115" s="140" t="e">
        <f>$H$17*$F$99/$H$13</f>
        <v>#DIV/0!</v>
      </c>
      <c r="T115" s="140"/>
      <c r="U115" s="49" t="s">
        <v>52</v>
      </c>
      <c r="V115" s="50"/>
      <c r="W115" s="51"/>
      <c r="X115" s="51"/>
      <c r="Y115" s="140" t="e">
        <f>$H$17*$F$99/$H$13</f>
        <v>#DIV/0!</v>
      </c>
      <c r="Z115" s="140"/>
      <c r="AA115" s="49" t="s">
        <v>52</v>
      </c>
      <c r="AB115" s="50"/>
      <c r="AC115" s="51"/>
      <c r="AD115" s="51"/>
      <c r="AE115" s="140" t="e">
        <f>$H$17*$F$99/$H$13</f>
        <v>#DIV/0!</v>
      </c>
    </row>
    <row r="116" spans="1:31" ht="14.4" hidden="1">
      <c r="A116" s="44"/>
      <c r="B116" s="49" t="s">
        <v>53</v>
      </c>
      <c r="C116" s="50"/>
      <c r="D116" s="51"/>
      <c r="E116" s="51"/>
      <c r="F116" s="150">
        <f>$F$100*($H$21/12)</f>
        <v>0</v>
      </c>
      <c r="G116" s="44"/>
      <c r="H116" s="44"/>
      <c r="I116" s="49" t="s">
        <v>53</v>
      </c>
      <c r="J116" s="50"/>
      <c r="K116" s="51"/>
      <c r="L116" s="51"/>
      <c r="M116" s="150">
        <f>$F$100*($H$21/12)</f>
        <v>0</v>
      </c>
      <c r="O116" s="49" t="s">
        <v>53</v>
      </c>
      <c r="P116" s="50"/>
      <c r="Q116" s="51"/>
      <c r="R116" s="51"/>
      <c r="S116" s="150">
        <f>$F$100*($H$21/12)</f>
        <v>0</v>
      </c>
      <c r="T116" s="150"/>
      <c r="U116" s="49" t="s">
        <v>53</v>
      </c>
      <c r="V116" s="50"/>
      <c r="W116" s="51"/>
      <c r="X116" s="51"/>
      <c r="Y116" s="150">
        <f>$F$100*($H$21/12)</f>
        <v>0</v>
      </c>
      <c r="Z116" s="150"/>
      <c r="AA116" s="49" t="s">
        <v>53</v>
      </c>
      <c r="AB116" s="50"/>
      <c r="AC116" s="51"/>
      <c r="AD116" s="51"/>
      <c r="AE116" s="150">
        <f>$F$100*($H$21/12)</f>
        <v>0</v>
      </c>
    </row>
    <row r="117" spans="1:31" ht="14.4" hidden="1">
      <c r="A117" s="44"/>
      <c r="B117" s="49" t="s">
        <v>54</v>
      </c>
      <c r="C117" s="50"/>
      <c r="D117" s="51"/>
      <c r="E117" s="51"/>
      <c r="F117" s="140">
        <f>$F$101*($H$23/12)</f>
        <v>0</v>
      </c>
      <c r="G117" s="44"/>
      <c r="H117" s="44"/>
      <c r="I117" s="49" t="s">
        <v>54</v>
      </c>
      <c r="J117" s="50"/>
      <c r="K117" s="51"/>
      <c r="L117" s="51"/>
      <c r="M117" s="140">
        <f>$F$101*($H$23/12)</f>
        <v>0</v>
      </c>
      <c r="O117" s="49" t="s">
        <v>54</v>
      </c>
      <c r="P117" s="50"/>
      <c r="Q117" s="51"/>
      <c r="R117" s="51"/>
      <c r="S117" s="140">
        <f>$F$101*($H$23/12)</f>
        <v>0</v>
      </c>
      <c r="T117" s="140"/>
      <c r="U117" s="49" t="s">
        <v>54</v>
      </c>
      <c r="V117" s="50"/>
      <c r="W117" s="51"/>
      <c r="X117" s="51"/>
      <c r="Y117" s="140">
        <f>$F$101*($H$23/12)</f>
        <v>0</v>
      </c>
      <c r="Z117" s="140"/>
      <c r="AA117" s="49" t="s">
        <v>54</v>
      </c>
      <c r="AB117" s="50"/>
      <c r="AC117" s="51"/>
      <c r="AD117" s="51"/>
      <c r="AE117" s="140">
        <f>$F$101*($H$23/12)</f>
        <v>0</v>
      </c>
    </row>
    <row r="118" spans="1:31" ht="14.4" hidden="1">
      <c r="A118" s="44"/>
      <c r="B118" s="49" t="s">
        <v>55</v>
      </c>
      <c r="C118" s="50"/>
      <c r="D118" s="51"/>
      <c r="E118" s="51"/>
      <c r="F118" s="140" t="e">
        <f>($H$18*$F$102+$H$19*$F$103)/$H$13</f>
        <v>#DIV/0!</v>
      </c>
      <c r="G118" s="44"/>
      <c r="H118" s="44"/>
      <c r="I118" s="49" t="s">
        <v>55</v>
      </c>
      <c r="J118" s="50"/>
      <c r="K118" s="51"/>
      <c r="L118" s="51"/>
      <c r="M118" s="140" t="e">
        <f>($H$18*$F$102+$H$19*$F$103)/$H$13</f>
        <v>#DIV/0!</v>
      </c>
      <c r="O118" s="49" t="s">
        <v>55</v>
      </c>
      <c r="P118" s="50"/>
      <c r="Q118" s="51"/>
      <c r="R118" s="51"/>
      <c r="S118" s="140" t="e">
        <f>($H$18*$F$102+$H$19*$F$103)/$H$13</f>
        <v>#DIV/0!</v>
      </c>
      <c r="T118" s="140"/>
      <c r="U118" s="49" t="s">
        <v>55</v>
      </c>
      <c r="V118" s="50"/>
      <c r="W118" s="51"/>
      <c r="X118" s="51"/>
      <c r="Y118" s="140" t="e">
        <f>($H$18*$F$102+$H$19*$F$103)/$H$13</f>
        <v>#DIV/0!</v>
      </c>
      <c r="Z118" s="140"/>
      <c r="AA118" s="49" t="s">
        <v>55</v>
      </c>
      <c r="AB118" s="50"/>
      <c r="AC118" s="51"/>
      <c r="AD118" s="51"/>
      <c r="AE118" s="140" t="e">
        <f>($H$18*$F$102+$H$19*$F$103)/$H$13</f>
        <v>#DIV/0!</v>
      </c>
    </row>
    <row r="119" spans="1:31" ht="14.4" hidden="1">
      <c r="A119" s="44"/>
      <c r="B119" s="49" t="s">
        <v>56</v>
      </c>
      <c r="C119" s="50"/>
      <c r="D119" s="51"/>
      <c r="E119" s="51"/>
      <c r="F119" s="160" t="e">
        <f>F111+F112+F113+F114+F115+F116+F117+F118</f>
        <v>#DIV/0!</v>
      </c>
      <c r="G119" s="44"/>
      <c r="H119" s="44"/>
      <c r="I119" s="49" t="s">
        <v>56</v>
      </c>
      <c r="J119" s="50"/>
      <c r="K119" s="51"/>
      <c r="L119" s="51"/>
      <c r="M119" s="160" t="e">
        <f>(M111+M112+M113+M114+M115+M116+M117+M118)*M109</f>
        <v>#DIV/0!</v>
      </c>
      <c r="O119" s="49" t="s">
        <v>56</v>
      </c>
      <c r="P119" s="50"/>
      <c r="Q119" s="51"/>
      <c r="R119" s="51"/>
      <c r="S119" s="160" t="e">
        <f>(S111+S112+S113+S114+S115+S116+S117+S118)*S109</f>
        <v>#DIV/0!</v>
      </c>
      <c r="T119" s="160"/>
      <c r="U119" s="49" t="s">
        <v>56</v>
      </c>
      <c r="V119" s="50"/>
      <c r="W119" s="51"/>
      <c r="X119" s="51"/>
      <c r="Y119" s="160" t="e">
        <f>(Y111+Y112+Y113+Y114+Y115+Y116+Y117+Y118)*Y109</f>
        <v>#DIV/0!</v>
      </c>
      <c r="Z119" s="160"/>
      <c r="AA119" s="49" t="s">
        <v>56</v>
      </c>
      <c r="AB119" s="50"/>
      <c r="AC119" s="51"/>
      <c r="AD119" s="51"/>
      <c r="AE119" s="160" t="e">
        <f>(AE111+AE112+AE113+AE114+AE115+AE116+AE117+AE118)*AE109</f>
        <v>#DIV/0!</v>
      </c>
    </row>
    <row r="120" spans="1:31" ht="14.4" hidden="1">
      <c r="A120" s="44"/>
      <c r="B120" s="49" t="s">
        <v>57</v>
      </c>
      <c r="C120" s="50"/>
      <c r="D120" s="51"/>
      <c r="E120" s="51"/>
      <c r="F120" s="161" t="e">
        <f>(F110/F119)*100</f>
        <v>#N/A</v>
      </c>
      <c r="G120" s="44"/>
      <c r="H120" s="44"/>
      <c r="I120" s="49" t="s">
        <v>57</v>
      </c>
      <c r="J120" s="50"/>
      <c r="K120" s="51"/>
      <c r="L120" s="51"/>
      <c r="M120" s="161" t="e">
        <f>(M110/M119)*100</f>
        <v>#N/A</v>
      </c>
      <c r="O120" s="49" t="s">
        <v>57</v>
      </c>
      <c r="P120" s="50"/>
      <c r="Q120" s="51"/>
      <c r="R120" s="51"/>
      <c r="S120" s="161" t="e">
        <f>(S110/S119)*100</f>
        <v>#N/A</v>
      </c>
      <c r="T120" s="161"/>
      <c r="U120" s="49" t="s">
        <v>57</v>
      </c>
      <c r="V120" s="50"/>
      <c r="W120" s="51"/>
      <c r="X120" s="51"/>
      <c r="Y120" s="161" t="e">
        <f>(Y110/Y119)*100</f>
        <v>#N/A</v>
      </c>
      <c r="Z120" s="161"/>
      <c r="AA120" s="49" t="s">
        <v>57</v>
      </c>
      <c r="AB120" s="50"/>
      <c r="AC120" s="51"/>
      <c r="AD120" s="51"/>
      <c r="AE120" s="161" t="e">
        <f>(AE110/AE119)*100</f>
        <v>#N/A</v>
      </c>
    </row>
    <row r="121" spans="1:31" ht="14.4" hidden="1">
      <c r="A121" s="44"/>
      <c r="B121" s="49" t="s">
        <v>58</v>
      </c>
      <c r="C121" s="50"/>
      <c r="D121" s="51"/>
      <c r="E121" s="51"/>
      <c r="F121" s="140" t="e">
        <f>VLOOKUP(F120, BenchmarkFactors!$A$2:$C$14,3,TRUE)</f>
        <v>#N/A</v>
      </c>
      <c r="G121" s="44"/>
      <c r="H121" s="44"/>
      <c r="I121" s="49" t="s">
        <v>58</v>
      </c>
      <c r="J121" s="50"/>
      <c r="K121" s="51"/>
      <c r="L121" s="51"/>
      <c r="M121" s="140" t="e">
        <f>VLOOKUP(M120, BenchmarkFactors!$A$2:$C$14,3,TRUE)</f>
        <v>#N/A</v>
      </c>
      <c r="O121" s="49" t="s">
        <v>58</v>
      </c>
      <c r="P121" s="50"/>
      <c r="Q121" s="51"/>
      <c r="R121" s="51"/>
      <c r="S121" s="140" t="e">
        <f>VLOOKUP(S120, BenchmarkFactors!$A$2:$C$14,3,TRUE)</f>
        <v>#N/A</v>
      </c>
      <c r="T121" s="140"/>
      <c r="U121" s="49" t="s">
        <v>58</v>
      </c>
      <c r="V121" s="50"/>
      <c r="W121" s="51"/>
      <c r="X121" s="51"/>
      <c r="Y121" s="140" t="e">
        <f>VLOOKUP(Y120, BenchmarkFactors!$A$2:$C$14,3,TRUE)</f>
        <v>#N/A</v>
      </c>
      <c r="Z121" s="140"/>
      <c r="AA121" s="49" t="s">
        <v>58</v>
      </c>
      <c r="AB121" s="50"/>
      <c r="AC121" s="51"/>
      <c r="AD121" s="51"/>
      <c r="AE121" s="140" t="e">
        <f>VLOOKUP(AE120, BenchmarkFactors!$A$2:$C$14,3,TRUE)</f>
        <v>#N/A</v>
      </c>
    </row>
    <row r="122" spans="1:31" ht="13.2" hidden="1">
      <c r="A122" s="44"/>
      <c r="F122" s="2"/>
      <c r="G122" s="44"/>
      <c r="H122" s="44"/>
      <c r="M122" s="2"/>
      <c r="S122" s="2"/>
      <c r="T122" s="2"/>
      <c r="Y122" s="2"/>
      <c r="Z122" s="2"/>
      <c r="AE122" s="2"/>
    </row>
    <row r="123" spans="1:31" ht="15.6" hidden="1">
      <c r="A123" s="44"/>
      <c r="B123" s="55" t="s">
        <v>59</v>
      </c>
      <c r="F123" s="2"/>
      <c r="G123" s="44"/>
      <c r="H123" s="44"/>
      <c r="I123" s="55" t="s">
        <v>59</v>
      </c>
      <c r="M123" s="2"/>
      <c r="O123" s="55" t="s">
        <v>59</v>
      </c>
      <c r="S123" s="2"/>
      <c r="T123" s="2"/>
      <c r="U123" s="55" t="s">
        <v>59</v>
      </c>
      <c r="Y123" s="2"/>
      <c r="Z123" s="2"/>
      <c r="AA123" s="55" t="s">
        <v>59</v>
      </c>
      <c r="AE123" s="2"/>
    </row>
    <row r="124" spans="1:31" ht="14.4" hidden="1">
      <c r="A124" s="44"/>
      <c r="B124" s="56" t="s">
        <v>60</v>
      </c>
      <c r="C124" s="57"/>
      <c r="D124" s="58"/>
      <c r="E124" s="58"/>
      <c r="F124" s="145" t="e">
        <f>VLOOKUP(IF(F120&lt;BenchmarkFactors!$E$4,BenchmarkFactors!$E$4,F120),BenchmarkFactors!$E$4:$F$604,2,TRUE)</f>
        <v>#N/A</v>
      </c>
      <c r="G124" s="44"/>
      <c r="H124" s="44"/>
      <c r="I124" s="56" t="s">
        <v>60</v>
      </c>
      <c r="J124" s="57"/>
      <c r="K124" s="58"/>
      <c r="L124" s="58"/>
      <c r="M124" s="145" t="e">
        <f>VLOOKUP(IF(M120&lt;BenchmarkFactors!$E$4,BenchmarkFactors!$E$4,M120),BenchmarkFactors!$E$4:$F$604,2,TRUE)</f>
        <v>#N/A</v>
      </c>
      <c r="O124" s="56" t="s">
        <v>60</v>
      </c>
      <c r="P124" s="57"/>
      <c r="Q124" s="58"/>
      <c r="R124" s="58"/>
      <c r="S124" s="145" t="e">
        <f>VLOOKUP(IF(S120&lt;BenchmarkFactors!$E$4,BenchmarkFactors!$E$4,S120),BenchmarkFactors!$E$4:$F$604,2,TRUE)</f>
        <v>#N/A</v>
      </c>
      <c r="T124" s="145"/>
      <c r="U124" s="56" t="s">
        <v>60</v>
      </c>
      <c r="V124" s="57"/>
      <c r="W124" s="58"/>
      <c r="X124" s="58"/>
      <c r="Y124" s="145" t="e">
        <f>VLOOKUP(IF(Y120&lt;BenchmarkFactors!$E$4,BenchmarkFactors!$E$4,Y120),BenchmarkFactors!$E$4:$F$604,2,TRUE)</f>
        <v>#N/A</v>
      </c>
      <c r="Z124" s="145"/>
      <c r="AA124" s="56" t="s">
        <v>60</v>
      </c>
      <c r="AB124" s="57"/>
      <c r="AC124" s="58"/>
      <c r="AD124" s="58"/>
      <c r="AE124" s="145" t="e">
        <f>VLOOKUP(IF(AE120&lt;BenchmarkFactors!$E$4,BenchmarkFactors!$E$4,AE120),BenchmarkFactors!$E$4:$F$604,2,TRUE)</f>
        <v>#N/A</v>
      </c>
    </row>
    <row r="125" spans="1:31" ht="14.4" hidden="1">
      <c r="A125" s="44"/>
      <c r="B125" s="56" t="s">
        <v>61</v>
      </c>
      <c r="C125" s="57"/>
      <c r="D125" s="58"/>
      <c r="E125" s="58"/>
      <c r="F125" s="140" t="e">
        <f>IF((ROUNDDOWN(F124*2,0)/2)&gt;6,6,IF((ROUNDDOWN(F124*2,0)/2)&lt;1,0,(ROUNDDOWN(F124*2,0)/2)))</f>
        <v>#N/A</v>
      </c>
      <c r="G125" s="44"/>
      <c r="H125" s="44"/>
      <c r="I125" s="56" t="s">
        <v>61</v>
      </c>
      <c r="J125" s="57"/>
      <c r="K125" s="58"/>
      <c r="L125" s="58"/>
      <c r="M125" s="140" t="e">
        <f>IF((ROUNDDOWN(M124*2,0)/2)&gt;6,6,IF((ROUNDDOWN(M124*2,0)/2)&lt;1,0,(ROUNDDOWN(M124*2,0)/2)))</f>
        <v>#N/A</v>
      </c>
      <c r="O125" s="56" t="s">
        <v>61</v>
      </c>
      <c r="P125" s="57"/>
      <c r="Q125" s="58"/>
      <c r="R125" s="58"/>
      <c r="S125" s="140" t="e">
        <f>IF((ROUNDDOWN(S124*2,0)/2)&gt;6,6,IF((ROUNDDOWN(S124*2,0)/2)&lt;1,0,(ROUNDDOWN(S124*2,0)/2)))</f>
        <v>#N/A</v>
      </c>
      <c r="T125" s="140"/>
      <c r="U125" s="56" t="s">
        <v>61</v>
      </c>
      <c r="V125" s="57"/>
      <c r="W125" s="58"/>
      <c r="X125" s="58"/>
      <c r="Y125" s="140" t="e">
        <f>IF((ROUNDDOWN(Y124*2,0)/2)&gt;6,6,IF((ROUNDDOWN(Y124*2,0)/2)&lt;1,0,(ROUNDDOWN(Y124*2,0)/2)))</f>
        <v>#N/A</v>
      </c>
      <c r="Z125" s="140"/>
      <c r="AA125" s="56" t="s">
        <v>61</v>
      </c>
      <c r="AB125" s="57"/>
      <c r="AC125" s="58"/>
      <c r="AD125" s="58"/>
      <c r="AE125" s="140" t="e">
        <f>IF((ROUNDDOWN(AE124*2,0)/2)&gt;6,6,IF((ROUNDDOWN(AE124*2,0)/2)&lt;1,0,(ROUNDDOWN(AE124*2,0)/2)))</f>
        <v>#N/A</v>
      </c>
    </row>
    <row r="126" spans="1:31" ht="13.2" hidden="1">
      <c r="A126" s="44"/>
      <c r="B126" s="44"/>
      <c r="C126" s="44"/>
      <c r="D126" s="44"/>
      <c r="E126" s="44"/>
      <c r="F126" s="46"/>
      <c r="G126" s="44"/>
      <c r="H126" s="44"/>
      <c r="I126" s="44"/>
      <c r="J126" s="44"/>
      <c r="K126" s="44"/>
      <c r="L126" s="44"/>
      <c r="M126" s="46"/>
      <c r="O126" s="44"/>
      <c r="P126" s="44"/>
      <c r="Q126" s="44"/>
      <c r="R126" s="44"/>
      <c r="S126" s="46"/>
      <c r="Y126" s="2"/>
    </row>
    <row r="127" spans="1:31">
      <c r="A127" s="44"/>
      <c r="B127" s="44"/>
      <c r="C127" s="44"/>
      <c r="D127" s="44"/>
      <c r="E127" s="44"/>
      <c r="F127" s="44"/>
      <c r="G127" s="44"/>
      <c r="H127" s="44"/>
      <c r="I127" s="44"/>
      <c r="J127" s="44"/>
      <c r="K127" s="44"/>
      <c r="L127" s="44"/>
      <c r="M127" s="44"/>
      <c r="O127" s="44"/>
      <c r="P127" s="44"/>
      <c r="Q127" s="44"/>
      <c r="R127" s="44"/>
      <c r="S127" s="44"/>
    </row>
    <row r="128" spans="1:31">
      <c r="A128" s="44"/>
      <c r="B128" s="44"/>
      <c r="C128" s="44"/>
      <c r="D128" s="44"/>
      <c r="E128" s="44"/>
      <c r="F128" s="44"/>
      <c r="G128" s="44"/>
      <c r="H128" s="44"/>
      <c r="I128" s="44"/>
      <c r="J128" s="44"/>
      <c r="K128" s="44"/>
      <c r="L128" s="44"/>
      <c r="M128" s="44"/>
      <c r="O128" s="44"/>
      <c r="P128" s="44"/>
      <c r="Q128" s="44"/>
      <c r="R128" s="44"/>
      <c r="S128" s="44"/>
    </row>
    <row r="129" spans="1:19">
      <c r="A129" s="44"/>
      <c r="B129" s="44"/>
      <c r="C129" s="44"/>
      <c r="D129" s="44"/>
      <c r="E129" s="44"/>
      <c r="F129" s="44"/>
      <c r="G129" s="44"/>
      <c r="H129" s="44"/>
      <c r="I129" s="44"/>
      <c r="J129" s="44"/>
      <c r="K129" s="44"/>
      <c r="L129" s="44"/>
      <c r="M129" s="44"/>
      <c r="O129" s="44"/>
      <c r="P129" s="44"/>
      <c r="Q129" s="44"/>
      <c r="R129" s="44"/>
      <c r="S129" s="44"/>
    </row>
    <row r="130" spans="1:19">
      <c r="A130" s="44"/>
      <c r="B130" s="44"/>
      <c r="C130" s="44"/>
      <c r="D130" s="44"/>
      <c r="E130" s="44"/>
      <c r="F130" s="44"/>
      <c r="G130" s="44"/>
      <c r="H130" s="44"/>
      <c r="I130" s="44"/>
      <c r="J130" s="44"/>
      <c r="K130" s="44"/>
      <c r="L130" s="44"/>
      <c r="M130" s="44"/>
      <c r="O130" s="44"/>
      <c r="P130" s="44"/>
      <c r="Q130" s="44"/>
      <c r="R130" s="44"/>
      <c r="S130" s="44"/>
    </row>
    <row r="131" spans="1:19">
      <c r="A131" s="44"/>
      <c r="B131" s="44"/>
      <c r="C131" s="44"/>
      <c r="D131" s="44"/>
      <c r="E131" s="44"/>
      <c r="F131" s="44"/>
      <c r="G131" s="44"/>
      <c r="H131" s="44"/>
      <c r="I131" s="44"/>
      <c r="J131" s="44"/>
      <c r="K131" s="44"/>
      <c r="L131" s="44"/>
      <c r="M131" s="44"/>
      <c r="O131" s="44"/>
      <c r="P131" s="44"/>
      <c r="Q131" s="44"/>
      <c r="R131" s="44"/>
      <c r="S131" s="44"/>
    </row>
    <row r="132" spans="1:19">
      <c r="A132" s="44"/>
      <c r="B132" s="44"/>
      <c r="C132" s="44"/>
      <c r="D132" s="44"/>
      <c r="E132" s="44"/>
      <c r="F132" s="44"/>
      <c r="G132" s="44"/>
      <c r="H132" s="44"/>
      <c r="I132" s="44"/>
      <c r="J132" s="44"/>
      <c r="K132" s="44"/>
      <c r="L132" s="44"/>
      <c r="M132" s="44"/>
    </row>
    <row r="133" spans="1:19">
      <c r="A133" s="44"/>
      <c r="B133" s="44"/>
      <c r="C133" s="44"/>
      <c r="D133" s="44"/>
      <c r="E133" s="44"/>
      <c r="F133" s="44"/>
      <c r="G133" s="44"/>
      <c r="H133" s="44"/>
      <c r="I133" s="44"/>
      <c r="J133" s="44"/>
      <c r="K133" s="44"/>
      <c r="L133" s="44"/>
      <c r="M133" s="44"/>
    </row>
    <row r="134" spans="1:19">
      <c r="A134" s="44"/>
      <c r="B134" s="44"/>
      <c r="C134" s="44"/>
      <c r="D134" s="44"/>
      <c r="E134" s="44"/>
      <c r="F134" s="44"/>
      <c r="G134" s="44"/>
      <c r="H134" s="44"/>
      <c r="I134" s="44"/>
      <c r="J134" s="44"/>
      <c r="K134" s="44"/>
      <c r="L134" s="44"/>
      <c r="M134" s="44"/>
    </row>
    <row r="135" spans="1:19">
      <c r="A135" s="44"/>
      <c r="B135" s="44"/>
      <c r="C135" s="44"/>
      <c r="D135" s="44"/>
      <c r="E135" s="44"/>
      <c r="F135" s="44"/>
      <c r="G135" s="44"/>
      <c r="H135" s="44"/>
      <c r="I135" s="44"/>
      <c r="J135" s="44"/>
      <c r="K135" s="44"/>
      <c r="L135" s="44"/>
      <c r="M135" s="44"/>
    </row>
    <row r="136" spans="1:19">
      <c r="A136" s="44"/>
      <c r="B136" s="44"/>
      <c r="C136" s="44"/>
      <c r="D136" s="44"/>
      <c r="E136" s="44"/>
      <c r="F136" s="44"/>
      <c r="G136" s="44"/>
      <c r="H136" s="44"/>
      <c r="I136" s="44"/>
      <c r="J136" s="44"/>
      <c r="K136" s="44"/>
      <c r="L136" s="44"/>
      <c r="M136" s="44"/>
    </row>
    <row r="137" spans="1:19">
      <c r="A137" s="44"/>
      <c r="B137" s="44"/>
      <c r="C137" s="44"/>
      <c r="D137" s="44"/>
      <c r="E137" s="44"/>
      <c r="F137" s="44"/>
      <c r="G137" s="44"/>
      <c r="H137" s="44"/>
      <c r="I137" s="44"/>
      <c r="J137" s="44"/>
      <c r="K137" s="44"/>
      <c r="L137" s="44"/>
      <c r="M137" s="44"/>
    </row>
    <row r="138" spans="1:19">
      <c r="A138" s="44"/>
      <c r="B138" s="44"/>
      <c r="C138" s="44"/>
      <c r="D138" s="44"/>
      <c r="E138" s="44"/>
      <c r="F138" s="44"/>
      <c r="G138" s="44"/>
      <c r="H138" s="44"/>
      <c r="I138" s="44"/>
      <c r="J138" s="44"/>
      <c r="K138" s="44"/>
      <c r="L138" s="44"/>
      <c r="M138" s="44"/>
    </row>
    <row r="139" spans="1:19">
      <c r="A139" s="44"/>
      <c r="B139" s="44"/>
      <c r="C139" s="44"/>
      <c r="D139" s="44"/>
      <c r="E139" s="44"/>
      <c r="F139" s="44"/>
      <c r="G139" s="44"/>
      <c r="H139" s="44"/>
      <c r="I139" s="44"/>
      <c r="J139" s="44"/>
      <c r="K139" s="44"/>
      <c r="L139" s="44"/>
      <c r="M139" s="44"/>
    </row>
    <row r="140" spans="1:19">
      <c r="A140" s="44"/>
      <c r="B140" s="44"/>
      <c r="C140" s="44"/>
      <c r="D140" s="44"/>
      <c r="E140" s="44"/>
      <c r="F140" s="44"/>
      <c r="G140" s="44"/>
      <c r="H140" s="44"/>
      <c r="I140" s="44"/>
      <c r="J140" s="44"/>
      <c r="K140" s="44"/>
      <c r="L140" s="44"/>
      <c r="M140" s="44"/>
    </row>
    <row r="141" spans="1:19">
      <c r="A141" s="44"/>
      <c r="B141" s="44"/>
      <c r="C141" s="44"/>
      <c r="D141" s="44"/>
      <c r="E141" s="44"/>
      <c r="F141" s="44"/>
      <c r="G141" s="44"/>
      <c r="H141" s="44"/>
      <c r="I141" s="44"/>
      <c r="J141" s="44"/>
      <c r="K141" s="44"/>
      <c r="L141" s="44"/>
      <c r="M141" s="44"/>
    </row>
    <row r="142" spans="1:19">
      <c r="A142" s="44"/>
      <c r="B142" s="44"/>
      <c r="C142" s="44"/>
      <c r="D142" s="44"/>
      <c r="E142" s="44"/>
      <c r="F142" s="44"/>
      <c r="G142" s="44"/>
      <c r="H142" s="44"/>
      <c r="I142" s="44"/>
      <c r="J142" s="44"/>
      <c r="K142" s="44"/>
      <c r="L142" s="44"/>
      <c r="M142" s="44"/>
    </row>
    <row r="143" spans="1:19">
      <c r="A143" s="44"/>
      <c r="B143" s="44"/>
      <c r="C143" s="44"/>
      <c r="D143" s="44"/>
      <c r="E143" s="44"/>
      <c r="F143" s="44"/>
      <c r="G143" s="44"/>
      <c r="H143" s="44"/>
      <c r="I143" s="44"/>
      <c r="J143" s="44"/>
      <c r="K143" s="44"/>
      <c r="L143" s="44"/>
      <c r="M143" s="44"/>
    </row>
    <row r="144" spans="1:19">
      <c r="A144" s="44"/>
      <c r="B144" s="44"/>
      <c r="C144" s="44"/>
      <c r="D144" s="44"/>
      <c r="E144" s="44"/>
      <c r="F144" s="44"/>
      <c r="G144" s="44"/>
      <c r="H144" s="44"/>
      <c r="I144" s="44"/>
      <c r="J144" s="44"/>
      <c r="K144" s="44"/>
      <c r="L144" s="44"/>
      <c r="M144" s="44"/>
    </row>
    <row r="145" spans="1:13">
      <c r="A145" s="44"/>
      <c r="B145" s="44"/>
      <c r="C145" s="44"/>
      <c r="D145" s="44"/>
      <c r="E145" s="44"/>
      <c r="F145" s="44"/>
      <c r="G145" s="44"/>
      <c r="H145" s="44"/>
      <c r="I145" s="44"/>
      <c r="J145" s="44"/>
      <c r="K145" s="44"/>
      <c r="L145" s="44"/>
      <c r="M145" s="44"/>
    </row>
    <row r="146" spans="1:13">
      <c r="A146" s="44"/>
      <c r="B146" s="44"/>
      <c r="C146" s="44"/>
      <c r="D146" s="44"/>
      <c r="E146" s="44"/>
      <c r="F146" s="44"/>
      <c r="G146" s="44"/>
      <c r="H146" s="44"/>
      <c r="I146" s="44"/>
      <c r="J146" s="44"/>
      <c r="K146" s="44"/>
      <c r="L146" s="44"/>
      <c r="M146" s="44"/>
    </row>
    <row r="147" spans="1:13">
      <c r="A147" s="44"/>
      <c r="B147" s="44"/>
      <c r="C147" s="44"/>
      <c r="D147" s="44"/>
      <c r="E147" s="44"/>
      <c r="F147" s="44"/>
      <c r="G147" s="44"/>
      <c r="H147" s="44"/>
      <c r="I147" s="44"/>
      <c r="J147" s="44"/>
      <c r="K147" s="44"/>
      <c r="L147" s="44"/>
      <c r="M147" s="44"/>
    </row>
    <row r="148" spans="1:13">
      <c r="A148" s="44"/>
      <c r="B148" s="44"/>
      <c r="C148" s="44"/>
      <c r="D148" s="44"/>
      <c r="E148" s="44"/>
      <c r="F148" s="44"/>
      <c r="G148" s="44"/>
      <c r="H148" s="44"/>
      <c r="I148" s="44"/>
      <c r="J148" s="44"/>
      <c r="K148" s="44"/>
      <c r="L148" s="44"/>
      <c r="M148" s="44"/>
    </row>
    <row r="149" spans="1:13">
      <c r="A149" s="44"/>
      <c r="B149" s="44"/>
      <c r="C149" s="44"/>
      <c r="D149" s="44"/>
      <c r="E149" s="44"/>
      <c r="F149" s="44"/>
      <c r="G149" s="44"/>
      <c r="H149" s="44"/>
      <c r="I149" s="44"/>
      <c r="J149" s="44"/>
      <c r="K149" s="44"/>
      <c r="L149" s="44"/>
      <c r="M149" s="44"/>
    </row>
    <row r="150" spans="1:13">
      <c r="A150" s="44"/>
      <c r="B150" s="44"/>
      <c r="C150" s="44"/>
      <c r="D150" s="44"/>
      <c r="E150" s="44"/>
      <c r="F150" s="44"/>
      <c r="G150" s="44"/>
      <c r="H150" s="44"/>
      <c r="I150" s="44"/>
      <c r="J150" s="44"/>
      <c r="K150" s="44"/>
      <c r="L150" s="44"/>
      <c r="M150" s="44"/>
    </row>
    <row r="151" spans="1:13">
      <c r="A151" s="44"/>
      <c r="B151" s="44"/>
      <c r="C151" s="44"/>
      <c r="D151" s="44"/>
      <c r="E151" s="44"/>
      <c r="F151" s="44"/>
      <c r="G151" s="44"/>
      <c r="H151" s="44"/>
      <c r="I151" s="44"/>
      <c r="J151" s="44"/>
      <c r="K151" s="44"/>
      <c r="L151" s="44"/>
      <c r="M151" s="44"/>
    </row>
    <row r="152" spans="1:13">
      <c r="A152" s="44"/>
      <c r="B152" s="44"/>
      <c r="C152" s="44"/>
      <c r="D152" s="44"/>
      <c r="E152" s="44"/>
      <c r="F152" s="44"/>
      <c r="G152" s="44"/>
      <c r="H152" s="44"/>
      <c r="I152" s="44"/>
      <c r="J152" s="44"/>
      <c r="K152" s="44"/>
      <c r="L152" s="44"/>
      <c r="M152" s="44"/>
    </row>
    <row r="153" spans="1:13">
      <c r="A153" s="44"/>
      <c r="B153" s="44"/>
      <c r="C153" s="44"/>
      <c r="D153" s="44"/>
      <c r="E153" s="44"/>
      <c r="F153" s="44"/>
      <c r="G153" s="44"/>
      <c r="H153" s="44"/>
      <c r="I153" s="44"/>
      <c r="J153" s="44"/>
      <c r="K153" s="44"/>
      <c r="L153" s="44"/>
      <c r="M153" s="44"/>
    </row>
    <row r="154" spans="1:13">
      <c r="A154" s="44"/>
      <c r="B154" s="44"/>
      <c r="C154" s="44"/>
      <c r="D154" s="44"/>
      <c r="E154" s="44"/>
      <c r="F154" s="44"/>
      <c r="G154" s="44"/>
      <c r="H154" s="44"/>
      <c r="I154" s="44"/>
      <c r="J154" s="44"/>
      <c r="K154" s="44"/>
      <c r="L154" s="44"/>
      <c r="M154" s="44"/>
    </row>
    <row r="155" spans="1:13">
      <c r="A155" s="44"/>
      <c r="B155" s="44"/>
      <c r="C155" s="44"/>
      <c r="D155" s="44"/>
      <c r="E155" s="44"/>
      <c r="F155" s="44"/>
      <c r="G155" s="44"/>
      <c r="H155" s="44"/>
      <c r="I155" s="44"/>
      <c r="J155" s="44"/>
      <c r="K155" s="44"/>
      <c r="L155" s="44"/>
      <c r="M155" s="44"/>
    </row>
    <row r="156" spans="1:13">
      <c r="A156" s="44"/>
      <c r="B156" s="44"/>
      <c r="C156" s="44"/>
      <c r="D156" s="44"/>
      <c r="E156" s="44"/>
      <c r="F156" s="44"/>
      <c r="G156" s="44"/>
      <c r="H156" s="44"/>
      <c r="I156" s="44"/>
      <c r="J156" s="44"/>
      <c r="K156" s="44"/>
      <c r="L156" s="44"/>
      <c r="M156" s="44"/>
    </row>
    <row r="157" spans="1:13">
      <c r="A157" s="44"/>
      <c r="B157" s="44"/>
      <c r="C157" s="44"/>
      <c r="D157" s="44"/>
      <c r="E157" s="44"/>
      <c r="F157" s="44"/>
      <c r="G157" s="44"/>
      <c r="H157" s="44"/>
      <c r="I157" s="44"/>
      <c r="J157" s="44"/>
      <c r="K157" s="44"/>
      <c r="L157" s="44"/>
      <c r="M157" s="44"/>
    </row>
    <row r="158" spans="1:13">
      <c r="A158" s="44"/>
      <c r="B158" s="44"/>
      <c r="C158" s="44"/>
      <c r="D158" s="44"/>
      <c r="E158" s="44"/>
      <c r="F158" s="44"/>
      <c r="G158" s="44"/>
      <c r="H158" s="44"/>
      <c r="I158" s="44"/>
      <c r="J158" s="44"/>
      <c r="K158" s="44"/>
      <c r="L158" s="44"/>
      <c r="M158" s="44"/>
    </row>
    <row r="159" spans="1:13">
      <c r="A159" s="44"/>
      <c r="B159" s="44"/>
      <c r="C159" s="44"/>
      <c r="D159" s="44"/>
      <c r="E159" s="44"/>
      <c r="F159" s="44"/>
      <c r="G159" s="44"/>
      <c r="H159" s="44"/>
      <c r="I159" s="44"/>
      <c r="J159" s="44"/>
      <c r="K159" s="44"/>
      <c r="L159" s="44"/>
      <c r="M159" s="44"/>
    </row>
    <row r="160" spans="1:13">
      <c r="A160" s="44"/>
      <c r="B160" s="44"/>
      <c r="C160" s="44"/>
      <c r="D160" s="44"/>
      <c r="E160" s="44"/>
      <c r="F160" s="44"/>
      <c r="G160" s="44"/>
      <c r="H160" s="44"/>
      <c r="I160" s="44"/>
      <c r="J160" s="44"/>
      <c r="K160" s="44"/>
      <c r="L160" s="44"/>
      <c r="M160" s="44"/>
    </row>
    <row r="161" spans="1:13">
      <c r="A161" s="44"/>
      <c r="B161" s="44"/>
      <c r="C161" s="44"/>
      <c r="D161" s="44"/>
      <c r="E161" s="44"/>
      <c r="F161" s="44"/>
      <c r="G161" s="44"/>
      <c r="H161" s="44"/>
      <c r="I161" s="44"/>
      <c r="J161" s="44"/>
      <c r="K161" s="44"/>
      <c r="L161" s="44"/>
      <c r="M161" s="44"/>
    </row>
    <row r="162" spans="1:13">
      <c r="A162" s="44"/>
      <c r="B162" s="44"/>
      <c r="C162" s="44"/>
      <c r="D162" s="44"/>
      <c r="E162" s="44"/>
      <c r="F162" s="44"/>
      <c r="G162" s="44"/>
      <c r="H162" s="44"/>
      <c r="I162" s="44"/>
      <c r="J162" s="44"/>
      <c r="K162" s="44"/>
      <c r="L162" s="44"/>
      <c r="M162" s="44"/>
    </row>
    <row r="163" spans="1:13">
      <c r="A163" s="44"/>
      <c r="B163" s="44"/>
      <c r="C163" s="44"/>
      <c r="D163" s="44"/>
      <c r="E163" s="44"/>
      <c r="F163" s="44"/>
      <c r="G163" s="44"/>
      <c r="H163" s="44"/>
      <c r="I163" s="44"/>
      <c r="J163" s="44"/>
      <c r="K163" s="44"/>
      <c r="L163" s="44"/>
      <c r="M163" s="44"/>
    </row>
    <row r="164" spans="1:13">
      <c r="A164" s="44"/>
      <c r="B164" s="44"/>
      <c r="C164" s="44"/>
      <c r="D164" s="44"/>
      <c r="E164" s="44"/>
      <c r="F164" s="44"/>
      <c r="G164" s="44"/>
      <c r="H164" s="44"/>
      <c r="I164" s="44"/>
      <c r="J164" s="44"/>
      <c r="K164" s="44"/>
      <c r="L164" s="44"/>
      <c r="M164" s="44"/>
    </row>
    <row r="165" spans="1:13">
      <c r="A165" s="44"/>
      <c r="B165" s="44"/>
      <c r="C165" s="44"/>
      <c r="D165" s="44"/>
      <c r="E165" s="44"/>
      <c r="F165" s="44"/>
      <c r="G165" s="44"/>
      <c r="H165" s="44"/>
      <c r="I165" s="44"/>
      <c r="J165" s="44"/>
      <c r="K165" s="44"/>
      <c r="L165" s="44"/>
      <c r="M165" s="44"/>
    </row>
    <row r="166" spans="1:13">
      <c r="A166" s="44"/>
      <c r="B166" s="44"/>
      <c r="C166" s="44"/>
      <c r="D166" s="44"/>
      <c r="E166" s="44"/>
      <c r="F166" s="44"/>
      <c r="G166" s="44"/>
      <c r="H166" s="44"/>
      <c r="I166" s="44"/>
      <c r="J166" s="44"/>
      <c r="K166" s="44"/>
      <c r="L166" s="44"/>
      <c r="M166" s="44"/>
    </row>
    <row r="167" spans="1:13">
      <c r="A167" s="44"/>
      <c r="B167" s="44"/>
      <c r="C167" s="44"/>
      <c r="D167" s="44"/>
      <c r="E167" s="44"/>
      <c r="F167" s="44"/>
      <c r="G167" s="44"/>
      <c r="H167" s="44"/>
      <c r="I167" s="44"/>
      <c r="J167" s="44"/>
      <c r="K167" s="44"/>
      <c r="L167" s="44"/>
      <c r="M167" s="44"/>
    </row>
    <row r="168" spans="1:13">
      <c r="A168" s="44"/>
      <c r="B168" s="44"/>
      <c r="C168" s="44"/>
      <c r="D168" s="44"/>
      <c r="E168" s="44"/>
      <c r="F168" s="44"/>
      <c r="G168" s="44"/>
      <c r="H168" s="44"/>
      <c r="I168" s="44"/>
      <c r="J168" s="44"/>
      <c r="K168" s="44"/>
      <c r="L168" s="44"/>
      <c r="M168" s="44"/>
    </row>
    <row r="169" spans="1:13">
      <c r="A169" s="44"/>
      <c r="B169" s="44"/>
      <c r="C169" s="44"/>
      <c r="D169" s="44"/>
      <c r="E169" s="44"/>
      <c r="F169" s="44"/>
      <c r="G169" s="44"/>
      <c r="H169" s="44"/>
      <c r="I169" s="44"/>
      <c r="J169" s="44"/>
      <c r="K169" s="44"/>
      <c r="L169" s="44"/>
      <c r="M169" s="44"/>
    </row>
    <row r="170" spans="1:13">
      <c r="A170" s="44"/>
      <c r="B170" s="44"/>
      <c r="C170" s="44"/>
      <c r="D170" s="44"/>
      <c r="E170" s="44"/>
      <c r="F170" s="44"/>
      <c r="G170" s="44"/>
      <c r="H170" s="44"/>
      <c r="I170" s="44"/>
      <c r="J170" s="44"/>
      <c r="K170" s="44"/>
      <c r="L170" s="44"/>
      <c r="M170" s="44"/>
    </row>
    <row r="171" spans="1:13">
      <c r="A171" s="44"/>
      <c r="B171" s="44"/>
      <c r="C171" s="44"/>
      <c r="D171" s="44"/>
      <c r="E171" s="44"/>
      <c r="F171" s="44"/>
      <c r="G171" s="44"/>
      <c r="H171" s="44"/>
      <c r="I171" s="44"/>
      <c r="J171" s="44"/>
      <c r="K171" s="44"/>
      <c r="L171" s="44"/>
      <c r="M171" s="44"/>
    </row>
    <row r="172" spans="1:13">
      <c r="A172" s="44"/>
      <c r="B172" s="44"/>
      <c r="C172" s="44"/>
      <c r="D172" s="44"/>
      <c r="E172" s="44"/>
      <c r="F172" s="44"/>
      <c r="G172" s="44"/>
      <c r="H172" s="44"/>
      <c r="I172" s="44"/>
      <c r="J172" s="44"/>
      <c r="K172" s="44"/>
      <c r="L172" s="44"/>
      <c r="M172" s="44"/>
    </row>
    <row r="173" spans="1:13">
      <c r="A173" s="44"/>
      <c r="B173" s="44"/>
      <c r="C173" s="44"/>
      <c r="D173" s="44"/>
      <c r="E173" s="44"/>
      <c r="F173" s="44"/>
      <c r="G173" s="44"/>
      <c r="H173" s="44"/>
      <c r="I173" s="44"/>
      <c r="J173" s="44"/>
      <c r="K173" s="44"/>
      <c r="L173" s="44"/>
      <c r="M173" s="44"/>
    </row>
    <row r="174" spans="1:13">
      <c r="A174" s="44"/>
      <c r="B174" s="44"/>
      <c r="C174" s="44"/>
      <c r="D174" s="44"/>
      <c r="E174" s="44"/>
      <c r="F174" s="44"/>
      <c r="G174" s="44"/>
      <c r="H174" s="44"/>
      <c r="I174" s="44"/>
      <c r="J174" s="44"/>
      <c r="K174" s="44"/>
      <c r="L174" s="44"/>
      <c r="M174" s="44"/>
    </row>
    <row r="175" spans="1:13">
      <c r="A175" s="44"/>
      <c r="B175" s="44"/>
      <c r="C175" s="44"/>
      <c r="D175" s="44"/>
      <c r="E175" s="44"/>
      <c r="F175" s="44"/>
      <c r="G175" s="44"/>
      <c r="H175" s="44"/>
      <c r="I175" s="44"/>
      <c r="J175" s="44"/>
      <c r="K175" s="44"/>
      <c r="L175" s="44"/>
      <c r="M175" s="44"/>
    </row>
    <row r="176" spans="1:13">
      <c r="A176" s="44"/>
      <c r="B176" s="44"/>
      <c r="C176" s="44"/>
      <c r="D176" s="44"/>
      <c r="E176" s="44"/>
      <c r="F176" s="44"/>
      <c r="G176" s="44"/>
      <c r="H176" s="44"/>
      <c r="I176" s="44"/>
      <c r="J176" s="44"/>
      <c r="K176" s="44"/>
      <c r="L176" s="44"/>
      <c r="M176" s="44"/>
    </row>
    <row r="177" spans="1:13">
      <c r="A177" s="44"/>
      <c r="B177" s="44"/>
      <c r="C177" s="44"/>
      <c r="D177" s="44"/>
      <c r="E177" s="44"/>
      <c r="F177" s="44"/>
      <c r="G177" s="44"/>
      <c r="H177" s="44"/>
      <c r="I177" s="44"/>
      <c r="J177" s="44"/>
      <c r="K177" s="44"/>
      <c r="L177" s="44"/>
      <c r="M177" s="44"/>
    </row>
    <row r="178" spans="1:13">
      <c r="A178" s="44"/>
      <c r="B178" s="44"/>
      <c r="C178" s="44"/>
      <c r="D178" s="44"/>
      <c r="E178" s="44"/>
      <c r="F178" s="44"/>
      <c r="G178" s="44"/>
      <c r="H178" s="44"/>
      <c r="I178" s="44"/>
      <c r="J178" s="44"/>
      <c r="K178" s="44"/>
      <c r="L178" s="44"/>
      <c r="M178" s="44"/>
    </row>
    <row r="179" spans="1:13">
      <c r="A179" s="44"/>
      <c r="B179" s="44"/>
      <c r="C179" s="44"/>
      <c r="D179" s="44"/>
      <c r="E179" s="44"/>
      <c r="F179" s="44"/>
      <c r="G179" s="44"/>
      <c r="H179" s="44"/>
      <c r="I179" s="44"/>
      <c r="J179" s="44"/>
      <c r="K179" s="44"/>
      <c r="L179" s="44"/>
      <c r="M179" s="44"/>
    </row>
    <row r="180" spans="1:13">
      <c r="A180" s="44"/>
      <c r="B180" s="44"/>
      <c r="C180" s="44"/>
      <c r="D180" s="44"/>
      <c r="E180" s="44"/>
      <c r="F180" s="44"/>
      <c r="G180" s="44"/>
      <c r="H180" s="44"/>
      <c r="I180" s="44"/>
      <c r="J180" s="44"/>
      <c r="K180" s="44"/>
      <c r="L180" s="44"/>
      <c r="M180" s="44"/>
    </row>
    <row r="181" spans="1:13">
      <c r="A181" s="44"/>
      <c r="B181" s="44"/>
      <c r="C181" s="44"/>
      <c r="D181" s="44"/>
      <c r="E181" s="44"/>
      <c r="F181" s="44"/>
      <c r="G181" s="44"/>
      <c r="H181" s="44"/>
      <c r="I181" s="44"/>
      <c r="J181" s="44"/>
      <c r="K181" s="44"/>
      <c r="L181" s="44"/>
      <c r="M181" s="44"/>
    </row>
    <row r="182" spans="1:13">
      <c r="A182" s="44"/>
      <c r="B182" s="44"/>
      <c r="C182" s="44"/>
      <c r="D182" s="44"/>
      <c r="E182" s="44"/>
      <c r="F182" s="44"/>
      <c r="G182" s="44"/>
      <c r="H182" s="44"/>
      <c r="I182" s="44"/>
      <c r="J182" s="44"/>
      <c r="K182" s="44"/>
      <c r="L182" s="44"/>
      <c r="M182" s="44"/>
    </row>
    <row r="183" spans="1:13">
      <c r="A183" s="44"/>
      <c r="B183" s="44"/>
      <c r="C183" s="44"/>
      <c r="D183" s="44"/>
      <c r="E183" s="44"/>
      <c r="F183" s="44"/>
      <c r="G183" s="44"/>
      <c r="H183" s="44"/>
      <c r="I183" s="44"/>
      <c r="J183" s="44"/>
      <c r="K183" s="44"/>
      <c r="L183" s="44"/>
      <c r="M183" s="44"/>
    </row>
    <row r="184" spans="1:13">
      <c r="A184" s="44"/>
      <c r="B184" s="44"/>
      <c r="C184" s="44"/>
      <c r="D184" s="44"/>
      <c r="E184" s="44"/>
      <c r="F184" s="44"/>
      <c r="G184" s="44"/>
      <c r="H184" s="44"/>
      <c r="I184" s="44"/>
      <c r="J184" s="44"/>
      <c r="K184" s="44"/>
      <c r="L184" s="44"/>
      <c r="M184" s="44"/>
    </row>
    <row r="185" spans="1:13">
      <c r="A185" s="44"/>
      <c r="B185" s="44"/>
      <c r="C185" s="44"/>
      <c r="D185" s="44"/>
      <c r="E185" s="44"/>
      <c r="F185" s="44"/>
      <c r="G185" s="44"/>
      <c r="H185" s="44"/>
      <c r="I185" s="44"/>
      <c r="J185" s="44"/>
      <c r="K185" s="44"/>
      <c r="L185" s="44"/>
      <c r="M185" s="44"/>
    </row>
    <row r="186" spans="1:13">
      <c r="A186" s="44"/>
      <c r="B186" s="44"/>
      <c r="C186" s="44"/>
      <c r="D186" s="44"/>
      <c r="E186" s="44"/>
      <c r="F186" s="44"/>
      <c r="G186" s="44"/>
      <c r="H186" s="44"/>
      <c r="I186" s="44"/>
      <c r="J186" s="44"/>
      <c r="K186" s="44"/>
      <c r="L186" s="44"/>
      <c r="M186" s="44"/>
    </row>
    <row r="187" spans="1:13">
      <c r="A187" s="44"/>
      <c r="B187" s="44"/>
      <c r="C187" s="44"/>
      <c r="D187" s="44"/>
      <c r="E187" s="44"/>
      <c r="F187" s="44"/>
      <c r="G187" s="44"/>
      <c r="H187" s="44"/>
      <c r="I187" s="44"/>
      <c r="J187" s="44"/>
      <c r="K187" s="44"/>
      <c r="L187" s="44"/>
      <c r="M187" s="44"/>
    </row>
    <row r="188" spans="1:13">
      <c r="A188" s="44"/>
      <c r="B188" s="44"/>
      <c r="C188" s="44"/>
      <c r="D188" s="44"/>
      <c r="E188" s="44"/>
      <c r="F188" s="44"/>
      <c r="G188" s="44"/>
      <c r="H188" s="44"/>
      <c r="I188" s="44"/>
      <c r="J188" s="44"/>
      <c r="K188" s="44"/>
      <c r="L188" s="44"/>
      <c r="M188" s="44"/>
    </row>
    <row r="189" spans="1:13">
      <c r="A189" s="44"/>
      <c r="B189" s="44"/>
      <c r="C189" s="44"/>
      <c r="D189" s="44"/>
      <c r="E189" s="44"/>
      <c r="F189" s="44"/>
      <c r="G189" s="44"/>
      <c r="H189" s="44"/>
      <c r="I189" s="44"/>
      <c r="J189" s="44"/>
      <c r="K189" s="44"/>
      <c r="L189" s="44"/>
      <c r="M189" s="44"/>
    </row>
    <row r="190" spans="1:13">
      <c r="A190" s="44"/>
      <c r="B190" s="44"/>
      <c r="C190" s="44"/>
      <c r="D190" s="44"/>
      <c r="E190" s="44"/>
      <c r="F190" s="44"/>
      <c r="G190" s="44"/>
      <c r="H190" s="44"/>
      <c r="I190" s="44"/>
      <c r="J190" s="44"/>
      <c r="K190" s="44"/>
      <c r="L190" s="44"/>
      <c r="M190" s="44"/>
    </row>
    <row r="191" spans="1:13">
      <c r="A191" s="44"/>
      <c r="B191" s="44"/>
      <c r="C191" s="44"/>
      <c r="D191" s="44"/>
      <c r="E191" s="44"/>
      <c r="F191" s="44"/>
      <c r="G191" s="44"/>
      <c r="H191" s="44"/>
      <c r="I191" s="44"/>
      <c r="J191" s="44"/>
      <c r="K191" s="44"/>
      <c r="L191" s="44"/>
      <c r="M191" s="44"/>
    </row>
    <row r="192" spans="1:13">
      <c r="A192" s="44"/>
      <c r="B192" s="44"/>
      <c r="C192" s="44"/>
      <c r="D192" s="44"/>
      <c r="E192" s="44"/>
      <c r="F192" s="44"/>
      <c r="G192" s="44"/>
      <c r="H192" s="44"/>
      <c r="I192" s="44"/>
      <c r="J192" s="44"/>
      <c r="K192" s="44"/>
      <c r="L192" s="44"/>
      <c r="M192" s="44"/>
    </row>
    <row r="193" spans="1:13">
      <c r="A193" s="44"/>
      <c r="B193" s="44"/>
      <c r="C193" s="44"/>
      <c r="D193" s="44"/>
      <c r="E193" s="44"/>
      <c r="F193" s="44"/>
      <c r="G193" s="44"/>
      <c r="H193" s="44"/>
      <c r="I193" s="44"/>
      <c r="J193" s="44"/>
      <c r="K193" s="44"/>
      <c r="L193" s="44"/>
      <c r="M193" s="44"/>
    </row>
    <row r="194" spans="1:13">
      <c r="A194" s="44"/>
      <c r="B194" s="44"/>
      <c r="C194" s="44"/>
      <c r="D194" s="44"/>
      <c r="E194" s="44"/>
      <c r="F194" s="44"/>
      <c r="G194" s="44"/>
      <c r="H194" s="44"/>
      <c r="I194" s="44"/>
      <c r="J194" s="44"/>
      <c r="K194" s="44"/>
      <c r="L194" s="44"/>
      <c r="M194" s="44"/>
    </row>
    <row r="195" spans="1:13">
      <c r="A195" s="44"/>
      <c r="B195" s="44"/>
      <c r="C195" s="44"/>
      <c r="D195" s="44"/>
      <c r="E195" s="44"/>
      <c r="F195" s="44"/>
      <c r="G195" s="44"/>
      <c r="H195" s="44"/>
      <c r="I195" s="44"/>
      <c r="J195" s="44"/>
      <c r="K195" s="44"/>
      <c r="L195" s="44"/>
      <c r="M195" s="44"/>
    </row>
    <row r="196" spans="1:13">
      <c r="A196" s="44"/>
      <c r="B196" s="44"/>
      <c r="C196" s="44"/>
      <c r="D196" s="44"/>
      <c r="E196" s="44"/>
      <c r="F196" s="44"/>
      <c r="G196" s="44"/>
      <c r="H196" s="44"/>
      <c r="I196" s="44"/>
      <c r="J196" s="44"/>
      <c r="K196" s="44"/>
      <c r="L196" s="44"/>
      <c r="M196" s="44"/>
    </row>
    <row r="197" spans="1:13">
      <c r="A197" s="44"/>
      <c r="B197" s="44"/>
      <c r="C197" s="44"/>
      <c r="D197" s="44"/>
      <c r="E197" s="44"/>
      <c r="F197" s="44"/>
      <c r="G197" s="44"/>
      <c r="H197" s="44"/>
      <c r="I197" s="44"/>
      <c r="J197" s="44"/>
      <c r="K197" s="44"/>
      <c r="L197" s="44"/>
      <c r="M197" s="44"/>
    </row>
    <row r="198" spans="1:13">
      <c r="A198" s="44"/>
      <c r="B198" s="44"/>
      <c r="C198" s="44"/>
      <c r="D198" s="44"/>
      <c r="E198" s="44"/>
      <c r="F198" s="44"/>
      <c r="G198" s="44"/>
      <c r="H198" s="44"/>
      <c r="I198" s="44"/>
      <c r="J198" s="44"/>
      <c r="K198" s="44"/>
      <c r="L198" s="44"/>
      <c r="M198" s="44"/>
    </row>
    <row r="199" spans="1:13">
      <c r="A199" s="44"/>
      <c r="B199" s="44"/>
      <c r="C199" s="44"/>
      <c r="D199" s="44"/>
      <c r="E199" s="44"/>
      <c r="F199" s="44"/>
      <c r="G199" s="44"/>
      <c r="H199" s="44"/>
      <c r="I199" s="44"/>
      <c r="J199" s="44"/>
      <c r="K199" s="44"/>
      <c r="L199" s="44"/>
      <c r="M199" s="44"/>
    </row>
    <row r="200" spans="1:13">
      <c r="A200" s="44"/>
      <c r="B200" s="44"/>
      <c r="C200" s="44"/>
      <c r="D200" s="44"/>
      <c r="E200" s="44"/>
      <c r="F200" s="44"/>
      <c r="G200" s="44"/>
      <c r="H200" s="44"/>
      <c r="I200" s="44"/>
      <c r="J200" s="44"/>
      <c r="K200" s="44"/>
      <c r="L200" s="44"/>
      <c r="M200" s="44"/>
    </row>
    <row r="201" spans="1:13">
      <c r="A201" s="44"/>
      <c r="B201" s="44"/>
      <c r="C201" s="44"/>
      <c r="D201" s="44"/>
      <c r="E201" s="44"/>
      <c r="F201" s="44"/>
      <c r="G201" s="44"/>
      <c r="H201" s="44"/>
      <c r="I201" s="44"/>
      <c r="J201" s="44"/>
      <c r="K201" s="44"/>
      <c r="L201" s="44"/>
      <c r="M201" s="44"/>
    </row>
    <row r="202" spans="1:13">
      <c r="A202" s="44"/>
      <c r="B202" s="44"/>
      <c r="C202" s="44"/>
      <c r="D202" s="44"/>
      <c r="E202" s="44"/>
      <c r="F202" s="44"/>
      <c r="G202" s="44"/>
      <c r="H202" s="44"/>
      <c r="I202" s="44"/>
      <c r="J202" s="44"/>
      <c r="K202" s="44"/>
      <c r="L202" s="44"/>
      <c r="M202" s="44"/>
    </row>
    <row r="203" spans="1:13">
      <c r="A203" s="44"/>
      <c r="B203" s="44"/>
      <c r="C203" s="44"/>
      <c r="D203" s="44"/>
      <c r="E203" s="44"/>
      <c r="F203" s="44"/>
      <c r="G203" s="44"/>
      <c r="H203" s="44"/>
      <c r="I203" s="44"/>
      <c r="J203" s="44"/>
      <c r="K203" s="44"/>
      <c r="L203" s="44"/>
      <c r="M203" s="44"/>
    </row>
    <row r="204" spans="1:13">
      <c r="A204" s="44"/>
      <c r="B204" s="44"/>
      <c r="C204" s="44"/>
      <c r="D204" s="44"/>
      <c r="E204" s="44"/>
      <c r="F204" s="44"/>
      <c r="G204" s="44"/>
      <c r="H204" s="44"/>
      <c r="I204" s="44"/>
      <c r="J204" s="44"/>
      <c r="K204" s="44"/>
      <c r="L204" s="44"/>
      <c r="M204" s="44"/>
    </row>
    <row r="205" spans="1:13">
      <c r="A205" s="44"/>
      <c r="B205" s="44"/>
      <c r="C205" s="44"/>
      <c r="D205" s="44"/>
      <c r="E205" s="44"/>
      <c r="F205" s="44"/>
      <c r="G205" s="44"/>
      <c r="H205" s="44"/>
      <c r="I205" s="44"/>
      <c r="J205" s="44"/>
      <c r="K205" s="44"/>
      <c r="L205" s="44"/>
      <c r="M205" s="44"/>
    </row>
    <row r="206" spans="1:13">
      <c r="A206" s="44"/>
      <c r="B206" s="44"/>
      <c r="C206" s="44"/>
      <c r="D206" s="44"/>
      <c r="E206" s="44"/>
      <c r="F206" s="44"/>
      <c r="G206" s="44"/>
      <c r="H206" s="44"/>
      <c r="I206" s="44"/>
      <c r="J206" s="44"/>
      <c r="K206" s="44"/>
      <c r="L206" s="44"/>
      <c r="M206" s="44"/>
    </row>
    <row r="207" spans="1:13">
      <c r="A207" s="44"/>
      <c r="B207" s="44"/>
      <c r="C207" s="44"/>
      <c r="D207" s="44"/>
      <c r="E207" s="44"/>
      <c r="F207" s="44"/>
      <c r="G207" s="44"/>
      <c r="H207" s="44"/>
      <c r="I207" s="44"/>
      <c r="J207" s="44"/>
      <c r="K207" s="44"/>
      <c r="L207" s="44"/>
      <c r="M207" s="44"/>
    </row>
    <row r="208" spans="1:13">
      <c r="A208" s="44"/>
      <c r="B208" s="44"/>
      <c r="C208" s="44"/>
      <c r="D208" s="44"/>
      <c r="E208" s="44"/>
      <c r="F208" s="44"/>
      <c r="G208" s="44"/>
      <c r="H208" s="44"/>
      <c r="I208" s="44"/>
      <c r="J208" s="44"/>
      <c r="K208" s="44"/>
      <c r="L208" s="44"/>
      <c r="M208" s="44"/>
    </row>
    <row r="209" spans="1:13">
      <c r="A209" s="44"/>
      <c r="B209" s="44"/>
      <c r="C209" s="44"/>
      <c r="D209" s="44"/>
      <c r="E209" s="44"/>
      <c r="F209" s="44"/>
      <c r="G209" s="44"/>
      <c r="H209" s="44"/>
      <c r="I209" s="44"/>
      <c r="J209" s="44"/>
      <c r="K209" s="44"/>
      <c r="L209" s="44"/>
      <c r="M209" s="44"/>
    </row>
    <row r="210" spans="1:13">
      <c r="A210" s="44"/>
      <c r="B210" s="44"/>
      <c r="C210" s="44"/>
      <c r="D210" s="44"/>
      <c r="E210" s="44"/>
      <c r="F210" s="44"/>
      <c r="G210" s="44"/>
      <c r="H210" s="44"/>
      <c r="I210" s="44"/>
      <c r="J210" s="44"/>
      <c r="K210" s="44"/>
      <c r="L210" s="44"/>
      <c r="M210" s="44"/>
    </row>
    <row r="211" spans="1:13">
      <c r="A211" s="44"/>
      <c r="B211" s="44"/>
      <c r="C211" s="44"/>
      <c r="D211" s="44"/>
      <c r="E211" s="44"/>
      <c r="F211" s="44"/>
      <c r="G211" s="44"/>
      <c r="H211" s="44"/>
      <c r="I211" s="44"/>
      <c r="J211" s="44"/>
      <c r="K211" s="44"/>
      <c r="L211" s="44"/>
      <c r="M211" s="44"/>
    </row>
    <row r="212" spans="1:13">
      <c r="A212" s="44"/>
      <c r="B212" s="44"/>
      <c r="C212" s="44"/>
      <c r="D212" s="44"/>
      <c r="E212" s="44"/>
      <c r="F212" s="44"/>
      <c r="G212" s="44"/>
      <c r="H212" s="44"/>
      <c r="I212" s="44"/>
      <c r="J212" s="44"/>
      <c r="K212" s="44"/>
      <c r="L212" s="44"/>
      <c r="M212" s="44"/>
    </row>
    <row r="213" spans="1:13">
      <c r="A213" s="44"/>
      <c r="B213" s="44"/>
      <c r="C213" s="44"/>
      <c r="D213" s="44"/>
      <c r="E213" s="44"/>
      <c r="F213" s="44"/>
      <c r="G213" s="44"/>
      <c r="H213" s="44"/>
      <c r="I213" s="44"/>
      <c r="J213" s="44"/>
      <c r="K213" s="44"/>
      <c r="L213" s="44"/>
      <c r="M213" s="44"/>
    </row>
    <row r="214" spans="1:13">
      <c r="A214" s="44"/>
      <c r="B214" s="44"/>
      <c r="C214" s="44"/>
      <c r="D214" s="44"/>
      <c r="E214" s="44"/>
      <c r="F214" s="44"/>
      <c r="G214" s="44"/>
      <c r="H214" s="44"/>
      <c r="I214" s="44"/>
      <c r="J214" s="44"/>
      <c r="K214" s="44"/>
      <c r="L214" s="44"/>
      <c r="M214" s="44"/>
    </row>
    <row r="215" spans="1:13">
      <c r="A215" s="44"/>
      <c r="B215" s="44"/>
      <c r="C215" s="44"/>
      <c r="D215" s="44"/>
      <c r="E215" s="44"/>
      <c r="F215" s="44"/>
      <c r="G215" s="44"/>
      <c r="H215" s="44"/>
      <c r="I215" s="44"/>
      <c r="J215" s="44"/>
      <c r="K215" s="44"/>
      <c r="L215" s="44"/>
      <c r="M215" s="44"/>
    </row>
    <row r="216" spans="1:13">
      <c r="A216" s="44"/>
      <c r="B216" s="44"/>
      <c r="C216" s="44"/>
      <c r="D216" s="44"/>
      <c r="E216" s="44"/>
      <c r="F216" s="44"/>
      <c r="G216" s="44"/>
      <c r="H216" s="44"/>
      <c r="I216" s="44"/>
      <c r="J216" s="44"/>
      <c r="K216" s="44"/>
      <c r="L216" s="44"/>
      <c r="M216" s="44"/>
    </row>
    <row r="217" spans="1:13">
      <c r="A217" s="44"/>
      <c r="B217" s="44"/>
      <c r="C217" s="44"/>
      <c r="D217" s="44"/>
      <c r="E217" s="44"/>
      <c r="F217" s="44"/>
      <c r="G217" s="44"/>
      <c r="H217" s="44"/>
      <c r="I217" s="44"/>
      <c r="J217" s="44"/>
      <c r="K217" s="44"/>
      <c r="L217" s="44"/>
      <c r="M217" s="44"/>
    </row>
    <row r="218" spans="1:13">
      <c r="A218" s="44"/>
      <c r="B218" s="44"/>
      <c r="C218" s="44"/>
      <c r="D218" s="44"/>
      <c r="E218" s="44"/>
      <c r="F218" s="44"/>
      <c r="G218" s="44"/>
      <c r="H218" s="44"/>
      <c r="I218" s="44"/>
      <c r="J218" s="44"/>
      <c r="K218" s="44"/>
      <c r="L218" s="44"/>
      <c r="M218" s="44"/>
    </row>
    <row r="219" spans="1:13">
      <c r="A219" s="44"/>
      <c r="B219" s="44"/>
      <c r="C219" s="44"/>
      <c r="D219" s="44"/>
      <c r="E219" s="44"/>
      <c r="F219" s="44"/>
      <c r="G219" s="44"/>
      <c r="H219" s="44"/>
      <c r="I219" s="44"/>
      <c r="J219" s="44"/>
      <c r="K219" s="44"/>
      <c r="L219" s="44"/>
      <c r="M219" s="44"/>
    </row>
    <row r="220" spans="1:13">
      <c r="A220" s="44"/>
      <c r="B220" s="44"/>
      <c r="C220" s="44"/>
      <c r="D220" s="44"/>
      <c r="E220" s="44"/>
      <c r="F220" s="44"/>
      <c r="G220" s="44"/>
      <c r="H220" s="44"/>
      <c r="I220" s="44"/>
      <c r="J220" s="44"/>
      <c r="K220" s="44"/>
      <c r="L220" s="44"/>
      <c r="M220" s="44"/>
    </row>
    <row r="221" spans="1:13">
      <c r="A221" s="44"/>
      <c r="B221" s="44"/>
      <c r="C221" s="44"/>
      <c r="D221" s="44"/>
      <c r="E221" s="44"/>
      <c r="F221" s="44"/>
      <c r="G221" s="44"/>
      <c r="H221" s="44"/>
      <c r="I221" s="44"/>
      <c r="J221" s="44"/>
      <c r="K221" s="44"/>
      <c r="L221" s="44"/>
      <c r="M221" s="44"/>
    </row>
    <row r="222" spans="1:13">
      <c r="A222" s="44"/>
      <c r="B222" s="44"/>
      <c r="C222" s="44"/>
      <c r="D222" s="44"/>
      <c r="E222" s="44"/>
      <c r="F222" s="44"/>
      <c r="G222" s="44"/>
      <c r="H222" s="44"/>
      <c r="I222" s="44"/>
      <c r="J222" s="44"/>
      <c r="K222" s="44"/>
      <c r="L222" s="44"/>
      <c r="M222" s="44"/>
    </row>
    <row r="223" spans="1:13">
      <c r="A223" s="44"/>
      <c r="B223" s="44"/>
      <c r="C223" s="44"/>
      <c r="D223" s="44"/>
      <c r="E223" s="44"/>
      <c r="F223" s="44"/>
      <c r="G223" s="44"/>
      <c r="H223" s="44"/>
      <c r="I223" s="44"/>
      <c r="J223" s="44"/>
      <c r="K223" s="44"/>
      <c r="L223" s="44"/>
      <c r="M223" s="44"/>
    </row>
    <row r="224" spans="1:13">
      <c r="A224" s="44"/>
      <c r="B224" s="44"/>
      <c r="C224" s="44"/>
      <c r="D224" s="44"/>
      <c r="E224" s="44"/>
      <c r="F224" s="44"/>
      <c r="G224" s="44"/>
      <c r="H224" s="44"/>
      <c r="I224" s="44"/>
      <c r="J224" s="44"/>
      <c r="K224" s="44"/>
      <c r="L224" s="44"/>
      <c r="M224" s="44"/>
    </row>
    <row r="225" spans="1:13">
      <c r="A225" s="44"/>
      <c r="B225" s="44"/>
      <c r="C225" s="44"/>
      <c r="D225" s="44"/>
      <c r="E225" s="44"/>
      <c r="F225" s="44"/>
      <c r="G225" s="44"/>
      <c r="H225" s="44"/>
      <c r="I225" s="44"/>
      <c r="J225" s="44"/>
      <c r="K225" s="44"/>
      <c r="L225" s="44"/>
      <c r="M225" s="44"/>
    </row>
    <row r="226" spans="1:13">
      <c r="A226" s="44"/>
      <c r="B226" s="44"/>
      <c r="C226" s="44"/>
      <c r="D226" s="44"/>
      <c r="E226" s="44"/>
      <c r="F226" s="44"/>
      <c r="G226" s="44"/>
      <c r="H226" s="44"/>
      <c r="I226" s="44"/>
      <c r="J226" s="44"/>
      <c r="K226" s="44"/>
      <c r="L226" s="44"/>
      <c r="M226" s="44"/>
    </row>
    <row r="227" spans="1:13">
      <c r="A227" s="44"/>
      <c r="B227" s="44"/>
      <c r="C227" s="44"/>
      <c r="D227" s="44"/>
      <c r="E227" s="44"/>
      <c r="F227" s="44"/>
      <c r="G227" s="44"/>
      <c r="H227" s="44"/>
      <c r="I227" s="44"/>
      <c r="J227" s="44"/>
      <c r="K227" s="44"/>
      <c r="L227" s="44"/>
      <c r="M227" s="44"/>
    </row>
    <row r="228" spans="1:13">
      <c r="A228" s="44"/>
      <c r="B228" s="44"/>
      <c r="C228" s="44"/>
      <c r="D228" s="44"/>
      <c r="E228" s="44"/>
      <c r="F228" s="44"/>
      <c r="G228" s="44"/>
      <c r="H228" s="44"/>
      <c r="I228" s="44"/>
      <c r="J228" s="44"/>
      <c r="K228" s="44"/>
      <c r="L228" s="44"/>
      <c r="M228" s="44"/>
    </row>
    <row r="229" spans="1:13">
      <c r="A229" s="44"/>
      <c r="B229" s="44"/>
      <c r="C229" s="44"/>
      <c r="D229" s="44"/>
      <c r="E229" s="44"/>
      <c r="F229" s="44"/>
      <c r="G229" s="44"/>
      <c r="H229" s="44"/>
      <c r="I229" s="44"/>
      <c r="J229" s="44"/>
      <c r="K229" s="44"/>
      <c r="L229" s="44"/>
      <c r="M229" s="44"/>
    </row>
    <row r="230" spans="1:13">
      <c r="A230" s="44"/>
      <c r="B230" s="44"/>
      <c r="C230" s="44"/>
      <c r="D230" s="44"/>
      <c r="E230" s="44"/>
      <c r="F230" s="44"/>
      <c r="G230" s="44"/>
      <c r="H230" s="44"/>
      <c r="I230" s="44"/>
      <c r="J230" s="44"/>
      <c r="K230" s="44"/>
      <c r="L230" s="44"/>
      <c r="M230" s="44"/>
    </row>
    <row r="231" spans="1:13">
      <c r="A231" s="44"/>
      <c r="B231" s="44"/>
      <c r="C231" s="44"/>
      <c r="D231" s="44"/>
      <c r="E231" s="44"/>
      <c r="F231" s="44"/>
      <c r="G231" s="44"/>
      <c r="H231" s="44"/>
      <c r="I231" s="44"/>
      <c r="J231" s="44"/>
      <c r="K231" s="44"/>
      <c r="L231" s="44"/>
      <c r="M231" s="44"/>
    </row>
    <row r="232" spans="1:13">
      <c r="A232" s="44"/>
      <c r="B232" s="44"/>
      <c r="C232" s="44"/>
      <c r="D232" s="44"/>
      <c r="E232" s="44"/>
      <c r="F232" s="44"/>
      <c r="G232" s="44"/>
      <c r="H232" s="44"/>
      <c r="I232" s="44"/>
      <c r="J232" s="44"/>
      <c r="K232" s="44"/>
      <c r="L232" s="44"/>
      <c r="M232" s="44"/>
    </row>
    <row r="233" spans="1:13">
      <c r="A233" s="44"/>
      <c r="B233" s="44"/>
      <c r="C233" s="44"/>
      <c r="D233" s="44"/>
      <c r="E233" s="44"/>
      <c r="F233" s="44"/>
      <c r="G233" s="44"/>
      <c r="H233" s="44"/>
      <c r="I233" s="44"/>
      <c r="J233" s="44"/>
      <c r="K233" s="44"/>
      <c r="L233" s="44"/>
      <c r="M233" s="44"/>
    </row>
    <row r="234" spans="1:13">
      <c r="A234" s="44"/>
      <c r="B234" s="44"/>
      <c r="C234" s="44"/>
      <c r="D234" s="44"/>
      <c r="E234" s="44"/>
      <c r="F234" s="44"/>
      <c r="G234" s="44"/>
      <c r="H234" s="44"/>
      <c r="I234" s="44"/>
      <c r="J234" s="44"/>
      <c r="K234" s="44"/>
      <c r="L234" s="44"/>
      <c r="M234" s="44"/>
    </row>
    <row r="235" spans="1:13">
      <c r="A235" s="44"/>
      <c r="B235" s="44"/>
      <c r="C235" s="44"/>
      <c r="D235" s="44"/>
      <c r="E235" s="44"/>
      <c r="F235" s="44"/>
      <c r="G235" s="44"/>
      <c r="H235" s="44"/>
      <c r="I235" s="44"/>
      <c r="J235" s="44"/>
      <c r="K235" s="44"/>
      <c r="L235" s="44"/>
      <c r="M235" s="44"/>
    </row>
    <row r="236" spans="1:13">
      <c r="A236" s="44"/>
      <c r="B236" s="44"/>
      <c r="C236" s="44"/>
      <c r="D236" s="44"/>
      <c r="E236" s="44"/>
      <c r="F236" s="44"/>
      <c r="G236" s="44"/>
      <c r="H236" s="44"/>
      <c r="I236" s="44"/>
      <c r="J236" s="44"/>
      <c r="K236" s="44"/>
      <c r="L236" s="44"/>
      <c r="M236" s="44"/>
    </row>
    <row r="237" spans="1:13">
      <c r="A237" s="44"/>
      <c r="B237" s="44"/>
      <c r="C237" s="44"/>
      <c r="D237" s="44"/>
      <c r="E237" s="44"/>
      <c r="F237" s="44"/>
      <c r="G237" s="44"/>
      <c r="H237" s="44"/>
      <c r="I237" s="44"/>
      <c r="J237" s="44"/>
      <c r="K237" s="44"/>
      <c r="L237" s="44"/>
      <c r="M237" s="44"/>
    </row>
    <row r="238" spans="1:13">
      <c r="A238" s="44"/>
      <c r="B238" s="44"/>
      <c r="C238" s="44"/>
      <c r="D238" s="44"/>
      <c r="E238" s="44"/>
      <c r="F238" s="44"/>
      <c r="G238" s="44"/>
      <c r="H238" s="44"/>
      <c r="I238" s="44"/>
      <c r="J238" s="44"/>
      <c r="K238" s="44"/>
      <c r="L238" s="44"/>
      <c r="M238" s="44"/>
    </row>
    <row r="239" spans="1:13">
      <c r="A239" s="44"/>
      <c r="B239" s="44"/>
      <c r="C239" s="44"/>
      <c r="D239" s="44"/>
      <c r="E239" s="44"/>
      <c r="F239" s="44"/>
      <c r="G239" s="44"/>
      <c r="H239" s="44"/>
      <c r="I239" s="44"/>
      <c r="J239" s="44"/>
      <c r="K239" s="44"/>
      <c r="L239" s="44"/>
      <c r="M239" s="44"/>
    </row>
    <row r="240" spans="1:13">
      <c r="A240" s="44"/>
      <c r="B240" s="44"/>
      <c r="C240" s="44"/>
      <c r="D240" s="44"/>
      <c r="E240" s="44"/>
      <c r="F240" s="44"/>
      <c r="G240" s="44"/>
      <c r="H240" s="44"/>
      <c r="I240" s="44"/>
      <c r="J240" s="44"/>
      <c r="K240" s="44"/>
      <c r="L240" s="44"/>
      <c r="M240" s="44"/>
    </row>
    <row r="241" spans="1:13">
      <c r="A241" s="44"/>
      <c r="B241" s="44"/>
      <c r="C241" s="44"/>
      <c r="D241" s="44"/>
      <c r="E241" s="44"/>
      <c r="F241" s="44"/>
      <c r="G241" s="44"/>
      <c r="H241" s="44"/>
      <c r="I241" s="44"/>
      <c r="J241" s="44"/>
      <c r="K241" s="44"/>
      <c r="L241" s="44"/>
      <c r="M241" s="44"/>
    </row>
    <row r="242" spans="1:13">
      <c r="A242" s="44"/>
      <c r="B242" s="44"/>
      <c r="C242" s="44"/>
      <c r="D242" s="44"/>
      <c r="E242" s="44"/>
      <c r="F242" s="44"/>
      <c r="G242" s="44"/>
      <c r="H242" s="44"/>
      <c r="I242" s="44"/>
      <c r="J242" s="44"/>
      <c r="K242" s="44"/>
      <c r="L242" s="44"/>
      <c r="M242" s="44"/>
    </row>
    <row r="243" spans="1:13">
      <c r="A243" s="44"/>
      <c r="B243" s="44"/>
      <c r="C243" s="44"/>
      <c r="D243" s="44"/>
      <c r="E243" s="44"/>
      <c r="F243" s="44"/>
      <c r="G243" s="44"/>
      <c r="H243" s="44"/>
      <c r="I243" s="44"/>
      <c r="J243" s="44"/>
      <c r="K243" s="44"/>
      <c r="L243" s="44"/>
      <c r="M243" s="44"/>
    </row>
    <row r="244" spans="1:13">
      <c r="A244" s="44"/>
      <c r="B244" s="44"/>
      <c r="C244" s="44"/>
      <c r="D244" s="44"/>
      <c r="E244" s="44"/>
      <c r="F244" s="44"/>
      <c r="G244" s="44"/>
      <c r="H244" s="44"/>
      <c r="I244" s="44"/>
      <c r="J244" s="44"/>
      <c r="K244" s="44"/>
      <c r="L244" s="44"/>
      <c r="M244" s="44"/>
    </row>
    <row r="245" spans="1:13">
      <c r="A245" s="44"/>
      <c r="B245" s="44"/>
      <c r="C245" s="44"/>
      <c r="D245" s="44"/>
      <c r="E245" s="44"/>
      <c r="F245" s="44"/>
      <c r="G245" s="44"/>
      <c r="H245" s="44"/>
      <c r="I245" s="44"/>
      <c r="J245" s="44"/>
      <c r="K245" s="44"/>
      <c r="L245" s="44"/>
      <c r="M245" s="44"/>
    </row>
    <row r="246" spans="1:13">
      <c r="A246" s="44"/>
      <c r="B246" s="44"/>
      <c r="C246" s="44"/>
      <c r="D246" s="44"/>
      <c r="E246" s="44"/>
      <c r="F246" s="44"/>
      <c r="G246" s="44"/>
      <c r="H246" s="44"/>
      <c r="I246" s="44"/>
      <c r="J246" s="44"/>
      <c r="K246" s="44"/>
      <c r="L246" s="44"/>
      <c r="M246" s="44"/>
    </row>
    <row r="247" spans="1:13">
      <c r="A247" s="44"/>
      <c r="B247" s="44"/>
      <c r="C247" s="44"/>
      <c r="D247" s="44"/>
      <c r="E247" s="44"/>
      <c r="F247" s="44"/>
      <c r="G247" s="44"/>
      <c r="H247" s="44"/>
      <c r="I247" s="44"/>
      <c r="J247" s="44"/>
      <c r="K247" s="44"/>
      <c r="L247" s="44"/>
      <c r="M247" s="44"/>
    </row>
    <row r="248" spans="1:13">
      <c r="A248" s="44"/>
      <c r="B248" s="44"/>
      <c r="C248" s="44"/>
      <c r="D248" s="44"/>
      <c r="E248" s="44"/>
      <c r="F248" s="44"/>
      <c r="G248" s="44"/>
      <c r="H248" s="44"/>
      <c r="I248" s="44"/>
      <c r="J248" s="44"/>
      <c r="K248" s="44"/>
      <c r="L248" s="44"/>
      <c r="M248" s="44"/>
    </row>
    <row r="249" spans="1:13">
      <c r="A249" s="44"/>
      <c r="B249" s="44"/>
      <c r="C249" s="44"/>
      <c r="D249" s="44"/>
      <c r="E249" s="44"/>
      <c r="F249" s="44"/>
      <c r="G249" s="44"/>
      <c r="H249" s="44"/>
      <c r="I249" s="44"/>
      <c r="J249" s="44"/>
      <c r="K249" s="44"/>
      <c r="L249" s="44"/>
      <c r="M249" s="44"/>
    </row>
    <row r="250" spans="1:13">
      <c r="A250" s="44"/>
      <c r="B250" s="44"/>
      <c r="C250" s="44"/>
      <c r="D250" s="44"/>
      <c r="E250" s="44"/>
      <c r="F250" s="44"/>
      <c r="G250" s="44"/>
      <c r="H250" s="44"/>
      <c r="I250" s="44"/>
      <c r="J250" s="44"/>
      <c r="K250" s="44"/>
      <c r="L250" s="44"/>
      <c r="M250" s="44"/>
    </row>
    <row r="251" spans="1:13">
      <c r="A251" s="44"/>
      <c r="B251" s="44"/>
      <c r="C251" s="44"/>
      <c r="D251" s="44"/>
      <c r="E251" s="44"/>
      <c r="F251" s="44"/>
      <c r="G251" s="44"/>
      <c r="H251" s="44"/>
      <c r="I251" s="44"/>
      <c r="J251" s="44"/>
      <c r="K251" s="44"/>
      <c r="L251" s="44"/>
      <c r="M251" s="44"/>
    </row>
    <row r="252" spans="1:13">
      <c r="A252" s="44"/>
      <c r="B252" s="44"/>
      <c r="C252" s="44"/>
      <c r="D252" s="44"/>
      <c r="E252" s="44"/>
      <c r="F252" s="44"/>
      <c r="G252" s="44"/>
      <c r="H252" s="44"/>
      <c r="I252" s="44"/>
      <c r="J252" s="44"/>
      <c r="K252" s="44"/>
      <c r="L252" s="44"/>
      <c r="M252" s="44"/>
    </row>
    <row r="253" spans="1:13">
      <c r="A253" s="44"/>
      <c r="B253" s="44"/>
      <c r="C253" s="44"/>
      <c r="D253" s="44"/>
      <c r="E253" s="44"/>
      <c r="F253" s="44"/>
      <c r="G253" s="44"/>
      <c r="H253" s="44"/>
      <c r="I253" s="44"/>
      <c r="J253" s="44"/>
      <c r="K253" s="44"/>
      <c r="L253" s="44"/>
      <c r="M253" s="44"/>
    </row>
    <row r="254" spans="1:13">
      <c r="A254" s="44"/>
      <c r="B254" s="44"/>
      <c r="C254" s="44"/>
      <c r="D254" s="44"/>
      <c r="E254" s="44"/>
      <c r="F254" s="44"/>
      <c r="G254" s="44"/>
      <c r="H254" s="44"/>
      <c r="I254" s="44"/>
      <c r="J254" s="44"/>
      <c r="K254" s="44"/>
      <c r="L254" s="44"/>
      <c r="M254" s="44"/>
    </row>
    <row r="255" spans="1:13">
      <c r="A255" s="44"/>
      <c r="B255" s="44"/>
      <c r="C255" s="44"/>
      <c r="D255" s="44"/>
      <c r="E255" s="44"/>
      <c r="F255" s="44"/>
      <c r="G255" s="44"/>
      <c r="H255" s="44"/>
      <c r="I255" s="44"/>
      <c r="J255" s="44"/>
      <c r="K255" s="44"/>
      <c r="L255" s="44"/>
      <c r="M255" s="44"/>
    </row>
    <row r="256" spans="1:13">
      <c r="A256" s="44"/>
      <c r="B256" s="44"/>
      <c r="C256" s="44"/>
      <c r="D256" s="44"/>
      <c r="E256" s="44"/>
      <c r="F256" s="44"/>
      <c r="G256" s="44"/>
      <c r="H256" s="44"/>
      <c r="I256" s="44"/>
      <c r="J256" s="44"/>
      <c r="K256" s="44"/>
      <c r="L256" s="44"/>
      <c r="M256" s="44"/>
    </row>
    <row r="257" spans="1:13">
      <c r="A257" s="44"/>
      <c r="B257" s="44"/>
      <c r="C257" s="44"/>
      <c r="D257" s="44"/>
      <c r="E257" s="44"/>
      <c r="F257" s="44"/>
      <c r="G257" s="44"/>
      <c r="H257" s="44"/>
      <c r="I257" s="44"/>
      <c r="J257" s="44"/>
      <c r="K257" s="44"/>
      <c r="L257" s="44"/>
      <c r="M257" s="44"/>
    </row>
    <row r="258" spans="1:13">
      <c r="A258" s="44"/>
      <c r="B258" s="44"/>
      <c r="C258" s="44"/>
      <c r="D258" s="44"/>
      <c r="E258" s="44"/>
      <c r="F258" s="44"/>
      <c r="G258" s="44"/>
      <c r="H258" s="44"/>
      <c r="I258" s="44"/>
      <c r="J258" s="44"/>
      <c r="K258" s="44"/>
      <c r="L258" s="44"/>
      <c r="M258" s="44"/>
    </row>
    <row r="259" spans="1:13">
      <c r="A259" s="44"/>
      <c r="B259" s="44"/>
      <c r="C259" s="44"/>
      <c r="D259" s="44"/>
      <c r="E259" s="44"/>
      <c r="F259" s="44"/>
      <c r="G259" s="44"/>
      <c r="H259" s="44"/>
      <c r="I259" s="44"/>
      <c r="J259" s="44"/>
      <c r="K259" s="44"/>
      <c r="L259" s="44"/>
      <c r="M259" s="44"/>
    </row>
    <row r="260" spans="1:13">
      <c r="A260" s="44"/>
      <c r="B260" s="44"/>
      <c r="C260" s="44"/>
      <c r="D260" s="44"/>
      <c r="E260" s="44"/>
      <c r="F260" s="44"/>
      <c r="G260" s="44"/>
      <c r="H260" s="44"/>
      <c r="I260" s="44"/>
      <c r="J260" s="44"/>
      <c r="K260" s="44"/>
      <c r="L260" s="44"/>
      <c r="M260" s="44"/>
    </row>
    <row r="261" spans="1:13">
      <c r="A261" s="44"/>
      <c r="B261" s="44"/>
      <c r="C261" s="44"/>
      <c r="D261" s="44"/>
      <c r="E261" s="44"/>
      <c r="F261" s="44"/>
      <c r="G261" s="44"/>
      <c r="H261" s="44"/>
      <c r="I261" s="44"/>
      <c r="J261" s="44"/>
      <c r="K261" s="44"/>
      <c r="L261" s="44"/>
      <c r="M261" s="44"/>
    </row>
    <row r="262" spans="1:13">
      <c r="A262" s="44"/>
      <c r="B262" s="44"/>
      <c r="C262" s="44"/>
      <c r="D262" s="44"/>
      <c r="E262" s="44"/>
      <c r="F262" s="44"/>
      <c r="G262" s="44"/>
      <c r="H262" s="44"/>
      <c r="I262" s="44"/>
      <c r="J262" s="44"/>
      <c r="K262" s="44"/>
      <c r="L262" s="44"/>
      <c r="M262" s="44"/>
    </row>
    <row r="263" spans="1:13">
      <c r="A263" s="44"/>
      <c r="B263" s="44"/>
      <c r="C263" s="44"/>
      <c r="D263" s="44"/>
      <c r="E263" s="44"/>
      <c r="F263" s="44"/>
      <c r="G263" s="44"/>
      <c r="H263" s="44"/>
      <c r="I263" s="44"/>
      <c r="J263" s="44"/>
      <c r="K263" s="44"/>
      <c r="L263" s="44"/>
      <c r="M263" s="44"/>
    </row>
    <row r="264" spans="1:13">
      <c r="A264" s="44"/>
      <c r="B264" s="44"/>
      <c r="C264" s="44"/>
      <c r="D264" s="44"/>
      <c r="E264" s="44"/>
      <c r="F264" s="44"/>
      <c r="G264" s="44"/>
      <c r="H264" s="44"/>
      <c r="I264" s="44"/>
      <c r="J264" s="44"/>
      <c r="K264" s="44"/>
      <c r="L264" s="44"/>
      <c r="M264" s="44"/>
    </row>
    <row r="265" spans="1:13">
      <c r="A265" s="44"/>
      <c r="B265" s="44"/>
      <c r="C265" s="44"/>
      <c r="D265" s="44"/>
      <c r="E265" s="44"/>
      <c r="F265" s="44"/>
      <c r="G265" s="44"/>
      <c r="H265" s="44"/>
      <c r="I265" s="44"/>
      <c r="J265" s="44"/>
      <c r="K265" s="44"/>
      <c r="L265" s="44"/>
      <c r="M265" s="44"/>
    </row>
    <row r="266" spans="1:13">
      <c r="A266" s="44"/>
      <c r="B266" s="44"/>
      <c r="C266" s="44"/>
      <c r="D266" s="44"/>
      <c r="E266" s="44"/>
      <c r="F266" s="44"/>
      <c r="G266" s="44"/>
      <c r="H266" s="44"/>
      <c r="I266" s="44"/>
      <c r="J266" s="44"/>
      <c r="K266" s="44"/>
      <c r="L266" s="44"/>
      <c r="M266" s="44"/>
    </row>
    <row r="267" spans="1:13">
      <c r="A267" s="44"/>
      <c r="B267" s="44"/>
      <c r="C267" s="44"/>
      <c r="D267" s="44"/>
      <c r="E267" s="44"/>
      <c r="F267" s="44"/>
      <c r="G267" s="44"/>
      <c r="H267" s="44"/>
      <c r="I267" s="44"/>
      <c r="J267" s="44"/>
      <c r="K267" s="44"/>
      <c r="L267" s="44"/>
      <c r="M267" s="44"/>
    </row>
    <row r="268" spans="1:13">
      <c r="A268" s="44"/>
      <c r="B268" s="44"/>
      <c r="C268" s="44"/>
      <c r="D268" s="44"/>
      <c r="E268" s="44"/>
      <c r="F268" s="44"/>
      <c r="G268" s="44"/>
      <c r="H268" s="44"/>
      <c r="I268" s="44"/>
      <c r="J268" s="44"/>
      <c r="K268" s="44"/>
      <c r="L268" s="44"/>
      <c r="M268" s="44"/>
    </row>
    <row r="269" spans="1:13">
      <c r="A269" s="44"/>
      <c r="B269" s="44"/>
      <c r="C269" s="44"/>
      <c r="D269" s="44"/>
      <c r="E269" s="44"/>
      <c r="F269" s="44"/>
      <c r="G269" s="44"/>
      <c r="H269" s="44"/>
      <c r="I269" s="44"/>
      <c r="J269" s="44"/>
      <c r="K269" s="44"/>
      <c r="L269" s="44"/>
      <c r="M269" s="44"/>
    </row>
    <row r="270" spans="1:13">
      <c r="A270" s="44"/>
      <c r="B270" s="44"/>
      <c r="C270" s="44"/>
      <c r="D270" s="44"/>
      <c r="E270" s="44"/>
      <c r="F270" s="44"/>
      <c r="G270" s="44"/>
      <c r="H270" s="44"/>
      <c r="I270" s="44"/>
      <c r="J270" s="44"/>
      <c r="K270" s="44"/>
      <c r="L270" s="44"/>
      <c r="M270" s="44"/>
    </row>
    <row r="271" spans="1:13">
      <c r="A271" s="44"/>
      <c r="B271" s="44"/>
      <c r="C271" s="44"/>
      <c r="D271" s="44"/>
      <c r="E271" s="44"/>
      <c r="F271" s="44"/>
      <c r="G271" s="44"/>
      <c r="H271" s="44"/>
      <c r="I271" s="44"/>
      <c r="J271" s="44"/>
      <c r="K271" s="44"/>
      <c r="L271" s="44"/>
      <c r="M271" s="44"/>
    </row>
    <row r="272" spans="1:13">
      <c r="A272" s="44"/>
      <c r="B272" s="44"/>
      <c r="C272" s="44"/>
      <c r="D272" s="44"/>
      <c r="E272" s="44"/>
      <c r="F272" s="44"/>
      <c r="G272" s="44"/>
      <c r="H272" s="44"/>
      <c r="I272" s="44"/>
      <c r="J272" s="44"/>
      <c r="K272" s="44"/>
      <c r="L272" s="44"/>
      <c r="M272" s="44"/>
    </row>
    <row r="273" spans="1:13">
      <c r="A273" s="44"/>
      <c r="B273" s="44"/>
      <c r="C273" s="44"/>
      <c r="D273" s="44"/>
      <c r="E273" s="44"/>
      <c r="F273" s="44"/>
      <c r="G273" s="44"/>
      <c r="H273" s="44"/>
      <c r="I273" s="44"/>
      <c r="J273" s="44"/>
      <c r="K273" s="44"/>
      <c r="L273" s="44"/>
      <c r="M273" s="44"/>
    </row>
    <row r="274" spans="1:13">
      <c r="A274" s="44"/>
      <c r="B274" s="44"/>
      <c r="C274" s="44"/>
      <c r="D274" s="44"/>
      <c r="E274" s="44"/>
      <c r="F274" s="44"/>
      <c r="G274" s="44"/>
      <c r="H274" s="44"/>
      <c r="I274" s="44"/>
      <c r="J274" s="44"/>
      <c r="K274" s="44"/>
      <c r="L274" s="44"/>
      <c r="M274" s="44"/>
    </row>
    <row r="275" spans="1:13">
      <c r="A275" s="44"/>
      <c r="B275" s="44"/>
      <c r="C275" s="44"/>
      <c r="D275" s="44"/>
      <c r="E275" s="44"/>
      <c r="F275" s="44"/>
      <c r="G275" s="44"/>
      <c r="H275" s="44"/>
      <c r="I275" s="44"/>
      <c r="J275" s="44"/>
      <c r="K275" s="44"/>
      <c r="L275" s="44"/>
      <c r="M275" s="44"/>
    </row>
    <row r="276" spans="1:13">
      <c r="A276" s="44"/>
      <c r="B276" s="44"/>
      <c r="C276" s="44"/>
      <c r="D276" s="44"/>
      <c r="E276" s="44"/>
      <c r="F276" s="44"/>
      <c r="G276" s="44"/>
      <c r="H276" s="44"/>
      <c r="I276" s="44"/>
      <c r="J276" s="44"/>
      <c r="K276" s="44"/>
      <c r="L276" s="44"/>
      <c r="M276" s="44"/>
    </row>
    <row r="277" spans="1:13">
      <c r="A277" s="44"/>
      <c r="B277" s="44"/>
      <c r="C277" s="44"/>
      <c r="D277" s="44"/>
      <c r="E277" s="44"/>
      <c r="F277" s="44"/>
      <c r="G277" s="44"/>
      <c r="H277" s="44"/>
      <c r="I277" s="44"/>
      <c r="J277" s="44"/>
      <c r="K277" s="44"/>
      <c r="L277" s="44"/>
      <c r="M277" s="44"/>
    </row>
    <row r="278" spans="1:13">
      <c r="A278" s="44"/>
      <c r="B278" s="44"/>
      <c r="C278" s="44"/>
      <c r="D278" s="44"/>
      <c r="E278" s="44"/>
      <c r="F278" s="44"/>
      <c r="G278" s="44"/>
      <c r="H278" s="44"/>
      <c r="I278" s="44"/>
      <c r="J278" s="44"/>
      <c r="K278" s="44"/>
      <c r="L278" s="44"/>
      <c r="M278" s="44"/>
    </row>
    <row r="279" spans="1:13">
      <c r="A279" s="44"/>
      <c r="B279" s="44"/>
      <c r="C279" s="44"/>
      <c r="D279" s="44"/>
      <c r="E279" s="44"/>
      <c r="F279" s="44"/>
      <c r="G279" s="44"/>
      <c r="H279" s="44"/>
      <c r="I279" s="44"/>
      <c r="J279" s="44"/>
      <c r="K279" s="44"/>
      <c r="L279" s="44"/>
      <c r="M279" s="44"/>
    </row>
    <row r="280" spans="1:13">
      <c r="A280" s="44"/>
      <c r="B280" s="44"/>
      <c r="C280" s="44"/>
      <c r="D280" s="44"/>
      <c r="E280" s="44"/>
      <c r="F280" s="44"/>
      <c r="G280" s="44"/>
      <c r="H280" s="44"/>
      <c r="I280" s="44"/>
      <c r="J280" s="44"/>
      <c r="K280" s="44"/>
      <c r="L280" s="44"/>
      <c r="M280" s="44"/>
    </row>
    <row r="281" spans="1:13">
      <c r="A281" s="44"/>
      <c r="B281" s="44"/>
      <c r="C281" s="44"/>
      <c r="D281" s="44"/>
      <c r="E281" s="44"/>
      <c r="F281" s="44"/>
      <c r="G281" s="44"/>
      <c r="H281" s="44"/>
      <c r="I281" s="44"/>
      <c r="J281" s="44"/>
      <c r="K281" s="44"/>
      <c r="L281" s="44"/>
      <c r="M281" s="44"/>
    </row>
    <row r="282" spans="1:13">
      <c r="A282" s="44"/>
      <c r="B282" s="44"/>
      <c r="C282" s="44"/>
      <c r="D282" s="44"/>
      <c r="E282" s="44"/>
      <c r="F282" s="44"/>
      <c r="G282" s="44"/>
      <c r="H282" s="44"/>
      <c r="I282" s="44"/>
      <c r="J282" s="44"/>
      <c r="K282" s="44"/>
      <c r="L282" s="44"/>
      <c r="M282" s="44"/>
    </row>
    <row r="283" spans="1:13">
      <c r="A283" s="44"/>
      <c r="B283" s="44"/>
      <c r="C283" s="44"/>
      <c r="D283" s="44"/>
      <c r="E283" s="44"/>
      <c r="F283" s="44"/>
      <c r="G283" s="44"/>
      <c r="H283" s="44"/>
      <c r="I283" s="44"/>
      <c r="J283" s="44"/>
      <c r="K283" s="44"/>
      <c r="L283" s="44"/>
      <c r="M283" s="44"/>
    </row>
    <row r="284" spans="1:13">
      <c r="A284" s="44"/>
      <c r="B284" s="44"/>
      <c r="C284" s="44"/>
      <c r="D284" s="44"/>
      <c r="E284" s="44"/>
      <c r="F284" s="44"/>
      <c r="G284" s="44"/>
      <c r="H284" s="44"/>
      <c r="I284" s="44"/>
      <c r="J284" s="44"/>
      <c r="K284" s="44"/>
      <c r="L284" s="44"/>
      <c r="M284" s="44"/>
    </row>
    <row r="285" spans="1:13">
      <c r="A285" s="44"/>
      <c r="B285" s="44"/>
      <c r="C285" s="44"/>
      <c r="D285" s="44"/>
      <c r="E285" s="44"/>
      <c r="F285" s="44"/>
      <c r="G285" s="44"/>
      <c r="H285" s="44"/>
      <c r="I285" s="44"/>
      <c r="J285" s="44"/>
      <c r="K285" s="44"/>
      <c r="L285" s="44"/>
      <c r="M285" s="44"/>
    </row>
    <row r="286" spans="1:13">
      <c r="A286" s="44"/>
      <c r="B286" s="44"/>
      <c r="C286" s="44"/>
      <c r="D286" s="44"/>
      <c r="E286" s="44"/>
      <c r="F286" s="44"/>
      <c r="G286" s="44"/>
      <c r="H286" s="44"/>
      <c r="I286" s="44"/>
      <c r="J286" s="44"/>
      <c r="K286" s="44"/>
      <c r="L286" s="44"/>
      <c r="M286" s="44"/>
    </row>
    <row r="287" spans="1:13">
      <c r="A287" s="44"/>
      <c r="B287" s="44"/>
      <c r="C287" s="44"/>
      <c r="D287" s="44"/>
      <c r="E287" s="44"/>
      <c r="F287" s="44"/>
      <c r="G287" s="44"/>
      <c r="H287" s="44"/>
      <c r="I287" s="44"/>
      <c r="J287" s="44"/>
      <c r="K287" s="44"/>
      <c r="L287" s="44"/>
      <c r="M287" s="44"/>
    </row>
    <row r="288" spans="1:13">
      <c r="A288" s="44"/>
      <c r="B288" s="44"/>
      <c r="C288" s="44"/>
      <c r="D288" s="44"/>
      <c r="E288" s="44"/>
      <c r="F288" s="44"/>
      <c r="G288" s="44"/>
      <c r="H288" s="44"/>
      <c r="I288" s="44"/>
      <c r="J288" s="44"/>
      <c r="K288" s="44"/>
      <c r="L288" s="44"/>
      <c r="M288" s="44"/>
    </row>
    <row r="289" spans="1:13">
      <c r="A289" s="44"/>
      <c r="B289" s="44"/>
      <c r="C289" s="44"/>
      <c r="D289" s="44"/>
      <c r="E289" s="44"/>
      <c r="F289" s="44"/>
      <c r="G289" s="44"/>
      <c r="H289" s="44"/>
      <c r="I289" s="44"/>
      <c r="J289" s="44"/>
      <c r="K289" s="44"/>
      <c r="L289" s="44"/>
      <c r="M289" s="44"/>
    </row>
    <row r="290" spans="1:13">
      <c r="A290" s="44"/>
      <c r="B290" s="44"/>
      <c r="C290" s="44"/>
      <c r="D290" s="44"/>
      <c r="E290" s="44"/>
      <c r="F290" s="44"/>
      <c r="G290" s="44"/>
      <c r="H290" s="44"/>
      <c r="I290" s="44"/>
      <c r="J290" s="44"/>
      <c r="K290" s="44"/>
      <c r="L290" s="44"/>
      <c r="M290" s="44"/>
    </row>
    <row r="291" spans="1:13">
      <c r="A291" s="44"/>
      <c r="B291" s="44"/>
      <c r="C291" s="44"/>
      <c r="D291" s="44"/>
      <c r="E291" s="44"/>
      <c r="F291" s="44"/>
      <c r="G291" s="44"/>
      <c r="H291" s="44"/>
      <c r="I291" s="44"/>
      <c r="J291" s="44"/>
      <c r="K291" s="44"/>
      <c r="L291" s="44"/>
      <c r="M291" s="44"/>
    </row>
  </sheetData>
  <sheetProtection algorithmName="SHA-512" hashValue="0tepQQ4Z9SthvbGG+ms1xrxQ5913xsAhK2Inwmw48SWnZ9CSLGM/PDc/EoJIUwh1kKrUtdnJRZRghHenOUEAJg==" saltValue="khDZgEPM56vR77j2nfU7ug==" spinCount="100000" sheet="1" selectLockedCells="1"/>
  <mergeCells count="53">
    <mergeCell ref="C66:D66"/>
    <mergeCell ref="E67:F67"/>
    <mergeCell ref="E68:F68"/>
    <mergeCell ref="B53:B57"/>
    <mergeCell ref="C55:D55"/>
    <mergeCell ref="B64:B68"/>
    <mergeCell ref="B59:B63"/>
    <mergeCell ref="E59:F59"/>
    <mergeCell ref="E60:F61"/>
    <mergeCell ref="C61:D61"/>
    <mergeCell ref="E62:F62"/>
    <mergeCell ref="E63:F63"/>
    <mergeCell ref="E56:F56"/>
    <mergeCell ref="E57:F57"/>
    <mergeCell ref="E54:F55"/>
    <mergeCell ref="B38:B42"/>
    <mergeCell ref="B46:B50"/>
    <mergeCell ref="E64:F64"/>
    <mergeCell ref="E38:F38"/>
    <mergeCell ref="E39:F40"/>
    <mergeCell ref="E41:F41"/>
    <mergeCell ref="C40:D40"/>
    <mergeCell ref="C48:D48"/>
    <mergeCell ref="E42:F42"/>
    <mergeCell ref="E47:F48"/>
    <mergeCell ref="E49:F49"/>
    <mergeCell ref="E50:F50"/>
    <mergeCell ref="D3:E3"/>
    <mergeCell ref="H25:I25"/>
    <mergeCell ref="H26:I26"/>
    <mergeCell ref="H27:I27"/>
    <mergeCell ref="F3:I3"/>
    <mergeCell ref="B7:I7"/>
    <mergeCell ref="H12:I12"/>
    <mergeCell ref="B4:H4"/>
    <mergeCell ref="H21:I21"/>
    <mergeCell ref="H22:I22"/>
    <mergeCell ref="H16:I16"/>
    <mergeCell ref="H20:I20"/>
    <mergeCell ref="H13:I13"/>
    <mergeCell ref="H14:I14"/>
    <mergeCell ref="H15:I15"/>
    <mergeCell ref="H17:I17"/>
    <mergeCell ref="H18:I18"/>
    <mergeCell ref="H19:I19"/>
    <mergeCell ref="H28:I28"/>
    <mergeCell ref="H23:I23"/>
    <mergeCell ref="E65:F66"/>
    <mergeCell ref="G39:I40"/>
    <mergeCell ref="G47:I48"/>
    <mergeCell ref="G65:I66"/>
    <mergeCell ref="G60:I61"/>
    <mergeCell ref="G54:I55"/>
  </mergeCells>
  <phoneticPr fontId="8" type="noConversion"/>
  <conditionalFormatting sqref="E36:E37 E42">
    <cfRule type="expression" dxfId="35" priority="47" stopIfTrue="1">
      <formula>(#REF!="")</formula>
    </cfRule>
    <cfRule type="expression" dxfId="34" priority="48" stopIfTrue="1">
      <formula>OR(#REF!="ERROR: Rating must be in 0.5 star increment")</formula>
    </cfRule>
  </conditionalFormatting>
  <conditionalFormatting sqref="E50:E52">
    <cfRule type="expression" dxfId="33" priority="41" stopIfTrue="1">
      <formula>(#REF!="")</formula>
    </cfRule>
    <cfRule type="expression" dxfId="32" priority="42" stopIfTrue="1">
      <formula>OR(#REF!="ERROR: Rating must be in 0.5 star increment")</formula>
    </cfRule>
  </conditionalFormatting>
  <conditionalFormatting sqref="E57:E68">
    <cfRule type="expression" dxfId="31" priority="7" stopIfTrue="1">
      <formula>(#REF!="")</formula>
    </cfRule>
    <cfRule type="expression" dxfId="30" priority="8" stopIfTrue="1">
      <formula>OR(#REF!="ERROR: Rating must be in 0.5 star increment")</formula>
    </cfRule>
  </conditionalFormatting>
  <conditionalFormatting sqref="E63">
    <cfRule type="expression" dxfId="29" priority="1" stopIfTrue="1">
      <formula>(#REF!="")</formula>
    </cfRule>
    <cfRule type="expression" dxfId="28" priority="2" stopIfTrue="1">
      <formula>OR(#REF!="ERROR: Rating must be in 0.5 star increment")</formula>
    </cfRule>
  </conditionalFormatting>
  <conditionalFormatting sqref="E68">
    <cfRule type="expression" dxfId="27" priority="49" stopIfTrue="1">
      <formula>(#REF!="")</formula>
    </cfRule>
    <cfRule type="expression" dxfId="26" priority="50" stopIfTrue="1">
      <formula>OR(#REF!="ERROR: Rating must be in 0.5 star increment")</formula>
    </cfRule>
  </conditionalFormatting>
  <conditionalFormatting sqref="F34">
    <cfRule type="expression" dxfId="25" priority="53" stopIfTrue="1">
      <formula>OR(#REF!="ERROR: Rating must be in 0.5 star increment")</formula>
    </cfRule>
  </conditionalFormatting>
  <conditionalFormatting sqref="F58">
    <cfRule type="expression" dxfId="24" priority="5" stopIfTrue="1">
      <formula>(#REF!="")</formula>
    </cfRule>
    <cfRule type="expression" dxfId="23" priority="6" stopIfTrue="1">
      <formula>OR(#REF!="ERROR: Rating must be in 0.5 star increment")</formula>
    </cfRule>
  </conditionalFormatting>
  <conditionalFormatting sqref="F72:F92">
    <cfRule type="expression" dxfId="22" priority="27" stopIfTrue="1">
      <formula>(#REF!="")</formula>
    </cfRule>
    <cfRule type="expression" dxfId="21" priority="28" stopIfTrue="1">
      <formula>OR(#REF!="ERROR: Rating must be in 0.5 star increment")</formula>
    </cfRule>
  </conditionalFormatting>
  <conditionalFormatting sqref="H16">
    <cfRule type="expression" dxfId="20" priority="12" stopIfTrue="1">
      <formula>($B$26="ERROR: Percentage breakdown must total 100%")</formula>
    </cfRule>
  </conditionalFormatting>
  <conditionalFormatting sqref="H28:H29">
    <cfRule type="expression" dxfId="19" priority="52" stopIfTrue="1">
      <formula>($B$26="ERROR: Percentage breakdown must total 100%")</formula>
    </cfRule>
  </conditionalFormatting>
  <conditionalFormatting sqref="H21:I21">
    <cfRule type="expression" dxfId="18" priority="10">
      <formula>$B$21=""</formula>
    </cfRule>
  </conditionalFormatting>
  <conditionalFormatting sqref="H23:I23">
    <cfRule type="expression" dxfId="17" priority="9">
      <formula>$B$23=""</formula>
    </cfRule>
  </conditionalFormatting>
  <conditionalFormatting sqref="H25:I27">
    <cfRule type="expression" dxfId="16" priority="14" stopIfTrue="1">
      <formula>($B$26="ERROR: Percentage breakdown must total 100%")</formula>
    </cfRule>
  </conditionalFormatting>
  <dataValidations count="4">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9:D65570 JF65569:JF65570 TB65569:TB65570 ACX65569:ACX65570 AMT65569:AMT65570 AWP65569:AWP65570 BGL65569:BGL65570 BQH65569:BQH65570 CAD65569:CAD65570 CJZ65569:CJZ65570 CTV65569:CTV65570 DDR65569:DDR65570 DNN65569:DNN65570 DXJ65569:DXJ65570 EHF65569:EHF65570 ERB65569:ERB65570 FAX65569:FAX65570 FKT65569:FKT65570 FUP65569:FUP65570 GEL65569:GEL65570 GOH65569:GOH65570 GYD65569:GYD65570 HHZ65569:HHZ65570 HRV65569:HRV65570 IBR65569:IBR65570 ILN65569:ILN65570 IVJ65569:IVJ65570 JFF65569:JFF65570 JPB65569:JPB65570 JYX65569:JYX65570 KIT65569:KIT65570 KSP65569:KSP65570 LCL65569:LCL65570 LMH65569:LMH65570 LWD65569:LWD65570 MFZ65569:MFZ65570 MPV65569:MPV65570 MZR65569:MZR65570 NJN65569:NJN65570 NTJ65569:NTJ65570 ODF65569:ODF65570 ONB65569:ONB65570 OWX65569:OWX65570 PGT65569:PGT65570 PQP65569:PQP65570 QAL65569:QAL65570 QKH65569:QKH65570 QUD65569:QUD65570 RDZ65569:RDZ65570 RNV65569:RNV65570 RXR65569:RXR65570 SHN65569:SHN65570 SRJ65569:SRJ65570 TBF65569:TBF65570 TLB65569:TLB65570 TUX65569:TUX65570 UET65569:UET65570 UOP65569:UOP65570 UYL65569:UYL65570 VIH65569:VIH65570 VSD65569:VSD65570 WBZ65569:WBZ65570 WLV65569:WLV65570 WVR65569:WVR65570 D131105:D131106 JF131105:JF131106 TB131105:TB131106 ACX131105:ACX131106 AMT131105:AMT131106 AWP131105:AWP131106 BGL131105:BGL131106 BQH131105:BQH131106 CAD131105:CAD131106 CJZ131105:CJZ131106 CTV131105:CTV131106 DDR131105:DDR131106 DNN131105:DNN131106 DXJ131105:DXJ131106 EHF131105:EHF131106 ERB131105:ERB131106 FAX131105:FAX131106 FKT131105:FKT131106 FUP131105:FUP131106 GEL131105:GEL131106 GOH131105:GOH131106 GYD131105:GYD131106 HHZ131105:HHZ131106 HRV131105:HRV131106 IBR131105:IBR131106 ILN131105:ILN131106 IVJ131105:IVJ131106 JFF131105:JFF131106 JPB131105:JPB131106 JYX131105:JYX131106 KIT131105:KIT131106 KSP131105:KSP131106 LCL131105:LCL131106 LMH131105:LMH131106 LWD131105:LWD131106 MFZ131105:MFZ131106 MPV131105:MPV131106 MZR131105:MZR131106 NJN131105:NJN131106 NTJ131105:NTJ131106 ODF131105:ODF131106 ONB131105:ONB131106 OWX131105:OWX131106 PGT131105:PGT131106 PQP131105:PQP131106 QAL131105:QAL131106 QKH131105:QKH131106 QUD131105:QUD131106 RDZ131105:RDZ131106 RNV131105:RNV131106 RXR131105:RXR131106 SHN131105:SHN131106 SRJ131105:SRJ131106 TBF131105:TBF131106 TLB131105:TLB131106 TUX131105:TUX131106 UET131105:UET131106 UOP131105:UOP131106 UYL131105:UYL131106 VIH131105:VIH131106 VSD131105:VSD131106 WBZ131105:WBZ131106 WLV131105:WLV131106 WVR131105:WVR131106 D196641:D196642 JF196641:JF196642 TB196641:TB196642 ACX196641:ACX196642 AMT196641:AMT196642 AWP196641:AWP196642 BGL196641:BGL196642 BQH196641:BQH196642 CAD196641:CAD196642 CJZ196641:CJZ196642 CTV196641:CTV196642 DDR196641:DDR196642 DNN196641:DNN196642 DXJ196641:DXJ196642 EHF196641:EHF196642 ERB196641:ERB196642 FAX196641:FAX196642 FKT196641:FKT196642 FUP196641:FUP196642 GEL196641:GEL196642 GOH196641:GOH196642 GYD196641:GYD196642 HHZ196641:HHZ196642 HRV196641:HRV196642 IBR196641:IBR196642 ILN196641:ILN196642 IVJ196641:IVJ196642 JFF196641:JFF196642 JPB196641:JPB196642 JYX196641:JYX196642 KIT196641:KIT196642 KSP196641:KSP196642 LCL196641:LCL196642 LMH196641:LMH196642 LWD196641:LWD196642 MFZ196641:MFZ196642 MPV196641:MPV196642 MZR196641:MZR196642 NJN196641:NJN196642 NTJ196641:NTJ196642 ODF196641:ODF196642 ONB196641:ONB196642 OWX196641:OWX196642 PGT196641:PGT196642 PQP196641:PQP196642 QAL196641:QAL196642 QKH196641:QKH196642 QUD196641:QUD196642 RDZ196641:RDZ196642 RNV196641:RNV196642 RXR196641:RXR196642 SHN196641:SHN196642 SRJ196641:SRJ196642 TBF196641:TBF196642 TLB196641:TLB196642 TUX196641:TUX196642 UET196641:UET196642 UOP196641:UOP196642 UYL196641:UYL196642 VIH196641:VIH196642 VSD196641:VSD196642 WBZ196641:WBZ196642 WLV196641:WLV196642 WVR196641:WVR196642 D262177:D262178 JF262177:JF262178 TB262177:TB262178 ACX262177:ACX262178 AMT262177:AMT262178 AWP262177:AWP262178 BGL262177:BGL262178 BQH262177:BQH262178 CAD262177:CAD262178 CJZ262177:CJZ262178 CTV262177:CTV262178 DDR262177:DDR262178 DNN262177:DNN262178 DXJ262177:DXJ262178 EHF262177:EHF262178 ERB262177:ERB262178 FAX262177:FAX262178 FKT262177:FKT262178 FUP262177:FUP262178 GEL262177:GEL262178 GOH262177:GOH262178 GYD262177:GYD262178 HHZ262177:HHZ262178 HRV262177:HRV262178 IBR262177:IBR262178 ILN262177:ILN262178 IVJ262177:IVJ262178 JFF262177:JFF262178 JPB262177:JPB262178 JYX262177:JYX262178 KIT262177:KIT262178 KSP262177:KSP262178 LCL262177:LCL262178 LMH262177:LMH262178 LWD262177:LWD262178 MFZ262177:MFZ262178 MPV262177:MPV262178 MZR262177:MZR262178 NJN262177:NJN262178 NTJ262177:NTJ262178 ODF262177:ODF262178 ONB262177:ONB262178 OWX262177:OWX262178 PGT262177:PGT262178 PQP262177:PQP262178 QAL262177:QAL262178 QKH262177:QKH262178 QUD262177:QUD262178 RDZ262177:RDZ262178 RNV262177:RNV262178 RXR262177:RXR262178 SHN262177:SHN262178 SRJ262177:SRJ262178 TBF262177:TBF262178 TLB262177:TLB262178 TUX262177:TUX262178 UET262177:UET262178 UOP262177:UOP262178 UYL262177:UYL262178 VIH262177:VIH262178 VSD262177:VSD262178 WBZ262177:WBZ262178 WLV262177:WLV262178 WVR262177:WVR262178 D327713:D327714 JF327713:JF327714 TB327713:TB327714 ACX327713:ACX327714 AMT327713:AMT327714 AWP327713:AWP327714 BGL327713:BGL327714 BQH327713:BQH327714 CAD327713:CAD327714 CJZ327713:CJZ327714 CTV327713:CTV327714 DDR327713:DDR327714 DNN327713:DNN327714 DXJ327713:DXJ327714 EHF327713:EHF327714 ERB327713:ERB327714 FAX327713:FAX327714 FKT327713:FKT327714 FUP327713:FUP327714 GEL327713:GEL327714 GOH327713:GOH327714 GYD327713:GYD327714 HHZ327713:HHZ327714 HRV327713:HRV327714 IBR327713:IBR327714 ILN327713:ILN327714 IVJ327713:IVJ327714 JFF327713:JFF327714 JPB327713:JPB327714 JYX327713:JYX327714 KIT327713:KIT327714 KSP327713:KSP327714 LCL327713:LCL327714 LMH327713:LMH327714 LWD327713:LWD327714 MFZ327713:MFZ327714 MPV327713:MPV327714 MZR327713:MZR327714 NJN327713:NJN327714 NTJ327713:NTJ327714 ODF327713:ODF327714 ONB327713:ONB327714 OWX327713:OWX327714 PGT327713:PGT327714 PQP327713:PQP327714 QAL327713:QAL327714 QKH327713:QKH327714 QUD327713:QUD327714 RDZ327713:RDZ327714 RNV327713:RNV327714 RXR327713:RXR327714 SHN327713:SHN327714 SRJ327713:SRJ327714 TBF327713:TBF327714 TLB327713:TLB327714 TUX327713:TUX327714 UET327713:UET327714 UOP327713:UOP327714 UYL327713:UYL327714 VIH327713:VIH327714 VSD327713:VSD327714 WBZ327713:WBZ327714 WLV327713:WLV327714 WVR327713:WVR327714 D393249:D393250 JF393249:JF393250 TB393249:TB393250 ACX393249:ACX393250 AMT393249:AMT393250 AWP393249:AWP393250 BGL393249:BGL393250 BQH393249:BQH393250 CAD393249:CAD393250 CJZ393249:CJZ393250 CTV393249:CTV393250 DDR393249:DDR393250 DNN393249:DNN393250 DXJ393249:DXJ393250 EHF393249:EHF393250 ERB393249:ERB393250 FAX393249:FAX393250 FKT393249:FKT393250 FUP393249:FUP393250 GEL393249:GEL393250 GOH393249:GOH393250 GYD393249:GYD393250 HHZ393249:HHZ393250 HRV393249:HRV393250 IBR393249:IBR393250 ILN393249:ILN393250 IVJ393249:IVJ393250 JFF393249:JFF393250 JPB393249:JPB393250 JYX393249:JYX393250 KIT393249:KIT393250 KSP393249:KSP393250 LCL393249:LCL393250 LMH393249:LMH393250 LWD393249:LWD393250 MFZ393249:MFZ393250 MPV393249:MPV393250 MZR393249:MZR393250 NJN393249:NJN393250 NTJ393249:NTJ393250 ODF393249:ODF393250 ONB393249:ONB393250 OWX393249:OWX393250 PGT393249:PGT393250 PQP393249:PQP393250 QAL393249:QAL393250 QKH393249:QKH393250 QUD393249:QUD393250 RDZ393249:RDZ393250 RNV393249:RNV393250 RXR393249:RXR393250 SHN393249:SHN393250 SRJ393249:SRJ393250 TBF393249:TBF393250 TLB393249:TLB393250 TUX393249:TUX393250 UET393249:UET393250 UOP393249:UOP393250 UYL393249:UYL393250 VIH393249:VIH393250 VSD393249:VSD393250 WBZ393249:WBZ393250 WLV393249:WLV393250 WVR393249:WVR393250 D458785:D458786 JF458785:JF458786 TB458785:TB458786 ACX458785:ACX458786 AMT458785:AMT458786 AWP458785:AWP458786 BGL458785:BGL458786 BQH458785:BQH458786 CAD458785:CAD458786 CJZ458785:CJZ458786 CTV458785:CTV458786 DDR458785:DDR458786 DNN458785:DNN458786 DXJ458785:DXJ458786 EHF458785:EHF458786 ERB458785:ERB458786 FAX458785:FAX458786 FKT458785:FKT458786 FUP458785:FUP458786 GEL458785:GEL458786 GOH458785:GOH458786 GYD458785:GYD458786 HHZ458785:HHZ458786 HRV458785:HRV458786 IBR458785:IBR458786 ILN458785:ILN458786 IVJ458785:IVJ458786 JFF458785:JFF458786 JPB458785:JPB458786 JYX458785:JYX458786 KIT458785:KIT458786 KSP458785:KSP458786 LCL458785:LCL458786 LMH458785:LMH458786 LWD458785:LWD458786 MFZ458785:MFZ458786 MPV458785:MPV458786 MZR458785:MZR458786 NJN458785:NJN458786 NTJ458785:NTJ458786 ODF458785:ODF458786 ONB458785:ONB458786 OWX458785:OWX458786 PGT458785:PGT458786 PQP458785:PQP458786 QAL458785:QAL458786 QKH458785:QKH458786 QUD458785:QUD458786 RDZ458785:RDZ458786 RNV458785:RNV458786 RXR458785:RXR458786 SHN458785:SHN458786 SRJ458785:SRJ458786 TBF458785:TBF458786 TLB458785:TLB458786 TUX458785:TUX458786 UET458785:UET458786 UOP458785:UOP458786 UYL458785:UYL458786 VIH458785:VIH458786 VSD458785:VSD458786 WBZ458785:WBZ458786 WLV458785:WLV458786 WVR458785:WVR458786 D524321:D524322 JF524321:JF524322 TB524321:TB524322 ACX524321:ACX524322 AMT524321:AMT524322 AWP524321:AWP524322 BGL524321:BGL524322 BQH524321:BQH524322 CAD524321:CAD524322 CJZ524321:CJZ524322 CTV524321:CTV524322 DDR524321:DDR524322 DNN524321:DNN524322 DXJ524321:DXJ524322 EHF524321:EHF524322 ERB524321:ERB524322 FAX524321:FAX524322 FKT524321:FKT524322 FUP524321:FUP524322 GEL524321:GEL524322 GOH524321:GOH524322 GYD524321:GYD524322 HHZ524321:HHZ524322 HRV524321:HRV524322 IBR524321:IBR524322 ILN524321:ILN524322 IVJ524321:IVJ524322 JFF524321:JFF524322 JPB524321:JPB524322 JYX524321:JYX524322 KIT524321:KIT524322 KSP524321:KSP524322 LCL524321:LCL524322 LMH524321:LMH524322 LWD524321:LWD524322 MFZ524321:MFZ524322 MPV524321:MPV524322 MZR524321:MZR524322 NJN524321:NJN524322 NTJ524321:NTJ524322 ODF524321:ODF524322 ONB524321:ONB524322 OWX524321:OWX524322 PGT524321:PGT524322 PQP524321:PQP524322 QAL524321:QAL524322 QKH524321:QKH524322 QUD524321:QUD524322 RDZ524321:RDZ524322 RNV524321:RNV524322 RXR524321:RXR524322 SHN524321:SHN524322 SRJ524321:SRJ524322 TBF524321:TBF524322 TLB524321:TLB524322 TUX524321:TUX524322 UET524321:UET524322 UOP524321:UOP524322 UYL524321:UYL524322 VIH524321:VIH524322 VSD524321:VSD524322 WBZ524321:WBZ524322 WLV524321:WLV524322 WVR524321:WVR524322 D589857:D589858 JF589857:JF589858 TB589857:TB589858 ACX589857:ACX589858 AMT589857:AMT589858 AWP589857:AWP589858 BGL589857:BGL589858 BQH589857:BQH589858 CAD589857:CAD589858 CJZ589857:CJZ589858 CTV589857:CTV589858 DDR589857:DDR589858 DNN589857:DNN589858 DXJ589857:DXJ589858 EHF589857:EHF589858 ERB589857:ERB589858 FAX589857:FAX589858 FKT589857:FKT589858 FUP589857:FUP589858 GEL589857:GEL589858 GOH589857:GOH589858 GYD589857:GYD589858 HHZ589857:HHZ589858 HRV589857:HRV589858 IBR589857:IBR589858 ILN589857:ILN589858 IVJ589857:IVJ589858 JFF589857:JFF589858 JPB589857:JPB589858 JYX589857:JYX589858 KIT589857:KIT589858 KSP589857:KSP589858 LCL589857:LCL589858 LMH589857:LMH589858 LWD589857:LWD589858 MFZ589857:MFZ589858 MPV589857:MPV589858 MZR589857:MZR589858 NJN589857:NJN589858 NTJ589857:NTJ589858 ODF589857:ODF589858 ONB589857:ONB589858 OWX589857:OWX589858 PGT589857:PGT589858 PQP589857:PQP589858 QAL589857:QAL589858 QKH589857:QKH589858 QUD589857:QUD589858 RDZ589857:RDZ589858 RNV589857:RNV589858 RXR589857:RXR589858 SHN589857:SHN589858 SRJ589857:SRJ589858 TBF589857:TBF589858 TLB589857:TLB589858 TUX589857:TUX589858 UET589857:UET589858 UOP589857:UOP589858 UYL589857:UYL589858 VIH589857:VIH589858 VSD589857:VSD589858 WBZ589857:WBZ589858 WLV589857:WLV589858 WVR589857:WVR589858 D655393:D655394 JF655393:JF655394 TB655393:TB655394 ACX655393:ACX655394 AMT655393:AMT655394 AWP655393:AWP655394 BGL655393:BGL655394 BQH655393:BQH655394 CAD655393:CAD655394 CJZ655393:CJZ655394 CTV655393:CTV655394 DDR655393:DDR655394 DNN655393:DNN655394 DXJ655393:DXJ655394 EHF655393:EHF655394 ERB655393:ERB655394 FAX655393:FAX655394 FKT655393:FKT655394 FUP655393:FUP655394 GEL655393:GEL655394 GOH655393:GOH655394 GYD655393:GYD655394 HHZ655393:HHZ655394 HRV655393:HRV655394 IBR655393:IBR655394 ILN655393:ILN655394 IVJ655393:IVJ655394 JFF655393:JFF655394 JPB655393:JPB655394 JYX655393:JYX655394 KIT655393:KIT655394 KSP655393:KSP655394 LCL655393:LCL655394 LMH655393:LMH655394 LWD655393:LWD655394 MFZ655393:MFZ655394 MPV655393:MPV655394 MZR655393:MZR655394 NJN655393:NJN655394 NTJ655393:NTJ655394 ODF655393:ODF655394 ONB655393:ONB655394 OWX655393:OWX655394 PGT655393:PGT655394 PQP655393:PQP655394 QAL655393:QAL655394 QKH655393:QKH655394 QUD655393:QUD655394 RDZ655393:RDZ655394 RNV655393:RNV655394 RXR655393:RXR655394 SHN655393:SHN655394 SRJ655393:SRJ655394 TBF655393:TBF655394 TLB655393:TLB655394 TUX655393:TUX655394 UET655393:UET655394 UOP655393:UOP655394 UYL655393:UYL655394 VIH655393:VIH655394 VSD655393:VSD655394 WBZ655393:WBZ655394 WLV655393:WLV655394 WVR655393:WVR655394 D720929:D720930 JF720929:JF720930 TB720929:TB720930 ACX720929:ACX720930 AMT720929:AMT720930 AWP720929:AWP720930 BGL720929:BGL720930 BQH720929:BQH720930 CAD720929:CAD720930 CJZ720929:CJZ720930 CTV720929:CTV720930 DDR720929:DDR720930 DNN720929:DNN720930 DXJ720929:DXJ720930 EHF720929:EHF720930 ERB720929:ERB720930 FAX720929:FAX720930 FKT720929:FKT720930 FUP720929:FUP720930 GEL720929:GEL720930 GOH720929:GOH720930 GYD720929:GYD720930 HHZ720929:HHZ720930 HRV720929:HRV720930 IBR720929:IBR720930 ILN720929:ILN720930 IVJ720929:IVJ720930 JFF720929:JFF720930 JPB720929:JPB720930 JYX720929:JYX720930 KIT720929:KIT720930 KSP720929:KSP720930 LCL720929:LCL720930 LMH720929:LMH720930 LWD720929:LWD720930 MFZ720929:MFZ720930 MPV720929:MPV720930 MZR720929:MZR720930 NJN720929:NJN720930 NTJ720929:NTJ720930 ODF720929:ODF720930 ONB720929:ONB720930 OWX720929:OWX720930 PGT720929:PGT720930 PQP720929:PQP720930 QAL720929:QAL720930 QKH720929:QKH720930 QUD720929:QUD720930 RDZ720929:RDZ720930 RNV720929:RNV720930 RXR720929:RXR720930 SHN720929:SHN720930 SRJ720929:SRJ720930 TBF720929:TBF720930 TLB720929:TLB720930 TUX720929:TUX720930 UET720929:UET720930 UOP720929:UOP720930 UYL720929:UYL720930 VIH720929:VIH720930 VSD720929:VSD720930 WBZ720929:WBZ720930 WLV720929:WLV720930 WVR720929:WVR720930 D786465:D786466 JF786465:JF786466 TB786465:TB786466 ACX786465:ACX786466 AMT786465:AMT786466 AWP786465:AWP786466 BGL786465:BGL786466 BQH786465:BQH786466 CAD786465:CAD786466 CJZ786465:CJZ786466 CTV786465:CTV786466 DDR786465:DDR786466 DNN786465:DNN786466 DXJ786465:DXJ786466 EHF786465:EHF786466 ERB786465:ERB786466 FAX786465:FAX786466 FKT786465:FKT786466 FUP786465:FUP786466 GEL786465:GEL786466 GOH786465:GOH786466 GYD786465:GYD786466 HHZ786465:HHZ786466 HRV786465:HRV786466 IBR786465:IBR786466 ILN786465:ILN786466 IVJ786465:IVJ786466 JFF786465:JFF786466 JPB786465:JPB786466 JYX786465:JYX786466 KIT786465:KIT786466 KSP786465:KSP786466 LCL786465:LCL786466 LMH786465:LMH786466 LWD786465:LWD786466 MFZ786465:MFZ786466 MPV786465:MPV786466 MZR786465:MZR786466 NJN786465:NJN786466 NTJ786465:NTJ786466 ODF786465:ODF786466 ONB786465:ONB786466 OWX786465:OWX786466 PGT786465:PGT786466 PQP786465:PQP786466 QAL786465:QAL786466 QKH786465:QKH786466 QUD786465:QUD786466 RDZ786465:RDZ786466 RNV786465:RNV786466 RXR786465:RXR786466 SHN786465:SHN786466 SRJ786465:SRJ786466 TBF786465:TBF786466 TLB786465:TLB786466 TUX786465:TUX786466 UET786465:UET786466 UOP786465:UOP786466 UYL786465:UYL786466 VIH786465:VIH786466 VSD786465:VSD786466 WBZ786465:WBZ786466 WLV786465:WLV786466 WVR786465:WVR786466 D852001:D852002 JF852001:JF852002 TB852001:TB852002 ACX852001:ACX852002 AMT852001:AMT852002 AWP852001:AWP852002 BGL852001:BGL852002 BQH852001:BQH852002 CAD852001:CAD852002 CJZ852001:CJZ852002 CTV852001:CTV852002 DDR852001:DDR852002 DNN852001:DNN852002 DXJ852001:DXJ852002 EHF852001:EHF852002 ERB852001:ERB852002 FAX852001:FAX852002 FKT852001:FKT852002 FUP852001:FUP852002 GEL852001:GEL852002 GOH852001:GOH852002 GYD852001:GYD852002 HHZ852001:HHZ852002 HRV852001:HRV852002 IBR852001:IBR852002 ILN852001:ILN852002 IVJ852001:IVJ852002 JFF852001:JFF852002 JPB852001:JPB852002 JYX852001:JYX852002 KIT852001:KIT852002 KSP852001:KSP852002 LCL852001:LCL852002 LMH852001:LMH852002 LWD852001:LWD852002 MFZ852001:MFZ852002 MPV852001:MPV852002 MZR852001:MZR852002 NJN852001:NJN852002 NTJ852001:NTJ852002 ODF852001:ODF852002 ONB852001:ONB852002 OWX852001:OWX852002 PGT852001:PGT852002 PQP852001:PQP852002 QAL852001:QAL852002 QKH852001:QKH852002 QUD852001:QUD852002 RDZ852001:RDZ852002 RNV852001:RNV852002 RXR852001:RXR852002 SHN852001:SHN852002 SRJ852001:SRJ852002 TBF852001:TBF852002 TLB852001:TLB852002 TUX852001:TUX852002 UET852001:UET852002 UOP852001:UOP852002 UYL852001:UYL852002 VIH852001:VIH852002 VSD852001:VSD852002 WBZ852001:WBZ852002 WLV852001:WLV852002 WVR852001:WVR852002 D917537:D917538 JF917537:JF917538 TB917537:TB917538 ACX917537:ACX917538 AMT917537:AMT917538 AWP917537:AWP917538 BGL917537:BGL917538 BQH917537:BQH917538 CAD917537:CAD917538 CJZ917537:CJZ917538 CTV917537:CTV917538 DDR917537:DDR917538 DNN917537:DNN917538 DXJ917537:DXJ917538 EHF917537:EHF917538 ERB917537:ERB917538 FAX917537:FAX917538 FKT917537:FKT917538 FUP917537:FUP917538 GEL917537:GEL917538 GOH917537:GOH917538 GYD917537:GYD917538 HHZ917537:HHZ917538 HRV917537:HRV917538 IBR917537:IBR917538 ILN917537:ILN917538 IVJ917537:IVJ917538 JFF917537:JFF917538 JPB917537:JPB917538 JYX917537:JYX917538 KIT917537:KIT917538 KSP917537:KSP917538 LCL917537:LCL917538 LMH917537:LMH917538 LWD917537:LWD917538 MFZ917537:MFZ917538 MPV917537:MPV917538 MZR917537:MZR917538 NJN917537:NJN917538 NTJ917537:NTJ917538 ODF917537:ODF917538 ONB917537:ONB917538 OWX917537:OWX917538 PGT917537:PGT917538 PQP917537:PQP917538 QAL917537:QAL917538 QKH917537:QKH917538 QUD917537:QUD917538 RDZ917537:RDZ917538 RNV917537:RNV917538 RXR917537:RXR917538 SHN917537:SHN917538 SRJ917537:SRJ917538 TBF917537:TBF917538 TLB917537:TLB917538 TUX917537:TUX917538 UET917537:UET917538 UOP917537:UOP917538 UYL917537:UYL917538 VIH917537:VIH917538 VSD917537:VSD917538 WBZ917537:WBZ917538 WLV917537:WLV917538 WVR917537:WVR917538 D983073:D983074 JF983073:JF983074 TB983073:TB983074 ACX983073:ACX983074 AMT983073:AMT983074 AWP983073:AWP983074 BGL983073:BGL983074 BQH983073:BQH983074 CAD983073:CAD983074 CJZ983073:CJZ983074 CTV983073:CTV983074 DDR983073:DDR983074 DNN983073:DNN983074 DXJ983073:DXJ983074 EHF983073:EHF983074 ERB983073:ERB983074 FAX983073:FAX983074 FKT983073:FKT983074 FUP983073:FUP983074 GEL983073:GEL983074 GOH983073:GOH983074 GYD983073:GYD983074 HHZ983073:HHZ983074 HRV983073:HRV983074 IBR983073:IBR983074 ILN983073:ILN983074 IVJ983073:IVJ983074 JFF983073:JFF983074 JPB983073:JPB983074 JYX983073:JYX983074 KIT983073:KIT983074 KSP983073:KSP983074 LCL983073:LCL983074 LMH983073:LMH983074 LWD983073:LWD983074 MFZ983073:MFZ983074 MPV983073:MPV983074 MZR983073:MZR983074 NJN983073:NJN983074 NTJ983073:NTJ983074 ODF983073:ODF983074 ONB983073:ONB983074 OWX983073:OWX983074 PGT983073:PGT983074 PQP983073:PQP983074 QAL983073:QAL983074 QKH983073:QKH983074 QUD983073:QUD983074 RDZ983073:RDZ983074 RNV983073:RNV983074 RXR983073:RXR983074 SHN983073:SHN983074 SRJ983073:SRJ983074 TBF983073:TBF983074 TLB983073:TLB983074 TUX983073:TUX983074 UET983073:UET983074 UOP983073:UOP983074 UYL983073:UYL983074 VIH983073:VIH983074 VSD983073:VSD983074 WBZ983073:WBZ983074 WLV983073:WLV983074 WVR983073:WVR983074" xr:uid="{B002E7CB-C86B-4809-BCD9-4C0784C5C8C6}">
      <formula1>0</formula1>
      <formula2>6</formula2>
    </dataValidation>
    <dataValidation type="list" allowBlank="1" showInputMessage="1" showErrorMessage="1" sqref="H20:I20" xr:uid="{5A41F4C6-2654-413D-A5EF-D033A05009A8}">
      <formula1>"No pool, Non-heated pool, Heated Pool"</formula1>
    </dataValidation>
    <dataValidation type="list" allowBlank="1" showInputMessage="1" showErrorMessage="1" sqref="H22:I22" xr:uid="{2985F374-7500-4A67-A649-E87001FF7961}">
      <formula1>"Yes, No"</formula1>
    </dataValidation>
    <dataValidation type="whole" allowBlank="1" showInputMessage="1" showErrorMessage="1" sqref="H21:I21 H23:I23" xr:uid="{24A6A6D3-4963-419D-AFF9-A7184F39B8F6}">
      <formula1>0</formula1>
      <formula2>12</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95713-F311-4780-80ED-E59DCBF350A1}">
  <dimension ref="A1:O20"/>
  <sheetViews>
    <sheetView topLeftCell="D1" workbookViewId="0">
      <selection activeCell="I22" sqref="I22"/>
    </sheetView>
  </sheetViews>
  <sheetFormatPr defaultRowHeight="12.6"/>
  <cols>
    <col min="1" max="15" width="16.6640625" customWidth="1"/>
    <col min="257" max="271" width="16.6640625" customWidth="1"/>
    <col min="513" max="527" width="16.6640625" customWidth="1"/>
    <col min="769" max="783" width="16.6640625" customWidth="1"/>
    <col min="1025" max="1039" width="16.6640625" customWidth="1"/>
    <col min="1281" max="1295" width="16.6640625" customWidth="1"/>
    <col min="1537" max="1551" width="16.6640625" customWidth="1"/>
    <col min="1793" max="1807" width="16.6640625" customWidth="1"/>
    <col min="2049" max="2063" width="16.6640625" customWidth="1"/>
    <col min="2305" max="2319" width="16.6640625" customWidth="1"/>
    <col min="2561" max="2575" width="16.6640625" customWidth="1"/>
    <col min="2817" max="2831" width="16.6640625" customWidth="1"/>
    <col min="3073" max="3087" width="16.6640625" customWidth="1"/>
    <col min="3329" max="3343" width="16.6640625" customWidth="1"/>
    <col min="3585" max="3599" width="16.6640625" customWidth="1"/>
    <col min="3841" max="3855" width="16.6640625" customWidth="1"/>
    <col min="4097" max="4111" width="16.6640625" customWidth="1"/>
    <col min="4353" max="4367" width="16.6640625" customWidth="1"/>
    <col min="4609" max="4623" width="16.6640625" customWidth="1"/>
    <col min="4865" max="4879" width="16.6640625" customWidth="1"/>
    <col min="5121" max="5135" width="16.6640625" customWidth="1"/>
    <col min="5377" max="5391" width="16.6640625" customWidth="1"/>
    <col min="5633" max="5647" width="16.6640625" customWidth="1"/>
    <col min="5889" max="5903" width="16.6640625" customWidth="1"/>
    <col min="6145" max="6159" width="16.6640625" customWidth="1"/>
    <col min="6401" max="6415" width="16.6640625" customWidth="1"/>
    <col min="6657" max="6671" width="16.6640625" customWidth="1"/>
    <col min="6913" max="6927" width="16.6640625" customWidth="1"/>
    <col min="7169" max="7183" width="16.6640625" customWidth="1"/>
    <col min="7425" max="7439" width="16.6640625" customWidth="1"/>
    <col min="7681" max="7695" width="16.6640625" customWidth="1"/>
    <col min="7937" max="7951" width="16.6640625" customWidth="1"/>
    <col min="8193" max="8207" width="16.6640625" customWidth="1"/>
    <col min="8449" max="8463" width="16.6640625" customWidth="1"/>
    <col min="8705" max="8719" width="16.6640625" customWidth="1"/>
    <col min="8961" max="8975" width="16.6640625" customWidth="1"/>
    <col min="9217" max="9231" width="16.6640625" customWidth="1"/>
    <col min="9473" max="9487" width="16.6640625" customWidth="1"/>
    <col min="9729" max="9743" width="16.6640625" customWidth="1"/>
    <col min="9985" max="9999" width="16.6640625" customWidth="1"/>
    <col min="10241" max="10255" width="16.6640625" customWidth="1"/>
    <col min="10497" max="10511" width="16.6640625" customWidth="1"/>
    <col min="10753" max="10767" width="16.6640625" customWidth="1"/>
    <col min="11009" max="11023" width="16.6640625" customWidth="1"/>
    <col min="11265" max="11279" width="16.6640625" customWidth="1"/>
    <col min="11521" max="11535" width="16.6640625" customWidth="1"/>
    <col min="11777" max="11791" width="16.6640625" customWidth="1"/>
    <col min="12033" max="12047" width="16.6640625" customWidth="1"/>
    <col min="12289" max="12303" width="16.6640625" customWidth="1"/>
    <col min="12545" max="12559" width="16.6640625" customWidth="1"/>
    <col min="12801" max="12815" width="16.6640625" customWidth="1"/>
    <col min="13057" max="13071" width="16.6640625" customWidth="1"/>
    <col min="13313" max="13327" width="16.6640625" customWidth="1"/>
    <col min="13569" max="13583" width="16.6640625" customWidth="1"/>
    <col min="13825" max="13839" width="16.6640625" customWidth="1"/>
    <col min="14081" max="14095" width="16.6640625" customWidth="1"/>
    <col min="14337" max="14351" width="16.6640625" customWidth="1"/>
    <col min="14593" max="14607" width="16.6640625" customWidth="1"/>
    <col min="14849" max="14863" width="16.6640625" customWidth="1"/>
    <col min="15105" max="15119" width="16.6640625" customWidth="1"/>
    <col min="15361" max="15375" width="16.6640625" customWidth="1"/>
    <col min="15617" max="15631" width="16.6640625" customWidth="1"/>
    <col min="15873" max="15887" width="16.6640625" customWidth="1"/>
    <col min="16129" max="16143" width="16.6640625" customWidth="1"/>
  </cols>
  <sheetData>
    <row r="1" spans="1:15" ht="57.6">
      <c r="A1" s="276" t="s">
        <v>301</v>
      </c>
      <c r="B1" s="276" t="s">
        <v>183</v>
      </c>
      <c r="C1" s="276"/>
      <c r="D1" s="276" t="s">
        <v>302</v>
      </c>
      <c r="E1" s="276" t="s">
        <v>303</v>
      </c>
      <c r="F1" s="276" t="s">
        <v>304</v>
      </c>
      <c r="G1" s="276" t="s">
        <v>305</v>
      </c>
      <c r="H1" s="276" t="s">
        <v>306</v>
      </c>
      <c r="I1" s="276" t="s">
        <v>307</v>
      </c>
      <c r="J1" s="276" t="s">
        <v>308</v>
      </c>
      <c r="K1" s="276" t="s">
        <v>309</v>
      </c>
      <c r="L1" s="276" t="s">
        <v>310</v>
      </c>
      <c r="M1" s="276" t="s">
        <v>308</v>
      </c>
      <c r="N1" s="276" t="s">
        <v>309</v>
      </c>
      <c r="O1" s="276" t="s">
        <v>310</v>
      </c>
    </row>
    <row r="2" spans="1:15" ht="14.4">
      <c r="A2" s="271" t="s">
        <v>85</v>
      </c>
      <c r="B2" s="271" t="s">
        <v>265</v>
      </c>
      <c r="C2" s="271" t="str">
        <f>CONCATENATE(B2,A2)</f>
        <v>ACTElectricity</v>
      </c>
      <c r="D2" s="277">
        <v>0</v>
      </c>
      <c r="E2" s="277">
        <v>0.81</v>
      </c>
      <c r="F2" s="277">
        <v>0.09</v>
      </c>
      <c r="G2" s="271" t="s">
        <v>311</v>
      </c>
      <c r="H2" s="271"/>
      <c r="I2" s="271"/>
      <c r="J2" s="271">
        <v>0.81</v>
      </c>
      <c r="K2" s="271">
        <v>0.9</v>
      </c>
      <c r="L2" s="271" t="s">
        <v>311</v>
      </c>
      <c r="M2" s="278">
        <f>J2</f>
        <v>0.81</v>
      </c>
      <c r="N2" s="278">
        <f>K2</f>
        <v>0.9</v>
      </c>
      <c r="O2" s="279" t="s">
        <v>311</v>
      </c>
    </row>
    <row r="3" spans="1:15" ht="14.4">
      <c r="A3" s="271" t="s">
        <v>85</v>
      </c>
      <c r="B3" s="271" t="s">
        <v>264</v>
      </c>
      <c r="C3" s="271" t="str">
        <f t="shared" ref="C3:C17" si="0">CONCATENATE(B3,A3)</f>
        <v>NSWElectricity</v>
      </c>
      <c r="D3" s="277">
        <v>0</v>
      </c>
      <c r="E3" s="277">
        <v>0.81</v>
      </c>
      <c r="F3" s="277">
        <v>0.09</v>
      </c>
      <c r="G3" s="271" t="s">
        <v>311</v>
      </c>
      <c r="H3" s="271"/>
      <c r="I3" s="271"/>
      <c r="J3" s="271">
        <v>0.81</v>
      </c>
      <c r="K3" s="271">
        <v>0.9</v>
      </c>
      <c r="L3" s="271" t="s">
        <v>311</v>
      </c>
      <c r="M3" s="278">
        <f t="shared" ref="M3:N9" si="1">J3</f>
        <v>0.81</v>
      </c>
      <c r="N3" s="278">
        <f t="shared" si="1"/>
        <v>0.9</v>
      </c>
      <c r="O3" s="279" t="s">
        <v>311</v>
      </c>
    </row>
    <row r="4" spans="1:15" ht="14.4">
      <c r="A4" s="271" t="s">
        <v>85</v>
      </c>
      <c r="B4" s="271" t="s">
        <v>263</v>
      </c>
      <c r="C4" s="271" t="str">
        <f t="shared" si="0"/>
        <v>NTElectricity</v>
      </c>
      <c r="D4" s="277">
        <v>0</v>
      </c>
      <c r="E4" s="277">
        <v>0.62</v>
      </c>
      <c r="F4" s="277">
        <v>7.0000000000000007E-2</v>
      </c>
      <c r="G4" s="271" t="s">
        <v>311</v>
      </c>
      <c r="H4" s="271"/>
      <c r="I4" s="271"/>
      <c r="J4" s="271">
        <v>0.62</v>
      </c>
      <c r="K4" s="271">
        <v>0.69</v>
      </c>
      <c r="L4" s="271" t="s">
        <v>311</v>
      </c>
      <c r="M4" s="278">
        <f t="shared" si="1"/>
        <v>0.62</v>
      </c>
      <c r="N4" s="278">
        <f t="shared" si="1"/>
        <v>0.69</v>
      </c>
      <c r="O4" s="279" t="s">
        <v>311</v>
      </c>
    </row>
    <row r="5" spans="1:15" ht="14.4">
      <c r="A5" s="271" t="s">
        <v>85</v>
      </c>
      <c r="B5" s="271" t="s">
        <v>267</v>
      </c>
      <c r="C5" s="271" t="str">
        <f t="shared" si="0"/>
        <v>QLDElectricity</v>
      </c>
      <c r="D5" s="277">
        <v>0</v>
      </c>
      <c r="E5" s="277">
        <v>0.81</v>
      </c>
      <c r="F5" s="277">
        <v>0.12</v>
      </c>
      <c r="G5" s="271" t="s">
        <v>311</v>
      </c>
      <c r="H5" s="271"/>
      <c r="I5" s="271"/>
      <c r="J5" s="271">
        <v>0.81</v>
      </c>
      <c r="K5" s="271">
        <v>0.93</v>
      </c>
      <c r="L5" s="271" t="s">
        <v>311</v>
      </c>
      <c r="M5" s="278">
        <f t="shared" si="1"/>
        <v>0.81</v>
      </c>
      <c r="N5" s="278">
        <f t="shared" si="1"/>
        <v>0.93</v>
      </c>
      <c r="O5" s="279" t="s">
        <v>311</v>
      </c>
    </row>
    <row r="6" spans="1:15" ht="14.4">
      <c r="A6" s="271" t="s">
        <v>85</v>
      </c>
      <c r="B6" s="271" t="s">
        <v>268</v>
      </c>
      <c r="C6" s="271" t="str">
        <f t="shared" si="0"/>
        <v>SAElectricity</v>
      </c>
      <c r="D6" s="277">
        <v>0</v>
      </c>
      <c r="E6" s="277">
        <v>0.43</v>
      </c>
      <c r="F6" s="277">
        <v>0.09</v>
      </c>
      <c r="G6" s="271" t="s">
        <v>311</v>
      </c>
      <c r="H6" s="271"/>
      <c r="I6" s="271"/>
      <c r="J6" s="271">
        <v>0.43</v>
      </c>
      <c r="K6" s="271">
        <v>0.52</v>
      </c>
      <c r="L6" s="271" t="s">
        <v>311</v>
      </c>
      <c r="M6" s="278">
        <f t="shared" si="1"/>
        <v>0.43</v>
      </c>
      <c r="N6" s="278">
        <f t="shared" si="1"/>
        <v>0.52</v>
      </c>
      <c r="O6" s="279" t="s">
        <v>311</v>
      </c>
    </row>
    <row r="7" spans="1:15" ht="14.4">
      <c r="A7" s="271" t="s">
        <v>85</v>
      </c>
      <c r="B7" s="271" t="s">
        <v>270</v>
      </c>
      <c r="C7" s="271" t="str">
        <f t="shared" si="0"/>
        <v>TASElectricity</v>
      </c>
      <c r="D7" s="277">
        <v>0</v>
      </c>
      <c r="E7" s="277">
        <v>0.17</v>
      </c>
      <c r="F7" s="277">
        <v>0.02</v>
      </c>
      <c r="G7" s="271" t="s">
        <v>311</v>
      </c>
      <c r="H7" s="271"/>
      <c r="I7" s="271"/>
      <c r="J7" s="271">
        <v>0.17</v>
      </c>
      <c r="K7" s="271">
        <v>0.19</v>
      </c>
      <c r="L7" s="271" t="s">
        <v>311</v>
      </c>
      <c r="M7" s="278">
        <f t="shared" si="1"/>
        <v>0.17</v>
      </c>
      <c r="N7" s="278">
        <f t="shared" si="1"/>
        <v>0.19</v>
      </c>
      <c r="O7" s="279" t="s">
        <v>311</v>
      </c>
    </row>
    <row r="8" spans="1:15" ht="14.4">
      <c r="A8" s="271" t="s">
        <v>85</v>
      </c>
      <c r="B8" s="271" t="s">
        <v>266</v>
      </c>
      <c r="C8" s="271" t="str">
        <f t="shared" si="0"/>
        <v>VICElectricity</v>
      </c>
      <c r="D8" s="277">
        <v>0</v>
      </c>
      <c r="E8" s="277">
        <v>0.98</v>
      </c>
      <c r="F8" s="277">
        <v>0.11</v>
      </c>
      <c r="G8" s="271" t="s">
        <v>311</v>
      </c>
      <c r="H8" s="271"/>
      <c r="I8" s="271"/>
      <c r="J8" s="271">
        <v>0.98</v>
      </c>
      <c r="K8" s="271">
        <v>1.0900000000000001</v>
      </c>
      <c r="L8" s="271" t="s">
        <v>311</v>
      </c>
      <c r="M8" s="278">
        <f t="shared" si="1"/>
        <v>0.98</v>
      </c>
      <c r="N8" s="278">
        <f t="shared" si="1"/>
        <v>1.0900000000000001</v>
      </c>
      <c r="O8" s="279" t="s">
        <v>311</v>
      </c>
    </row>
    <row r="9" spans="1:15" ht="14.4">
      <c r="A9" s="271" t="s">
        <v>85</v>
      </c>
      <c r="B9" s="271" t="s">
        <v>269</v>
      </c>
      <c r="C9" s="271" t="str">
        <f t="shared" si="0"/>
        <v>WAElectricity</v>
      </c>
      <c r="D9" s="277">
        <v>0</v>
      </c>
      <c r="E9" s="277">
        <v>0.68</v>
      </c>
      <c r="F9" s="277">
        <v>0.02</v>
      </c>
      <c r="G9" s="271" t="s">
        <v>311</v>
      </c>
      <c r="H9" s="271"/>
      <c r="I9" s="271"/>
      <c r="J9" s="271">
        <v>0.68</v>
      </c>
      <c r="K9" s="271">
        <v>0.70000000000000007</v>
      </c>
      <c r="L9" s="271" t="s">
        <v>311</v>
      </c>
      <c r="M9" s="278">
        <f t="shared" si="1"/>
        <v>0.68</v>
      </c>
      <c r="N9" s="278">
        <f t="shared" si="1"/>
        <v>0.70000000000000007</v>
      </c>
      <c r="O9" s="279" t="s">
        <v>311</v>
      </c>
    </row>
    <row r="10" spans="1:15" ht="14.4">
      <c r="A10" s="271" t="s">
        <v>86</v>
      </c>
      <c r="B10" s="271" t="s">
        <v>265</v>
      </c>
      <c r="C10" s="271" t="str">
        <f t="shared" si="0"/>
        <v>ACTGas</v>
      </c>
      <c r="D10" s="277">
        <v>51.53</v>
      </c>
      <c r="E10" s="277">
        <v>0</v>
      </c>
      <c r="F10" s="277">
        <v>13.1</v>
      </c>
      <c r="G10" s="271" t="s">
        <v>312</v>
      </c>
      <c r="H10" s="271"/>
      <c r="I10" s="271"/>
      <c r="J10" s="280">
        <v>5.1529999999999999E-2</v>
      </c>
      <c r="K10" s="280">
        <v>6.4629999999999993E-2</v>
      </c>
      <c r="L10" s="271" t="s">
        <v>313</v>
      </c>
      <c r="M10" s="278">
        <f>J10*3.6</f>
        <v>0.18550800000000001</v>
      </c>
      <c r="N10" s="278">
        <f>K10*3.6</f>
        <v>0.23266799999999999</v>
      </c>
      <c r="O10" s="279" t="s">
        <v>311</v>
      </c>
    </row>
    <row r="11" spans="1:15" ht="14.4">
      <c r="A11" s="271" t="s">
        <v>86</v>
      </c>
      <c r="B11" s="271" t="s">
        <v>264</v>
      </c>
      <c r="C11" s="271" t="str">
        <f t="shared" si="0"/>
        <v>NSWGas</v>
      </c>
      <c r="D11" s="277">
        <v>51.53</v>
      </c>
      <c r="E11" s="277">
        <v>0</v>
      </c>
      <c r="F11" s="277">
        <v>13.1</v>
      </c>
      <c r="G11" s="271" t="s">
        <v>312</v>
      </c>
      <c r="H11" s="271"/>
      <c r="I11" s="271"/>
      <c r="J11" s="280">
        <v>5.1529999999999999E-2</v>
      </c>
      <c r="K11" s="280">
        <v>6.4629999999999993E-2</v>
      </c>
      <c r="L11" s="271" t="s">
        <v>313</v>
      </c>
      <c r="M11" s="278">
        <f t="shared" ref="M11:N17" si="2">J11*3.6</f>
        <v>0.18550800000000001</v>
      </c>
      <c r="N11" s="278">
        <f t="shared" si="2"/>
        <v>0.23266799999999999</v>
      </c>
      <c r="O11" s="279" t="s">
        <v>311</v>
      </c>
    </row>
    <row r="12" spans="1:15" ht="14.4">
      <c r="A12" s="271" t="s">
        <v>86</v>
      </c>
      <c r="B12" s="271" t="s">
        <v>263</v>
      </c>
      <c r="C12" s="271" t="str">
        <f t="shared" si="0"/>
        <v>NTGas</v>
      </c>
      <c r="D12" s="277">
        <v>51.53</v>
      </c>
      <c r="E12" s="277">
        <v>0</v>
      </c>
      <c r="F12" s="277">
        <v>0</v>
      </c>
      <c r="G12" s="271" t="s">
        <v>312</v>
      </c>
      <c r="H12" s="271"/>
      <c r="I12" s="271"/>
      <c r="J12" s="280">
        <v>5.1529999999999999E-2</v>
      </c>
      <c r="K12" s="280">
        <v>5.1529999999999999E-2</v>
      </c>
      <c r="L12" s="271" t="s">
        <v>313</v>
      </c>
      <c r="M12" s="278">
        <f t="shared" si="2"/>
        <v>0.18550800000000001</v>
      </c>
      <c r="N12" s="278">
        <f>K12*3.6</f>
        <v>0.18550800000000001</v>
      </c>
      <c r="O12" s="279" t="s">
        <v>311</v>
      </c>
    </row>
    <row r="13" spans="1:15" ht="14.4">
      <c r="A13" s="271" t="s">
        <v>86</v>
      </c>
      <c r="B13" s="271" t="s">
        <v>267</v>
      </c>
      <c r="C13" s="271" t="str">
        <f t="shared" si="0"/>
        <v>QLDGas</v>
      </c>
      <c r="D13" s="277">
        <v>51.53</v>
      </c>
      <c r="E13" s="277">
        <v>0</v>
      </c>
      <c r="F13" s="277">
        <v>8.8000000000000007</v>
      </c>
      <c r="G13" s="271" t="s">
        <v>312</v>
      </c>
      <c r="H13" s="271"/>
      <c r="I13" s="271"/>
      <c r="J13" s="280">
        <v>5.1529999999999999E-2</v>
      </c>
      <c r="K13" s="280">
        <v>6.0330000000000002E-2</v>
      </c>
      <c r="L13" s="271" t="s">
        <v>313</v>
      </c>
      <c r="M13" s="278">
        <f t="shared" si="2"/>
        <v>0.18550800000000001</v>
      </c>
      <c r="N13" s="278">
        <f t="shared" si="2"/>
        <v>0.21718800000000002</v>
      </c>
      <c r="O13" s="279" t="s">
        <v>311</v>
      </c>
    </row>
    <row r="14" spans="1:15" ht="14.4">
      <c r="A14" s="271" t="s">
        <v>86</v>
      </c>
      <c r="B14" s="271" t="s">
        <v>268</v>
      </c>
      <c r="C14" s="271" t="str">
        <f t="shared" si="0"/>
        <v>SAGas</v>
      </c>
      <c r="D14" s="277">
        <v>51.53</v>
      </c>
      <c r="E14" s="277">
        <v>0</v>
      </c>
      <c r="F14" s="277">
        <v>10.7</v>
      </c>
      <c r="G14" s="271" t="s">
        <v>312</v>
      </c>
      <c r="H14" s="271"/>
      <c r="I14" s="271"/>
      <c r="J14" s="280">
        <v>5.1529999999999999E-2</v>
      </c>
      <c r="K14" s="280">
        <v>6.2230000000000001E-2</v>
      </c>
      <c r="L14" s="271" t="s">
        <v>313</v>
      </c>
      <c r="M14" s="278">
        <f t="shared" si="2"/>
        <v>0.18550800000000001</v>
      </c>
      <c r="N14" s="278">
        <f t="shared" si="2"/>
        <v>0.224028</v>
      </c>
      <c r="O14" s="279" t="s">
        <v>311</v>
      </c>
    </row>
    <row r="15" spans="1:15" ht="14.4">
      <c r="A15" s="271" t="s">
        <v>86</v>
      </c>
      <c r="B15" s="271" t="s">
        <v>270</v>
      </c>
      <c r="C15" s="271" t="str">
        <f t="shared" si="0"/>
        <v>TASGas</v>
      </c>
      <c r="D15" s="277">
        <v>51.53</v>
      </c>
      <c r="E15" s="277">
        <v>0</v>
      </c>
      <c r="F15" s="277">
        <v>0</v>
      </c>
      <c r="G15" s="271" t="s">
        <v>312</v>
      </c>
      <c r="H15" s="271"/>
      <c r="I15" s="271"/>
      <c r="J15" s="280">
        <v>5.1529999999999999E-2</v>
      </c>
      <c r="K15" s="280">
        <v>5.1529999999999999E-2</v>
      </c>
      <c r="L15" s="271" t="s">
        <v>313</v>
      </c>
      <c r="M15" s="278">
        <f t="shared" si="2"/>
        <v>0.18550800000000001</v>
      </c>
      <c r="N15" s="278">
        <f t="shared" si="2"/>
        <v>0.18550800000000001</v>
      </c>
      <c r="O15" s="279" t="s">
        <v>311</v>
      </c>
    </row>
    <row r="16" spans="1:15" ht="14.4">
      <c r="A16" s="271" t="s">
        <v>86</v>
      </c>
      <c r="B16" s="271" t="s">
        <v>266</v>
      </c>
      <c r="C16" s="271" t="str">
        <f t="shared" si="0"/>
        <v>VICGas</v>
      </c>
      <c r="D16" s="277">
        <v>51.53</v>
      </c>
      <c r="E16" s="277">
        <v>0</v>
      </c>
      <c r="F16" s="277">
        <v>4</v>
      </c>
      <c r="G16" s="271" t="s">
        <v>312</v>
      </c>
      <c r="H16" s="271"/>
      <c r="I16" s="271"/>
      <c r="J16" s="280">
        <v>5.1529999999999999E-2</v>
      </c>
      <c r="K16" s="280">
        <v>5.5530000000000003E-2</v>
      </c>
      <c r="L16" s="271" t="s">
        <v>313</v>
      </c>
      <c r="M16" s="278">
        <f t="shared" si="2"/>
        <v>0.18550800000000001</v>
      </c>
      <c r="N16" s="278">
        <f t="shared" si="2"/>
        <v>0.199908</v>
      </c>
      <c r="O16" s="279" t="s">
        <v>311</v>
      </c>
    </row>
    <row r="17" spans="1:15" ht="14.4">
      <c r="A17" s="271" t="s">
        <v>86</v>
      </c>
      <c r="B17" s="271" t="s">
        <v>269</v>
      </c>
      <c r="C17" s="271" t="str">
        <f t="shared" si="0"/>
        <v>WAGas</v>
      </c>
      <c r="D17" s="277">
        <v>51.53</v>
      </c>
      <c r="E17" s="277">
        <v>0</v>
      </c>
      <c r="F17" s="277">
        <v>4.0999999999999996</v>
      </c>
      <c r="G17" s="271" t="s">
        <v>312</v>
      </c>
      <c r="H17" s="271"/>
      <c r="I17" s="271"/>
      <c r="J17" s="280">
        <v>5.1529999999999999E-2</v>
      </c>
      <c r="K17" s="280">
        <v>5.5630000000000006E-2</v>
      </c>
      <c r="L17" s="271" t="s">
        <v>313</v>
      </c>
      <c r="M17" s="278">
        <f t="shared" si="2"/>
        <v>0.18550800000000001</v>
      </c>
      <c r="N17" s="278">
        <f t="shared" si="2"/>
        <v>0.20026800000000003</v>
      </c>
      <c r="O17" s="279" t="s">
        <v>311</v>
      </c>
    </row>
    <row r="18" spans="1:15" ht="14.4">
      <c r="A18" s="271" t="s">
        <v>191</v>
      </c>
      <c r="B18" s="271" t="s">
        <v>314</v>
      </c>
      <c r="C18" s="271"/>
      <c r="D18" s="277">
        <v>90.24</v>
      </c>
      <c r="E18" s="277">
        <v>0</v>
      </c>
      <c r="F18" s="277">
        <v>3</v>
      </c>
      <c r="G18" s="271" t="s">
        <v>312</v>
      </c>
      <c r="H18" s="271">
        <v>27</v>
      </c>
      <c r="I18" s="271" t="s">
        <v>315</v>
      </c>
      <c r="J18" s="280">
        <v>2.43648</v>
      </c>
      <c r="K18" s="280">
        <v>2.5174799999999999</v>
      </c>
      <c r="L18" s="271" t="s">
        <v>316</v>
      </c>
      <c r="M18" s="278">
        <f>(D18+E18)*0.0036</f>
        <v>0.32486399999999999</v>
      </c>
      <c r="N18" s="278">
        <f>(D18+E18+F18)*0.0036</f>
        <v>0.33566399999999996</v>
      </c>
      <c r="O18" s="279" t="s">
        <v>311</v>
      </c>
    </row>
    <row r="19" spans="1:15" ht="14.4">
      <c r="A19" s="271" t="s">
        <v>317</v>
      </c>
      <c r="B19" s="271" t="s">
        <v>314</v>
      </c>
      <c r="C19" s="271"/>
      <c r="D19" s="277">
        <v>70.2</v>
      </c>
      <c r="E19" s="277">
        <v>0</v>
      </c>
      <c r="F19" s="277">
        <v>3.6</v>
      </c>
      <c r="G19" s="271" t="s">
        <v>312</v>
      </c>
      <c r="H19" s="271">
        <v>38.6</v>
      </c>
      <c r="I19" s="271" t="s">
        <v>318</v>
      </c>
      <c r="J19" s="280">
        <v>2.7097200000000004</v>
      </c>
      <c r="K19" s="280">
        <v>2.8486799999999999</v>
      </c>
      <c r="L19" s="271" t="s">
        <v>319</v>
      </c>
      <c r="M19" s="278">
        <f>(D19+E19)*0.0036</f>
        <v>0.25272</v>
      </c>
      <c r="N19" s="278">
        <f>(D19+E19+F19)*0.0036</f>
        <v>0.26567999999999997</v>
      </c>
      <c r="O19" s="279" t="s">
        <v>311</v>
      </c>
    </row>
    <row r="20" spans="1:15" ht="14.4">
      <c r="A20" s="271" t="s">
        <v>320</v>
      </c>
      <c r="B20" s="271" t="s">
        <v>314</v>
      </c>
      <c r="C20" s="271"/>
      <c r="D20" s="277">
        <v>60.6</v>
      </c>
      <c r="E20" s="277">
        <v>0</v>
      </c>
      <c r="F20" s="277">
        <v>3.6</v>
      </c>
      <c r="G20" s="271" t="s">
        <v>312</v>
      </c>
      <c r="H20" s="271">
        <v>25.7</v>
      </c>
      <c r="I20" s="271" t="s">
        <v>318</v>
      </c>
      <c r="J20" s="280">
        <v>1.55742</v>
      </c>
      <c r="K20" s="280">
        <v>1.64994</v>
      </c>
      <c r="L20" s="271" t="s">
        <v>319</v>
      </c>
      <c r="M20" s="278">
        <f>(D20+E20)*0.0036</f>
        <v>0.21815999999999999</v>
      </c>
      <c r="N20" s="278">
        <f>(D20+E20+F20)*0.0036</f>
        <v>0.23111999999999999</v>
      </c>
      <c r="O20" s="279" t="s">
        <v>311</v>
      </c>
    </row>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52EA1-033D-4B57-B2DD-9B0B0B983BED}">
  <dimension ref="A1:T5"/>
  <sheetViews>
    <sheetView workbookViewId="0">
      <selection activeCell="H12" sqref="H12:I12"/>
    </sheetView>
  </sheetViews>
  <sheetFormatPr defaultRowHeight="12.6"/>
  <cols>
    <col min="3" max="3" width="11.88671875" customWidth="1"/>
    <col min="5" max="5" width="59.21875" customWidth="1"/>
  </cols>
  <sheetData>
    <row r="1" spans="1:20" ht="14.4">
      <c r="A1" s="297" t="s">
        <v>327</v>
      </c>
      <c r="B1" s="297" t="s">
        <v>328</v>
      </c>
      <c r="C1" s="297" t="s">
        <v>329</v>
      </c>
      <c r="D1" s="297" t="s">
        <v>330</v>
      </c>
      <c r="E1" s="374" t="s">
        <v>331</v>
      </c>
      <c r="F1" s="374"/>
      <c r="G1" s="374"/>
      <c r="H1" s="374"/>
      <c r="I1" s="374"/>
      <c r="J1" s="374"/>
      <c r="K1" s="374"/>
      <c r="L1" s="374"/>
      <c r="M1" s="374"/>
      <c r="N1" s="374"/>
      <c r="O1" s="374"/>
      <c r="P1" s="374"/>
      <c r="Q1" s="374"/>
      <c r="R1" s="374"/>
      <c r="S1" s="374"/>
      <c r="T1" s="374"/>
    </row>
    <row r="2" spans="1:20">
      <c r="A2" t="s">
        <v>332</v>
      </c>
      <c r="B2" t="s">
        <v>335</v>
      </c>
      <c r="C2" s="298">
        <v>45621</v>
      </c>
      <c r="D2" t="s">
        <v>333</v>
      </c>
      <c r="E2" t="s">
        <v>334</v>
      </c>
    </row>
    <row r="3" spans="1:20" ht="378">
      <c r="A3" t="s">
        <v>347</v>
      </c>
      <c r="B3" s="299" t="s">
        <v>345</v>
      </c>
      <c r="C3" s="298">
        <v>45687</v>
      </c>
      <c r="D3" t="s">
        <v>346</v>
      </c>
    </row>
    <row r="4" spans="1:20">
      <c r="B4" s="299"/>
      <c r="C4" s="298"/>
    </row>
    <row r="5" spans="1:20">
      <c r="C5" s="298"/>
    </row>
  </sheetData>
  <mergeCells count="1">
    <mergeCell ref="E1:T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7B37B-95D0-488F-B4A0-095D49B30CC4}">
  <sheetPr>
    <pageSetUpPr fitToPage="1"/>
  </sheetPr>
  <dimension ref="A1:N203"/>
  <sheetViews>
    <sheetView topLeftCell="A5" zoomScale="70" zoomScaleNormal="70" zoomScaleSheetLayoutView="100" workbookViewId="0">
      <selection activeCell="D13" sqref="D13:D14"/>
    </sheetView>
  </sheetViews>
  <sheetFormatPr defaultColWidth="9.33203125" defaultRowHeight="13.2"/>
  <cols>
    <col min="1" max="1" width="13.6640625" style="8" customWidth="1"/>
    <col min="2" max="2" width="19" style="8" customWidth="1"/>
    <col min="3" max="3" width="1" style="8" customWidth="1"/>
    <col min="4" max="4" width="14.6640625" style="8" customWidth="1"/>
    <col min="5" max="5" width="18.6640625" style="8" customWidth="1"/>
    <col min="6" max="6" width="62.33203125" style="8" customWidth="1"/>
    <col min="7" max="7" width="0.5546875" style="8" customWidth="1"/>
    <col min="8" max="8" width="14.6640625" style="8" customWidth="1"/>
    <col min="9" max="9" width="14.44140625" style="8" customWidth="1"/>
    <col min="10" max="10" width="13.44140625" style="8" customWidth="1"/>
    <col min="11" max="11" width="9.33203125" style="8"/>
    <col min="12" max="12" width="17.6640625" style="8" customWidth="1"/>
    <col min="13" max="256" width="9.33203125" style="8"/>
    <col min="257" max="257" width="13.6640625" style="8" customWidth="1"/>
    <col min="258" max="258" width="19" style="8" customWidth="1"/>
    <col min="259" max="259" width="1" style="8" customWidth="1"/>
    <col min="260" max="260" width="14.6640625" style="8" customWidth="1"/>
    <col min="261" max="261" width="18.6640625" style="8" customWidth="1"/>
    <col min="262" max="262" width="62.33203125" style="8" customWidth="1"/>
    <col min="263" max="263" width="0.5546875" style="8" customWidth="1"/>
    <col min="264" max="264" width="14.6640625" style="8" customWidth="1"/>
    <col min="265" max="265" width="14.44140625" style="8" customWidth="1"/>
    <col min="266" max="266" width="13.44140625" style="8" customWidth="1"/>
    <col min="267" max="267" width="9.33203125" style="8"/>
    <col min="268" max="268" width="17.6640625" style="8" customWidth="1"/>
    <col min="269" max="512" width="9.33203125" style="8"/>
    <col min="513" max="513" width="13.6640625" style="8" customWidth="1"/>
    <col min="514" max="514" width="19" style="8" customWidth="1"/>
    <col min="515" max="515" width="1" style="8" customWidth="1"/>
    <col min="516" max="516" width="14.6640625" style="8" customWidth="1"/>
    <col min="517" max="517" width="18.6640625" style="8" customWidth="1"/>
    <col min="518" max="518" width="62.33203125" style="8" customWidth="1"/>
    <col min="519" max="519" width="0.5546875" style="8" customWidth="1"/>
    <col min="520" max="520" width="14.6640625" style="8" customWidth="1"/>
    <col min="521" max="521" width="14.44140625" style="8" customWidth="1"/>
    <col min="522" max="522" width="13.44140625" style="8" customWidth="1"/>
    <col min="523" max="523" width="9.33203125" style="8"/>
    <col min="524" max="524" width="17.6640625" style="8" customWidth="1"/>
    <col min="525" max="768" width="9.33203125" style="8"/>
    <col min="769" max="769" width="13.6640625" style="8" customWidth="1"/>
    <col min="770" max="770" width="19" style="8" customWidth="1"/>
    <col min="771" max="771" width="1" style="8" customWidth="1"/>
    <col min="772" max="772" width="14.6640625" style="8" customWidth="1"/>
    <col min="773" max="773" width="18.6640625" style="8" customWidth="1"/>
    <col min="774" max="774" width="62.33203125" style="8" customWidth="1"/>
    <col min="775" max="775" width="0.5546875" style="8" customWidth="1"/>
    <col min="776" max="776" width="14.6640625" style="8" customWidth="1"/>
    <col min="777" max="777" width="14.44140625" style="8" customWidth="1"/>
    <col min="778" max="778" width="13.44140625" style="8" customWidth="1"/>
    <col min="779" max="779" width="9.33203125" style="8"/>
    <col min="780" max="780" width="17.6640625" style="8" customWidth="1"/>
    <col min="781" max="1024" width="9.33203125" style="8"/>
    <col min="1025" max="1025" width="13.6640625" style="8" customWidth="1"/>
    <col min="1026" max="1026" width="19" style="8" customWidth="1"/>
    <col min="1027" max="1027" width="1" style="8" customWidth="1"/>
    <col min="1028" max="1028" width="14.6640625" style="8" customWidth="1"/>
    <col min="1029" max="1029" width="18.6640625" style="8" customWidth="1"/>
    <col min="1030" max="1030" width="62.33203125" style="8" customWidth="1"/>
    <col min="1031" max="1031" width="0.5546875" style="8" customWidth="1"/>
    <col min="1032" max="1032" width="14.6640625" style="8" customWidth="1"/>
    <col min="1033" max="1033" width="14.44140625" style="8" customWidth="1"/>
    <col min="1034" max="1034" width="13.44140625" style="8" customWidth="1"/>
    <col min="1035" max="1035" width="9.33203125" style="8"/>
    <col min="1036" max="1036" width="17.6640625" style="8" customWidth="1"/>
    <col min="1037" max="1280" width="9.33203125" style="8"/>
    <col min="1281" max="1281" width="13.6640625" style="8" customWidth="1"/>
    <col min="1282" max="1282" width="19" style="8" customWidth="1"/>
    <col min="1283" max="1283" width="1" style="8" customWidth="1"/>
    <col min="1284" max="1284" width="14.6640625" style="8" customWidth="1"/>
    <col min="1285" max="1285" width="18.6640625" style="8" customWidth="1"/>
    <col min="1286" max="1286" width="62.33203125" style="8" customWidth="1"/>
    <col min="1287" max="1287" width="0.5546875" style="8" customWidth="1"/>
    <col min="1288" max="1288" width="14.6640625" style="8" customWidth="1"/>
    <col min="1289" max="1289" width="14.44140625" style="8" customWidth="1"/>
    <col min="1290" max="1290" width="13.44140625" style="8" customWidth="1"/>
    <col min="1291" max="1291" width="9.33203125" style="8"/>
    <col min="1292" max="1292" width="17.6640625" style="8" customWidth="1"/>
    <col min="1293" max="1536" width="9.33203125" style="8"/>
    <col min="1537" max="1537" width="13.6640625" style="8" customWidth="1"/>
    <col min="1538" max="1538" width="19" style="8" customWidth="1"/>
    <col min="1539" max="1539" width="1" style="8" customWidth="1"/>
    <col min="1540" max="1540" width="14.6640625" style="8" customWidth="1"/>
    <col min="1541" max="1541" width="18.6640625" style="8" customWidth="1"/>
    <col min="1542" max="1542" width="62.33203125" style="8" customWidth="1"/>
    <col min="1543" max="1543" width="0.5546875" style="8" customWidth="1"/>
    <col min="1544" max="1544" width="14.6640625" style="8" customWidth="1"/>
    <col min="1545" max="1545" width="14.44140625" style="8" customWidth="1"/>
    <col min="1546" max="1546" width="13.44140625" style="8" customWidth="1"/>
    <col min="1547" max="1547" width="9.33203125" style="8"/>
    <col min="1548" max="1548" width="17.6640625" style="8" customWidth="1"/>
    <col min="1549" max="1792" width="9.33203125" style="8"/>
    <col min="1793" max="1793" width="13.6640625" style="8" customWidth="1"/>
    <col min="1794" max="1794" width="19" style="8" customWidth="1"/>
    <col min="1795" max="1795" width="1" style="8" customWidth="1"/>
    <col min="1796" max="1796" width="14.6640625" style="8" customWidth="1"/>
    <col min="1797" max="1797" width="18.6640625" style="8" customWidth="1"/>
    <col min="1798" max="1798" width="62.33203125" style="8" customWidth="1"/>
    <col min="1799" max="1799" width="0.5546875" style="8" customWidth="1"/>
    <col min="1800" max="1800" width="14.6640625" style="8" customWidth="1"/>
    <col min="1801" max="1801" width="14.44140625" style="8" customWidth="1"/>
    <col min="1802" max="1802" width="13.44140625" style="8" customWidth="1"/>
    <col min="1803" max="1803" width="9.33203125" style="8"/>
    <col min="1804" max="1804" width="17.6640625" style="8" customWidth="1"/>
    <col min="1805" max="2048" width="9.33203125" style="8"/>
    <col min="2049" max="2049" width="13.6640625" style="8" customWidth="1"/>
    <col min="2050" max="2050" width="19" style="8" customWidth="1"/>
    <col min="2051" max="2051" width="1" style="8" customWidth="1"/>
    <col min="2052" max="2052" width="14.6640625" style="8" customWidth="1"/>
    <col min="2053" max="2053" width="18.6640625" style="8" customWidth="1"/>
    <col min="2054" max="2054" width="62.33203125" style="8" customWidth="1"/>
    <col min="2055" max="2055" width="0.5546875" style="8" customWidth="1"/>
    <col min="2056" max="2056" width="14.6640625" style="8" customWidth="1"/>
    <col min="2057" max="2057" width="14.44140625" style="8" customWidth="1"/>
    <col min="2058" max="2058" width="13.44140625" style="8" customWidth="1"/>
    <col min="2059" max="2059" width="9.33203125" style="8"/>
    <col min="2060" max="2060" width="17.6640625" style="8" customWidth="1"/>
    <col min="2061" max="2304" width="9.33203125" style="8"/>
    <col min="2305" max="2305" width="13.6640625" style="8" customWidth="1"/>
    <col min="2306" max="2306" width="19" style="8" customWidth="1"/>
    <col min="2307" max="2307" width="1" style="8" customWidth="1"/>
    <col min="2308" max="2308" width="14.6640625" style="8" customWidth="1"/>
    <col min="2309" max="2309" width="18.6640625" style="8" customWidth="1"/>
    <col min="2310" max="2310" width="62.33203125" style="8" customWidth="1"/>
    <col min="2311" max="2311" width="0.5546875" style="8" customWidth="1"/>
    <col min="2312" max="2312" width="14.6640625" style="8" customWidth="1"/>
    <col min="2313" max="2313" width="14.44140625" style="8" customWidth="1"/>
    <col min="2314" max="2314" width="13.44140625" style="8" customWidth="1"/>
    <col min="2315" max="2315" width="9.33203125" style="8"/>
    <col min="2316" max="2316" width="17.6640625" style="8" customWidth="1"/>
    <col min="2317" max="2560" width="9.33203125" style="8"/>
    <col min="2561" max="2561" width="13.6640625" style="8" customWidth="1"/>
    <col min="2562" max="2562" width="19" style="8" customWidth="1"/>
    <col min="2563" max="2563" width="1" style="8" customWidth="1"/>
    <col min="2564" max="2564" width="14.6640625" style="8" customWidth="1"/>
    <col min="2565" max="2565" width="18.6640625" style="8" customWidth="1"/>
    <col min="2566" max="2566" width="62.33203125" style="8" customWidth="1"/>
    <col min="2567" max="2567" width="0.5546875" style="8" customWidth="1"/>
    <col min="2568" max="2568" width="14.6640625" style="8" customWidth="1"/>
    <col min="2569" max="2569" width="14.44140625" style="8" customWidth="1"/>
    <col min="2570" max="2570" width="13.44140625" style="8" customWidth="1"/>
    <col min="2571" max="2571" width="9.33203125" style="8"/>
    <col min="2572" max="2572" width="17.6640625" style="8" customWidth="1"/>
    <col min="2573" max="2816" width="9.33203125" style="8"/>
    <col min="2817" max="2817" width="13.6640625" style="8" customWidth="1"/>
    <col min="2818" max="2818" width="19" style="8" customWidth="1"/>
    <col min="2819" max="2819" width="1" style="8" customWidth="1"/>
    <col min="2820" max="2820" width="14.6640625" style="8" customWidth="1"/>
    <col min="2821" max="2821" width="18.6640625" style="8" customWidth="1"/>
    <col min="2822" max="2822" width="62.33203125" style="8" customWidth="1"/>
    <col min="2823" max="2823" width="0.5546875" style="8" customWidth="1"/>
    <col min="2824" max="2824" width="14.6640625" style="8" customWidth="1"/>
    <col min="2825" max="2825" width="14.44140625" style="8" customWidth="1"/>
    <col min="2826" max="2826" width="13.44140625" style="8" customWidth="1"/>
    <col min="2827" max="2827" width="9.33203125" style="8"/>
    <col min="2828" max="2828" width="17.6640625" style="8" customWidth="1"/>
    <col min="2829" max="3072" width="9.33203125" style="8"/>
    <col min="3073" max="3073" width="13.6640625" style="8" customWidth="1"/>
    <col min="3074" max="3074" width="19" style="8" customWidth="1"/>
    <col min="3075" max="3075" width="1" style="8" customWidth="1"/>
    <col min="3076" max="3076" width="14.6640625" style="8" customWidth="1"/>
    <col min="3077" max="3077" width="18.6640625" style="8" customWidth="1"/>
    <col min="3078" max="3078" width="62.33203125" style="8" customWidth="1"/>
    <col min="3079" max="3079" width="0.5546875" style="8" customWidth="1"/>
    <col min="3080" max="3080" width="14.6640625" style="8" customWidth="1"/>
    <col min="3081" max="3081" width="14.44140625" style="8" customWidth="1"/>
    <col min="3082" max="3082" width="13.44140625" style="8" customWidth="1"/>
    <col min="3083" max="3083" width="9.33203125" style="8"/>
    <col min="3084" max="3084" width="17.6640625" style="8" customWidth="1"/>
    <col min="3085" max="3328" width="9.33203125" style="8"/>
    <col min="3329" max="3329" width="13.6640625" style="8" customWidth="1"/>
    <col min="3330" max="3330" width="19" style="8" customWidth="1"/>
    <col min="3331" max="3331" width="1" style="8" customWidth="1"/>
    <col min="3332" max="3332" width="14.6640625" style="8" customWidth="1"/>
    <col min="3333" max="3333" width="18.6640625" style="8" customWidth="1"/>
    <col min="3334" max="3334" width="62.33203125" style="8" customWidth="1"/>
    <col min="3335" max="3335" width="0.5546875" style="8" customWidth="1"/>
    <col min="3336" max="3336" width="14.6640625" style="8" customWidth="1"/>
    <col min="3337" max="3337" width="14.44140625" style="8" customWidth="1"/>
    <col min="3338" max="3338" width="13.44140625" style="8" customWidth="1"/>
    <col min="3339" max="3339" width="9.33203125" style="8"/>
    <col min="3340" max="3340" width="17.6640625" style="8" customWidth="1"/>
    <col min="3341" max="3584" width="9.33203125" style="8"/>
    <col min="3585" max="3585" width="13.6640625" style="8" customWidth="1"/>
    <col min="3586" max="3586" width="19" style="8" customWidth="1"/>
    <col min="3587" max="3587" width="1" style="8" customWidth="1"/>
    <col min="3588" max="3588" width="14.6640625" style="8" customWidth="1"/>
    <col min="3589" max="3589" width="18.6640625" style="8" customWidth="1"/>
    <col min="3590" max="3590" width="62.33203125" style="8" customWidth="1"/>
    <col min="3591" max="3591" width="0.5546875" style="8" customWidth="1"/>
    <col min="3592" max="3592" width="14.6640625" style="8" customWidth="1"/>
    <col min="3593" max="3593" width="14.44140625" style="8" customWidth="1"/>
    <col min="3594" max="3594" width="13.44140625" style="8" customWidth="1"/>
    <col min="3595" max="3595" width="9.33203125" style="8"/>
    <col min="3596" max="3596" width="17.6640625" style="8" customWidth="1"/>
    <col min="3597" max="3840" width="9.33203125" style="8"/>
    <col min="3841" max="3841" width="13.6640625" style="8" customWidth="1"/>
    <col min="3842" max="3842" width="19" style="8" customWidth="1"/>
    <col min="3843" max="3843" width="1" style="8" customWidth="1"/>
    <col min="3844" max="3844" width="14.6640625" style="8" customWidth="1"/>
    <col min="3845" max="3845" width="18.6640625" style="8" customWidth="1"/>
    <col min="3846" max="3846" width="62.33203125" style="8" customWidth="1"/>
    <col min="3847" max="3847" width="0.5546875" style="8" customWidth="1"/>
    <col min="3848" max="3848" width="14.6640625" style="8" customWidth="1"/>
    <col min="3849" max="3849" width="14.44140625" style="8" customWidth="1"/>
    <col min="3850" max="3850" width="13.44140625" style="8" customWidth="1"/>
    <col min="3851" max="3851" width="9.33203125" style="8"/>
    <col min="3852" max="3852" width="17.6640625" style="8" customWidth="1"/>
    <col min="3853" max="4096" width="9.33203125" style="8"/>
    <col min="4097" max="4097" width="13.6640625" style="8" customWidth="1"/>
    <col min="4098" max="4098" width="19" style="8" customWidth="1"/>
    <col min="4099" max="4099" width="1" style="8" customWidth="1"/>
    <col min="4100" max="4100" width="14.6640625" style="8" customWidth="1"/>
    <col min="4101" max="4101" width="18.6640625" style="8" customWidth="1"/>
    <col min="4102" max="4102" width="62.33203125" style="8" customWidth="1"/>
    <col min="4103" max="4103" width="0.5546875" style="8" customWidth="1"/>
    <col min="4104" max="4104" width="14.6640625" style="8" customWidth="1"/>
    <col min="4105" max="4105" width="14.44140625" style="8" customWidth="1"/>
    <col min="4106" max="4106" width="13.44140625" style="8" customWidth="1"/>
    <col min="4107" max="4107" width="9.33203125" style="8"/>
    <col min="4108" max="4108" width="17.6640625" style="8" customWidth="1"/>
    <col min="4109" max="4352" width="9.33203125" style="8"/>
    <col min="4353" max="4353" width="13.6640625" style="8" customWidth="1"/>
    <col min="4354" max="4354" width="19" style="8" customWidth="1"/>
    <col min="4355" max="4355" width="1" style="8" customWidth="1"/>
    <col min="4356" max="4356" width="14.6640625" style="8" customWidth="1"/>
    <col min="4357" max="4357" width="18.6640625" style="8" customWidth="1"/>
    <col min="4358" max="4358" width="62.33203125" style="8" customWidth="1"/>
    <col min="4359" max="4359" width="0.5546875" style="8" customWidth="1"/>
    <col min="4360" max="4360" width="14.6640625" style="8" customWidth="1"/>
    <col min="4361" max="4361" width="14.44140625" style="8" customWidth="1"/>
    <col min="4362" max="4362" width="13.44140625" style="8" customWidth="1"/>
    <col min="4363" max="4363" width="9.33203125" style="8"/>
    <col min="4364" max="4364" width="17.6640625" style="8" customWidth="1"/>
    <col min="4365" max="4608" width="9.33203125" style="8"/>
    <col min="4609" max="4609" width="13.6640625" style="8" customWidth="1"/>
    <col min="4610" max="4610" width="19" style="8" customWidth="1"/>
    <col min="4611" max="4611" width="1" style="8" customWidth="1"/>
    <col min="4612" max="4612" width="14.6640625" style="8" customWidth="1"/>
    <col min="4613" max="4613" width="18.6640625" style="8" customWidth="1"/>
    <col min="4614" max="4614" width="62.33203125" style="8" customWidth="1"/>
    <col min="4615" max="4615" width="0.5546875" style="8" customWidth="1"/>
    <col min="4616" max="4616" width="14.6640625" style="8" customWidth="1"/>
    <col min="4617" max="4617" width="14.44140625" style="8" customWidth="1"/>
    <col min="4618" max="4618" width="13.44140625" style="8" customWidth="1"/>
    <col min="4619" max="4619" width="9.33203125" style="8"/>
    <col min="4620" max="4620" width="17.6640625" style="8" customWidth="1"/>
    <col min="4621" max="4864" width="9.33203125" style="8"/>
    <col min="4865" max="4865" width="13.6640625" style="8" customWidth="1"/>
    <col min="4866" max="4866" width="19" style="8" customWidth="1"/>
    <col min="4867" max="4867" width="1" style="8" customWidth="1"/>
    <col min="4868" max="4868" width="14.6640625" style="8" customWidth="1"/>
    <col min="4869" max="4869" width="18.6640625" style="8" customWidth="1"/>
    <col min="4870" max="4870" width="62.33203125" style="8" customWidth="1"/>
    <col min="4871" max="4871" width="0.5546875" style="8" customWidth="1"/>
    <col min="4872" max="4872" width="14.6640625" style="8" customWidth="1"/>
    <col min="4873" max="4873" width="14.44140625" style="8" customWidth="1"/>
    <col min="4874" max="4874" width="13.44140625" style="8" customWidth="1"/>
    <col min="4875" max="4875" width="9.33203125" style="8"/>
    <col min="4876" max="4876" width="17.6640625" style="8" customWidth="1"/>
    <col min="4877" max="5120" width="9.33203125" style="8"/>
    <col min="5121" max="5121" width="13.6640625" style="8" customWidth="1"/>
    <col min="5122" max="5122" width="19" style="8" customWidth="1"/>
    <col min="5123" max="5123" width="1" style="8" customWidth="1"/>
    <col min="5124" max="5124" width="14.6640625" style="8" customWidth="1"/>
    <col min="5125" max="5125" width="18.6640625" style="8" customWidth="1"/>
    <col min="5126" max="5126" width="62.33203125" style="8" customWidth="1"/>
    <col min="5127" max="5127" width="0.5546875" style="8" customWidth="1"/>
    <col min="5128" max="5128" width="14.6640625" style="8" customWidth="1"/>
    <col min="5129" max="5129" width="14.44140625" style="8" customWidth="1"/>
    <col min="5130" max="5130" width="13.44140625" style="8" customWidth="1"/>
    <col min="5131" max="5131" width="9.33203125" style="8"/>
    <col min="5132" max="5132" width="17.6640625" style="8" customWidth="1"/>
    <col min="5133" max="5376" width="9.33203125" style="8"/>
    <col min="5377" max="5377" width="13.6640625" style="8" customWidth="1"/>
    <col min="5378" max="5378" width="19" style="8" customWidth="1"/>
    <col min="5379" max="5379" width="1" style="8" customWidth="1"/>
    <col min="5380" max="5380" width="14.6640625" style="8" customWidth="1"/>
    <col min="5381" max="5381" width="18.6640625" style="8" customWidth="1"/>
    <col min="5382" max="5382" width="62.33203125" style="8" customWidth="1"/>
    <col min="5383" max="5383" width="0.5546875" style="8" customWidth="1"/>
    <col min="5384" max="5384" width="14.6640625" style="8" customWidth="1"/>
    <col min="5385" max="5385" width="14.44140625" style="8" customWidth="1"/>
    <col min="5386" max="5386" width="13.44140625" style="8" customWidth="1"/>
    <col min="5387" max="5387" width="9.33203125" style="8"/>
    <col min="5388" max="5388" width="17.6640625" style="8" customWidth="1"/>
    <col min="5389" max="5632" width="9.33203125" style="8"/>
    <col min="5633" max="5633" width="13.6640625" style="8" customWidth="1"/>
    <col min="5634" max="5634" width="19" style="8" customWidth="1"/>
    <col min="5635" max="5635" width="1" style="8" customWidth="1"/>
    <col min="5636" max="5636" width="14.6640625" style="8" customWidth="1"/>
    <col min="5637" max="5637" width="18.6640625" style="8" customWidth="1"/>
    <col min="5638" max="5638" width="62.33203125" style="8" customWidth="1"/>
    <col min="5639" max="5639" width="0.5546875" style="8" customWidth="1"/>
    <col min="5640" max="5640" width="14.6640625" style="8" customWidth="1"/>
    <col min="5641" max="5641" width="14.44140625" style="8" customWidth="1"/>
    <col min="5642" max="5642" width="13.44140625" style="8" customWidth="1"/>
    <col min="5643" max="5643" width="9.33203125" style="8"/>
    <col min="5644" max="5644" width="17.6640625" style="8" customWidth="1"/>
    <col min="5645" max="5888" width="9.33203125" style="8"/>
    <col min="5889" max="5889" width="13.6640625" style="8" customWidth="1"/>
    <col min="5890" max="5890" width="19" style="8" customWidth="1"/>
    <col min="5891" max="5891" width="1" style="8" customWidth="1"/>
    <col min="5892" max="5892" width="14.6640625" style="8" customWidth="1"/>
    <col min="5893" max="5893" width="18.6640625" style="8" customWidth="1"/>
    <col min="5894" max="5894" width="62.33203125" style="8" customWidth="1"/>
    <col min="5895" max="5895" width="0.5546875" style="8" customWidth="1"/>
    <col min="5896" max="5896" width="14.6640625" style="8" customWidth="1"/>
    <col min="5897" max="5897" width="14.44140625" style="8" customWidth="1"/>
    <col min="5898" max="5898" width="13.44140625" style="8" customWidth="1"/>
    <col min="5899" max="5899" width="9.33203125" style="8"/>
    <col min="5900" max="5900" width="17.6640625" style="8" customWidth="1"/>
    <col min="5901" max="6144" width="9.33203125" style="8"/>
    <col min="6145" max="6145" width="13.6640625" style="8" customWidth="1"/>
    <col min="6146" max="6146" width="19" style="8" customWidth="1"/>
    <col min="6147" max="6147" width="1" style="8" customWidth="1"/>
    <col min="6148" max="6148" width="14.6640625" style="8" customWidth="1"/>
    <col min="6149" max="6149" width="18.6640625" style="8" customWidth="1"/>
    <col min="6150" max="6150" width="62.33203125" style="8" customWidth="1"/>
    <col min="6151" max="6151" width="0.5546875" style="8" customWidth="1"/>
    <col min="6152" max="6152" width="14.6640625" style="8" customWidth="1"/>
    <col min="6153" max="6153" width="14.44140625" style="8" customWidth="1"/>
    <col min="6154" max="6154" width="13.44140625" style="8" customWidth="1"/>
    <col min="6155" max="6155" width="9.33203125" style="8"/>
    <col min="6156" max="6156" width="17.6640625" style="8" customWidth="1"/>
    <col min="6157" max="6400" width="9.33203125" style="8"/>
    <col min="6401" max="6401" width="13.6640625" style="8" customWidth="1"/>
    <col min="6402" max="6402" width="19" style="8" customWidth="1"/>
    <col min="6403" max="6403" width="1" style="8" customWidth="1"/>
    <col min="6404" max="6404" width="14.6640625" style="8" customWidth="1"/>
    <col min="6405" max="6405" width="18.6640625" style="8" customWidth="1"/>
    <col min="6406" max="6406" width="62.33203125" style="8" customWidth="1"/>
    <col min="6407" max="6407" width="0.5546875" style="8" customWidth="1"/>
    <col min="6408" max="6408" width="14.6640625" style="8" customWidth="1"/>
    <col min="6409" max="6409" width="14.44140625" style="8" customWidth="1"/>
    <col min="6410" max="6410" width="13.44140625" style="8" customWidth="1"/>
    <col min="6411" max="6411" width="9.33203125" style="8"/>
    <col min="6412" max="6412" width="17.6640625" style="8" customWidth="1"/>
    <col min="6413" max="6656" width="9.33203125" style="8"/>
    <col min="6657" max="6657" width="13.6640625" style="8" customWidth="1"/>
    <col min="6658" max="6658" width="19" style="8" customWidth="1"/>
    <col min="6659" max="6659" width="1" style="8" customWidth="1"/>
    <col min="6660" max="6660" width="14.6640625" style="8" customWidth="1"/>
    <col min="6661" max="6661" width="18.6640625" style="8" customWidth="1"/>
    <col min="6662" max="6662" width="62.33203125" style="8" customWidth="1"/>
    <col min="6663" max="6663" width="0.5546875" style="8" customWidth="1"/>
    <col min="6664" max="6664" width="14.6640625" style="8" customWidth="1"/>
    <col min="6665" max="6665" width="14.44140625" style="8" customWidth="1"/>
    <col min="6666" max="6666" width="13.44140625" style="8" customWidth="1"/>
    <col min="6667" max="6667" width="9.33203125" style="8"/>
    <col min="6668" max="6668" width="17.6640625" style="8" customWidth="1"/>
    <col min="6669" max="6912" width="9.33203125" style="8"/>
    <col min="6913" max="6913" width="13.6640625" style="8" customWidth="1"/>
    <col min="6914" max="6914" width="19" style="8" customWidth="1"/>
    <col min="6915" max="6915" width="1" style="8" customWidth="1"/>
    <col min="6916" max="6916" width="14.6640625" style="8" customWidth="1"/>
    <col min="6917" max="6917" width="18.6640625" style="8" customWidth="1"/>
    <col min="6918" max="6918" width="62.33203125" style="8" customWidth="1"/>
    <col min="6919" max="6919" width="0.5546875" style="8" customWidth="1"/>
    <col min="6920" max="6920" width="14.6640625" style="8" customWidth="1"/>
    <col min="6921" max="6921" width="14.44140625" style="8" customWidth="1"/>
    <col min="6922" max="6922" width="13.44140625" style="8" customWidth="1"/>
    <col min="6923" max="6923" width="9.33203125" style="8"/>
    <col min="6924" max="6924" width="17.6640625" style="8" customWidth="1"/>
    <col min="6925" max="7168" width="9.33203125" style="8"/>
    <col min="7169" max="7169" width="13.6640625" style="8" customWidth="1"/>
    <col min="7170" max="7170" width="19" style="8" customWidth="1"/>
    <col min="7171" max="7171" width="1" style="8" customWidth="1"/>
    <col min="7172" max="7172" width="14.6640625" style="8" customWidth="1"/>
    <col min="7173" max="7173" width="18.6640625" style="8" customWidth="1"/>
    <col min="7174" max="7174" width="62.33203125" style="8" customWidth="1"/>
    <col min="7175" max="7175" width="0.5546875" style="8" customWidth="1"/>
    <col min="7176" max="7176" width="14.6640625" style="8" customWidth="1"/>
    <col min="7177" max="7177" width="14.44140625" style="8" customWidth="1"/>
    <col min="7178" max="7178" width="13.44140625" style="8" customWidth="1"/>
    <col min="7179" max="7179" width="9.33203125" style="8"/>
    <col min="7180" max="7180" width="17.6640625" style="8" customWidth="1"/>
    <col min="7181" max="7424" width="9.33203125" style="8"/>
    <col min="7425" max="7425" width="13.6640625" style="8" customWidth="1"/>
    <col min="7426" max="7426" width="19" style="8" customWidth="1"/>
    <col min="7427" max="7427" width="1" style="8" customWidth="1"/>
    <col min="7428" max="7428" width="14.6640625" style="8" customWidth="1"/>
    <col min="7429" max="7429" width="18.6640625" style="8" customWidth="1"/>
    <col min="7430" max="7430" width="62.33203125" style="8" customWidth="1"/>
    <col min="7431" max="7431" width="0.5546875" style="8" customWidth="1"/>
    <col min="7432" max="7432" width="14.6640625" style="8" customWidth="1"/>
    <col min="7433" max="7433" width="14.44140625" style="8" customWidth="1"/>
    <col min="7434" max="7434" width="13.44140625" style="8" customWidth="1"/>
    <col min="7435" max="7435" width="9.33203125" style="8"/>
    <col min="7436" max="7436" width="17.6640625" style="8" customWidth="1"/>
    <col min="7437" max="7680" width="9.33203125" style="8"/>
    <col min="7681" max="7681" width="13.6640625" style="8" customWidth="1"/>
    <col min="7682" max="7682" width="19" style="8" customWidth="1"/>
    <col min="7683" max="7683" width="1" style="8" customWidth="1"/>
    <col min="7684" max="7684" width="14.6640625" style="8" customWidth="1"/>
    <col min="7685" max="7685" width="18.6640625" style="8" customWidth="1"/>
    <col min="7686" max="7686" width="62.33203125" style="8" customWidth="1"/>
    <col min="7687" max="7687" width="0.5546875" style="8" customWidth="1"/>
    <col min="7688" max="7688" width="14.6640625" style="8" customWidth="1"/>
    <col min="7689" max="7689" width="14.44140625" style="8" customWidth="1"/>
    <col min="7690" max="7690" width="13.44140625" style="8" customWidth="1"/>
    <col min="7691" max="7691" width="9.33203125" style="8"/>
    <col min="7692" max="7692" width="17.6640625" style="8" customWidth="1"/>
    <col min="7693" max="7936" width="9.33203125" style="8"/>
    <col min="7937" max="7937" width="13.6640625" style="8" customWidth="1"/>
    <col min="7938" max="7938" width="19" style="8" customWidth="1"/>
    <col min="7939" max="7939" width="1" style="8" customWidth="1"/>
    <col min="7940" max="7940" width="14.6640625" style="8" customWidth="1"/>
    <col min="7941" max="7941" width="18.6640625" style="8" customWidth="1"/>
    <col min="7942" max="7942" width="62.33203125" style="8" customWidth="1"/>
    <col min="7943" max="7943" width="0.5546875" style="8" customWidth="1"/>
    <col min="7944" max="7944" width="14.6640625" style="8" customWidth="1"/>
    <col min="7945" max="7945" width="14.44140625" style="8" customWidth="1"/>
    <col min="7946" max="7946" width="13.44140625" style="8" customWidth="1"/>
    <col min="7947" max="7947" width="9.33203125" style="8"/>
    <col min="7948" max="7948" width="17.6640625" style="8" customWidth="1"/>
    <col min="7949" max="8192" width="9.33203125" style="8"/>
    <col min="8193" max="8193" width="13.6640625" style="8" customWidth="1"/>
    <col min="8194" max="8194" width="19" style="8" customWidth="1"/>
    <col min="8195" max="8195" width="1" style="8" customWidth="1"/>
    <col min="8196" max="8196" width="14.6640625" style="8" customWidth="1"/>
    <col min="8197" max="8197" width="18.6640625" style="8" customWidth="1"/>
    <col min="8198" max="8198" width="62.33203125" style="8" customWidth="1"/>
    <col min="8199" max="8199" width="0.5546875" style="8" customWidth="1"/>
    <col min="8200" max="8200" width="14.6640625" style="8" customWidth="1"/>
    <col min="8201" max="8201" width="14.44140625" style="8" customWidth="1"/>
    <col min="8202" max="8202" width="13.44140625" style="8" customWidth="1"/>
    <col min="8203" max="8203" width="9.33203125" style="8"/>
    <col min="8204" max="8204" width="17.6640625" style="8" customWidth="1"/>
    <col min="8205" max="8448" width="9.33203125" style="8"/>
    <col min="8449" max="8449" width="13.6640625" style="8" customWidth="1"/>
    <col min="8450" max="8450" width="19" style="8" customWidth="1"/>
    <col min="8451" max="8451" width="1" style="8" customWidth="1"/>
    <col min="8452" max="8452" width="14.6640625" style="8" customWidth="1"/>
    <col min="8453" max="8453" width="18.6640625" style="8" customWidth="1"/>
    <col min="8454" max="8454" width="62.33203125" style="8" customWidth="1"/>
    <col min="8455" max="8455" width="0.5546875" style="8" customWidth="1"/>
    <col min="8456" max="8456" width="14.6640625" style="8" customWidth="1"/>
    <col min="8457" max="8457" width="14.44140625" style="8" customWidth="1"/>
    <col min="8458" max="8458" width="13.44140625" style="8" customWidth="1"/>
    <col min="8459" max="8459" width="9.33203125" style="8"/>
    <col min="8460" max="8460" width="17.6640625" style="8" customWidth="1"/>
    <col min="8461" max="8704" width="9.33203125" style="8"/>
    <col min="8705" max="8705" width="13.6640625" style="8" customWidth="1"/>
    <col min="8706" max="8706" width="19" style="8" customWidth="1"/>
    <col min="8707" max="8707" width="1" style="8" customWidth="1"/>
    <col min="8708" max="8708" width="14.6640625" style="8" customWidth="1"/>
    <col min="8709" max="8709" width="18.6640625" style="8" customWidth="1"/>
    <col min="8710" max="8710" width="62.33203125" style="8" customWidth="1"/>
    <col min="8711" max="8711" width="0.5546875" style="8" customWidth="1"/>
    <col min="8712" max="8712" width="14.6640625" style="8" customWidth="1"/>
    <col min="8713" max="8713" width="14.44140625" style="8" customWidth="1"/>
    <col min="8714" max="8714" width="13.44140625" style="8" customWidth="1"/>
    <col min="8715" max="8715" width="9.33203125" style="8"/>
    <col min="8716" max="8716" width="17.6640625" style="8" customWidth="1"/>
    <col min="8717" max="8960" width="9.33203125" style="8"/>
    <col min="8961" max="8961" width="13.6640625" style="8" customWidth="1"/>
    <col min="8962" max="8962" width="19" style="8" customWidth="1"/>
    <col min="8963" max="8963" width="1" style="8" customWidth="1"/>
    <col min="8964" max="8964" width="14.6640625" style="8" customWidth="1"/>
    <col min="8965" max="8965" width="18.6640625" style="8" customWidth="1"/>
    <col min="8966" max="8966" width="62.33203125" style="8" customWidth="1"/>
    <col min="8967" max="8967" width="0.5546875" style="8" customWidth="1"/>
    <col min="8968" max="8968" width="14.6640625" style="8" customWidth="1"/>
    <col min="8969" max="8969" width="14.44140625" style="8" customWidth="1"/>
    <col min="8970" max="8970" width="13.44140625" style="8" customWidth="1"/>
    <col min="8971" max="8971" width="9.33203125" style="8"/>
    <col min="8972" max="8972" width="17.6640625" style="8" customWidth="1"/>
    <col min="8973" max="9216" width="9.33203125" style="8"/>
    <col min="9217" max="9217" width="13.6640625" style="8" customWidth="1"/>
    <col min="9218" max="9218" width="19" style="8" customWidth="1"/>
    <col min="9219" max="9219" width="1" style="8" customWidth="1"/>
    <col min="9220" max="9220" width="14.6640625" style="8" customWidth="1"/>
    <col min="9221" max="9221" width="18.6640625" style="8" customWidth="1"/>
    <col min="9222" max="9222" width="62.33203125" style="8" customWidth="1"/>
    <col min="9223" max="9223" width="0.5546875" style="8" customWidth="1"/>
    <col min="9224" max="9224" width="14.6640625" style="8" customWidth="1"/>
    <col min="9225" max="9225" width="14.44140625" style="8" customWidth="1"/>
    <col min="9226" max="9226" width="13.44140625" style="8" customWidth="1"/>
    <col min="9227" max="9227" width="9.33203125" style="8"/>
    <col min="9228" max="9228" width="17.6640625" style="8" customWidth="1"/>
    <col min="9229" max="9472" width="9.33203125" style="8"/>
    <col min="9473" max="9473" width="13.6640625" style="8" customWidth="1"/>
    <col min="9474" max="9474" width="19" style="8" customWidth="1"/>
    <col min="9475" max="9475" width="1" style="8" customWidth="1"/>
    <col min="9476" max="9476" width="14.6640625" style="8" customWidth="1"/>
    <col min="9477" max="9477" width="18.6640625" style="8" customWidth="1"/>
    <col min="9478" max="9478" width="62.33203125" style="8" customWidth="1"/>
    <col min="9479" max="9479" width="0.5546875" style="8" customWidth="1"/>
    <col min="9480" max="9480" width="14.6640625" style="8" customWidth="1"/>
    <col min="9481" max="9481" width="14.44140625" style="8" customWidth="1"/>
    <col min="9482" max="9482" width="13.44140625" style="8" customWidth="1"/>
    <col min="9483" max="9483" width="9.33203125" style="8"/>
    <col min="9484" max="9484" width="17.6640625" style="8" customWidth="1"/>
    <col min="9485" max="9728" width="9.33203125" style="8"/>
    <col min="9729" max="9729" width="13.6640625" style="8" customWidth="1"/>
    <col min="9730" max="9730" width="19" style="8" customWidth="1"/>
    <col min="9731" max="9731" width="1" style="8" customWidth="1"/>
    <col min="9732" max="9732" width="14.6640625" style="8" customWidth="1"/>
    <col min="9733" max="9733" width="18.6640625" style="8" customWidth="1"/>
    <col min="9734" max="9734" width="62.33203125" style="8" customWidth="1"/>
    <col min="9735" max="9735" width="0.5546875" style="8" customWidth="1"/>
    <col min="9736" max="9736" width="14.6640625" style="8" customWidth="1"/>
    <col min="9737" max="9737" width="14.44140625" style="8" customWidth="1"/>
    <col min="9738" max="9738" width="13.44140625" style="8" customWidth="1"/>
    <col min="9739" max="9739" width="9.33203125" style="8"/>
    <col min="9740" max="9740" width="17.6640625" style="8" customWidth="1"/>
    <col min="9741" max="9984" width="9.33203125" style="8"/>
    <col min="9985" max="9985" width="13.6640625" style="8" customWidth="1"/>
    <col min="9986" max="9986" width="19" style="8" customWidth="1"/>
    <col min="9987" max="9987" width="1" style="8" customWidth="1"/>
    <col min="9988" max="9988" width="14.6640625" style="8" customWidth="1"/>
    <col min="9989" max="9989" width="18.6640625" style="8" customWidth="1"/>
    <col min="9990" max="9990" width="62.33203125" style="8" customWidth="1"/>
    <col min="9991" max="9991" width="0.5546875" style="8" customWidth="1"/>
    <col min="9992" max="9992" width="14.6640625" style="8" customWidth="1"/>
    <col min="9993" max="9993" width="14.44140625" style="8" customWidth="1"/>
    <col min="9994" max="9994" width="13.44140625" style="8" customWidth="1"/>
    <col min="9995" max="9995" width="9.33203125" style="8"/>
    <col min="9996" max="9996" width="17.6640625" style="8" customWidth="1"/>
    <col min="9997" max="10240" width="9.33203125" style="8"/>
    <col min="10241" max="10241" width="13.6640625" style="8" customWidth="1"/>
    <col min="10242" max="10242" width="19" style="8" customWidth="1"/>
    <col min="10243" max="10243" width="1" style="8" customWidth="1"/>
    <col min="10244" max="10244" width="14.6640625" style="8" customWidth="1"/>
    <col min="10245" max="10245" width="18.6640625" style="8" customWidth="1"/>
    <col min="10246" max="10246" width="62.33203125" style="8" customWidth="1"/>
    <col min="10247" max="10247" width="0.5546875" style="8" customWidth="1"/>
    <col min="10248" max="10248" width="14.6640625" style="8" customWidth="1"/>
    <col min="10249" max="10249" width="14.44140625" style="8" customWidth="1"/>
    <col min="10250" max="10250" width="13.44140625" style="8" customWidth="1"/>
    <col min="10251" max="10251" width="9.33203125" style="8"/>
    <col min="10252" max="10252" width="17.6640625" style="8" customWidth="1"/>
    <col min="10253" max="10496" width="9.33203125" style="8"/>
    <col min="10497" max="10497" width="13.6640625" style="8" customWidth="1"/>
    <col min="10498" max="10498" width="19" style="8" customWidth="1"/>
    <col min="10499" max="10499" width="1" style="8" customWidth="1"/>
    <col min="10500" max="10500" width="14.6640625" style="8" customWidth="1"/>
    <col min="10501" max="10501" width="18.6640625" style="8" customWidth="1"/>
    <col min="10502" max="10502" width="62.33203125" style="8" customWidth="1"/>
    <col min="10503" max="10503" width="0.5546875" style="8" customWidth="1"/>
    <col min="10504" max="10504" width="14.6640625" style="8" customWidth="1"/>
    <col min="10505" max="10505" width="14.44140625" style="8" customWidth="1"/>
    <col min="10506" max="10506" width="13.44140625" style="8" customWidth="1"/>
    <col min="10507" max="10507" width="9.33203125" style="8"/>
    <col min="10508" max="10508" width="17.6640625" style="8" customWidth="1"/>
    <col min="10509" max="10752" width="9.33203125" style="8"/>
    <col min="10753" max="10753" width="13.6640625" style="8" customWidth="1"/>
    <col min="10754" max="10754" width="19" style="8" customWidth="1"/>
    <col min="10755" max="10755" width="1" style="8" customWidth="1"/>
    <col min="10756" max="10756" width="14.6640625" style="8" customWidth="1"/>
    <col min="10757" max="10757" width="18.6640625" style="8" customWidth="1"/>
    <col min="10758" max="10758" width="62.33203125" style="8" customWidth="1"/>
    <col min="10759" max="10759" width="0.5546875" style="8" customWidth="1"/>
    <col min="10760" max="10760" width="14.6640625" style="8" customWidth="1"/>
    <col min="10761" max="10761" width="14.44140625" style="8" customWidth="1"/>
    <col min="10762" max="10762" width="13.44140625" style="8" customWidth="1"/>
    <col min="10763" max="10763" width="9.33203125" style="8"/>
    <col min="10764" max="10764" width="17.6640625" style="8" customWidth="1"/>
    <col min="10765" max="11008" width="9.33203125" style="8"/>
    <col min="11009" max="11009" width="13.6640625" style="8" customWidth="1"/>
    <col min="11010" max="11010" width="19" style="8" customWidth="1"/>
    <col min="11011" max="11011" width="1" style="8" customWidth="1"/>
    <col min="11012" max="11012" width="14.6640625" style="8" customWidth="1"/>
    <col min="11013" max="11013" width="18.6640625" style="8" customWidth="1"/>
    <col min="11014" max="11014" width="62.33203125" style="8" customWidth="1"/>
    <col min="11015" max="11015" width="0.5546875" style="8" customWidth="1"/>
    <col min="11016" max="11016" width="14.6640625" style="8" customWidth="1"/>
    <col min="11017" max="11017" width="14.44140625" style="8" customWidth="1"/>
    <col min="11018" max="11018" width="13.44140625" style="8" customWidth="1"/>
    <col min="11019" max="11019" width="9.33203125" style="8"/>
    <col min="11020" max="11020" width="17.6640625" style="8" customWidth="1"/>
    <col min="11021" max="11264" width="9.33203125" style="8"/>
    <col min="11265" max="11265" width="13.6640625" style="8" customWidth="1"/>
    <col min="11266" max="11266" width="19" style="8" customWidth="1"/>
    <col min="11267" max="11267" width="1" style="8" customWidth="1"/>
    <col min="11268" max="11268" width="14.6640625" style="8" customWidth="1"/>
    <col min="11269" max="11269" width="18.6640625" style="8" customWidth="1"/>
    <col min="11270" max="11270" width="62.33203125" style="8" customWidth="1"/>
    <col min="11271" max="11271" width="0.5546875" style="8" customWidth="1"/>
    <col min="11272" max="11272" width="14.6640625" style="8" customWidth="1"/>
    <col min="11273" max="11273" width="14.44140625" style="8" customWidth="1"/>
    <col min="11274" max="11274" width="13.44140625" style="8" customWidth="1"/>
    <col min="11275" max="11275" width="9.33203125" style="8"/>
    <col min="11276" max="11276" width="17.6640625" style="8" customWidth="1"/>
    <col min="11277" max="11520" width="9.33203125" style="8"/>
    <col min="11521" max="11521" width="13.6640625" style="8" customWidth="1"/>
    <col min="11522" max="11522" width="19" style="8" customWidth="1"/>
    <col min="11523" max="11523" width="1" style="8" customWidth="1"/>
    <col min="11524" max="11524" width="14.6640625" style="8" customWidth="1"/>
    <col min="11525" max="11525" width="18.6640625" style="8" customWidth="1"/>
    <col min="11526" max="11526" width="62.33203125" style="8" customWidth="1"/>
    <col min="11527" max="11527" width="0.5546875" style="8" customWidth="1"/>
    <col min="11528" max="11528" width="14.6640625" style="8" customWidth="1"/>
    <col min="11529" max="11529" width="14.44140625" style="8" customWidth="1"/>
    <col min="11530" max="11530" width="13.44140625" style="8" customWidth="1"/>
    <col min="11531" max="11531" width="9.33203125" style="8"/>
    <col min="11532" max="11532" width="17.6640625" style="8" customWidth="1"/>
    <col min="11533" max="11776" width="9.33203125" style="8"/>
    <col min="11777" max="11777" width="13.6640625" style="8" customWidth="1"/>
    <col min="11778" max="11778" width="19" style="8" customWidth="1"/>
    <col min="11779" max="11779" width="1" style="8" customWidth="1"/>
    <col min="11780" max="11780" width="14.6640625" style="8" customWidth="1"/>
    <col min="11781" max="11781" width="18.6640625" style="8" customWidth="1"/>
    <col min="11782" max="11782" width="62.33203125" style="8" customWidth="1"/>
    <col min="11783" max="11783" width="0.5546875" style="8" customWidth="1"/>
    <col min="11784" max="11784" width="14.6640625" style="8" customWidth="1"/>
    <col min="11785" max="11785" width="14.44140625" style="8" customWidth="1"/>
    <col min="11786" max="11786" width="13.44140625" style="8" customWidth="1"/>
    <col min="11787" max="11787" width="9.33203125" style="8"/>
    <col min="11788" max="11788" width="17.6640625" style="8" customWidth="1"/>
    <col min="11789" max="12032" width="9.33203125" style="8"/>
    <col min="12033" max="12033" width="13.6640625" style="8" customWidth="1"/>
    <col min="12034" max="12034" width="19" style="8" customWidth="1"/>
    <col min="12035" max="12035" width="1" style="8" customWidth="1"/>
    <col min="12036" max="12036" width="14.6640625" style="8" customWidth="1"/>
    <col min="12037" max="12037" width="18.6640625" style="8" customWidth="1"/>
    <col min="12038" max="12038" width="62.33203125" style="8" customWidth="1"/>
    <col min="12039" max="12039" width="0.5546875" style="8" customWidth="1"/>
    <col min="12040" max="12040" width="14.6640625" style="8" customWidth="1"/>
    <col min="12041" max="12041" width="14.44140625" style="8" customWidth="1"/>
    <col min="12042" max="12042" width="13.44140625" style="8" customWidth="1"/>
    <col min="12043" max="12043" width="9.33203125" style="8"/>
    <col min="12044" max="12044" width="17.6640625" style="8" customWidth="1"/>
    <col min="12045" max="12288" width="9.33203125" style="8"/>
    <col min="12289" max="12289" width="13.6640625" style="8" customWidth="1"/>
    <col min="12290" max="12290" width="19" style="8" customWidth="1"/>
    <col min="12291" max="12291" width="1" style="8" customWidth="1"/>
    <col min="12292" max="12292" width="14.6640625" style="8" customWidth="1"/>
    <col min="12293" max="12293" width="18.6640625" style="8" customWidth="1"/>
    <col min="12294" max="12294" width="62.33203125" style="8" customWidth="1"/>
    <col min="12295" max="12295" width="0.5546875" style="8" customWidth="1"/>
    <col min="12296" max="12296" width="14.6640625" style="8" customWidth="1"/>
    <col min="12297" max="12297" width="14.44140625" style="8" customWidth="1"/>
    <col min="12298" max="12298" width="13.44140625" style="8" customWidth="1"/>
    <col min="12299" max="12299" width="9.33203125" style="8"/>
    <col min="12300" max="12300" width="17.6640625" style="8" customWidth="1"/>
    <col min="12301" max="12544" width="9.33203125" style="8"/>
    <col min="12545" max="12545" width="13.6640625" style="8" customWidth="1"/>
    <col min="12546" max="12546" width="19" style="8" customWidth="1"/>
    <col min="12547" max="12547" width="1" style="8" customWidth="1"/>
    <col min="12548" max="12548" width="14.6640625" style="8" customWidth="1"/>
    <col min="12549" max="12549" width="18.6640625" style="8" customWidth="1"/>
    <col min="12550" max="12550" width="62.33203125" style="8" customWidth="1"/>
    <col min="12551" max="12551" width="0.5546875" style="8" customWidth="1"/>
    <col min="12552" max="12552" width="14.6640625" style="8" customWidth="1"/>
    <col min="12553" max="12553" width="14.44140625" style="8" customWidth="1"/>
    <col min="12554" max="12554" width="13.44140625" style="8" customWidth="1"/>
    <col min="12555" max="12555" width="9.33203125" style="8"/>
    <col min="12556" max="12556" width="17.6640625" style="8" customWidth="1"/>
    <col min="12557" max="12800" width="9.33203125" style="8"/>
    <col min="12801" max="12801" width="13.6640625" style="8" customWidth="1"/>
    <col min="12802" max="12802" width="19" style="8" customWidth="1"/>
    <col min="12803" max="12803" width="1" style="8" customWidth="1"/>
    <col min="12804" max="12804" width="14.6640625" style="8" customWidth="1"/>
    <col min="12805" max="12805" width="18.6640625" style="8" customWidth="1"/>
    <col min="12806" max="12806" width="62.33203125" style="8" customWidth="1"/>
    <col min="12807" max="12807" width="0.5546875" style="8" customWidth="1"/>
    <col min="12808" max="12808" width="14.6640625" style="8" customWidth="1"/>
    <col min="12809" max="12809" width="14.44140625" style="8" customWidth="1"/>
    <col min="12810" max="12810" width="13.44140625" style="8" customWidth="1"/>
    <col min="12811" max="12811" width="9.33203125" style="8"/>
    <col min="12812" max="12812" width="17.6640625" style="8" customWidth="1"/>
    <col min="12813" max="13056" width="9.33203125" style="8"/>
    <col min="13057" max="13057" width="13.6640625" style="8" customWidth="1"/>
    <col min="13058" max="13058" width="19" style="8" customWidth="1"/>
    <col min="13059" max="13059" width="1" style="8" customWidth="1"/>
    <col min="13060" max="13060" width="14.6640625" style="8" customWidth="1"/>
    <col min="13061" max="13061" width="18.6640625" style="8" customWidth="1"/>
    <col min="13062" max="13062" width="62.33203125" style="8" customWidth="1"/>
    <col min="13063" max="13063" width="0.5546875" style="8" customWidth="1"/>
    <col min="13064" max="13064" width="14.6640625" style="8" customWidth="1"/>
    <col min="13065" max="13065" width="14.44140625" style="8" customWidth="1"/>
    <col min="13066" max="13066" width="13.44140625" style="8" customWidth="1"/>
    <col min="13067" max="13067" width="9.33203125" style="8"/>
    <col min="13068" max="13068" width="17.6640625" style="8" customWidth="1"/>
    <col min="13069" max="13312" width="9.33203125" style="8"/>
    <col min="13313" max="13313" width="13.6640625" style="8" customWidth="1"/>
    <col min="13314" max="13314" width="19" style="8" customWidth="1"/>
    <col min="13315" max="13315" width="1" style="8" customWidth="1"/>
    <col min="13316" max="13316" width="14.6640625" style="8" customWidth="1"/>
    <col min="13317" max="13317" width="18.6640625" style="8" customWidth="1"/>
    <col min="13318" max="13318" width="62.33203125" style="8" customWidth="1"/>
    <col min="13319" max="13319" width="0.5546875" style="8" customWidth="1"/>
    <col min="13320" max="13320" width="14.6640625" style="8" customWidth="1"/>
    <col min="13321" max="13321" width="14.44140625" style="8" customWidth="1"/>
    <col min="13322" max="13322" width="13.44140625" style="8" customWidth="1"/>
    <col min="13323" max="13323" width="9.33203125" style="8"/>
    <col min="13324" max="13324" width="17.6640625" style="8" customWidth="1"/>
    <col min="13325" max="13568" width="9.33203125" style="8"/>
    <col min="13569" max="13569" width="13.6640625" style="8" customWidth="1"/>
    <col min="13570" max="13570" width="19" style="8" customWidth="1"/>
    <col min="13571" max="13571" width="1" style="8" customWidth="1"/>
    <col min="13572" max="13572" width="14.6640625" style="8" customWidth="1"/>
    <col min="13573" max="13573" width="18.6640625" style="8" customWidth="1"/>
    <col min="13574" max="13574" width="62.33203125" style="8" customWidth="1"/>
    <col min="13575" max="13575" width="0.5546875" style="8" customWidth="1"/>
    <col min="13576" max="13576" width="14.6640625" style="8" customWidth="1"/>
    <col min="13577" max="13577" width="14.44140625" style="8" customWidth="1"/>
    <col min="13578" max="13578" width="13.44140625" style="8" customWidth="1"/>
    <col min="13579" max="13579" width="9.33203125" style="8"/>
    <col min="13580" max="13580" width="17.6640625" style="8" customWidth="1"/>
    <col min="13581" max="13824" width="9.33203125" style="8"/>
    <col min="13825" max="13825" width="13.6640625" style="8" customWidth="1"/>
    <col min="13826" max="13826" width="19" style="8" customWidth="1"/>
    <col min="13827" max="13827" width="1" style="8" customWidth="1"/>
    <col min="13828" max="13828" width="14.6640625" style="8" customWidth="1"/>
    <col min="13829" max="13829" width="18.6640625" style="8" customWidth="1"/>
    <col min="13830" max="13830" width="62.33203125" style="8" customWidth="1"/>
    <col min="13831" max="13831" width="0.5546875" style="8" customWidth="1"/>
    <col min="13832" max="13832" width="14.6640625" style="8" customWidth="1"/>
    <col min="13833" max="13833" width="14.44140625" style="8" customWidth="1"/>
    <col min="13834" max="13834" width="13.44140625" style="8" customWidth="1"/>
    <col min="13835" max="13835" width="9.33203125" style="8"/>
    <col min="13836" max="13836" width="17.6640625" style="8" customWidth="1"/>
    <col min="13837" max="14080" width="9.33203125" style="8"/>
    <col min="14081" max="14081" width="13.6640625" style="8" customWidth="1"/>
    <col min="14082" max="14082" width="19" style="8" customWidth="1"/>
    <col min="14083" max="14083" width="1" style="8" customWidth="1"/>
    <col min="14084" max="14084" width="14.6640625" style="8" customWidth="1"/>
    <col min="14085" max="14085" width="18.6640625" style="8" customWidth="1"/>
    <col min="14086" max="14086" width="62.33203125" style="8" customWidth="1"/>
    <col min="14087" max="14087" width="0.5546875" style="8" customWidth="1"/>
    <col min="14088" max="14088" width="14.6640625" style="8" customWidth="1"/>
    <col min="14089" max="14089" width="14.44140625" style="8" customWidth="1"/>
    <col min="14090" max="14090" width="13.44140625" style="8" customWidth="1"/>
    <col min="14091" max="14091" width="9.33203125" style="8"/>
    <col min="14092" max="14092" width="17.6640625" style="8" customWidth="1"/>
    <col min="14093" max="14336" width="9.33203125" style="8"/>
    <col min="14337" max="14337" width="13.6640625" style="8" customWidth="1"/>
    <col min="14338" max="14338" width="19" style="8" customWidth="1"/>
    <col min="14339" max="14339" width="1" style="8" customWidth="1"/>
    <col min="14340" max="14340" width="14.6640625" style="8" customWidth="1"/>
    <col min="14341" max="14341" width="18.6640625" style="8" customWidth="1"/>
    <col min="14342" max="14342" width="62.33203125" style="8" customWidth="1"/>
    <col min="14343" max="14343" width="0.5546875" style="8" customWidth="1"/>
    <col min="14344" max="14344" width="14.6640625" style="8" customWidth="1"/>
    <col min="14345" max="14345" width="14.44140625" style="8" customWidth="1"/>
    <col min="14346" max="14346" width="13.44140625" style="8" customWidth="1"/>
    <col min="14347" max="14347" width="9.33203125" style="8"/>
    <col min="14348" max="14348" width="17.6640625" style="8" customWidth="1"/>
    <col min="14349" max="14592" width="9.33203125" style="8"/>
    <col min="14593" max="14593" width="13.6640625" style="8" customWidth="1"/>
    <col min="14594" max="14594" width="19" style="8" customWidth="1"/>
    <col min="14595" max="14595" width="1" style="8" customWidth="1"/>
    <col min="14596" max="14596" width="14.6640625" style="8" customWidth="1"/>
    <col min="14597" max="14597" width="18.6640625" style="8" customWidth="1"/>
    <col min="14598" max="14598" width="62.33203125" style="8" customWidth="1"/>
    <col min="14599" max="14599" width="0.5546875" style="8" customWidth="1"/>
    <col min="14600" max="14600" width="14.6640625" style="8" customWidth="1"/>
    <col min="14601" max="14601" width="14.44140625" style="8" customWidth="1"/>
    <col min="14602" max="14602" width="13.44140625" style="8" customWidth="1"/>
    <col min="14603" max="14603" width="9.33203125" style="8"/>
    <col min="14604" max="14604" width="17.6640625" style="8" customWidth="1"/>
    <col min="14605" max="14848" width="9.33203125" style="8"/>
    <col min="14849" max="14849" width="13.6640625" style="8" customWidth="1"/>
    <col min="14850" max="14850" width="19" style="8" customWidth="1"/>
    <col min="14851" max="14851" width="1" style="8" customWidth="1"/>
    <col min="14852" max="14852" width="14.6640625" style="8" customWidth="1"/>
    <col min="14853" max="14853" width="18.6640625" style="8" customWidth="1"/>
    <col min="14854" max="14854" width="62.33203125" style="8" customWidth="1"/>
    <col min="14855" max="14855" width="0.5546875" style="8" customWidth="1"/>
    <col min="14856" max="14856" width="14.6640625" style="8" customWidth="1"/>
    <col min="14857" max="14857" width="14.44140625" style="8" customWidth="1"/>
    <col min="14858" max="14858" width="13.44140625" style="8" customWidth="1"/>
    <col min="14859" max="14859" width="9.33203125" style="8"/>
    <col min="14860" max="14860" width="17.6640625" style="8" customWidth="1"/>
    <col min="14861" max="15104" width="9.33203125" style="8"/>
    <col min="15105" max="15105" width="13.6640625" style="8" customWidth="1"/>
    <col min="15106" max="15106" width="19" style="8" customWidth="1"/>
    <col min="15107" max="15107" width="1" style="8" customWidth="1"/>
    <col min="15108" max="15108" width="14.6640625" style="8" customWidth="1"/>
    <col min="15109" max="15109" width="18.6640625" style="8" customWidth="1"/>
    <col min="15110" max="15110" width="62.33203125" style="8" customWidth="1"/>
    <col min="15111" max="15111" width="0.5546875" style="8" customWidth="1"/>
    <col min="15112" max="15112" width="14.6640625" style="8" customWidth="1"/>
    <col min="15113" max="15113" width="14.44140625" style="8" customWidth="1"/>
    <col min="15114" max="15114" width="13.44140625" style="8" customWidth="1"/>
    <col min="15115" max="15115" width="9.33203125" style="8"/>
    <col min="15116" max="15116" width="17.6640625" style="8" customWidth="1"/>
    <col min="15117" max="15360" width="9.33203125" style="8"/>
    <col min="15361" max="15361" width="13.6640625" style="8" customWidth="1"/>
    <col min="15362" max="15362" width="19" style="8" customWidth="1"/>
    <col min="15363" max="15363" width="1" style="8" customWidth="1"/>
    <col min="15364" max="15364" width="14.6640625" style="8" customWidth="1"/>
    <col min="15365" max="15365" width="18.6640625" style="8" customWidth="1"/>
    <col min="15366" max="15366" width="62.33203125" style="8" customWidth="1"/>
    <col min="15367" max="15367" width="0.5546875" style="8" customWidth="1"/>
    <col min="15368" max="15368" width="14.6640625" style="8" customWidth="1"/>
    <col min="15369" max="15369" width="14.44140625" style="8" customWidth="1"/>
    <col min="15370" max="15370" width="13.44140625" style="8" customWidth="1"/>
    <col min="15371" max="15371" width="9.33203125" style="8"/>
    <col min="15372" max="15372" width="17.6640625" style="8" customWidth="1"/>
    <col min="15373" max="15616" width="9.33203125" style="8"/>
    <col min="15617" max="15617" width="13.6640625" style="8" customWidth="1"/>
    <col min="15618" max="15618" width="19" style="8" customWidth="1"/>
    <col min="15619" max="15619" width="1" style="8" customWidth="1"/>
    <col min="15620" max="15620" width="14.6640625" style="8" customWidth="1"/>
    <col min="15621" max="15621" width="18.6640625" style="8" customWidth="1"/>
    <col min="15622" max="15622" width="62.33203125" style="8" customWidth="1"/>
    <col min="15623" max="15623" width="0.5546875" style="8" customWidth="1"/>
    <col min="15624" max="15624" width="14.6640625" style="8" customWidth="1"/>
    <col min="15625" max="15625" width="14.44140625" style="8" customWidth="1"/>
    <col min="15626" max="15626" width="13.44140625" style="8" customWidth="1"/>
    <col min="15627" max="15627" width="9.33203125" style="8"/>
    <col min="15628" max="15628" width="17.6640625" style="8" customWidth="1"/>
    <col min="15629" max="15872" width="9.33203125" style="8"/>
    <col min="15873" max="15873" width="13.6640625" style="8" customWidth="1"/>
    <col min="15874" max="15874" width="19" style="8" customWidth="1"/>
    <col min="15875" max="15875" width="1" style="8" customWidth="1"/>
    <col min="15876" max="15876" width="14.6640625" style="8" customWidth="1"/>
    <col min="15877" max="15877" width="18.6640625" style="8" customWidth="1"/>
    <col min="15878" max="15878" width="62.33203125" style="8" customWidth="1"/>
    <col min="15879" max="15879" width="0.5546875" style="8" customWidth="1"/>
    <col min="15880" max="15880" width="14.6640625" style="8" customWidth="1"/>
    <col min="15881" max="15881" width="14.44140625" style="8" customWidth="1"/>
    <col min="15882" max="15882" width="13.44140625" style="8" customWidth="1"/>
    <col min="15883" max="15883" width="9.33203125" style="8"/>
    <col min="15884" max="15884" width="17.6640625" style="8" customWidth="1"/>
    <col min="15885" max="16128" width="9.33203125" style="8"/>
    <col min="16129" max="16129" width="13.6640625" style="8" customWidth="1"/>
    <col min="16130" max="16130" width="19" style="8" customWidth="1"/>
    <col min="16131" max="16131" width="1" style="8" customWidth="1"/>
    <col min="16132" max="16132" width="14.6640625" style="8" customWidth="1"/>
    <col min="16133" max="16133" width="18.6640625" style="8" customWidth="1"/>
    <col min="16134" max="16134" width="62.33203125" style="8" customWidth="1"/>
    <col min="16135" max="16135" width="0.5546875" style="8" customWidth="1"/>
    <col min="16136" max="16136" width="14.6640625" style="8" customWidth="1"/>
    <col min="16137" max="16137" width="14.44140625" style="8" customWidth="1"/>
    <col min="16138" max="16138" width="13.44140625" style="8" customWidth="1"/>
    <col min="16139" max="16139" width="9.33203125" style="8"/>
    <col min="16140" max="16140" width="17.6640625" style="8" customWidth="1"/>
    <col min="16141" max="16384" width="9.33203125" style="8"/>
  </cols>
  <sheetData>
    <row r="1" spans="1:10" s="1" customFormat="1" ht="63" customHeight="1"/>
    <row r="2" spans="1:10" s="1" customFormat="1" ht="15" customHeight="1">
      <c r="A2" s="2"/>
      <c r="B2" s="3"/>
      <c r="C2" s="3"/>
      <c r="D2" s="3"/>
      <c r="E2" s="3"/>
      <c r="F2" s="3"/>
      <c r="G2" s="3"/>
      <c r="H2" s="3"/>
      <c r="I2" s="165"/>
    </row>
    <row r="3" spans="1:10" s="1" customFormat="1" ht="60.75" customHeight="1">
      <c r="A3" s="2"/>
      <c r="B3" s="4"/>
      <c r="C3" s="5"/>
      <c r="D3" s="164"/>
      <c r="E3" s="164" t="s">
        <v>62</v>
      </c>
      <c r="F3" s="378" t="s">
        <v>63</v>
      </c>
      <c r="G3" s="378"/>
      <c r="H3" s="378"/>
      <c r="I3" s="165"/>
    </row>
    <row r="4" spans="1:10" s="1" customFormat="1" ht="81" customHeight="1">
      <c r="A4" s="2"/>
      <c r="B4" s="338" t="s">
        <v>64</v>
      </c>
      <c r="C4" s="338"/>
      <c r="D4" s="338"/>
      <c r="E4" s="338"/>
      <c r="F4" s="338"/>
      <c r="G4" s="338"/>
      <c r="H4" s="338"/>
    </row>
    <row r="5" spans="1:10" s="1" customFormat="1" ht="24.75" customHeight="1">
      <c r="A5" s="6"/>
      <c r="B5" s="166" t="s">
        <v>3</v>
      </c>
      <c r="C5" s="167">
        <v>4</v>
      </c>
      <c r="D5" s="167">
        <v>1.2</v>
      </c>
      <c r="E5" s="166" t="s">
        <v>4</v>
      </c>
      <c r="F5" s="168">
        <v>44317</v>
      </c>
      <c r="G5" s="2"/>
      <c r="I5" s="169"/>
      <c r="J5" s="7"/>
    </row>
    <row r="6" spans="1:10" s="2" customFormat="1"/>
    <row r="7" spans="1:10" s="2" customFormat="1" ht="85.5" customHeight="1">
      <c r="B7" s="379" t="s">
        <v>65</v>
      </c>
      <c r="C7" s="379"/>
      <c r="D7" s="379"/>
      <c r="E7" s="379"/>
      <c r="F7" s="379"/>
      <c r="G7" s="379"/>
      <c r="H7" s="379"/>
      <c r="I7" s="379"/>
    </row>
    <row r="8" spans="1:10" ht="12" customHeight="1">
      <c r="B8" s="170"/>
      <c r="C8" s="170"/>
      <c r="D8" s="170"/>
      <c r="E8" s="170"/>
      <c r="F8" s="170"/>
      <c r="G8" s="170"/>
      <c r="H8" s="170"/>
      <c r="I8" s="170"/>
      <c r="J8" s="171"/>
    </row>
    <row r="9" spans="1:10" ht="1.5" customHeight="1">
      <c r="B9" s="170"/>
      <c r="C9" s="170"/>
      <c r="D9" s="170"/>
      <c r="E9" s="170"/>
      <c r="F9" s="170"/>
      <c r="G9" s="170"/>
      <c r="H9" s="170"/>
      <c r="I9" s="170"/>
      <c r="J9" s="171"/>
    </row>
    <row r="10" spans="1:10" ht="17.25" customHeight="1">
      <c r="B10" s="172" t="s">
        <v>66</v>
      </c>
      <c r="C10" s="10"/>
      <c r="D10" s="10"/>
      <c r="E10" s="10"/>
      <c r="F10" s="10"/>
      <c r="G10" s="10"/>
    </row>
    <row r="11" spans="1:10" ht="1.5" customHeight="1">
      <c r="B11" s="173"/>
      <c r="C11" s="10"/>
      <c r="D11" s="10"/>
      <c r="E11" s="10"/>
      <c r="F11" s="10"/>
      <c r="G11" s="10"/>
    </row>
    <row r="12" spans="1:10" ht="10.199999999999999" customHeight="1">
      <c r="B12" s="173"/>
      <c r="C12" s="10"/>
      <c r="D12" s="10"/>
      <c r="E12" s="10"/>
      <c r="F12" s="10"/>
      <c r="G12" s="10"/>
    </row>
    <row r="13" spans="1:10" ht="16.2" customHeight="1">
      <c r="B13" s="173"/>
      <c r="C13" s="10"/>
      <c r="D13" s="375"/>
      <c r="E13" s="377" t="s">
        <v>23</v>
      </c>
      <c r="F13" s="9"/>
      <c r="G13" s="10"/>
    </row>
    <row r="14" spans="1:10" ht="16.2" customHeight="1">
      <c r="B14" s="173"/>
      <c r="C14" s="10"/>
      <c r="D14" s="376"/>
      <c r="E14" s="377"/>
      <c r="F14" s="10"/>
      <c r="G14" s="10"/>
    </row>
    <row r="15" spans="1:10" ht="17.25" customHeight="1">
      <c r="C15" s="10"/>
      <c r="D15" s="12"/>
      <c r="E15" s="10"/>
      <c r="F15" s="10"/>
      <c r="G15" s="10"/>
    </row>
    <row r="16" spans="1:10" ht="3.75" customHeight="1">
      <c r="B16" s="174"/>
      <c r="C16" s="174"/>
      <c r="D16" s="175"/>
      <c r="E16" s="12"/>
      <c r="F16" s="174"/>
      <c r="G16" s="174"/>
    </row>
    <row r="17" spans="2:12" ht="16.2" customHeight="1">
      <c r="B17" s="173"/>
      <c r="C17" s="173"/>
      <c r="D17" s="375"/>
      <c r="E17" s="377" t="s">
        <v>23</v>
      </c>
      <c r="F17" s="9"/>
      <c r="G17" s="173"/>
    </row>
    <row r="18" spans="2:12" ht="16.2" customHeight="1">
      <c r="B18" s="173"/>
      <c r="C18" s="173"/>
      <c r="D18" s="376"/>
      <c r="E18" s="377"/>
      <c r="F18" s="173"/>
      <c r="G18" s="173"/>
    </row>
    <row r="19" spans="2:12" ht="13.5" customHeight="1">
      <c r="D19" s="173"/>
      <c r="H19" s="176"/>
      <c r="I19" s="177"/>
    </row>
    <row r="20" spans="2:12" ht="1.5" customHeight="1">
      <c r="B20" s="9"/>
      <c r="H20" s="176"/>
      <c r="I20" s="177"/>
    </row>
    <row r="21" spans="2:12" ht="17.25" customHeight="1">
      <c r="B21" s="382" t="s">
        <v>67</v>
      </c>
      <c r="C21" s="382"/>
      <c r="D21" s="382"/>
      <c r="E21" s="382"/>
      <c r="F21" s="382"/>
      <c r="G21" s="382"/>
      <c r="H21" s="383"/>
      <c r="I21" s="383"/>
      <c r="J21" s="383"/>
    </row>
    <row r="22" spans="2:12" ht="1.5" customHeight="1">
      <c r="B22" s="178"/>
      <c r="C22" s="178"/>
      <c r="D22" s="178"/>
      <c r="E22" s="178"/>
      <c r="F22" s="178"/>
      <c r="G22" s="178"/>
      <c r="H22" s="171"/>
      <c r="I22" s="171"/>
      <c r="J22" s="171"/>
    </row>
    <row r="23" spans="2:12" ht="10.199999999999999" customHeight="1">
      <c r="B23" s="178"/>
      <c r="C23" s="178"/>
      <c r="D23" s="178"/>
      <c r="E23" s="178"/>
      <c r="F23" s="178"/>
      <c r="G23" s="178"/>
      <c r="H23" s="171"/>
      <c r="I23" s="171"/>
      <c r="J23" s="171"/>
    </row>
    <row r="24" spans="2:12" s="16" customFormat="1" ht="20.100000000000001" customHeight="1">
      <c r="B24" s="179" t="s">
        <v>5</v>
      </c>
      <c r="C24" s="180"/>
      <c r="D24" s="180"/>
      <c r="E24" s="180"/>
      <c r="F24" s="181"/>
      <c r="G24" s="182"/>
      <c r="H24" s="384"/>
      <c r="I24" s="385"/>
    </row>
    <row r="25" spans="2:12" s="16" customFormat="1" ht="20.100000000000001" customHeight="1">
      <c r="B25" s="183" t="s">
        <v>68</v>
      </c>
      <c r="C25" s="184"/>
      <c r="D25" s="184"/>
      <c r="E25" s="184"/>
      <c r="F25" s="185"/>
      <c r="G25" s="186"/>
      <c r="H25" s="386"/>
      <c r="I25" s="387"/>
    </row>
    <row r="26" spans="2:12" s="16" customFormat="1" ht="20.100000000000001" customHeight="1">
      <c r="B26" s="183" t="s">
        <v>69</v>
      </c>
      <c r="C26" s="184"/>
      <c r="D26" s="184"/>
      <c r="E26" s="184"/>
      <c r="F26" s="185"/>
      <c r="G26" s="186"/>
      <c r="H26" s="386"/>
      <c r="I26" s="387"/>
      <c r="J26" s="388" t="str">
        <f>IF((CentralACAprts+CondWaterAprt+NoCentralACAprt)&gt;NoofAprts,"Sum of the apartments that fall within these three categories cannot be higher than total number of apartments","")</f>
        <v/>
      </c>
      <c r="K26" s="389"/>
      <c r="L26" s="389"/>
    </row>
    <row r="27" spans="2:12" s="16" customFormat="1" ht="20.100000000000001" customHeight="1">
      <c r="B27" s="183" t="s">
        <v>70</v>
      </c>
      <c r="C27" s="187"/>
      <c r="D27" s="187"/>
      <c r="E27" s="187"/>
      <c r="F27" s="188"/>
      <c r="G27" s="189"/>
      <c r="H27" s="386"/>
      <c r="I27" s="387"/>
      <c r="J27" s="388"/>
      <c r="K27" s="389"/>
      <c r="L27" s="389"/>
    </row>
    <row r="28" spans="2:12" s="16" customFormat="1" ht="20.100000000000001" customHeight="1">
      <c r="B28" s="190" t="s">
        <v>71</v>
      </c>
      <c r="C28" s="191"/>
      <c r="D28" s="191"/>
      <c r="E28" s="191"/>
      <c r="F28" s="192"/>
      <c r="G28" s="193"/>
      <c r="H28" s="390"/>
      <c r="I28" s="391"/>
      <c r="J28" s="388"/>
      <c r="K28" s="389"/>
      <c r="L28" s="389"/>
    </row>
    <row r="29" spans="2:12" s="16" customFormat="1" ht="11.25" customHeight="1">
      <c r="B29" s="9"/>
      <c r="C29" s="8"/>
      <c r="D29" s="8"/>
      <c r="E29" s="8"/>
      <c r="F29" s="8"/>
      <c r="G29" s="8"/>
      <c r="H29" s="176"/>
      <c r="I29" s="177"/>
    </row>
    <row r="30" spans="2:12" ht="1.5" customHeight="1">
      <c r="B30" s="9"/>
      <c r="H30" s="176"/>
      <c r="I30" s="177"/>
    </row>
    <row r="31" spans="2:12" s="16" customFormat="1" ht="18" customHeight="1">
      <c r="B31" s="382" t="s">
        <v>72</v>
      </c>
      <c r="C31" s="382"/>
      <c r="D31" s="382"/>
      <c r="E31" s="382"/>
      <c r="F31" s="382"/>
      <c r="G31" s="382"/>
      <c r="H31" s="383"/>
      <c r="I31" s="383"/>
      <c r="J31" s="383"/>
    </row>
    <row r="32" spans="2:12" ht="1.5" customHeight="1">
      <c r="B32" s="9"/>
      <c r="H32" s="176"/>
      <c r="I32" s="177"/>
    </row>
    <row r="33" spans="1:12" s="16" customFormat="1" ht="8.25" customHeight="1">
      <c r="A33" s="184"/>
      <c r="B33" s="184"/>
      <c r="C33" s="184"/>
      <c r="D33" s="184"/>
      <c r="E33" s="184"/>
      <c r="F33" s="178"/>
      <c r="G33" s="178"/>
      <c r="H33" s="171"/>
      <c r="I33" s="194"/>
    </row>
    <row r="34" spans="1:12" s="16" customFormat="1" ht="20.100000000000001" customHeight="1">
      <c r="B34" s="195" t="s">
        <v>73</v>
      </c>
      <c r="C34" s="196"/>
      <c r="D34" s="196"/>
      <c r="E34" s="196"/>
      <c r="F34" s="197"/>
      <c r="G34" s="198"/>
      <c r="H34" s="392"/>
      <c r="I34" s="393"/>
      <c r="J34" s="146" t="str">
        <f>IF(LiftAprt&gt;NoofAprts,"Lift-serviced apartments cannot be higher than total number of apartments","")</f>
        <v/>
      </c>
    </row>
    <row r="35" spans="1:12" s="16" customFormat="1" ht="20.100000000000001" customHeight="1">
      <c r="B35" s="199" t="s">
        <v>74</v>
      </c>
      <c r="C35" s="184"/>
      <c r="D35" s="184"/>
      <c r="E35" s="184"/>
      <c r="F35" s="185"/>
      <c r="G35" s="186"/>
      <c r="H35" s="386"/>
      <c r="I35" s="387"/>
    </row>
    <row r="36" spans="1:12" s="16" customFormat="1" ht="20.100000000000001" customHeight="1">
      <c r="B36" s="199" t="s">
        <v>75</v>
      </c>
      <c r="C36" s="184"/>
      <c r="D36" s="184"/>
      <c r="E36" s="184"/>
      <c r="F36" s="185"/>
      <c r="G36" s="186"/>
      <c r="H36" s="386"/>
      <c r="I36" s="387"/>
    </row>
    <row r="37" spans="1:12" s="16" customFormat="1" ht="20.100000000000001" customHeight="1">
      <c r="B37" s="199" t="s">
        <v>76</v>
      </c>
      <c r="C37" s="184"/>
      <c r="D37" s="184"/>
      <c r="E37" s="184"/>
      <c r="F37" s="185"/>
      <c r="G37" s="186"/>
      <c r="H37" s="386"/>
      <c r="I37" s="387"/>
    </row>
    <row r="38" spans="1:12" s="16" customFormat="1" ht="20.100000000000001" customHeight="1">
      <c r="B38" s="190" t="s">
        <v>77</v>
      </c>
      <c r="C38" s="191"/>
      <c r="D38" s="191"/>
      <c r="E38" s="191"/>
      <c r="F38" s="192"/>
      <c r="G38" s="193"/>
      <c r="H38" s="380"/>
      <c r="I38" s="381"/>
    </row>
    <row r="39" spans="1:12" s="16" customFormat="1" ht="9" customHeight="1">
      <c r="B39" s="9"/>
      <c r="C39" s="8"/>
      <c r="D39" s="8"/>
      <c r="E39" s="8"/>
      <c r="F39" s="8"/>
      <c r="G39" s="8"/>
      <c r="H39" s="176"/>
      <c r="I39" s="177"/>
    </row>
    <row r="40" spans="1:12" ht="1.5" customHeight="1">
      <c r="B40" s="9"/>
      <c r="H40" s="176"/>
      <c r="I40" s="177"/>
    </row>
    <row r="41" spans="1:12" s="16" customFormat="1" ht="16.5" customHeight="1">
      <c r="B41" s="382" t="s">
        <v>78</v>
      </c>
      <c r="C41" s="382"/>
      <c r="D41" s="382"/>
      <c r="E41" s="382"/>
      <c r="F41" s="382"/>
      <c r="G41" s="382"/>
      <c r="H41" s="383"/>
      <c r="I41" s="383"/>
      <c r="J41" s="383"/>
    </row>
    <row r="42" spans="1:12" ht="1.5" customHeight="1">
      <c r="B42" s="9"/>
      <c r="H42" s="176"/>
      <c r="I42" s="177"/>
    </row>
    <row r="43" spans="1:12" ht="8.25" customHeight="1"/>
    <row r="44" spans="1:12" s="16" customFormat="1" ht="20.100000000000001" customHeight="1">
      <c r="B44" s="195" t="s">
        <v>79</v>
      </c>
      <c r="C44" s="196"/>
      <c r="D44" s="196"/>
      <c r="E44" s="196"/>
      <c r="F44" s="197"/>
      <c r="G44" s="198"/>
      <c r="H44" s="392"/>
      <c r="I44" s="393"/>
      <c r="J44" s="388" t="str">
        <f>IF((CentralColdWater+ColdWaterCentralDHW+ColdWaterCentralNoDHW)&gt;NoofAprts,"Sum of the apartments that fall within these three categories cannot be higher than total number of apartments","")</f>
        <v/>
      </c>
      <c r="K44" s="389"/>
      <c r="L44" s="389"/>
    </row>
    <row r="45" spans="1:12" s="16" customFormat="1" ht="20.100000000000001" customHeight="1">
      <c r="B45" s="396" t="s">
        <v>80</v>
      </c>
      <c r="C45" s="397"/>
      <c r="D45" s="397"/>
      <c r="E45" s="397"/>
      <c r="F45" s="398"/>
      <c r="G45" s="186"/>
      <c r="H45" s="386"/>
      <c r="I45" s="387"/>
      <c r="J45" s="388"/>
      <c r="K45" s="389"/>
      <c r="L45" s="389"/>
    </row>
    <row r="46" spans="1:12" s="16" customFormat="1" ht="20.100000000000001" customHeight="1">
      <c r="B46" s="199" t="s">
        <v>81</v>
      </c>
      <c r="C46" s="184"/>
      <c r="D46" s="184"/>
      <c r="E46" s="184"/>
      <c r="F46" s="185"/>
      <c r="G46" s="186"/>
      <c r="H46" s="399"/>
      <c r="I46" s="400"/>
      <c r="J46" s="388"/>
      <c r="K46" s="389"/>
      <c r="L46" s="389"/>
    </row>
    <row r="47" spans="1:12" s="16" customFormat="1" ht="20.100000000000001" customHeight="1">
      <c r="B47" s="190" t="s">
        <v>82</v>
      </c>
      <c r="C47" s="191"/>
      <c r="D47" s="191"/>
      <c r="E47" s="191"/>
      <c r="F47" s="192"/>
      <c r="G47" s="193"/>
      <c r="H47" s="399"/>
      <c r="I47" s="400"/>
    </row>
    <row r="48" spans="1:12" s="16" customFormat="1" ht="9" customHeight="1">
      <c r="B48" s="9"/>
      <c r="C48" s="8"/>
      <c r="D48" s="8"/>
      <c r="E48" s="8"/>
      <c r="F48" s="8"/>
      <c r="G48" s="8"/>
      <c r="H48" s="176"/>
      <c r="I48" s="177"/>
    </row>
    <row r="49" spans="2:10" ht="1.5" customHeight="1">
      <c r="B49" s="9"/>
      <c r="H49" s="176"/>
      <c r="I49" s="177"/>
    </row>
    <row r="50" spans="2:10" s="16" customFormat="1" ht="16.5" customHeight="1">
      <c r="B50" s="382" t="s">
        <v>83</v>
      </c>
      <c r="C50" s="382"/>
      <c r="D50" s="382"/>
      <c r="E50" s="382"/>
      <c r="F50" s="382"/>
      <c r="G50" s="382"/>
      <c r="H50" s="382"/>
      <c r="I50" s="382"/>
      <c r="J50" s="382"/>
    </row>
    <row r="51" spans="2:10" ht="1.5" customHeight="1">
      <c r="B51" s="9"/>
      <c r="H51" s="176"/>
      <c r="I51" s="177"/>
    </row>
    <row r="52" spans="2:10" ht="8.25" customHeight="1"/>
    <row r="53" spans="2:10" s="16" customFormat="1" ht="20.100000000000001" customHeight="1">
      <c r="B53" s="200" t="s">
        <v>84</v>
      </c>
      <c r="C53" s="201"/>
      <c r="D53" s="201"/>
      <c r="E53" s="201"/>
      <c r="F53" s="202" t="s">
        <v>85</v>
      </c>
      <c r="G53" s="203"/>
      <c r="H53" s="401"/>
      <c r="I53" s="402"/>
    </row>
    <row r="54" spans="2:10" s="16" customFormat="1" ht="20.100000000000001" customHeight="1">
      <c r="B54" s="204" t="str">
        <f>IF(SUM(H53:H54)=1,"","ERROR: Percentage breakdown must total 100%")</f>
        <v>ERROR: Percentage breakdown must total 100%</v>
      </c>
      <c r="C54" s="205"/>
      <c r="D54" s="205"/>
      <c r="E54" s="205"/>
      <c r="F54" s="206" t="s">
        <v>86</v>
      </c>
      <c r="G54" s="207"/>
      <c r="H54" s="403"/>
      <c r="I54" s="404"/>
    </row>
    <row r="55" spans="2:10" s="16" customFormat="1" ht="20.100000000000001" hidden="1" customHeight="1">
      <c r="B55" s="208"/>
      <c r="C55" s="209"/>
      <c r="D55" s="209"/>
      <c r="E55" s="209"/>
      <c r="F55" s="210" t="s">
        <v>87</v>
      </c>
      <c r="G55" s="207"/>
      <c r="H55" s="405">
        <v>0</v>
      </c>
      <c r="I55" s="406"/>
    </row>
    <row r="56" spans="2:10" ht="15" customHeight="1">
      <c r="B56" s="211"/>
      <c r="C56" s="212"/>
      <c r="D56" s="212"/>
      <c r="E56" s="212"/>
      <c r="F56" s="212"/>
      <c r="G56" s="212"/>
      <c r="H56" s="176"/>
    </row>
    <row r="57" spans="2:10" ht="1.5" customHeight="1">
      <c r="B57" s="213"/>
      <c r="C57" s="214"/>
      <c r="D57" s="214"/>
      <c r="E57" s="214"/>
      <c r="F57" s="214"/>
      <c r="G57" s="214"/>
      <c r="H57" s="215"/>
      <c r="I57" s="32"/>
    </row>
    <row r="58" spans="2:10" ht="21.75" customHeight="1">
      <c r="B58" s="394" t="s">
        <v>20</v>
      </c>
      <c r="C58" s="394"/>
      <c r="D58" s="394"/>
      <c r="E58" s="394"/>
      <c r="F58" s="394"/>
      <c r="G58" s="394"/>
      <c r="H58" s="395"/>
      <c r="I58" s="395"/>
      <c r="J58" s="395"/>
    </row>
    <row r="59" spans="2:10" ht="1.5" customHeight="1">
      <c r="B59" s="213"/>
      <c r="C59" s="214"/>
      <c r="D59" s="214"/>
      <c r="E59" s="214"/>
      <c r="F59" s="214"/>
      <c r="G59" s="214"/>
      <c r="H59" s="215"/>
      <c r="I59" s="32"/>
      <c r="J59" s="171"/>
    </row>
    <row r="60" spans="2:10" ht="10.199999999999999" customHeight="1">
      <c r="F60" s="216"/>
      <c r="G60" s="216"/>
      <c r="J60" s="39"/>
    </row>
    <row r="61" spans="2:10" ht="18" hidden="1" customHeight="1">
      <c r="B61" s="217"/>
      <c r="C61" s="217"/>
      <c r="D61" s="218" t="s">
        <v>88</v>
      </c>
      <c r="E61" s="217"/>
      <c r="F61" s="217"/>
      <c r="G61" s="217"/>
      <c r="H61" s="219"/>
      <c r="J61" s="39"/>
    </row>
    <row r="62" spans="2:10" ht="18" hidden="1" customHeight="1">
      <c r="D62" s="407" t="str">
        <f>IF(ISNUMBER(#REF!),#REF!,"")</f>
        <v/>
      </c>
      <c r="E62" s="407"/>
      <c r="F62" s="407"/>
      <c r="G62" s="220"/>
      <c r="H62" s="221" t="s">
        <v>89</v>
      </c>
      <c r="I62" s="222"/>
      <c r="J62" s="39"/>
    </row>
    <row r="63" spans="2:10" ht="18" hidden="1" customHeight="1">
      <c r="D63" s="10" t="str">
        <f>CONCATENATE("Maximum Emissions at ",D13, " Star NABERS Energy")</f>
        <v>Maximum Emissions at  Star NABERS Energy</v>
      </c>
      <c r="E63" s="216"/>
      <c r="G63" s="216"/>
      <c r="J63" s="39"/>
    </row>
    <row r="64" spans="2:10" ht="18" hidden="1" customHeight="1">
      <c r="D64" s="407" t="str">
        <f>IF(ISNUMBER(#REF!),#REF!,"")</f>
        <v/>
      </c>
      <c r="E64" s="407"/>
      <c r="F64" s="407"/>
      <c r="G64" s="220"/>
      <c r="H64" s="221" t="s">
        <v>89</v>
      </c>
      <c r="I64" s="222"/>
      <c r="J64" s="223"/>
    </row>
    <row r="65" spans="2:11" ht="18" hidden="1" customHeight="1">
      <c r="D65" s="224"/>
      <c r="E65" s="224"/>
      <c r="F65" s="224"/>
      <c r="G65" s="220"/>
      <c r="H65" s="221"/>
      <c r="I65" s="222"/>
      <c r="J65" s="223"/>
    </row>
    <row r="66" spans="2:11" ht="18" customHeight="1">
      <c r="D66" s="218" t="s">
        <v>90</v>
      </c>
      <c r="E66" s="217"/>
      <c r="F66" s="217"/>
      <c r="G66" s="217"/>
      <c r="H66" s="219"/>
      <c r="J66" s="223"/>
    </row>
    <row r="67" spans="2:11" ht="18" customHeight="1">
      <c r="D67" s="407" t="str">
        <f>IF(ISERROR(SUMPRODUCT(F75:F77,H153:H155)),"",SUMPRODUCT(F75:F77,H153:H155))</f>
        <v/>
      </c>
      <c r="E67" s="407"/>
      <c r="F67" s="407"/>
      <c r="G67" s="220"/>
      <c r="H67" s="225" t="s">
        <v>89</v>
      </c>
      <c r="I67" s="222"/>
      <c r="J67" s="223"/>
    </row>
    <row r="68" spans="2:11" ht="18" customHeight="1">
      <c r="D68" s="224"/>
      <c r="E68" s="224"/>
      <c r="F68" s="224"/>
      <c r="G68" s="220"/>
      <c r="H68" s="221"/>
      <c r="I68" s="222"/>
      <c r="J68" s="223"/>
    </row>
    <row r="69" spans="2:11" ht="18" customHeight="1">
      <c r="D69" s="218" t="s">
        <v>91</v>
      </c>
      <c r="E69" s="217"/>
      <c r="F69" s="217"/>
      <c r="G69" s="217"/>
      <c r="H69" s="219"/>
      <c r="J69" s="223"/>
    </row>
    <row r="70" spans="2:11" ht="18" customHeight="1">
      <c r="D70" s="407" t="str">
        <f>IF(ISERROR(SUMPRODUCT(F75:F77,I153:I155)),"",SUMPRODUCT(F75:F77,I153:I155))</f>
        <v/>
      </c>
      <c r="E70" s="407"/>
      <c r="F70" s="407"/>
      <c r="G70" s="220"/>
      <c r="H70" s="221" t="s">
        <v>89</v>
      </c>
      <c r="I70" s="222"/>
      <c r="J70" s="223"/>
    </row>
    <row r="71" spans="2:11" ht="18" customHeight="1">
      <c r="D71" s="224"/>
      <c r="E71" s="224"/>
      <c r="F71" s="224"/>
      <c r="G71" s="220"/>
      <c r="H71" s="221"/>
      <c r="I71" s="222"/>
      <c r="J71" s="223"/>
    </row>
    <row r="72" spans="2:11" ht="11.25" customHeight="1">
      <c r="J72" s="223"/>
    </row>
    <row r="73" spans="2:11" ht="18" customHeight="1">
      <c r="D73" s="178" t="s">
        <v>92</v>
      </c>
      <c r="J73" s="223"/>
    </row>
    <row r="74" spans="2:11" s="226" customFormat="1" ht="3" customHeight="1">
      <c r="B74" s="227"/>
      <c r="C74" s="227"/>
      <c r="D74" s="227"/>
      <c r="E74" s="227"/>
      <c r="F74" s="227"/>
      <c r="G74" s="227"/>
      <c r="H74" s="228"/>
      <c r="J74" s="229"/>
    </row>
    <row r="75" spans="2:11" s="226" customFormat="1" ht="12.75" customHeight="1">
      <c r="C75" s="178"/>
      <c r="D75" s="178"/>
      <c r="E75" s="230" t="s">
        <v>85</v>
      </c>
      <c r="F75" s="231">
        <f>IF(AND(J26="",J34="",J44=""),ROUNDDOWN(H145,0),"Please check inputs")</f>
        <v>0</v>
      </c>
      <c r="G75" s="232"/>
      <c r="H75" s="221" t="s">
        <v>93</v>
      </c>
      <c r="I75" s="171"/>
      <c r="J75" s="171"/>
      <c r="K75" s="233"/>
    </row>
    <row r="76" spans="2:11" s="226" customFormat="1" ht="12.75" customHeight="1">
      <c r="B76" s="227"/>
      <c r="C76" s="227"/>
      <c r="D76" s="217"/>
      <c r="E76" s="230" t="s">
        <v>86</v>
      </c>
      <c r="F76" s="231">
        <f>IF(AND(J26="",J34="",J44=""),ROUNDDOWN(H146,0),"Please check inputs")</f>
        <v>0</v>
      </c>
      <c r="G76" s="234"/>
      <c r="H76" s="221" t="s">
        <v>94</v>
      </c>
      <c r="J76" s="229"/>
      <c r="K76" s="233"/>
    </row>
    <row r="77" spans="2:11" s="226" customFormat="1" ht="12.75" hidden="1" customHeight="1">
      <c r="B77" s="217"/>
      <c r="C77" s="216"/>
      <c r="D77" s="216"/>
      <c r="E77" s="230" t="s">
        <v>87</v>
      </c>
      <c r="F77" s="231">
        <f>ROUNDDOWN(H147,0)</f>
        <v>0</v>
      </c>
      <c r="G77" s="235"/>
      <c r="H77" s="221" t="s">
        <v>95</v>
      </c>
      <c r="J77" s="229"/>
    </row>
    <row r="78" spans="2:11" s="226" customFormat="1" ht="10.199999999999999" customHeight="1">
      <c r="B78" s="217"/>
      <c r="C78" s="216"/>
      <c r="D78" s="216"/>
      <c r="E78" s="230"/>
      <c r="F78" s="231"/>
      <c r="G78" s="235"/>
      <c r="H78" s="221"/>
      <c r="J78" s="229"/>
    </row>
    <row r="79" spans="2:11" s="226" customFormat="1" ht="1.5" customHeight="1">
      <c r="B79" s="29"/>
      <c r="C79" s="236"/>
      <c r="D79" s="236"/>
      <c r="E79" s="237"/>
      <c r="F79" s="237"/>
      <c r="G79" s="236"/>
      <c r="H79" s="237"/>
      <c r="I79" s="237"/>
      <c r="J79" s="229"/>
    </row>
    <row r="80" spans="2:11" s="226" customFormat="1" ht="10.199999999999999" customHeight="1">
      <c r="B80" s="217"/>
      <c r="C80" s="216"/>
      <c r="D80" s="216"/>
      <c r="G80" s="216"/>
      <c r="J80" s="229"/>
    </row>
    <row r="81" spans="1:10" s="226" customFormat="1" ht="18" customHeight="1">
      <c r="B81" s="227"/>
      <c r="C81" s="227"/>
      <c r="D81" s="10" t="s">
        <v>96</v>
      </c>
      <c r="E81" s="216"/>
      <c r="F81" s="8"/>
      <c r="G81" s="217"/>
      <c r="H81" s="219"/>
      <c r="I81" s="8"/>
      <c r="J81" s="229"/>
    </row>
    <row r="82" spans="1:10" s="226" customFormat="1" ht="18" customHeight="1">
      <c r="B82" s="227"/>
      <c r="C82" s="227"/>
      <c r="D82" s="238"/>
      <c r="E82" s="239" t="s">
        <v>97</v>
      </c>
      <c r="F82" s="238" t="str">
        <f>IF(AND(J26="",J34="",J44=""),IF(ISNUMBER(H202),H202,""),"Please check inputs")</f>
        <v/>
      </c>
      <c r="G82" s="240"/>
      <c r="H82" s="241" t="s">
        <v>98</v>
      </c>
      <c r="I82" s="242"/>
      <c r="J82" s="229"/>
    </row>
    <row r="83" spans="1:10" s="226" customFormat="1" ht="18" customHeight="1">
      <c r="B83" s="227"/>
      <c r="C83" s="227"/>
      <c r="D83" s="243"/>
      <c r="E83" s="243"/>
      <c r="F83" s="243"/>
      <c r="G83" s="240"/>
      <c r="H83" s="241"/>
      <c r="I83" s="242"/>
      <c r="J83" s="229"/>
    </row>
    <row r="84" spans="1:10" s="226" customFormat="1" ht="18" customHeight="1">
      <c r="B84" s="227"/>
      <c r="C84" s="227"/>
      <c r="G84" s="216"/>
      <c r="H84" s="8"/>
      <c r="I84" s="8"/>
      <c r="J84" s="229"/>
    </row>
    <row r="85" spans="1:10" ht="18" customHeight="1">
      <c r="B85" s="217"/>
      <c r="C85" s="217"/>
      <c r="D85" s="408"/>
      <c r="E85" s="408"/>
      <c r="F85" s="408"/>
      <c r="G85" s="240"/>
      <c r="H85" s="241"/>
      <c r="I85" s="242"/>
    </row>
    <row r="86" spans="1:10" ht="16.8" hidden="1">
      <c r="B86" s="217"/>
      <c r="C86" s="217"/>
      <c r="D86" s="243"/>
      <c r="E86" s="243"/>
      <c r="F86" s="243"/>
      <c r="G86" s="240"/>
      <c r="H86" s="241"/>
      <c r="I86" s="242"/>
    </row>
    <row r="87" spans="1:10" ht="1.5" customHeight="1">
      <c r="B87" s="29"/>
      <c r="C87" s="236"/>
      <c r="D87" s="236"/>
      <c r="E87" s="237"/>
      <c r="F87" s="237"/>
      <c r="G87" s="236"/>
      <c r="H87" s="237"/>
      <c r="I87" s="237"/>
      <c r="J87" s="244"/>
    </row>
    <row r="88" spans="1:10">
      <c r="B88" s="217"/>
      <c r="C88" s="217"/>
      <c r="D88" s="217"/>
      <c r="E88" s="217"/>
      <c r="F88" s="217"/>
      <c r="G88" s="217"/>
      <c r="H88" s="245"/>
      <c r="J88" s="244"/>
    </row>
    <row r="89" spans="1:10">
      <c r="B89" s="217"/>
      <c r="C89" s="217"/>
      <c r="D89" s="217"/>
      <c r="E89" s="217"/>
      <c r="F89" s="217"/>
      <c r="G89" s="217"/>
      <c r="H89" s="245"/>
      <c r="J89" s="244"/>
    </row>
    <row r="90" spans="1:10">
      <c r="B90" s="217"/>
      <c r="C90" s="217"/>
      <c r="D90" s="217"/>
      <c r="E90" s="217"/>
      <c r="F90" s="217"/>
      <c r="G90" s="217"/>
      <c r="H90" s="245"/>
      <c r="J90" s="244"/>
    </row>
    <row r="91" spans="1:10">
      <c r="B91" s="246"/>
      <c r="C91" s="246"/>
      <c r="D91" s="246"/>
      <c r="E91" s="246"/>
      <c r="F91" s="246"/>
      <c r="G91" s="246"/>
    </row>
    <row r="92" spans="1:10">
      <c r="B92" s="247"/>
      <c r="C92" s="247"/>
      <c r="D92" s="247"/>
      <c r="E92" s="247"/>
      <c r="F92" s="247"/>
      <c r="G92" s="247"/>
      <c r="H92" s="247"/>
      <c r="I92" s="247"/>
    </row>
    <row r="93" spans="1:10" ht="25.8" hidden="1">
      <c r="A93" s="248"/>
      <c r="B93" s="249" t="s">
        <v>99</v>
      </c>
      <c r="C93" s="250"/>
      <c r="D93" s="250"/>
      <c r="E93" s="250"/>
      <c r="F93" s="250"/>
      <c r="G93" s="250"/>
      <c r="H93" s="250"/>
      <c r="I93" s="250"/>
      <c r="J93" s="250"/>
    </row>
    <row r="94" spans="1:10" ht="14.4" hidden="1">
      <c r="A94" s="248"/>
      <c r="B94" s="251" t="s">
        <v>100</v>
      </c>
      <c r="C94" s="250"/>
      <c r="D94" s="250"/>
      <c r="E94" s="250"/>
      <c r="F94" s="250"/>
      <c r="G94" s="250"/>
      <c r="H94" s="252" t="s">
        <v>101</v>
      </c>
      <c r="I94" s="250"/>
      <c r="J94" s="250" t="s">
        <v>102</v>
      </c>
    </row>
    <row r="95" spans="1:10" ht="14.4" hidden="1">
      <c r="A95" s="248"/>
      <c r="B95" s="250" t="s">
        <v>103</v>
      </c>
      <c r="C95" s="250"/>
      <c r="D95" s="250"/>
      <c r="E95" s="250"/>
      <c r="F95" s="250"/>
      <c r="G95" s="250"/>
      <c r="H95" s="248">
        <v>0.9</v>
      </c>
      <c r="I95" s="253" t="s">
        <v>104</v>
      </c>
      <c r="J95" s="250">
        <f>H95*0.278</f>
        <v>0.25020000000000003</v>
      </c>
    </row>
    <row r="96" spans="1:10" ht="14.4" hidden="1">
      <c r="A96" s="248"/>
      <c r="B96" s="250" t="s">
        <v>105</v>
      </c>
      <c r="C96" s="250"/>
      <c r="D96" s="250"/>
      <c r="E96" s="250"/>
      <c r="F96" s="250"/>
      <c r="G96" s="250"/>
      <c r="H96" s="248">
        <f>J96*3.6</f>
        <v>0.23266800000000004</v>
      </c>
      <c r="I96" s="253" t="s">
        <v>104</v>
      </c>
      <c r="J96" s="248">
        <v>6.4630000000000007E-2</v>
      </c>
    </row>
    <row r="97" spans="1:10" ht="14.4" hidden="1">
      <c r="A97" s="248"/>
      <c r="B97" s="250" t="s">
        <v>106</v>
      </c>
      <c r="C97" s="250"/>
      <c r="D97" s="250"/>
      <c r="E97" s="250"/>
      <c r="F97" s="250"/>
      <c r="G97" s="250"/>
      <c r="H97" s="248">
        <f>2.8487/1000</f>
        <v>2.8487E-3</v>
      </c>
      <c r="I97" s="248" t="s">
        <v>107</v>
      </c>
      <c r="J97" s="250">
        <f>H97*0.0107</f>
        <v>3.0481089999999998E-5</v>
      </c>
    </row>
    <row r="98" spans="1:10" ht="14.4" hidden="1">
      <c r="A98" s="248"/>
      <c r="B98" s="250"/>
      <c r="C98" s="250"/>
      <c r="D98" s="250"/>
      <c r="E98" s="250"/>
      <c r="F98" s="250"/>
      <c r="G98" s="250"/>
      <c r="H98" s="250"/>
      <c r="I98" s="250"/>
      <c r="J98" s="250"/>
    </row>
    <row r="99" spans="1:10" ht="14.4" hidden="1">
      <c r="A99" s="248" t="s">
        <v>108</v>
      </c>
      <c r="B99" s="251" t="s">
        <v>109</v>
      </c>
      <c r="C99" s="250"/>
      <c r="D99" s="250"/>
      <c r="E99" s="250"/>
      <c r="F99" s="250"/>
      <c r="G99" s="250"/>
      <c r="H99" s="250"/>
      <c r="I99" s="250"/>
      <c r="J99" s="250"/>
    </row>
    <row r="100" spans="1:10" ht="14.4" hidden="1">
      <c r="A100" s="254" t="s">
        <v>110</v>
      </c>
      <c r="B100" s="250" t="s">
        <v>111</v>
      </c>
      <c r="C100" s="250"/>
      <c r="D100" s="250"/>
      <c r="E100" s="250"/>
      <c r="F100" s="250"/>
      <c r="G100" s="250"/>
      <c r="H100" s="250">
        <v>39.326700334909603</v>
      </c>
      <c r="I100" s="250"/>
      <c r="J100" s="250"/>
    </row>
    <row r="101" spans="1:10" ht="14.4" hidden="1">
      <c r="A101" s="254" t="s">
        <v>112</v>
      </c>
      <c r="B101" s="250" t="s">
        <v>113</v>
      </c>
      <c r="C101" s="250"/>
      <c r="D101" s="250"/>
      <c r="E101" s="250"/>
      <c r="F101" s="250"/>
      <c r="G101" s="250"/>
      <c r="H101" s="255">
        <f>NoofAprts</f>
        <v>0</v>
      </c>
      <c r="I101" s="250"/>
      <c r="J101" s="250"/>
    </row>
    <row r="102" spans="1:10" ht="14.4" hidden="1">
      <c r="A102" s="254" t="s">
        <v>114</v>
      </c>
      <c r="B102" s="250" t="s">
        <v>115</v>
      </c>
      <c r="C102" s="250"/>
      <c r="D102" s="250"/>
      <c r="E102" s="250"/>
      <c r="F102" s="250"/>
      <c r="G102" s="250"/>
      <c r="H102" s="255">
        <f>CentralACAprts</f>
        <v>0</v>
      </c>
      <c r="I102" s="250"/>
      <c r="J102" s="250"/>
    </row>
    <row r="103" spans="1:10" ht="14.4" hidden="1">
      <c r="A103" s="254" t="s">
        <v>116</v>
      </c>
      <c r="B103" s="250" t="s">
        <v>117</v>
      </c>
      <c r="C103" s="250"/>
      <c r="D103" s="250"/>
      <c r="E103" s="250"/>
      <c r="F103" s="250"/>
      <c r="G103" s="250"/>
      <c r="H103" s="255">
        <f>H102</f>
        <v>0</v>
      </c>
      <c r="I103" s="250"/>
      <c r="J103" s="250"/>
    </row>
    <row r="104" spans="1:10" ht="14.4" hidden="1">
      <c r="A104" s="250" t="s">
        <v>118</v>
      </c>
      <c r="B104" s="250" t="s">
        <v>119</v>
      </c>
      <c r="C104" s="250"/>
      <c r="D104" s="250"/>
      <c r="E104" s="250"/>
      <c r="F104" s="250"/>
      <c r="G104" s="250"/>
      <c r="H104" s="250">
        <v>3040.4937715290598</v>
      </c>
      <c r="I104" s="250"/>
      <c r="J104" s="250"/>
    </row>
    <row r="105" spans="1:10" ht="14.4" hidden="1">
      <c r="A105" s="254" t="s">
        <v>120</v>
      </c>
      <c r="B105" s="250" t="s">
        <v>121</v>
      </c>
      <c r="C105" s="250"/>
      <c r="D105" s="250"/>
      <c r="E105" s="250"/>
      <c r="F105" s="250"/>
      <c r="G105" s="250"/>
      <c r="H105" s="250">
        <f>CondWaterAprt</f>
        <v>0</v>
      </c>
      <c r="I105" s="250"/>
      <c r="J105" s="250"/>
    </row>
    <row r="106" spans="1:10" ht="14.4" hidden="1">
      <c r="A106" s="254" t="s">
        <v>122</v>
      </c>
      <c r="B106" s="250" t="s">
        <v>123</v>
      </c>
      <c r="C106" s="250"/>
      <c r="D106" s="250"/>
      <c r="E106" s="250"/>
      <c r="F106" s="250"/>
      <c r="G106" s="250"/>
      <c r="H106" s="250">
        <v>2669.2040701284</v>
      </c>
      <c r="I106" s="250"/>
      <c r="J106" s="250"/>
    </row>
    <row r="107" spans="1:10" ht="14.4" hidden="1">
      <c r="A107" s="254" t="s">
        <v>124</v>
      </c>
      <c r="B107" s="250" t="s">
        <v>125</v>
      </c>
      <c r="C107" s="250"/>
      <c r="D107" s="250"/>
      <c r="E107" s="250"/>
      <c r="F107" s="250"/>
      <c r="G107" s="250"/>
      <c r="H107" s="250">
        <f>NoCentralACAprt</f>
        <v>0</v>
      </c>
      <c r="I107" s="250"/>
      <c r="J107" s="250"/>
    </row>
    <row r="108" spans="1:10" ht="14.4" hidden="1">
      <c r="A108" s="250" t="s">
        <v>126</v>
      </c>
      <c r="B108" s="250" t="s">
        <v>127</v>
      </c>
      <c r="C108" s="250"/>
      <c r="D108" s="250"/>
      <c r="E108" s="250"/>
      <c r="F108" s="250"/>
      <c r="G108" s="250"/>
      <c r="H108" s="250">
        <v>0</v>
      </c>
      <c r="I108" s="250"/>
      <c r="J108" s="250"/>
    </row>
    <row r="109" spans="1:10" ht="14.4" hidden="1">
      <c r="A109" s="254" t="s">
        <v>128</v>
      </c>
      <c r="B109" s="250" t="s">
        <v>10</v>
      </c>
      <c r="C109" s="250"/>
      <c r="D109" s="250"/>
      <c r="E109" s="250"/>
      <c r="F109" s="250"/>
      <c r="G109" s="250"/>
      <c r="H109" s="250">
        <f>LiftAprt</f>
        <v>0</v>
      </c>
      <c r="I109" s="250"/>
      <c r="J109" s="250"/>
    </row>
    <row r="110" spans="1:10" ht="14.4" hidden="1">
      <c r="A110" s="254" t="s">
        <v>129</v>
      </c>
      <c r="B110" s="250" t="s">
        <v>130</v>
      </c>
      <c r="C110" s="250"/>
      <c r="D110" s="250"/>
      <c r="E110" s="250"/>
      <c r="F110" s="250"/>
      <c r="G110" s="250"/>
      <c r="H110" s="250">
        <v>714.83459060033601</v>
      </c>
      <c r="I110" s="250"/>
      <c r="J110" s="250"/>
    </row>
    <row r="111" spans="1:10" ht="14.4" hidden="1">
      <c r="A111" s="254" t="s">
        <v>131</v>
      </c>
      <c r="B111" s="250" t="s">
        <v>132</v>
      </c>
      <c r="C111" s="250"/>
      <c r="D111" s="250"/>
      <c r="E111" s="250"/>
      <c r="F111" s="250"/>
      <c r="G111" s="250"/>
      <c r="H111" s="250" t="e">
        <f>Pool</f>
        <v>#NAME?</v>
      </c>
      <c r="I111" s="250"/>
      <c r="J111" s="250"/>
    </row>
    <row r="112" spans="1:10" ht="14.4" hidden="1">
      <c r="A112" s="254" t="s">
        <v>133</v>
      </c>
      <c r="B112" s="250" t="s">
        <v>134</v>
      </c>
      <c r="C112" s="250"/>
      <c r="D112" s="250"/>
      <c r="E112" s="250"/>
      <c r="F112" s="250"/>
      <c r="G112" s="250"/>
      <c r="H112" s="250">
        <v>662.303</v>
      </c>
      <c r="I112" s="250"/>
      <c r="J112" s="250"/>
    </row>
    <row r="113" spans="1:10" ht="14.4" hidden="1">
      <c r="A113" s="254" t="s">
        <v>131</v>
      </c>
      <c r="B113" s="250" t="s">
        <v>135</v>
      </c>
      <c r="C113" s="250"/>
      <c r="D113" s="250"/>
      <c r="E113" s="250"/>
      <c r="F113" s="250"/>
      <c r="G113" s="250"/>
      <c r="H113" s="250" t="e">
        <f>HeatedPool</f>
        <v>#NAME?</v>
      </c>
      <c r="I113" s="250"/>
      <c r="J113" s="250"/>
    </row>
    <row r="114" spans="1:10" ht="14.4" hidden="1">
      <c r="A114" s="254" t="s">
        <v>136</v>
      </c>
      <c r="B114" s="250" t="s">
        <v>137</v>
      </c>
      <c r="C114" s="250"/>
      <c r="D114" s="250"/>
      <c r="E114" s="250"/>
      <c r="F114" s="250"/>
      <c r="G114" s="250"/>
      <c r="H114" s="250">
        <v>1040.58055956421</v>
      </c>
      <c r="I114" s="250"/>
      <c r="J114" s="250"/>
    </row>
    <row r="115" spans="1:10" ht="14.4" hidden="1">
      <c r="A115" s="254" t="s">
        <v>138</v>
      </c>
      <c r="B115" s="250" t="s">
        <v>139</v>
      </c>
      <c r="C115" s="250"/>
      <c r="D115" s="250"/>
      <c r="E115" s="250"/>
      <c r="F115" s="250"/>
      <c r="G115" s="250"/>
      <c r="H115" s="250" t="e">
        <f>Gym</f>
        <v>#NAME?</v>
      </c>
      <c r="I115" s="250"/>
      <c r="J115" s="250"/>
    </row>
    <row r="116" spans="1:10" ht="14.4" hidden="1">
      <c r="A116" s="254" t="s">
        <v>140</v>
      </c>
      <c r="B116" s="250" t="s">
        <v>141</v>
      </c>
      <c r="C116" s="250"/>
      <c r="D116" s="250"/>
      <c r="E116" s="250"/>
      <c r="F116" s="250"/>
      <c r="G116" s="250"/>
      <c r="H116" s="250">
        <v>470.071920647561</v>
      </c>
      <c r="I116" s="250"/>
      <c r="J116" s="250"/>
    </row>
    <row r="117" spans="1:10" ht="14.4" hidden="1">
      <c r="A117" s="254" t="s">
        <v>142</v>
      </c>
      <c r="B117" s="250" t="s">
        <v>143</v>
      </c>
      <c r="C117" s="250"/>
      <c r="D117" s="250"/>
      <c r="E117" s="250"/>
      <c r="F117" s="250"/>
      <c r="G117" s="250"/>
      <c r="H117" s="250">
        <f>MVCarParks</f>
        <v>0</v>
      </c>
      <c r="I117" s="250"/>
      <c r="J117" s="250"/>
    </row>
    <row r="118" spans="1:10" ht="14.4" hidden="1">
      <c r="A118" s="254"/>
      <c r="B118" s="250" t="s">
        <v>144</v>
      </c>
      <c r="C118" s="250"/>
      <c r="D118" s="250"/>
      <c r="E118" s="250"/>
      <c r="F118" s="250"/>
      <c r="G118" s="250"/>
      <c r="H118" s="250">
        <f>MIN(2*NoofAprts,MVCarParks)</f>
        <v>0</v>
      </c>
      <c r="I118" s="250"/>
      <c r="J118" s="250"/>
    </row>
    <row r="119" spans="1:10" ht="14.4" hidden="1">
      <c r="A119" s="254" t="s">
        <v>145</v>
      </c>
      <c r="B119" s="250" t="s">
        <v>146</v>
      </c>
      <c r="C119" s="250"/>
      <c r="D119" s="250"/>
      <c r="E119" s="250"/>
      <c r="F119" s="250"/>
      <c r="G119" s="250"/>
      <c r="H119" s="250">
        <v>652.65629472558703</v>
      </c>
      <c r="I119" s="250"/>
      <c r="J119" s="250"/>
    </row>
    <row r="120" spans="1:10" ht="14.4" hidden="1">
      <c r="A120" s="254" t="s">
        <v>147</v>
      </c>
      <c r="B120" s="250" t="s">
        <v>148</v>
      </c>
      <c r="C120" s="250"/>
      <c r="D120" s="250"/>
      <c r="E120" s="250"/>
      <c r="F120" s="250"/>
      <c r="G120" s="250"/>
      <c r="H120" s="250">
        <f>NVCarParks</f>
        <v>0</v>
      </c>
      <c r="I120" s="250"/>
      <c r="J120" s="250"/>
    </row>
    <row r="121" spans="1:10" ht="14.4" hidden="1">
      <c r="A121" s="254"/>
      <c r="B121" s="250" t="s">
        <v>149</v>
      </c>
      <c r="C121" s="250"/>
      <c r="D121" s="250"/>
      <c r="E121" s="250"/>
      <c r="F121" s="250"/>
      <c r="G121" s="250"/>
      <c r="H121" s="250">
        <f>MIN(NVCarParks,2*NoofAprts-H118)</f>
        <v>0</v>
      </c>
      <c r="I121" s="250"/>
      <c r="J121" s="250"/>
    </row>
    <row r="122" spans="1:10" ht="14.4" hidden="1">
      <c r="A122" s="254" t="s">
        <v>150</v>
      </c>
      <c r="B122" s="250" t="s">
        <v>151</v>
      </c>
      <c r="C122" s="250"/>
      <c r="D122" s="250"/>
      <c r="E122" s="250"/>
      <c r="F122" s="250"/>
      <c r="G122" s="250"/>
      <c r="H122" s="250">
        <v>0.245251218239256</v>
      </c>
      <c r="I122" s="250"/>
      <c r="J122" s="250"/>
    </row>
    <row r="123" spans="1:10" ht="14.4" hidden="1">
      <c r="A123" s="254"/>
      <c r="B123" s="250"/>
      <c r="C123" s="250"/>
      <c r="D123" s="250"/>
      <c r="E123" s="250"/>
      <c r="F123" s="250"/>
      <c r="G123" s="250"/>
      <c r="H123" s="250"/>
      <c r="I123" s="250"/>
      <c r="J123" s="250"/>
    </row>
    <row r="124" spans="1:10" ht="14.4" hidden="1">
      <c r="A124" s="254"/>
      <c r="B124" s="251" t="s">
        <v>152</v>
      </c>
      <c r="C124" s="250"/>
      <c r="D124" s="250"/>
      <c r="E124" s="250"/>
      <c r="F124" s="250"/>
      <c r="G124" s="250"/>
      <c r="H124" s="250"/>
      <c r="I124" s="250"/>
      <c r="J124" s="250"/>
    </row>
    <row r="125" spans="1:10" ht="14.4" hidden="1">
      <c r="A125" s="254" t="s">
        <v>110</v>
      </c>
      <c r="B125" s="250" t="s">
        <v>153</v>
      </c>
      <c r="C125" s="250"/>
      <c r="D125" s="250"/>
      <c r="E125" s="250"/>
      <c r="F125" s="250"/>
      <c r="G125" s="250"/>
      <c r="H125" s="256">
        <f>H100</f>
        <v>39.326700334909603</v>
      </c>
      <c r="I125" s="250">
        <v>39.326999999999998</v>
      </c>
      <c r="J125" s="250"/>
    </row>
    <row r="126" spans="1:10" ht="14.4" hidden="1">
      <c r="A126" s="250" t="s">
        <v>154</v>
      </c>
      <c r="B126" s="250" t="s">
        <v>155</v>
      </c>
      <c r="C126" s="250"/>
      <c r="D126" s="250"/>
      <c r="E126" s="250"/>
      <c r="F126" s="250"/>
      <c r="G126" s="250"/>
      <c r="H126" s="256" t="e">
        <f>CentralACAprts*H104/NoofAprts</f>
        <v>#DIV/0!</v>
      </c>
      <c r="I126" s="250">
        <v>608.09900000000005</v>
      </c>
      <c r="J126" s="250"/>
    </row>
    <row r="127" spans="1:10" ht="14.4" hidden="1">
      <c r="A127" s="254" t="s">
        <v>156</v>
      </c>
      <c r="B127" s="250" t="s">
        <v>157</v>
      </c>
      <c r="C127" s="250"/>
      <c r="D127" s="250"/>
      <c r="E127" s="250"/>
      <c r="F127" s="250"/>
      <c r="G127" s="250"/>
      <c r="H127" s="256" t="e">
        <f>CondWaterAprt*H106/NoofAprts</f>
        <v>#DIV/0!</v>
      </c>
      <c r="I127" s="250">
        <v>1067.682</v>
      </c>
      <c r="J127" s="250"/>
    </row>
    <row r="128" spans="1:10" ht="14.4" hidden="1">
      <c r="A128" s="254" t="s">
        <v>158</v>
      </c>
      <c r="B128" s="250" t="s">
        <v>159</v>
      </c>
      <c r="C128" s="250"/>
      <c r="D128" s="250"/>
      <c r="E128" s="250"/>
      <c r="F128" s="250"/>
      <c r="G128" s="250"/>
      <c r="H128" s="256">
        <v>0</v>
      </c>
      <c r="I128" s="250"/>
      <c r="J128" s="250"/>
    </row>
    <row r="129" spans="1:14" ht="14.4" hidden="1">
      <c r="A129" s="254"/>
      <c r="B129" s="250" t="s">
        <v>160</v>
      </c>
      <c r="C129" s="250"/>
      <c r="D129" s="250"/>
      <c r="E129" s="250"/>
      <c r="F129" s="250"/>
      <c r="G129" s="250"/>
      <c r="H129" s="256" t="e">
        <f>H110*LiftAprt/NoofAprts</f>
        <v>#DIV/0!</v>
      </c>
      <c r="I129" s="250">
        <v>357.41699999999997</v>
      </c>
      <c r="J129" s="250"/>
    </row>
    <row r="130" spans="1:14" ht="14.4" hidden="1">
      <c r="A130" s="254" t="s">
        <v>161</v>
      </c>
      <c r="B130" s="250" t="s">
        <v>135</v>
      </c>
      <c r="C130" s="250"/>
      <c r="D130" s="250"/>
      <c r="E130" s="250"/>
      <c r="F130" s="250"/>
      <c r="G130" s="250"/>
      <c r="H130" s="256">
        <f>IF(H35="Temperature controlled pool",H114,0)</f>
        <v>0</v>
      </c>
      <c r="I130" s="250"/>
      <c r="J130" s="250"/>
    </row>
    <row r="131" spans="1:14" ht="14.4" hidden="1">
      <c r="A131" s="254" t="s">
        <v>162</v>
      </c>
      <c r="B131" s="250" t="s">
        <v>163</v>
      </c>
      <c r="C131" s="250"/>
      <c r="D131" s="250"/>
      <c r="E131" s="250"/>
      <c r="F131" s="250"/>
      <c r="G131" s="250"/>
      <c r="H131" s="256">
        <f>IF(H35="Unheated pool",H112,0)</f>
        <v>0</v>
      </c>
      <c r="I131" s="250">
        <v>622.30399999999997</v>
      </c>
      <c r="J131" s="250"/>
    </row>
    <row r="132" spans="1:14" ht="14.4" hidden="1">
      <c r="A132" s="254" t="s">
        <v>164</v>
      </c>
      <c r="B132" s="250" t="s">
        <v>139</v>
      </c>
      <c r="C132" s="250"/>
      <c r="D132" s="250"/>
      <c r="E132" s="250"/>
      <c r="F132" s="250"/>
      <c r="G132" s="250"/>
      <c r="H132" s="256">
        <f>IF(H36="Yes",H116,0)</f>
        <v>0</v>
      </c>
      <c r="I132" s="250">
        <v>470.072</v>
      </c>
      <c r="J132" s="250"/>
    </row>
    <row r="133" spans="1:14" ht="14.4" hidden="1">
      <c r="A133" s="254" t="s">
        <v>165</v>
      </c>
      <c r="B133" s="250" t="s">
        <v>166</v>
      </c>
      <c r="C133" s="250"/>
      <c r="D133" s="250"/>
      <c r="E133" s="250"/>
      <c r="F133" s="250"/>
      <c r="G133" s="250"/>
      <c r="H133" s="256" t="e">
        <f>(H118*H119+H121*H122*H119)/NoofAprts</f>
        <v>#DIV/0!</v>
      </c>
      <c r="I133" s="250">
        <v>1305.3130000000001</v>
      </c>
      <c r="J133" s="250"/>
    </row>
    <row r="134" spans="1:14" ht="14.4" hidden="1">
      <c r="A134" s="254"/>
      <c r="B134" s="250" t="s">
        <v>167</v>
      </c>
      <c r="C134" s="250"/>
      <c r="D134" s="250"/>
      <c r="E134" s="250"/>
      <c r="F134" s="250"/>
      <c r="G134" s="250"/>
      <c r="H134" s="256">
        <v>0.95</v>
      </c>
      <c r="I134" s="250"/>
      <c r="J134" s="250"/>
    </row>
    <row r="135" spans="1:14" ht="14.4" hidden="1">
      <c r="A135" s="254"/>
      <c r="B135" s="250"/>
      <c r="C135" s="250"/>
      <c r="D135" s="250"/>
      <c r="E135" s="250"/>
      <c r="F135" s="250"/>
      <c r="G135" s="250"/>
      <c r="H135" s="250"/>
      <c r="I135" s="250"/>
      <c r="J135" s="250"/>
    </row>
    <row r="136" spans="1:14" ht="14.4" hidden="1">
      <c r="A136" s="254"/>
      <c r="B136" s="251" t="s">
        <v>168</v>
      </c>
      <c r="C136" s="251"/>
      <c r="D136" s="251"/>
      <c r="E136" s="251"/>
      <c r="F136" s="251"/>
      <c r="G136" s="251"/>
      <c r="H136" s="257" t="e">
        <f>SUM(H125:H133)*H134</f>
        <v>#DIV/0!</v>
      </c>
      <c r="I136" s="256"/>
      <c r="J136" s="250"/>
    </row>
    <row r="137" spans="1:14" ht="14.4" hidden="1">
      <c r="A137" s="254"/>
      <c r="B137" s="258" t="s">
        <v>169</v>
      </c>
      <c r="C137" s="259"/>
      <c r="D137" s="259"/>
      <c r="E137" s="259"/>
      <c r="F137" s="259"/>
      <c r="G137" s="259"/>
      <c r="H137" s="260">
        <f>VLOOKUP(D13,'Rating Bands'!$B$4:$C$15,2,FALSE)-1E-21</f>
        <v>185.5</v>
      </c>
      <c r="I137" s="250"/>
      <c r="J137" s="250"/>
    </row>
    <row r="138" spans="1:14" ht="14.4" hidden="1">
      <c r="A138" s="254"/>
      <c r="B138" s="250"/>
      <c r="C138" s="250"/>
      <c r="D138" s="250"/>
      <c r="E138" s="250"/>
      <c r="F138" s="250"/>
      <c r="G138" s="250"/>
      <c r="H138" s="250"/>
      <c r="I138" s="250"/>
      <c r="J138" s="250"/>
    </row>
    <row r="139" spans="1:14" ht="14.4" hidden="1">
      <c r="A139" s="254"/>
      <c r="B139" s="258" t="s">
        <v>170</v>
      </c>
      <c r="C139" s="261"/>
      <c r="D139" s="262"/>
      <c r="E139" s="250"/>
      <c r="F139" s="250"/>
      <c r="G139" s="250"/>
      <c r="H139" s="250"/>
      <c r="I139" s="250"/>
      <c r="J139" s="250"/>
    </row>
    <row r="140" spans="1:14" ht="14.4" hidden="1">
      <c r="A140" s="254"/>
      <c r="B140" s="262" t="s">
        <v>171</v>
      </c>
      <c r="C140" s="261"/>
      <c r="D140" s="261"/>
      <c r="E140" s="261"/>
      <c r="F140" s="261"/>
      <c r="G140" s="261"/>
      <c r="H140" s="263" t="e">
        <f>H137*H136/100</f>
        <v>#DIV/0!</v>
      </c>
      <c r="I140" s="250"/>
      <c r="J140" s="250"/>
    </row>
    <row r="141" spans="1:14" ht="14.4" hidden="1">
      <c r="A141" s="254"/>
      <c r="B141" s="262" t="s">
        <v>172</v>
      </c>
      <c r="C141" s="261"/>
      <c r="D141" s="261"/>
      <c r="E141" s="261"/>
      <c r="F141" s="261"/>
      <c r="G141" s="261"/>
      <c r="H141" s="264" t="e">
        <f>H140*H101</f>
        <v>#DIV/0!</v>
      </c>
      <c r="I141" s="250"/>
      <c r="J141" s="250"/>
    </row>
    <row r="142" spans="1:14" ht="14.4" hidden="1">
      <c r="A142" s="254"/>
      <c r="B142" s="262" t="s">
        <v>173</v>
      </c>
      <c r="C142" s="261"/>
      <c r="D142" s="261"/>
      <c r="E142" s="261"/>
      <c r="F142" s="261"/>
      <c r="G142" s="261"/>
      <c r="H142" s="263" t="e">
        <f>$H$141*Elec</f>
        <v>#DIV/0!</v>
      </c>
      <c r="I142" s="250"/>
      <c r="J142" s="250"/>
      <c r="K142" s="265"/>
      <c r="L142" s="265"/>
      <c r="M142" s="266"/>
      <c r="N142" s="267"/>
    </row>
    <row r="143" spans="1:14" ht="14.4" hidden="1">
      <c r="A143" s="254"/>
      <c r="B143" s="262" t="s">
        <v>174</v>
      </c>
      <c r="C143" s="261"/>
      <c r="D143" s="261"/>
      <c r="E143" s="261"/>
      <c r="F143" s="261"/>
      <c r="G143" s="261"/>
      <c r="H143" s="263" t="e">
        <f>$H$141*(1-Elec)</f>
        <v>#DIV/0!</v>
      </c>
      <c r="I143" s="250"/>
      <c r="J143" s="250"/>
      <c r="K143" s="265"/>
      <c r="L143" s="265"/>
      <c r="M143" s="266"/>
      <c r="N143" s="267"/>
    </row>
    <row r="144" spans="1:14" ht="14.4" hidden="1">
      <c r="A144" s="254"/>
      <c r="B144" s="262" t="s">
        <v>175</v>
      </c>
      <c r="C144" s="261"/>
      <c r="D144" s="261"/>
      <c r="E144" s="261"/>
      <c r="F144" s="261"/>
      <c r="G144" s="261"/>
      <c r="H144" s="263" t="e">
        <f>$H$141*Diesel</f>
        <v>#DIV/0!</v>
      </c>
      <c r="I144" s="250"/>
      <c r="J144" s="250"/>
      <c r="K144" s="265"/>
      <c r="L144" s="265"/>
      <c r="M144" s="266"/>
      <c r="N144" s="267"/>
    </row>
    <row r="145" spans="1:14" ht="14.4" hidden="1">
      <c r="A145" s="254"/>
      <c r="B145" s="262" t="s">
        <v>15</v>
      </c>
      <c r="C145" s="261"/>
      <c r="D145" s="261"/>
      <c r="E145" s="261"/>
      <c r="F145" s="261"/>
      <c r="G145" s="261"/>
      <c r="H145" s="263">
        <f>IF(ISERROR(H142/H95),0,H142/H95)</f>
        <v>0</v>
      </c>
      <c r="I145" s="250"/>
      <c r="J145" s="250"/>
      <c r="K145" s="265"/>
      <c r="L145" s="265"/>
      <c r="M145" s="266"/>
      <c r="N145" s="267"/>
    </row>
    <row r="146" spans="1:14" ht="14.4" hidden="1">
      <c r="A146" s="254"/>
      <c r="B146" s="262" t="s">
        <v>176</v>
      </c>
      <c r="C146" s="261"/>
      <c r="D146" s="261"/>
      <c r="E146" s="261"/>
      <c r="F146" s="261"/>
      <c r="G146" s="261"/>
      <c r="H146" s="263">
        <f>IF(ISERROR(H143/J96),0,H143/J96)</f>
        <v>0</v>
      </c>
      <c r="I146" s="250"/>
      <c r="J146" s="250"/>
      <c r="K146" s="265"/>
      <c r="L146" s="265"/>
      <c r="M146" s="266"/>
      <c r="N146" s="267"/>
    </row>
    <row r="147" spans="1:14" ht="14.4" hidden="1">
      <c r="A147" s="254"/>
      <c r="B147" s="262" t="s">
        <v>177</v>
      </c>
      <c r="C147" s="261"/>
      <c r="D147" s="261"/>
      <c r="E147" s="261"/>
      <c r="F147" s="261"/>
      <c r="G147" s="261"/>
      <c r="H147" s="263">
        <f>IF(ISERROR(H144/H97),0,H144/H97)</f>
        <v>0</v>
      </c>
      <c r="I147" s="250"/>
      <c r="J147" s="250"/>
      <c r="K147" s="265"/>
      <c r="L147" s="265"/>
      <c r="M147" s="266"/>
      <c r="N147" s="267"/>
    </row>
    <row r="148" spans="1:14" ht="14.4" hidden="1">
      <c r="A148" s="254"/>
      <c r="B148" s="250" t="s">
        <v>178</v>
      </c>
      <c r="C148" s="250"/>
      <c r="D148" s="250"/>
      <c r="E148" s="250"/>
      <c r="F148" s="250"/>
      <c r="G148" s="250"/>
      <c r="H148" s="256">
        <f>(H53*J95+H54*J96+H55*J97)</f>
        <v>0</v>
      </c>
      <c r="I148" s="250" t="s">
        <v>102</v>
      </c>
      <c r="J148" s="250"/>
      <c r="K148" s="265"/>
    </row>
    <row r="149" spans="1:14" ht="14.4" hidden="1">
      <c r="A149" s="254"/>
      <c r="B149" s="250" t="s">
        <v>179</v>
      </c>
      <c r="C149" s="250"/>
      <c r="D149" s="250"/>
      <c r="E149" s="250"/>
      <c r="F149" s="250"/>
      <c r="G149" s="250"/>
      <c r="H149" s="268" t="e">
        <f>H141/H148</f>
        <v>#DIV/0!</v>
      </c>
      <c r="I149" s="250"/>
      <c r="J149" s="250"/>
      <c r="K149" s="265"/>
    </row>
    <row r="150" spans="1:14" ht="14.4" hidden="1">
      <c r="A150" s="254"/>
      <c r="B150" s="250"/>
      <c r="C150" s="250"/>
      <c r="D150" s="250"/>
      <c r="E150" s="250"/>
      <c r="F150" s="250"/>
      <c r="G150" s="250"/>
      <c r="H150" s="250"/>
      <c r="I150" s="250"/>
      <c r="J150" s="250"/>
      <c r="K150" s="265"/>
    </row>
    <row r="151" spans="1:14" ht="14.4" hidden="1">
      <c r="A151" s="254"/>
      <c r="B151" s="251" t="s">
        <v>180</v>
      </c>
      <c r="C151" s="250"/>
      <c r="D151" s="250"/>
      <c r="E151" s="250"/>
      <c r="F151" s="250"/>
      <c r="G151" s="250"/>
      <c r="H151" s="252" t="s">
        <v>181</v>
      </c>
      <c r="I151" s="252" t="s">
        <v>182</v>
      </c>
      <c r="J151" s="250"/>
    </row>
    <row r="152" spans="1:14" ht="14.4" hidden="1">
      <c r="A152" s="248"/>
      <c r="B152" s="250" t="s">
        <v>183</v>
      </c>
      <c r="C152" s="250"/>
      <c r="D152" s="250"/>
      <c r="E152" s="250"/>
      <c r="F152" s="250"/>
      <c r="G152" s="250"/>
      <c r="H152" s="250" t="e">
        <f>VLOOKUP(H24,'Climate by postcode'!$A$4:$E$3730,5,FALSE)</f>
        <v>#N/A</v>
      </c>
      <c r="I152" s="250"/>
      <c r="J152" s="250"/>
    </row>
    <row r="153" spans="1:14" ht="14.4" hidden="1">
      <c r="A153" s="254"/>
      <c r="B153" s="250" t="s">
        <v>184</v>
      </c>
      <c r="C153" s="250"/>
      <c r="D153" s="250"/>
      <c r="E153" s="250"/>
      <c r="F153" s="250"/>
      <c r="G153" s="250"/>
      <c r="H153" s="269" t="e">
        <f>VLOOKUP(K153,'NGA Factors 2020'!$C$2:$L$20,9,FALSE)</f>
        <v>#N/A</v>
      </c>
      <c r="I153" s="269" t="e">
        <f>VLOOKUP(K153,'NGA Factors 2020'!$C$2:$L$20,8,FALSE)</f>
        <v>#N/A</v>
      </c>
      <c r="J153" s="250" t="s">
        <v>185</v>
      </c>
      <c r="K153" s="250" t="e">
        <f>CONCATENATE(H152,F53)</f>
        <v>#N/A</v>
      </c>
    </row>
    <row r="154" spans="1:14" ht="14.4" hidden="1">
      <c r="A154" s="254"/>
      <c r="B154" s="250" t="s">
        <v>186</v>
      </c>
      <c r="C154" s="250"/>
      <c r="D154" s="250"/>
      <c r="E154" s="250"/>
      <c r="F154" s="250"/>
      <c r="G154" s="250"/>
      <c r="H154" s="269" t="e">
        <f>VLOOKUP(K154,'NGA Factors 2020'!$C$2:$L$20,9,FALSE)</f>
        <v>#N/A</v>
      </c>
      <c r="I154" s="269" t="e">
        <f>VLOOKUP(K154,'NGA Factors 2020'!$C$2:$L$20,8,FALSE)</f>
        <v>#N/A</v>
      </c>
      <c r="J154" s="250" t="s">
        <v>102</v>
      </c>
      <c r="K154" s="250" t="e">
        <f>CONCATENATE(H152,F54)</f>
        <v>#N/A</v>
      </c>
    </row>
    <row r="155" spans="1:14" ht="14.4" hidden="1">
      <c r="A155" s="254"/>
      <c r="B155" s="250" t="s">
        <v>187</v>
      </c>
      <c r="C155" s="250"/>
      <c r="D155" s="250"/>
      <c r="E155" s="250"/>
      <c r="F155" s="250"/>
      <c r="G155" s="250"/>
      <c r="H155" s="269">
        <f>'NGA Factors 2020'!K19</f>
        <v>2.8486799999999999</v>
      </c>
      <c r="I155" s="269">
        <f>'NGA Factors 2020'!J19</f>
        <v>2.7097200000000004</v>
      </c>
      <c r="J155" s="250" t="s">
        <v>188</v>
      </c>
      <c r="K155" s="250" t="e">
        <f>CONCATENATE(H152,F55)</f>
        <v>#N/A</v>
      </c>
    </row>
    <row r="156" spans="1:14" ht="14.4" hidden="1">
      <c r="A156" s="254"/>
      <c r="B156" s="250"/>
      <c r="C156" s="250"/>
      <c r="D156" s="250"/>
      <c r="E156" s="250"/>
      <c r="F156" s="250"/>
      <c r="G156" s="250"/>
      <c r="H156" s="250"/>
      <c r="I156" s="250"/>
      <c r="J156" s="250"/>
    </row>
    <row r="157" spans="1:14" ht="14.4" hidden="1">
      <c r="A157" s="254"/>
      <c r="B157" s="251" t="s">
        <v>189</v>
      </c>
      <c r="C157" s="250"/>
      <c r="D157" s="250"/>
      <c r="E157" s="250"/>
      <c r="F157" s="250"/>
      <c r="G157" s="250"/>
      <c r="H157" s="269"/>
      <c r="I157" s="250"/>
      <c r="J157" s="250"/>
    </row>
    <row r="158" spans="1:14" ht="14.4" hidden="1">
      <c r="A158" s="254"/>
      <c r="B158" s="250" t="s">
        <v>85</v>
      </c>
      <c r="C158" s="250"/>
      <c r="D158" s="250"/>
      <c r="E158" s="250"/>
      <c r="F158" s="250"/>
      <c r="G158" s="250"/>
      <c r="H158" s="250">
        <v>3.6</v>
      </c>
      <c r="I158" s="250" t="s">
        <v>190</v>
      </c>
      <c r="J158" s="250"/>
    </row>
    <row r="159" spans="1:14" ht="14.4" hidden="1">
      <c r="A159" s="254"/>
      <c r="B159" s="250" t="s">
        <v>191</v>
      </c>
      <c r="C159" s="250"/>
      <c r="D159" s="250"/>
      <c r="E159" s="250"/>
      <c r="F159" s="250"/>
      <c r="G159" s="250"/>
      <c r="H159" s="250">
        <v>22.1</v>
      </c>
      <c r="I159" s="250" t="s">
        <v>192</v>
      </c>
      <c r="J159" s="250"/>
    </row>
    <row r="160" spans="1:14" ht="14.4" hidden="1">
      <c r="A160" s="254"/>
      <c r="B160" s="250" t="s">
        <v>193</v>
      </c>
      <c r="C160" s="250"/>
      <c r="D160" s="250"/>
      <c r="E160" s="250"/>
      <c r="F160" s="250"/>
      <c r="G160" s="250"/>
      <c r="H160" s="250">
        <v>38.6</v>
      </c>
      <c r="I160" s="250" t="s">
        <v>194</v>
      </c>
      <c r="J160" s="250"/>
    </row>
    <row r="161" spans="1:10" ht="14.4" hidden="1">
      <c r="A161" s="254"/>
      <c r="B161" s="250"/>
      <c r="C161" s="250"/>
      <c r="D161" s="250"/>
      <c r="E161" s="250"/>
      <c r="F161" s="250"/>
      <c r="G161" s="250"/>
      <c r="H161" s="250"/>
      <c r="I161" s="250"/>
      <c r="J161" s="250"/>
    </row>
    <row r="162" spans="1:10" ht="25.8" hidden="1">
      <c r="A162" s="254"/>
      <c r="B162" s="249" t="s">
        <v>195</v>
      </c>
      <c r="C162" s="250"/>
      <c r="D162" s="250"/>
      <c r="E162" s="250"/>
      <c r="F162" s="250"/>
      <c r="G162" s="250"/>
      <c r="H162" s="250"/>
      <c r="I162" s="250"/>
      <c r="J162" s="250"/>
    </row>
    <row r="163" spans="1:10" ht="14.4" hidden="1">
      <c r="A163" s="254"/>
      <c r="B163" s="251" t="s">
        <v>196</v>
      </c>
      <c r="C163" s="250"/>
      <c r="D163" s="250"/>
      <c r="E163" s="250"/>
      <c r="F163" s="250"/>
      <c r="G163" s="250"/>
      <c r="H163" s="250"/>
      <c r="I163" s="250"/>
      <c r="J163" s="250"/>
    </row>
    <row r="164" spans="1:10" ht="14.4" hidden="1">
      <c r="A164" s="254" t="s">
        <v>197</v>
      </c>
      <c r="B164" s="250" t="s">
        <v>198</v>
      </c>
      <c r="C164" s="250"/>
      <c r="D164" s="250"/>
      <c r="E164" s="250"/>
      <c r="F164" s="250"/>
      <c r="G164" s="250"/>
      <c r="H164" s="250">
        <f>ColdWaterAprt</f>
        <v>0</v>
      </c>
      <c r="I164" s="250"/>
      <c r="J164" s="250"/>
    </row>
    <row r="165" spans="1:10" ht="14.4" hidden="1">
      <c r="A165" s="254" t="s">
        <v>199</v>
      </c>
      <c r="B165" s="250" t="s">
        <v>200</v>
      </c>
      <c r="C165" s="250"/>
      <c r="D165" s="250"/>
      <c r="E165" s="250"/>
      <c r="F165" s="250"/>
      <c r="G165" s="250"/>
      <c r="H165" s="250">
        <f>ColdWaterCentralDHW</f>
        <v>0</v>
      </c>
      <c r="I165" s="250"/>
      <c r="J165" s="250"/>
    </row>
    <row r="166" spans="1:10" ht="14.4" hidden="1">
      <c r="A166" s="254" t="s">
        <v>201</v>
      </c>
      <c r="B166" s="250" t="s">
        <v>202</v>
      </c>
      <c r="C166" s="250"/>
      <c r="D166" s="250"/>
      <c r="E166" s="250"/>
      <c r="F166" s="250"/>
      <c r="G166" s="250"/>
      <c r="H166" s="250">
        <f>ColdWaterCentralNoDHW</f>
        <v>0</v>
      </c>
      <c r="I166" s="250"/>
      <c r="J166" s="250"/>
    </row>
    <row r="167" spans="1:10" ht="14.4" hidden="1">
      <c r="A167" s="254" t="s">
        <v>203</v>
      </c>
      <c r="B167" s="250" t="s">
        <v>204</v>
      </c>
      <c r="C167" s="250"/>
      <c r="D167" s="250"/>
      <c r="E167" s="250"/>
      <c r="F167" s="250"/>
      <c r="G167" s="250"/>
      <c r="H167" s="250">
        <f>CentralACWater</f>
        <v>0</v>
      </c>
      <c r="I167" s="250"/>
      <c r="J167" s="250"/>
    </row>
    <row r="168" spans="1:10" ht="14.4" hidden="1">
      <c r="A168" s="254" t="s">
        <v>205</v>
      </c>
      <c r="B168" s="250" t="s">
        <v>206</v>
      </c>
      <c r="C168" s="250"/>
      <c r="D168" s="250"/>
      <c r="E168" s="250"/>
      <c r="F168" s="250"/>
      <c r="G168" s="250"/>
      <c r="H168" s="250">
        <f>IF(AND(H164&gt;0,H167&gt;0),1,0)</f>
        <v>0</v>
      </c>
      <c r="I168" s="250"/>
      <c r="J168" s="250"/>
    </row>
    <row r="169" spans="1:10" ht="14.4" hidden="1">
      <c r="A169" s="254" t="s">
        <v>207</v>
      </c>
      <c r="B169" s="250" t="s">
        <v>208</v>
      </c>
      <c r="C169" s="250"/>
      <c r="D169" s="250"/>
      <c r="E169" s="250"/>
      <c r="F169" s="250"/>
      <c r="G169" s="250"/>
      <c r="H169" s="250">
        <f>IF(AND(H164&gt;0,H167&lt;NoofAprts),1,0)</f>
        <v>0</v>
      </c>
      <c r="I169" s="250"/>
      <c r="J169" s="250"/>
    </row>
    <row r="170" spans="1:10" ht="14.4" hidden="1">
      <c r="A170" s="254" t="s">
        <v>209</v>
      </c>
      <c r="B170" s="250" t="s">
        <v>210</v>
      </c>
      <c r="C170" s="250"/>
      <c r="D170" s="250"/>
      <c r="E170" s="250"/>
      <c r="F170" s="250"/>
      <c r="G170" s="250"/>
      <c r="H170" s="250">
        <f>IF(AND(H165&gt;0,H167&gt;0),1,0)</f>
        <v>0</v>
      </c>
      <c r="I170" s="250"/>
      <c r="J170" s="250"/>
    </row>
    <row r="171" spans="1:10" ht="14.4" hidden="1">
      <c r="A171" s="254" t="s">
        <v>211</v>
      </c>
      <c r="B171" s="250" t="s">
        <v>212</v>
      </c>
      <c r="C171" s="250"/>
      <c r="D171" s="250"/>
      <c r="E171" s="250"/>
      <c r="F171" s="250"/>
      <c r="G171" s="250"/>
      <c r="H171" s="250">
        <f>IF(AND(H165&gt;0,H167&lt;NoofAprts),1,0)</f>
        <v>0</v>
      </c>
      <c r="I171" s="250"/>
      <c r="J171" s="250"/>
    </row>
    <row r="172" spans="1:10" ht="14.4" hidden="1">
      <c r="A172" s="254" t="s">
        <v>213</v>
      </c>
      <c r="B172" s="250" t="s">
        <v>214</v>
      </c>
      <c r="C172" s="250"/>
      <c r="D172" s="250"/>
      <c r="E172" s="250"/>
      <c r="F172" s="250"/>
      <c r="G172" s="250"/>
      <c r="H172" s="250">
        <f>IF(AND(H166&gt;0,H167&gt;0),1,0)</f>
        <v>0</v>
      </c>
      <c r="I172" s="250"/>
      <c r="J172" s="250"/>
    </row>
    <row r="173" spans="1:10" ht="14.4" hidden="1">
      <c r="A173" s="254" t="s">
        <v>215</v>
      </c>
      <c r="B173" s="250" t="s">
        <v>216</v>
      </c>
      <c r="C173" s="250"/>
      <c r="D173" s="250"/>
      <c r="E173" s="250"/>
      <c r="F173" s="250"/>
      <c r="G173" s="250"/>
      <c r="H173" s="250">
        <f>IF(AND(H166&gt;0,H167&lt;NoofAprts),1,0)</f>
        <v>0</v>
      </c>
      <c r="I173" s="250"/>
      <c r="J173" s="250"/>
    </row>
    <row r="174" spans="1:10" ht="14.4" hidden="1">
      <c r="A174" s="254"/>
      <c r="B174" s="250"/>
      <c r="C174" s="250"/>
      <c r="D174" s="250"/>
      <c r="E174" s="250"/>
      <c r="F174" s="250"/>
      <c r="G174" s="250"/>
      <c r="H174" s="250"/>
      <c r="I174" s="250"/>
      <c r="J174" s="250"/>
    </row>
    <row r="175" spans="1:10" ht="14.4" hidden="1">
      <c r="A175" s="254"/>
      <c r="B175" s="251" t="s">
        <v>217</v>
      </c>
      <c r="C175" s="250"/>
      <c r="D175" s="250"/>
      <c r="E175" s="250"/>
      <c r="F175" s="250"/>
      <c r="G175" s="250"/>
      <c r="H175" s="250"/>
      <c r="I175" s="250"/>
      <c r="J175" s="250"/>
    </row>
    <row r="176" spans="1:10" ht="14.4" hidden="1">
      <c r="A176" s="254" t="s">
        <v>218</v>
      </c>
      <c r="B176" s="250" t="s">
        <v>219</v>
      </c>
      <c r="C176" s="250"/>
      <c r="D176" s="250"/>
      <c r="E176" s="250"/>
      <c r="F176" s="250"/>
      <c r="G176" s="250"/>
      <c r="H176" s="250" t="e">
        <f>ColdWaterAprt*CentralACWater/NoofAprts</f>
        <v>#DIV/0!</v>
      </c>
      <c r="I176" s="250"/>
      <c r="J176" s="250"/>
    </row>
    <row r="177" spans="1:10" ht="14.4" hidden="1">
      <c r="A177" s="254" t="s">
        <v>220</v>
      </c>
      <c r="B177" s="250" t="s">
        <v>221</v>
      </c>
      <c r="C177" s="250"/>
      <c r="D177" s="250"/>
      <c r="E177" s="250"/>
      <c r="F177" s="250"/>
      <c r="G177" s="250"/>
      <c r="H177" s="250">
        <v>190</v>
      </c>
      <c r="I177" s="250"/>
      <c r="J177" s="250"/>
    </row>
    <row r="178" spans="1:10" ht="14.4" hidden="1">
      <c r="A178" s="254" t="s">
        <v>222</v>
      </c>
      <c r="B178" s="250" t="s">
        <v>223</v>
      </c>
      <c r="C178" s="250"/>
      <c r="D178" s="250"/>
      <c r="E178" s="250"/>
      <c r="F178" s="250"/>
      <c r="G178" s="250"/>
      <c r="H178" s="250" t="e">
        <f>ColdWaterAprt*(NoofAprts-CentralACWater)/NoofAprts</f>
        <v>#DIV/0!</v>
      </c>
      <c r="I178" s="250"/>
      <c r="J178" s="250"/>
    </row>
    <row r="179" spans="1:10" ht="14.4" hidden="1">
      <c r="A179" s="254" t="s">
        <v>224</v>
      </c>
      <c r="B179" s="250" t="s">
        <v>225</v>
      </c>
      <c r="C179" s="250"/>
      <c r="D179" s="250"/>
      <c r="E179" s="250"/>
      <c r="F179" s="250"/>
      <c r="G179" s="250"/>
      <c r="H179" s="250">
        <v>144</v>
      </c>
      <c r="I179" s="250"/>
      <c r="J179" s="250"/>
    </row>
    <row r="180" spans="1:10" ht="14.4" hidden="1">
      <c r="A180" s="254" t="s">
        <v>226</v>
      </c>
      <c r="B180" s="250" t="s">
        <v>227</v>
      </c>
      <c r="C180" s="250"/>
      <c r="D180" s="250"/>
      <c r="E180" s="250"/>
      <c r="F180" s="250"/>
      <c r="G180" s="250"/>
      <c r="H180" s="250" t="e">
        <f>ColdWaterCentralDHW*CentralACWater/NoofAprts</f>
        <v>#DIV/0!</v>
      </c>
      <c r="I180" s="250"/>
      <c r="J180" s="250"/>
    </row>
    <row r="181" spans="1:10" ht="14.4" hidden="1">
      <c r="A181" s="254" t="s">
        <v>228</v>
      </c>
      <c r="B181" s="250" t="s">
        <v>229</v>
      </c>
      <c r="C181" s="250"/>
      <c r="D181" s="250"/>
      <c r="E181" s="250"/>
      <c r="F181" s="250"/>
      <c r="G181" s="250"/>
      <c r="H181" s="250">
        <v>156</v>
      </c>
      <c r="I181" s="250"/>
      <c r="J181" s="250"/>
    </row>
    <row r="182" spans="1:10" ht="14.4" hidden="1">
      <c r="A182" s="254" t="s">
        <v>230</v>
      </c>
      <c r="B182" s="250" t="s">
        <v>231</v>
      </c>
      <c r="C182" s="250"/>
      <c r="D182" s="250"/>
      <c r="E182" s="250"/>
      <c r="F182" s="250"/>
      <c r="G182" s="250"/>
      <c r="H182" s="250" t="e">
        <f>ColdWaterCentralDHW*(NoofAprts-CentralACWater)/NoofAprts</f>
        <v>#DIV/0!</v>
      </c>
      <c r="I182" s="250"/>
      <c r="J182" s="250"/>
    </row>
    <row r="183" spans="1:10" ht="14.4" hidden="1">
      <c r="A183" s="254" t="s">
        <v>232</v>
      </c>
      <c r="B183" s="250" t="s">
        <v>233</v>
      </c>
      <c r="C183" s="250"/>
      <c r="D183" s="250"/>
      <c r="E183" s="250"/>
      <c r="F183" s="250"/>
      <c r="G183" s="250"/>
      <c r="H183" s="250">
        <v>110</v>
      </c>
      <c r="I183" s="250"/>
      <c r="J183" s="250"/>
    </row>
    <row r="184" spans="1:10" ht="14.4" hidden="1">
      <c r="A184" s="254" t="s">
        <v>234</v>
      </c>
      <c r="B184" s="250" t="s">
        <v>235</v>
      </c>
      <c r="C184" s="250"/>
      <c r="D184" s="250"/>
      <c r="E184" s="250"/>
      <c r="F184" s="250"/>
      <c r="G184" s="250"/>
      <c r="H184" s="250" t="e">
        <f>ColdWaterCentralNoDHW*CentralACWater/NoofAprts</f>
        <v>#DIV/0!</v>
      </c>
      <c r="I184" s="250"/>
      <c r="J184" s="250"/>
    </row>
    <row r="185" spans="1:10" ht="14.4" hidden="1">
      <c r="A185" s="254" t="s">
        <v>236</v>
      </c>
      <c r="B185" s="250" t="s">
        <v>237</v>
      </c>
      <c r="C185" s="250"/>
      <c r="D185" s="250"/>
      <c r="E185" s="250"/>
      <c r="F185" s="250"/>
      <c r="G185" s="250"/>
      <c r="H185" s="250">
        <v>138</v>
      </c>
      <c r="I185" s="250"/>
      <c r="J185" s="250"/>
    </row>
    <row r="186" spans="1:10" ht="14.4" hidden="1">
      <c r="A186" s="254" t="s">
        <v>238</v>
      </c>
      <c r="B186" s="250" t="s">
        <v>239</v>
      </c>
      <c r="C186" s="250"/>
      <c r="D186" s="250"/>
      <c r="E186" s="250"/>
      <c r="F186" s="250"/>
      <c r="G186" s="250"/>
      <c r="H186" s="250" t="e">
        <f>ColdWaterCentralNoDHW*(NoofAprts-CentralACWater)/NoofAprts</f>
        <v>#DIV/0!</v>
      </c>
      <c r="I186" s="250"/>
      <c r="J186" s="250"/>
    </row>
    <row r="187" spans="1:10" ht="14.4" hidden="1">
      <c r="A187" s="254" t="s">
        <v>240</v>
      </c>
      <c r="B187" s="250" t="s">
        <v>241</v>
      </c>
      <c r="C187" s="250"/>
      <c r="D187" s="250"/>
      <c r="E187" s="250"/>
      <c r="F187" s="250"/>
      <c r="G187" s="250"/>
      <c r="H187" s="250">
        <v>92</v>
      </c>
      <c r="I187" s="250"/>
      <c r="J187" s="250"/>
    </row>
    <row r="188" spans="1:10" ht="14.4" hidden="1">
      <c r="A188" s="254"/>
      <c r="B188" s="250"/>
      <c r="C188" s="250"/>
      <c r="D188" s="250"/>
      <c r="E188" s="250"/>
      <c r="F188" s="250"/>
      <c r="G188" s="250"/>
      <c r="H188" s="250"/>
      <c r="I188" s="250"/>
      <c r="J188" s="250"/>
    </row>
    <row r="189" spans="1:10" ht="14.4" hidden="1">
      <c r="A189" s="254"/>
      <c r="B189" s="251" t="s">
        <v>242</v>
      </c>
      <c r="C189" s="250"/>
      <c r="D189" s="250"/>
      <c r="E189" s="250"/>
      <c r="F189" s="250"/>
      <c r="G189" s="250"/>
      <c r="H189" s="250"/>
      <c r="I189" s="250"/>
      <c r="J189" s="250"/>
    </row>
    <row r="190" spans="1:10" ht="14.4" hidden="1">
      <c r="A190" s="254" t="s">
        <v>243</v>
      </c>
      <c r="B190" s="250" t="s">
        <v>244</v>
      </c>
      <c r="C190" s="250"/>
      <c r="D190" s="250"/>
      <c r="E190" s="250"/>
      <c r="F190" s="250"/>
      <c r="G190" s="250"/>
      <c r="H190" s="250" t="e">
        <f>H177*H168*H176/NoofAprts</f>
        <v>#DIV/0!</v>
      </c>
      <c r="I190" s="250"/>
      <c r="J190" s="250"/>
    </row>
    <row r="191" spans="1:10" ht="14.4" hidden="1">
      <c r="A191" s="254" t="s">
        <v>245</v>
      </c>
      <c r="B191" s="250" t="s">
        <v>223</v>
      </c>
      <c r="C191" s="250"/>
      <c r="D191" s="250"/>
      <c r="E191" s="250"/>
      <c r="F191" s="250"/>
      <c r="G191" s="250"/>
      <c r="H191" s="250" t="e">
        <f>H179*H169*H178/NoofAprts</f>
        <v>#DIV/0!</v>
      </c>
      <c r="I191" s="250"/>
      <c r="J191" s="250"/>
    </row>
    <row r="192" spans="1:10" ht="14.4" hidden="1">
      <c r="A192" s="254" t="s">
        <v>246</v>
      </c>
      <c r="B192" s="250" t="s">
        <v>227</v>
      </c>
      <c r="C192" s="250"/>
      <c r="D192" s="250"/>
      <c r="E192" s="250"/>
      <c r="F192" s="250"/>
      <c r="G192" s="250"/>
      <c r="H192" s="250" t="e">
        <f>H181*H170*H180/NoofAprts</f>
        <v>#DIV/0!</v>
      </c>
      <c r="I192" s="250"/>
      <c r="J192" s="250"/>
    </row>
    <row r="193" spans="1:10" ht="14.4" hidden="1">
      <c r="A193" s="254" t="s">
        <v>247</v>
      </c>
      <c r="B193" s="250" t="s">
        <v>231</v>
      </c>
      <c r="C193" s="250"/>
      <c r="D193" s="250"/>
      <c r="E193" s="250"/>
      <c r="F193" s="250"/>
      <c r="G193" s="250"/>
      <c r="H193" s="250" t="e">
        <f>H183*H171*H182/NoofAprts</f>
        <v>#DIV/0!</v>
      </c>
      <c r="I193" s="250"/>
      <c r="J193" s="250"/>
    </row>
    <row r="194" spans="1:10" ht="14.4" hidden="1">
      <c r="A194" s="254" t="s">
        <v>248</v>
      </c>
      <c r="B194" s="250" t="s">
        <v>235</v>
      </c>
      <c r="C194" s="250"/>
      <c r="D194" s="250"/>
      <c r="E194" s="250"/>
      <c r="F194" s="250"/>
      <c r="G194" s="250"/>
      <c r="H194" s="250" t="e">
        <f>H185*H172*H184/NoofAprts</f>
        <v>#DIV/0!</v>
      </c>
      <c r="I194" s="250"/>
      <c r="J194" s="250"/>
    </row>
    <row r="195" spans="1:10" ht="14.4" hidden="1">
      <c r="A195" s="254" t="s">
        <v>249</v>
      </c>
      <c r="B195" s="250" t="s">
        <v>250</v>
      </c>
      <c r="C195" s="250"/>
      <c r="D195" s="250"/>
      <c r="E195" s="250"/>
      <c r="F195" s="250"/>
      <c r="G195" s="250"/>
      <c r="H195" s="250" t="e">
        <f>H187*H173*H186/NoofAprts</f>
        <v>#DIV/0!</v>
      </c>
      <c r="I195" s="250"/>
      <c r="J195" s="250"/>
    </row>
    <row r="196" spans="1:10" ht="14.4" hidden="1">
      <c r="A196" s="254"/>
      <c r="B196" s="250"/>
      <c r="C196" s="250"/>
      <c r="D196" s="250"/>
      <c r="E196" s="250"/>
      <c r="F196" s="250"/>
      <c r="G196" s="250"/>
      <c r="H196" s="250"/>
      <c r="I196" s="250"/>
      <c r="J196" s="250"/>
    </row>
    <row r="197" spans="1:10" ht="14.4" hidden="1">
      <c r="A197" s="254"/>
      <c r="B197" s="251" t="s">
        <v>251</v>
      </c>
      <c r="C197" s="251"/>
      <c r="D197" s="251"/>
      <c r="E197" s="251"/>
      <c r="F197" s="251"/>
      <c r="G197" s="251"/>
      <c r="H197" s="251" t="e">
        <f>SUM(H190:H195)</f>
        <v>#DIV/0!</v>
      </c>
      <c r="I197" s="250"/>
      <c r="J197" s="250"/>
    </row>
    <row r="198" spans="1:10" ht="14.4" hidden="1">
      <c r="A198" s="254"/>
      <c r="B198" s="258" t="s">
        <v>252</v>
      </c>
      <c r="C198" s="259"/>
      <c r="D198" s="259"/>
      <c r="E198" s="259"/>
      <c r="F198" s="259"/>
      <c r="G198" s="259"/>
      <c r="H198" s="260">
        <f>VLOOKUP(D17,'Rating Bands'!$B$4:$C$15,2,FALSE)-1E-21</f>
        <v>185.5</v>
      </c>
      <c r="I198" s="250"/>
      <c r="J198" s="250"/>
    </row>
    <row r="199" spans="1:10" ht="14.4" hidden="1">
      <c r="A199" s="254"/>
      <c r="B199" s="258"/>
      <c r="C199" s="259"/>
      <c r="D199" s="259"/>
      <c r="E199" s="259"/>
      <c r="F199" s="259"/>
      <c r="G199" s="259"/>
      <c r="H199" s="260"/>
      <c r="I199" s="250"/>
      <c r="J199" s="250"/>
    </row>
    <row r="200" spans="1:10" ht="14.4" hidden="1">
      <c r="A200" s="254"/>
      <c r="B200" s="258" t="s">
        <v>253</v>
      </c>
      <c r="C200" s="259"/>
      <c r="D200" s="259"/>
      <c r="E200" s="259"/>
      <c r="F200" s="259"/>
      <c r="G200" s="259"/>
      <c r="H200" s="260"/>
      <c r="I200" s="250"/>
      <c r="J200" s="250"/>
    </row>
    <row r="201" spans="1:10" ht="14.4" hidden="1">
      <c r="A201" s="254"/>
      <c r="B201" s="250" t="s">
        <v>254</v>
      </c>
      <c r="C201" s="250"/>
      <c r="D201" s="250"/>
      <c r="E201" s="250"/>
      <c r="F201" s="250"/>
      <c r="G201" s="250"/>
      <c r="H201" s="250" t="e">
        <f>(H198*H197)/100</f>
        <v>#DIV/0!</v>
      </c>
      <c r="I201" s="250"/>
      <c r="J201" s="250"/>
    </row>
    <row r="202" spans="1:10" ht="14.4" hidden="1">
      <c r="A202" s="254"/>
      <c r="B202" s="250" t="s">
        <v>255</v>
      </c>
      <c r="C202" s="250"/>
      <c r="D202" s="250"/>
      <c r="E202" s="250"/>
      <c r="F202" s="250"/>
      <c r="G202" s="250"/>
      <c r="H202" s="250" t="e">
        <f>H201*H101</f>
        <v>#DIV/0!</v>
      </c>
      <c r="I202" s="250"/>
      <c r="J202" s="250"/>
    </row>
    <row r="203" spans="1:10" ht="14.4" hidden="1">
      <c r="A203" s="254"/>
      <c r="B203" s="250"/>
      <c r="C203" s="250"/>
      <c r="D203" s="250"/>
      <c r="E203" s="250"/>
      <c r="F203" s="250"/>
      <c r="G203" s="250"/>
      <c r="H203" s="250"/>
      <c r="I203" s="250"/>
      <c r="J203" s="250"/>
    </row>
  </sheetData>
  <sheetProtection algorithmName="SHA-512" hashValue="UrNw+LAq6tFLElQSdZvytnm42QxbfzQj+taMJWpMQUREOSvaBCwxKR+pSTw8xZlLaEyJRYUKhS3ukRRrQQXFpA==" saltValue="pbx+xYFsjccUAVVpmSgCHQ==" spinCount="100000" sheet="1" objects="1" scenarios="1"/>
  <mergeCells count="37">
    <mergeCell ref="D62:F62"/>
    <mergeCell ref="D64:F64"/>
    <mergeCell ref="D67:F67"/>
    <mergeCell ref="D70:F70"/>
    <mergeCell ref="D85:F85"/>
    <mergeCell ref="B58:J58"/>
    <mergeCell ref="B41:J41"/>
    <mergeCell ref="H44:I44"/>
    <mergeCell ref="J44:L46"/>
    <mergeCell ref="B45:F45"/>
    <mergeCell ref="H45:I45"/>
    <mergeCell ref="H46:I46"/>
    <mergeCell ref="H47:I47"/>
    <mergeCell ref="B50:J50"/>
    <mergeCell ref="H53:I53"/>
    <mergeCell ref="H54:I54"/>
    <mergeCell ref="H55:I55"/>
    <mergeCell ref="H38:I38"/>
    <mergeCell ref="B21:J21"/>
    <mergeCell ref="H24:I24"/>
    <mergeCell ref="H25:I25"/>
    <mergeCell ref="H26:I26"/>
    <mergeCell ref="J26:L28"/>
    <mergeCell ref="H27:I27"/>
    <mergeCell ref="H28:I28"/>
    <mergeCell ref="B31:J31"/>
    <mergeCell ref="H34:I34"/>
    <mergeCell ref="H35:I35"/>
    <mergeCell ref="H36:I36"/>
    <mergeCell ref="H37:I37"/>
    <mergeCell ref="D17:D18"/>
    <mergeCell ref="E17:E18"/>
    <mergeCell ref="F3:H3"/>
    <mergeCell ref="B4:H4"/>
    <mergeCell ref="B7:I7"/>
    <mergeCell ref="D13:D14"/>
    <mergeCell ref="E13:E14"/>
  </mergeCells>
  <phoneticPr fontId="8" type="noConversion"/>
  <conditionalFormatting sqref="D82 F82 D83:F83 D85:F86">
    <cfRule type="expression" dxfId="15" priority="3" stopIfTrue="1">
      <formula>($D$17="")</formula>
    </cfRule>
  </conditionalFormatting>
  <conditionalFormatting sqref="D62:F62">
    <cfRule type="expression" dxfId="14" priority="4" stopIfTrue="1">
      <formula>($D$13="")</formula>
    </cfRule>
  </conditionalFormatting>
  <conditionalFormatting sqref="D64:F65 F75:F77">
    <cfRule type="expression" dxfId="13" priority="5" stopIfTrue="1">
      <formula>($D$13="")</formula>
    </cfRule>
  </conditionalFormatting>
  <conditionalFormatting sqref="D67:F68">
    <cfRule type="expression" dxfId="12" priority="2" stopIfTrue="1">
      <formula>($D$13="")</formula>
    </cfRule>
  </conditionalFormatting>
  <conditionalFormatting sqref="D70:F71">
    <cfRule type="expression" dxfId="11" priority="1" stopIfTrue="1">
      <formula>($D$13="")</formula>
    </cfRule>
  </conditionalFormatting>
  <conditionalFormatting sqref="F13 F17 I19:I20 B20 B29:B30 I29:I30 B32 I32 B39:B40 I39:I40 B42 I42 B48:B49 I48:I49 B51 I51">
    <cfRule type="expression" dxfId="10" priority="7" stopIfTrue="1">
      <formula>$F$13="stars"</formula>
    </cfRule>
  </conditionalFormatting>
  <conditionalFormatting sqref="H19:H20">
    <cfRule type="cellIs" dxfId="9" priority="6" stopIfTrue="1" operator="between">
      <formula>0</formula>
      <formula>5</formula>
    </cfRule>
  </conditionalFormatting>
  <conditionalFormatting sqref="H53:H55">
    <cfRule type="expression" dxfId="8" priority="8" stopIfTrue="1">
      <formula>NOT(SUM($H$53:$H$55)=1)</formula>
    </cfRule>
  </conditionalFormatting>
  <dataValidations count="4">
    <dataValidation type="list" allowBlank="1" showInputMessage="1" showErrorMessage="1" sqref="H36:I36 JD36:JE36 SZ36:TA36 ACV36:ACW36 AMR36:AMS36 AWN36:AWO36 BGJ36:BGK36 BQF36:BQG36 CAB36:CAC36 CJX36:CJY36 CTT36:CTU36 DDP36:DDQ36 DNL36:DNM36 DXH36:DXI36 EHD36:EHE36 EQZ36:ERA36 FAV36:FAW36 FKR36:FKS36 FUN36:FUO36 GEJ36:GEK36 GOF36:GOG36 GYB36:GYC36 HHX36:HHY36 HRT36:HRU36 IBP36:IBQ36 ILL36:ILM36 IVH36:IVI36 JFD36:JFE36 JOZ36:JPA36 JYV36:JYW36 KIR36:KIS36 KSN36:KSO36 LCJ36:LCK36 LMF36:LMG36 LWB36:LWC36 MFX36:MFY36 MPT36:MPU36 MZP36:MZQ36 NJL36:NJM36 NTH36:NTI36 ODD36:ODE36 OMZ36:ONA36 OWV36:OWW36 PGR36:PGS36 PQN36:PQO36 QAJ36:QAK36 QKF36:QKG36 QUB36:QUC36 RDX36:RDY36 RNT36:RNU36 RXP36:RXQ36 SHL36:SHM36 SRH36:SRI36 TBD36:TBE36 TKZ36:TLA36 TUV36:TUW36 UER36:UES36 UON36:UOO36 UYJ36:UYK36 VIF36:VIG36 VSB36:VSC36 WBX36:WBY36 WLT36:WLU36 WVP36:WVQ36 H65572:I65572 JD65572:JE65572 SZ65572:TA65572 ACV65572:ACW65572 AMR65572:AMS65572 AWN65572:AWO65572 BGJ65572:BGK65572 BQF65572:BQG65572 CAB65572:CAC65572 CJX65572:CJY65572 CTT65572:CTU65572 DDP65572:DDQ65572 DNL65572:DNM65572 DXH65572:DXI65572 EHD65572:EHE65572 EQZ65572:ERA65572 FAV65572:FAW65572 FKR65572:FKS65572 FUN65572:FUO65572 GEJ65572:GEK65572 GOF65572:GOG65572 GYB65572:GYC65572 HHX65572:HHY65572 HRT65572:HRU65572 IBP65572:IBQ65572 ILL65572:ILM65572 IVH65572:IVI65572 JFD65572:JFE65572 JOZ65572:JPA65572 JYV65572:JYW65572 KIR65572:KIS65572 KSN65572:KSO65572 LCJ65572:LCK65572 LMF65572:LMG65572 LWB65572:LWC65572 MFX65572:MFY65572 MPT65572:MPU65572 MZP65572:MZQ65572 NJL65572:NJM65572 NTH65572:NTI65572 ODD65572:ODE65572 OMZ65572:ONA65572 OWV65572:OWW65572 PGR65572:PGS65572 PQN65572:PQO65572 QAJ65572:QAK65572 QKF65572:QKG65572 QUB65572:QUC65572 RDX65572:RDY65572 RNT65572:RNU65572 RXP65572:RXQ65572 SHL65572:SHM65572 SRH65572:SRI65572 TBD65572:TBE65572 TKZ65572:TLA65572 TUV65572:TUW65572 UER65572:UES65572 UON65572:UOO65572 UYJ65572:UYK65572 VIF65572:VIG65572 VSB65572:VSC65572 WBX65572:WBY65572 WLT65572:WLU65572 WVP65572:WVQ65572 H131108:I131108 JD131108:JE131108 SZ131108:TA131108 ACV131108:ACW131108 AMR131108:AMS131108 AWN131108:AWO131108 BGJ131108:BGK131108 BQF131108:BQG131108 CAB131108:CAC131108 CJX131108:CJY131108 CTT131108:CTU131108 DDP131108:DDQ131108 DNL131108:DNM131108 DXH131108:DXI131108 EHD131108:EHE131108 EQZ131108:ERA131108 FAV131108:FAW131108 FKR131108:FKS131108 FUN131108:FUO131108 GEJ131108:GEK131108 GOF131108:GOG131108 GYB131108:GYC131108 HHX131108:HHY131108 HRT131108:HRU131108 IBP131108:IBQ131108 ILL131108:ILM131108 IVH131108:IVI131108 JFD131108:JFE131108 JOZ131108:JPA131108 JYV131108:JYW131108 KIR131108:KIS131108 KSN131108:KSO131108 LCJ131108:LCK131108 LMF131108:LMG131108 LWB131108:LWC131108 MFX131108:MFY131108 MPT131108:MPU131108 MZP131108:MZQ131108 NJL131108:NJM131108 NTH131108:NTI131108 ODD131108:ODE131108 OMZ131108:ONA131108 OWV131108:OWW131108 PGR131108:PGS131108 PQN131108:PQO131108 QAJ131108:QAK131108 QKF131108:QKG131108 QUB131108:QUC131108 RDX131108:RDY131108 RNT131108:RNU131108 RXP131108:RXQ131108 SHL131108:SHM131108 SRH131108:SRI131108 TBD131108:TBE131108 TKZ131108:TLA131108 TUV131108:TUW131108 UER131108:UES131108 UON131108:UOO131108 UYJ131108:UYK131108 VIF131108:VIG131108 VSB131108:VSC131108 WBX131108:WBY131108 WLT131108:WLU131108 WVP131108:WVQ131108 H196644:I196644 JD196644:JE196644 SZ196644:TA196644 ACV196644:ACW196644 AMR196644:AMS196644 AWN196644:AWO196644 BGJ196644:BGK196644 BQF196644:BQG196644 CAB196644:CAC196644 CJX196644:CJY196644 CTT196644:CTU196644 DDP196644:DDQ196644 DNL196644:DNM196644 DXH196644:DXI196644 EHD196644:EHE196644 EQZ196644:ERA196644 FAV196644:FAW196644 FKR196644:FKS196644 FUN196644:FUO196644 GEJ196644:GEK196644 GOF196644:GOG196644 GYB196644:GYC196644 HHX196644:HHY196644 HRT196644:HRU196644 IBP196644:IBQ196644 ILL196644:ILM196644 IVH196644:IVI196644 JFD196644:JFE196644 JOZ196644:JPA196644 JYV196644:JYW196644 KIR196644:KIS196644 KSN196644:KSO196644 LCJ196644:LCK196644 LMF196644:LMG196644 LWB196644:LWC196644 MFX196644:MFY196644 MPT196644:MPU196644 MZP196644:MZQ196644 NJL196644:NJM196644 NTH196644:NTI196644 ODD196644:ODE196644 OMZ196644:ONA196644 OWV196644:OWW196644 PGR196644:PGS196644 PQN196644:PQO196644 QAJ196644:QAK196644 QKF196644:QKG196644 QUB196644:QUC196644 RDX196644:RDY196644 RNT196644:RNU196644 RXP196644:RXQ196644 SHL196644:SHM196644 SRH196644:SRI196644 TBD196644:TBE196644 TKZ196644:TLA196644 TUV196644:TUW196644 UER196644:UES196644 UON196644:UOO196644 UYJ196644:UYK196644 VIF196644:VIG196644 VSB196644:VSC196644 WBX196644:WBY196644 WLT196644:WLU196644 WVP196644:WVQ196644 H262180:I262180 JD262180:JE262180 SZ262180:TA262180 ACV262180:ACW262180 AMR262180:AMS262180 AWN262180:AWO262180 BGJ262180:BGK262180 BQF262180:BQG262180 CAB262180:CAC262180 CJX262180:CJY262180 CTT262180:CTU262180 DDP262180:DDQ262180 DNL262180:DNM262180 DXH262180:DXI262180 EHD262180:EHE262180 EQZ262180:ERA262180 FAV262180:FAW262180 FKR262180:FKS262180 FUN262180:FUO262180 GEJ262180:GEK262180 GOF262180:GOG262180 GYB262180:GYC262180 HHX262180:HHY262180 HRT262180:HRU262180 IBP262180:IBQ262180 ILL262180:ILM262180 IVH262180:IVI262180 JFD262180:JFE262180 JOZ262180:JPA262180 JYV262180:JYW262180 KIR262180:KIS262180 KSN262180:KSO262180 LCJ262180:LCK262180 LMF262180:LMG262180 LWB262180:LWC262180 MFX262180:MFY262180 MPT262180:MPU262180 MZP262180:MZQ262180 NJL262180:NJM262180 NTH262180:NTI262180 ODD262180:ODE262180 OMZ262180:ONA262180 OWV262180:OWW262180 PGR262180:PGS262180 PQN262180:PQO262180 QAJ262180:QAK262180 QKF262180:QKG262180 QUB262180:QUC262180 RDX262180:RDY262180 RNT262180:RNU262180 RXP262180:RXQ262180 SHL262180:SHM262180 SRH262180:SRI262180 TBD262180:TBE262180 TKZ262180:TLA262180 TUV262180:TUW262180 UER262180:UES262180 UON262180:UOO262180 UYJ262180:UYK262180 VIF262180:VIG262180 VSB262180:VSC262180 WBX262180:WBY262180 WLT262180:WLU262180 WVP262180:WVQ262180 H327716:I327716 JD327716:JE327716 SZ327716:TA327716 ACV327716:ACW327716 AMR327716:AMS327716 AWN327716:AWO327716 BGJ327716:BGK327716 BQF327716:BQG327716 CAB327716:CAC327716 CJX327716:CJY327716 CTT327716:CTU327716 DDP327716:DDQ327716 DNL327716:DNM327716 DXH327716:DXI327716 EHD327716:EHE327716 EQZ327716:ERA327716 FAV327716:FAW327716 FKR327716:FKS327716 FUN327716:FUO327716 GEJ327716:GEK327716 GOF327716:GOG327716 GYB327716:GYC327716 HHX327716:HHY327716 HRT327716:HRU327716 IBP327716:IBQ327716 ILL327716:ILM327716 IVH327716:IVI327716 JFD327716:JFE327716 JOZ327716:JPA327716 JYV327716:JYW327716 KIR327716:KIS327716 KSN327716:KSO327716 LCJ327716:LCK327716 LMF327716:LMG327716 LWB327716:LWC327716 MFX327716:MFY327716 MPT327716:MPU327716 MZP327716:MZQ327716 NJL327716:NJM327716 NTH327716:NTI327716 ODD327716:ODE327716 OMZ327716:ONA327716 OWV327716:OWW327716 PGR327716:PGS327716 PQN327716:PQO327716 QAJ327716:QAK327716 QKF327716:QKG327716 QUB327716:QUC327716 RDX327716:RDY327716 RNT327716:RNU327716 RXP327716:RXQ327716 SHL327716:SHM327716 SRH327716:SRI327716 TBD327716:TBE327716 TKZ327716:TLA327716 TUV327716:TUW327716 UER327716:UES327716 UON327716:UOO327716 UYJ327716:UYK327716 VIF327716:VIG327716 VSB327716:VSC327716 WBX327716:WBY327716 WLT327716:WLU327716 WVP327716:WVQ327716 H393252:I393252 JD393252:JE393252 SZ393252:TA393252 ACV393252:ACW393252 AMR393252:AMS393252 AWN393252:AWO393252 BGJ393252:BGK393252 BQF393252:BQG393252 CAB393252:CAC393252 CJX393252:CJY393252 CTT393252:CTU393252 DDP393252:DDQ393252 DNL393252:DNM393252 DXH393252:DXI393252 EHD393252:EHE393252 EQZ393252:ERA393252 FAV393252:FAW393252 FKR393252:FKS393252 FUN393252:FUO393252 GEJ393252:GEK393252 GOF393252:GOG393252 GYB393252:GYC393252 HHX393252:HHY393252 HRT393252:HRU393252 IBP393252:IBQ393252 ILL393252:ILM393252 IVH393252:IVI393252 JFD393252:JFE393252 JOZ393252:JPA393252 JYV393252:JYW393252 KIR393252:KIS393252 KSN393252:KSO393252 LCJ393252:LCK393252 LMF393252:LMG393252 LWB393252:LWC393252 MFX393252:MFY393252 MPT393252:MPU393252 MZP393252:MZQ393252 NJL393252:NJM393252 NTH393252:NTI393252 ODD393252:ODE393252 OMZ393252:ONA393252 OWV393252:OWW393252 PGR393252:PGS393252 PQN393252:PQO393252 QAJ393252:QAK393252 QKF393252:QKG393252 QUB393252:QUC393252 RDX393252:RDY393252 RNT393252:RNU393252 RXP393252:RXQ393252 SHL393252:SHM393252 SRH393252:SRI393252 TBD393252:TBE393252 TKZ393252:TLA393252 TUV393252:TUW393252 UER393252:UES393252 UON393252:UOO393252 UYJ393252:UYK393252 VIF393252:VIG393252 VSB393252:VSC393252 WBX393252:WBY393252 WLT393252:WLU393252 WVP393252:WVQ393252 H458788:I458788 JD458788:JE458788 SZ458788:TA458788 ACV458788:ACW458788 AMR458788:AMS458788 AWN458788:AWO458788 BGJ458788:BGK458788 BQF458788:BQG458788 CAB458788:CAC458788 CJX458788:CJY458788 CTT458788:CTU458788 DDP458788:DDQ458788 DNL458788:DNM458788 DXH458788:DXI458788 EHD458788:EHE458788 EQZ458788:ERA458788 FAV458788:FAW458788 FKR458788:FKS458788 FUN458788:FUO458788 GEJ458788:GEK458788 GOF458788:GOG458788 GYB458788:GYC458788 HHX458788:HHY458788 HRT458788:HRU458788 IBP458788:IBQ458788 ILL458788:ILM458788 IVH458788:IVI458788 JFD458788:JFE458788 JOZ458788:JPA458788 JYV458788:JYW458788 KIR458788:KIS458788 KSN458788:KSO458788 LCJ458788:LCK458788 LMF458788:LMG458788 LWB458788:LWC458788 MFX458788:MFY458788 MPT458788:MPU458788 MZP458788:MZQ458788 NJL458788:NJM458788 NTH458788:NTI458788 ODD458788:ODE458788 OMZ458788:ONA458788 OWV458788:OWW458788 PGR458788:PGS458788 PQN458788:PQO458788 QAJ458788:QAK458788 QKF458788:QKG458788 QUB458788:QUC458788 RDX458788:RDY458788 RNT458788:RNU458788 RXP458788:RXQ458788 SHL458788:SHM458788 SRH458788:SRI458788 TBD458788:TBE458788 TKZ458788:TLA458788 TUV458788:TUW458788 UER458788:UES458788 UON458788:UOO458788 UYJ458788:UYK458788 VIF458788:VIG458788 VSB458788:VSC458788 WBX458788:WBY458788 WLT458788:WLU458788 WVP458788:WVQ458788 H524324:I524324 JD524324:JE524324 SZ524324:TA524324 ACV524324:ACW524324 AMR524324:AMS524324 AWN524324:AWO524324 BGJ524324:BGK524324 BQF524324:BQG524324 CAB524324:CAC524324 CJX524324:CJY524324 CTT524324:CTU524324 DDP524324:DDQ524324 DNL524324:DNM524324 DXH524324:DXI524324 EHD524324:EHE524324 EQZ524324:ERA524324 FAV524324:FAW524324 FKR524324:FKS524324 FUN524324:FUO524324 GEJ524324:GEK524324 GOF524324:GOG524324 GYB524324:GYC524324 HHX524324:HHY524324 HRT524324:HRU524324 IBP524324:IBQ524324 ILL524324:ILM524324 IVH524324:IVI524324 JFD524324:JFE524324 JOZ524324:JPA524324 JYV524324:JYW524324 KIR524324:KIS524324 KSN524324:KSO524324 LCJ524324:LCK524324 LMF524324:LMG524324 LWB524324:LWC524324 MFX524324:MFY524324 MPT524324:MPU524324 MZP524324:MZQ524324 NJL524324:NJM524324 NTH524324:NTI524324 ODD524324:ODE524324 OMZ524324:ONA524324 OWV524324:OWW524324 PGR524324:PGS524324 PQN524324:PQO524324 QAJ524324:QAK524324 QKF524324:QKG524324 QUB524324:QUC524324 RDX524324:RDY524324 RNT524324:RNU524324 RXP524324:RXQ524324 SHL524324:SHM524324 SRH524324:SRI524324 TBD524324:TBE524324 TKZ524324:TLA524324 TUV524324:TUW524324 UER524324:UES524324 UON524324:UOO524324 UYJ524324:UYK524324 VIF524324:VIG524324 VSB524324:VSC524324 WBX524324:WBY524324 WLT524324:WLU524324 WVP524324:WVQ524324 H589860:I589860 JD589860:JE589860 SZ589860:TA589860 ACV589860:ACW589860 AMR589860:AMS589860 AWN589860:AWO589860 BGJ589860:BGK589860 BQF589860:BQG589860 CAB589860:CAC589860 CJX589860:CJY589860 CTT589860:CTU589860 DDP589860:DDQ589860 DNL589860:DNM589860 DXH589860:DXI589860 EHD589860:EHE589860 EQZ589860:ERA589860 FAV589860:FAW589860 FKR589860:FKS589860 FUN589860:FUO589860 GEJ589860:GEK589860 GOF589860:GOG589860 GYB589860:GYC589860 HHX589860:HHY589860 HRT589860:HRU589860 IBP589860:IBQ589860 ILL589860:ILM589860 IVH589860:IVI589860 JFD589860:JFE589860 JOZ589860:JPA589860 JYV589860:JYW589860 KIR589860:KIS589860 KSN589860:KSO589860 LCJ589860:LCK589860 LMF589860:LMG589860 LWB589860:LWC589860 MFX589860:MFY589860 MPT589860:MPU589860 MZP589860:MZQ589860 NJL589860:NJM589860 NTH589860:NTI589860 ODD589860:ODE589860 OMZ589860:ONA589860 OWV589860:OWW589860 PGR589860:PGS589860 PQN589860:PQO589860 QAJ589860:QAK589860 QKF589860:QKG589860 QUB589860:QUC589860 RDX589860:RDY589860 RNT589860:RNU589860 RXP589860:RXQ589860 SHL589860:SHM589860 SRH589860:SRI589860 TBD589860:TBE589860 TKZ589860:TLA589860 TUV589860:TUW589860 UER589860:UES589860 UON589860:UOO589860 UYJ589860:UYK589860 VIF589860:VIG589860 VSB589860:VSC589860 WBX589860:WBY589860 WLT589860:WLU589860 WVP589860:WVQ589860 H655396:I655396 JD655396:JE655396 SZ655396:TA655396 ACV655396:ACW655396 AMR655396:AMS655396 AWN655396:AWO655396 BGJ655396:BGK655396 BQF655396:BQG655396 CAB655396:CAC655396 CJX655396:CJY655396 CTT655396:CTU655396 DDP655396:DDQ655396 DNL655396:DNM655396 DXH655396:DXI655396 EHD655396:EHE655396 EQZ655396:ERA655396 FAV655396:FAW655396 FKR655396:FKS655396 FUN655396:FUO655396 GEJ655396:GEK655396 GOF655396:GOG655396 GYB655396:GYC655396 HHX655396:HHY655396 HRT655396:HRU655396 IBP655396:IBQ655396 ILL655396:ILM655396 IVH655396:IVI655396 JFD655396:JFE655396 JOZ655396:JPA655396 JYV655396:JYW655396 KIR655396:KIS655396 KSN655396:KSO655396 LCJ655396:LCK655396 LMF655396:LMG655396 LWB655396:LWC655396 MFX655396:MFY655396 MPT655396:MPU655396 MZP655396:MZQ655396 NJL655396:NJM655396 NTH655396:NTI655396 ODD655396:ODE655396 OMZ655396:ONA655396 OWV655396:OWW655396 PGR655396:PGS655396 PQN655396:PQO655396 QAJ655396:QAK655396 QKF655396:QKG655396 QUB655396:QUC655396 RDX655396:RDY655396 RNT655396:RNU655396 RXP655396:RXQ655396 SHL655396:SHM655396 SRH655396:SRI655396 TBD655396:TBE655396 TKZ655396:TLA655396 TUV655396:TUW655396 UER655396:UES655396 UON655396:UOO655396 UYJ655396:UYK655396 VIF655396:VIG655396 VSB655396:VSC655396 WBX655396:WBY655396 WLT655396:WLU655396 WVP655396:WVQ655396 H720932:I720932 JD720932:JE720932 SZ720932:TA720932 ACV720932:ACW720932 AMR720932:AMS720932 AWN720932:AWO720932 BGJ720932:BGK720932 BQF720932:BQG720932 CAB720932:CAC720932 CJX720932:CJY720932 CTT720932:CTU720932 DDP720932:DDQ720932 DNL720932:DNM720932 DXH720932:DXI720932 EHD720932:EHE720932 EQZ720932:ERA720932 FAV720932:FAW720932 FKR720932:FKS720932 FUN720932:FUO720932 GEJ720932:GEK720932 GOF720932:GOG720932 GYB720932:GYC720932 HHX720932:HHY720932 HRT720932:HRU720932 IBP720932:IBQ720932 ILL720932:ILM720932 IVH720932:IVI720932 JFD720932:JFE720932 JOZ720932:JPA720932 JYV720932:JYW720932 KIR720932:KIS720932 KSN720932:KSO720932 LCJ720932:LCK720932 LMF720932:LMG720932 LWB720932:LWC720932 MFX720932:MFY720932 MPT720932:MPU720932 MZP720932:MZQ720932 NJL720932:NJM720932 NTH720932:NTI720932 ODD720932:ODE720932 OMZ720932:ONA720932 OWV720932:OWW720932 PGR720932:PGS720932 PQN720932:PQO720932 QAJ720932:QAK720932 QKF720932:QKG720932 QUB720932:QUC720932 RDX720932:RDY720932 RNT720932:RNU720932 RXP720932:RXQ720932 SHL720932:SHM720932 SRH720932:SRI720932 TBD720932:TBE720932 TKZ720932:TLA720932 TUV720932:TUW720932 UER720932:UES720932 UON720932:UOO720932 UYJ720932:UYK720932 VIF720932:VIG720932 VSB720932:VSC720932 WBX720932:WBY720932 WLT720932:WLU720932 WVP720932:WVQ720932 H786468:I786468 JD786468:JE786468 SZ786468:TA786468 ACV786468:ACW786468 AMR786468:AMS786468 AWN786468:AWO786468 BGJ786468:BGK786468 BQF786468:BQG786468 CAB786468:CAC786468 CJX786468:CJY786468 CTT786468:CTU786468 DDP786468:DDQ786468 DNL786468:DNM786468 DXH786468:DXI786468 EHD786468:EHE786468 EQZ786468:ERA786468 FAV786468:FAW786468 FKR786468:FKS786468 FUN786468:FUO786468 GEJ786468:GEK786468 GOF786468:GOG786468 GYB786468:GYC786468 HHX786468:HHY786468 HRT786468:HRU786468 IBP786468:IBQ786468 ILL786468:ILM786468 IVH786468:IVI786468 JFD786468:JFE786468 JOZ786468:JPA786468 JYV786468:JYW786468 KIR786468:KIS786468 KSN786468:KSO786468 LCJ786468:LCK786468 LMF786468:LMG786468 LWB786468:LWC786468 MFX786468:MFY786468 MPT786468:MPU786468 MZP786468:MZQ786468 NJL786468:NJM786468 NTH786468:NTI786468 ODD786468:ODE786468 OMZ786468:ONA786468 OWV786468:OWW786468 PGR786468:PGS786468 PQN786468:PQO786468 QAJ786468:QAK786468 QKF786468:QKG786468 QUB786468:QUC786468 RDX786468:RDY786468 RNT786468:RNU786468 RXP786468:RXQ786468 SHL786468:SHM786468 SRH786468:SRI786468 TBD786468:TBE786468 TKZ786468:TLA786468 TUV786468:TUW786468 UER786468:UES786468 UON786468:UOO786468 UYJ786468:UYK786468 VIF786468:VIG786468 VSB786468:VSC786468 WBX786468:WBY786468 WLT786468:WLU786468 WVP786468:WVQ786468 H852004:I852004 JD852004:JE852004 SZ852004:TA852004 ACV852004:ACW852004 AMR852004:AMS852004 AWN852004:AWO852004 BGJ852004:BGK852004 BQF852004:BQG852004 CAB852004:CAC852004 CJX852004:CJY852004 CTT852004:CTU852004 DDP852004:DDQ852004 DNL852004:DNM852004 DXH852004:DXI852004 EHD852004:EHE852004 EQZ852004:ERA852004 FAV852004:FAW852004 FKR852004:FKS852004 FUN852004:FUO852004 GEJ852004:GEK852004 GOF852004:GOG852004 GYB852004:GYC852004 HHX852004:HHY852004 HRT852004:HRU852004 IBP852004:IBQ852004 ILL852004:ILM852004 IVH852004:IVI852004 JFD852004:JFE852004 JOZ852004:JPA852004 JYV852004:JYW852004 KIR852004:KIS852004 KSN852004:KSO852004 LCJ852004:LCK852004 LMF852004:LMG852004 LWB852004:LWC852004 MFX852004:MFY852004 MPT852004:MPU852004 MZP852004:MZQ852004 NJL852004:NJM852004 NTH852004:NTI852004 ODD852004:ODE852004 OMZ852004:ONA852004 OWV852004:OWW852004 PGR852004:PGS852004 PQN852004:PQO852004 QAJ852004:QAK852004 QKF852004:QKG852004 QUB852004:QUC852004 RDX852004:RDY852004 RNT852004:RNU852004 RXP852004:RXQ852004 SHL852004:SHM852004 SRH852004:SRI852004 TBD852004:TBE852004 TKZ852004:TLA852004 TUV852004:TUW852004 UER852004:UES852004 UON852004:UOO852004 UYJ852004:UYK852004 VIF852004:VIG852004 VSB852004:VSC852004 WBX852004:WBY852004 WLT852004:WLU852004 WVP852004:WVQ852004 H917540:I917540 JD917540:JE917540 SZ917540:TA917540 ACV917540:ACW917540 AMR917540:AMS917540 AWN917540:AWO917540 BGJ917540:BGK917540 BQF917540:BQG917540 CAB917540:CAC917540 CJX917540:CJY917540 CTT917540:CTU917540 DDP917540:DDQ917540 DNL917540:DNM917540 DXH917540:DXI917540 EHD917540:EHE917540 EQZ917540:ERA917540 FAV917540:FAW917540 FKR917540:FKS917540 FUN917540:FUO917540 GEJ917540:GEK917540 GOF917540:GOG917540 GYB917540:GYC917540 HHX917540:HHY917540 HRT917540:HRU917540 IBP917540:IBQ917540 ILL917540:ILM917540 IVH917540:IVI917540 JFD917540:JFE917540 JOZ917540:JPA917540 JYV917540:JYW917540 KIR917540:KIS917540 KSN917540:KSO917540 LCJ917540:LCK917540 LMF917540:LMG917540 LWB917540:LWC917540 MFX917540:MFY917540 MPT917540:MPU917540 MZP917540:MZQ917540 NJL917540:NJM917540 NTH917540:NTI917540 ODD917540:ODE917540 OMZ917540:ONA917540 OWV917540:OWW917540 PGR917540:PGS917540 PQN917540:PQO917540 QAJ917540:QAK917540 QKF917540:QKG917540 QUB917540:QUC917540 RDX917540:RDY917540 RNT917540:RNU917540 RXP917540:RXQ917540 SHL917540:SHM917540 SRH917540:SRI917540 TBD917540:TBE917540 TKZ917540:TLA917540 TUV917540:TUW917540 UER917540:UES917540 UON917540:UOO917540 UYJ917540:UYK917540 VIF917540:VIG917540 VSB917540:VSC917540 WBX917540:WBY917540 WLT917540:WLU917540 WVP917540:WVQ917540 H983076:I983076 JD983076:JE983076 SZ983076:TA983076 ACV983076:ACW983076 AMR983076:AMS983076 AWN983076:AWO983076 BGJ983076:BGK983076 BQF983076:BQG983076 CAB983076:CAC983076 CJX983076:CJY983076 CTT983076:CTU983076 DDP983076:DDQ983076 DNL983076:DNM983076 DXH983076:DXI983076 EHD983076:EHE983076 EQZ983076:ERA983076 FAV983076:FAW983076 FKR983076:FKS983076 FUN983076:FUO983076 GEJ983076:GEK983076 GOF983076:GOG983076 GYB983076:GYC983076 HHX983076:HHY983076 HRT983076:HRU983076 IBP983076:IBQ983076 ILL983076:ILM983076 IVH983076:IVI983076 JFD983076:JFE983076 JOZ983076:JPA983076 JYV983076:JYW983076 KIR983076:KIS983076 KSN983076:KSO983076 LCJ983076:LCK983076 LMF983076:LMG983076 LWB983076:LWC983076 MFX983076:MFY983076 MPT983076:MPU983076 MZP983076:MZQ983076 NJL983076:NJM983076 NTH983076:NTI983076 ODD983076:ODE983076 OMZ983076:ONA983076 OWV983076:OWW983076 PGR983076:PGS983076 PQN983076:PQO983076 QAJ983076:QAK983076 QKF983076:QKG983076 QUB983076:QUC983076 RDX983076:RDY983076 RNT983076:RNU983076 RXP983076:RXQ983076 SHL983076:SHM983076 SRH983076:SRI983076 TBD983076:TBE983076 TKZ983076:TLA983076 TUV983076:TUW983076 UER983076:UES983076 UON983076:UOO983076 UYJ983076:UYK983076 VIF983076:VIG983076 VSB983076:VSC983076 WBX983076:WBY983076 WLT983076:WLU983076 WVP983076:WVQ983076" xr:uid="{685713BE-EA25-4FFE-AC4B-02D013EDFDB7}">
      <formula1>"&lt;Select&gt;, Yes, No"</formula1>
    </dataValidation>
    <dataValidation type="list" allowBlank="1" showInputMessage="1" showErrorMessage="1" sqref="H35:I35 JD35:JE35 SZ35:TA35 ACV35:ACW35 AMR35:AMS35 AWN35:AWO35 BGJ35:BGK35 BQF35:BQG35 CAB35:CAC35 CJX35:CJY35 CTT35:CTU35 DDP35:DDQ35 DNL35:DNM35 DXH35:DXI35 EHD35:EHE35 EQZ35:ERA35 FAV35:FAW35 FKR35:FKS35 FUN35:FUO35 GEJ35:GEK35 GOF35:GOG35 GYB35:GYC35 HHX35:HHY35 HRT35:HRU35 IBP35:IBQ35 ILL35:ILM35 IVH35:IVI35 JFD35:JFE35 JOZ35:JPA35 JYV35:JYW35 KIR35:KIS35 KSN35:KSO35 LCJ35:LCK35 LMF35:LMG35 LWB35:LWC35 MFX35:MFY35 MPT35:MPU35 MZP35:MZQ35 NJL35:NJM35 NTH35:NTI35 ODD35:ODE35 OMZ35:ONA35 OWV35:OWW35 PGR35:PGS35 PQN35:PQO35 QAJ35:QAK35 QKF35:QKG35 QUB35:QUC35 RDX35:RDY35 RNT35:RNU35 RXP35:RXQ35 SHL35:SHM35 SRH35:SRI35 TBD35:TBE35 TKZ35:TLA35 TUV35:TUW35 UER35:UES35 UON35:UOO35 UYJ35:UYK35 VIF35:VIG35 VSB35:VSC35 WBX35:WBY35 WLT35:WLU35 WVP35:WVQ35 H65571:I65571 JD65571:JE65571 SZ65571:TA65571 ACV65571:ACW65571 AMR65571:AMS65571 AWN65571:AWO65571 BGJ65571:BGK65571 BQF65571:BQG65571 CAB65571:CAC65571 CJX65571:CJY65571 CTT65571:CTU65571 DDP65571:DDQ65571 DNL65571:DNM65571 DXH65571:DXI65571 EHD65571:EHE65571 EQZ65571:ERA65571 FAV65571:FAW65571 FKR65571:FKS65571 FUN65571:FUO65571 GEJ65571:GEK65571 GOF65571:GOG65571 GYB65571:GYC65571 HHX65571:HHY65571 HRT65571:HRU65571 IBP65571:IBQ65571 ILL65571:ILM65571 IVH65571:IVI65571 JFD65571:JFE65571 JOZ65571:JPA65571 JYV65571:JYW65571 KIR65571:KIS65571 KSN65571:KSO65571 LCJ65571:LCK65571 LMF65571:LMG65571 LWB65571:LWC65571 MFX65571:MFY65571 MPT65571:MPU65571 MZP65571:MZQ65571 NJL65571:NJM65571 NTH65571:NTI65571 ODD65571:ODE65571 OMZ65571:ONA65571 OWV65571:OWW65571 PGR65571:PGS65571 PQN65571:PQO65571 QAJ65571:QAK65571 QKF65571:QKG65571 QUB65571:QUC65571 RDX65571:RDY65571 RNT65571:RNU65571 RXP65571:RXQ65571 SHL65571:SHM65571 SRH65571:SRI65571 TBD65571:TBE65571 TKZ65571:TLA65571 TUV65571:TUW65571 UER65571:UES65571 UON65571:UOO65571 UYJ65571:UYK65571 VIF65571:VIG65571 VSB65571:VSC65571 WBX65571:WBY65571 WLT65571:WLU65571 WVP65571:WVQ65571 H131107:I131107 JD131107:JE131107 SZ131107:TA131107 ACV131107:ACW131107 AMR131107:AMS131107 AWN131107:AWO131107 BGJ131107:BGK131107 BQF131107:BQG131107 CAB131107:CAC131107 CJX131107:CJY131107 CTT131107:CTU131107 DDP131107:DDQ131107 DNL131107:DNM131107 DXH131107:DXI131107 EHD131107:EHE131107 EQZ131107:ERA131107 FAV131107:FAW131107 FKR131107:FKS131107 FUN131107:FUO131107 GEJ131107:GEK131107 GOF131107:GOG131107 GYB131107:GYC131107 HHX131107:HHY131107 HRT131107:HRU131107 IBP131107:IBQ131107 ILL131107:ILM131107 IVH131107:IVI131107 JFD131107:JFE131107 JOZ131107:JPA131107 JYV131107:JYW131107 KIR131107:KIS131107 KSN131107:KSO131107 LCJ131107:LCK131107 LMF131107:LMG131107 LWB131107:LWC131107 MFX131107:MFY131107 MPT131107:MPU131107 MZP131107:MZQ131107 NJL131107:NJM131107 NTH131107:NTI131107 ODD131107:ODE131107 OMZ131107:ONA131107 OWV131107:OWW131107 PGR131107:PGS131107 PQN131107:PQO131107 QAJ131107:QAK131107 QKF131107:QKG131107 QUB131107:QUC131107 RDX131107:RDY131107 RNT131107:RNU131107 RXP131107:RXQ131107 SHL131107:SHM131107 SRH131107:SRI131107 TBD131107:TBE131107 TKZ131107:TLA131107 TUV131107:TUW131107 UER131107:UES131107 UON131107:UOO131107 UYJ131107:UYK131107 VIF131107:VIG131107 VSB131107:VSC131107 WBX131107:WBY131107 WLT131107:WLU131107 WVP131107:WVQ131107 H196643:I196643 JD196643:JE196643 SZ196643:TA196643 ACV196643:ACW196643 AMR196643:AMS196643 AWN196643:AWO196643 BGJ196643:BGK196643 BQF196643:BQG196643 CAB196643:CAC196643 CJX196643:CJY196643 CTT196643:CTU196643 DDP196643:DDQ196643 DNL196643:DNM196643 DXH196643:DXI196643 EHD196643:EHE196643 EQZ196643:ERA196643 FAV196643:FAW196643 FKR196643:FKS196643 FUN196643:FUO196643 GEJ196643:GEK196643 GOF196643:GOG196643 GYB196643:GYC196643 HHX196643:HHY196643 HRT196643:HRU196643 IBP196643:IBQ196643 ILL196643:ILM196643 IVH196643:IVI196643 JFD196643:JFE196643 JOZ196643:JPA196643 JYV196643:JYW196643 KIR196643:KIS196643 KSN196643:KSO196643 LCJ196643:LCK196643 LMF196643:LMG196643 LWB196643:LWC196643 MFX196643:MFY196643 MPT196643:MPU196643 MZP196643:MZQ196643 NJL196643:NJM196643 NTH196643:NTI196643 ODD196643:ODE196643 OMZ196643:ONA196643 OWV196643:OWW196643 PGR196643:PGS196643 PQN196643:PQO196643 QAJ196643:QAK196643 QKF196643:QKG196643 QUB196643:QUC196643 RDX196643:RDY196643 RNT196643:RNU196643 RXP196643:RXQ196643 SHL196643:SHM196643 SRH196643:SRI196643 TBD196643:TBE196643 TKZ196643:TLA196643 TUV196643:TUW196643 UER196643:UES196643 UON196643:UOO196643 UYJ196643:UYK196643 VIF196643:VIG196643 VSB196643:VSC196643 WBX196643:WBY196643 WLT196643:WLU196643 WVP196643:WVQ196643 H262179:I262179 JD262179:JE262179 SZ262179:TA262179 ACV262179:ACW262179 AMR262179:AMS262179 AWN262179:AWO262179 BGJ262179:BGK262179 BQF262179:BQG262179 CAB262179:CAC262179 CJX262179:CJY262179 CTT262179:CTU262179 DDP262179:DDQ262179 DNL262179:DNM262179 DXH262179:DXI262179 EHD262179:EHE262179 EQZ262179:ERA262179 FAV262179:FAW262179 FKR262179:FKS262179 FUN262179:FUO262179 GEJ262179:GEK262179 GOF262179:GOG262179 GYB262179:GYC262179 HHX262179:HHY262179 HRT262179:HRU262179 IBP262179:IBQ262179 ILL262179:ILM262179 IVH262179:IVI262179 JFD262179:JFE262179 JOZ262179:JPA262179 JYV262179:JYW262179 KIR262179:KIS262179 KSN262179:KSO262179 LCJ262179:LCK262179 LMF262179:LMG262179 LWB262179:LWC262179 MFX262179:MFY262179 MPT262179:MPU262179 MZP262179:MZQ262179 NJL262179:NJM262179 NTH262179:NTI262179 ODD262179:ODE262179 OMZ262179:ONA262179 OWV262179:OWW262179 PGR262179:PGS262179 PQN262179:PQO262179 QAJ262179:QAK262179 QKF262179:QKG262179 QUB262179:QUC262179 RDX262179:RDY262179 RNT262179:RNU262179 RXP262179:RXQ262179 SHL262179:SHM262179 SRH262179:SRI262179 TBD262179:TBE262179 TKZ262179:TLA262179 TUV262179:TUW262179 UER262179:UES262179 UON262179:UOO262179 UYJ262179:UYK262179 VIF262179:VIG262179 VSB262179:VSC262179 WBX262179:WBY262179 WLT262179:WLU262179 WVP262179:WVQ262179 H327715:I327715 JD327715:JE327715 SZ327715:TA327715 ACV327715:ACW327715 AMR327715:AMS327715 AWN327715:AWO327715 BGJ327715:BGK327715 BQF327715:BQG327715 CAB327715:CAC327715 CJX327715:CJY327715 CTT327715:CTU327715 DDP327715:DDQ327715 DNL327715:DNM327715 DXH327715:DXI327715 EHD327715:EHE327715 EQZ327715:ERA327715 FAV327715:FAW327715 FKR327715:FKS327715 FUN327715:FUO327715 GEJ327715:GEK327715 GOF327715:GOG327715 GYB327715:GYC327715 HHX327715:HHY327715 HRT327715:HRU327715 IBP327715:IBQ327715 ILL327715:ILM327715 IVH327715:IVI327715 JFD327715:JFE327715 JOZ327715:JPA327715 JYV327715:JYW327715 KIR327715:KIS327715 KSN327715:KSO327715 LCJ327715:LCK327715 LMF327715:LMG327715 LWB327715:LWC327715 MFX327715:MFY327715 MPT327715:MPU327715 MZP327715:MZQ327715 NJL327715:NJM327715 NTH327715:NTI327715 ODD327715:ODE327715 OMZ327715:ONA327715 OWV327715:OWW327715 PGR327715:PGS327715 PQN327715:PQO327715 QAJ327715:QAK327715 QKF327715:QKG327715 QUB327715:QUC327715 RDX327715:RDY327715 RNT327715:RNU327715 RXP327715:RXQ327715 SHL327715:SHM327715 SRH327715:SRI327715 TBD327715:TBE327715 TKZ327715:TLA327715 TUV327715:TUW327715 UER327715:UES327715 UON327715:UOO327715 UYJ327715:UYK327715 VIF327715:VIG327715 VSB327715:VSC327715 WBX327715:WBY327715 WLT327715:WLU327715 WVP327715:WVQ327715 H393251:I393251 JD393251:JE393251 SZ393251:TA393251 ACV393251:ACW393251 AMR393251:AMS393251 AWN393251:AWO393251 BGJ393251:BGK393251 BQF393251:BQG393251 CAB393251:CAC393251 CJX393251:CJY393251 CTT393251:CTU393251 DDP393251:DDQ393251 DNL393251:DNM393251 DXH393251:DXI393251 EHD393251:EHE393251 EQZ393251:ERA393251 FAV393251:FAW393251 FKR393251:FKS393251 FUN393251:FUO393251 GEJ393251:GEK393251 GOF393251:GOG393251 GYB393251:GYC393251 HHX393251:HHY393251 HRT393251:HRU393251 IBP393251:IBQ393251 ILL393251:ILM393251 IVH393251:IVI393251 JFD393251:JFE393251 JOZ393251:JPA393251 JYV393251:JYW393251 KIR393251:KIS393251 KSN393251:KSO393251 LCJ393251:LCK393251 LMF393251:LMG393251 LWB393251:LWC393251 MFX393251:MFY393251 MPT393251:MPU393251 MZP393251:MZQ393251 NJL393251:NJM393251 NTH393251:NTI393251 ODD393251:ODE393251 OMZ393251:ONA393251 OWV393251:OWW393251 PGR393251:PGS393251 PQN393251:PQO393251 QAJ393251:QAK393251 QKF393251:QKG393251 QUB393251:QUC393251 RDX393251:RDY393251 RNT393251:RNU393251 RXP393251:RXQ393251 SHL393251:SHM393251 SRH393251:SRI393251 TBD393251:TBE393251 TKZ393251:TLA393251 TUV393251:TUW393251 UER393251:UES393251 UON393251:UOO393251 UYJ393251:UYK393251 VIF393251:VIG393251 VSB393251:VSC393251 WBX393251:WBY393251 WLT393251:WLU393251 WVP393251:WVQ393251 H458787:I458787 JD458787:JE458787 SZ458787:TA458787 ACV458787:ACW458787 AMR458787:AMS458787 AWN458787:AWO458787 BGJ458787:BGK458787 BQF458787:BQG458787 CAB458787:CAC458787 CJX458787:CJY458787 CTT458787:CTU458787 DDP458787:DDQ458787 DNL458787:DNM458787 DXH458787:DXI458787 EHD458787:EHE458787 EQZ458787:ERA458787 FAV458787:FAW458787 FKR458787:FKS458787 FUN458787:FUO458787 GEJ458787:GEK458787 GOF458787:GOG458787 GYB458787:GYC458787 HHX458787:HHY458787 HRT458787:HRU458787 IBP458787:IBQ458787 ILL458787:ILM458787 IVH458787:IVI458787 JFD458787:JFE458787 JOZ458787:JPA458787 JYV458787:JYW458787 KIR458787:KIS458787 KSN458787:KSO458787 LCJ458787:LCK458787 LMF458787:LMG458787 LWB458787:LWC458787 MFX458787:MFY458787 MPT458787:MPU458787 MZP458787:MZQ458787 NJL458787:NJM458787 NTH458787:NTI458787 ODD458787:ODE458787 OMZ458787:ONA458787 OWV458787:OWW458787 PGR458787:PGS458787 PQN458787:PQO458787 QAJ458787:QAK458787 QKF458787:QKG458787 QUB458787:QUC458787 RDX458787:RDY458787 RNT458787:RNU458787 RXP458787:RXQ458787 SHL458787:SHM458787 SRH458787:SRI458787 TBD458787:TBE458787 TKZ458787:TLA458787 TUV458787:TUW458787 UER458787:UES458787 UON458787:UOO458787 UYJ458787:UYK458787 VIF458787:VIG458787 VSB458787:VSC458787 WBX458787:WBY458787 WLT458787:WLU458787 WVP458787:WVQ458787 H524323:I524323 JD524323:JE524323 SZ524323:TA524323 ACV524323:ACW524323 AMR524323:AMS524323 AWN524323:AWO524323 BGJ524323:BGK524323 BQF524323:BQG524323 CAB524323:CAC524323 CJX524323:CJY524323 CTT524323:CTU524323 DDP524323:DDQ524323 DNL524323:DNM524323 DXH524323:DXI524323 EHD524323:EHE524323 EQZ524323:ERA524323 FAV524323:FAW524323 FKR524323:FKS524323 FUN524323:FUO524323 GEJ524323:GEK524323 GOF524323:GOG524323 GYB524323:GYC524323 HHX524323:HHY524323 HRT524323:HRU524323 IBP524323:IBQ524323 ILL524323:ILM524323 IVH524323:IVI524323 JFD524323:JFE524323 JOZ524323:JPA524323 JYV524323:JYW524323 KIR524323:KIS524323 KSN524323:KSO524323 LCJ524323:LCK524323 LMF524323:LMG524323 LWB524323:LWC524323 MFX524323:MFY524323 MPT524323:MPU524323 MZP524323:MZQ524323 NJL524323:NJM524323 NTH524323:NTI524323 ODD524323:ODE524323 OMZ524323:ONA524323 OWV524323:OWW524323 PGR524323:PGS524323 PQN524323:PQO524323 QAJ524323:QAK524323 QKF524323:QKG524323 QUB524323:QUC524323 RDX524323:RDY524323 RNT524323:RNU524323 RXP524323:RXQ524323 SHL524323:SHM524323 SRH524323:SRI524323 TBD524323:TBE524323 TKZ524323:TLA524323 TUV524323:TUW524323 UER524323:UES524323 UON524323:UOO524323 UYJ524323:UYK524323 VIF524323:VIG524323 VSB524323:VSC524323 WBX524323:WBY524323 WLT524323:WLU524323 WVP524323:WVQ524323 H589859:I589859 JD589859:JE589859 SZ589859:TA589859 ACV589859:ACW589859 AMR589859:AMS589859 AWN589859:AWO589859 BGJ589859:BGK589859 BQF589859:BQG589859 CAB589859:CAC589859 CJX589859:CJY589859 CTT589859:CTU589859 DDP589859:DDQ589859 DNL589859:DNM589859 DXH589859:DXI589859 EHD589859:EHE589859 EQZ589859:ERA589859 FAV589859:FAW589859 FKR589859:FKS589859 FUN589859:FUO589859 GEJ589859:GEK589859 GOF589859:GOG589859 GYB589859:GYC589859 HHX589859:HHY589859 HRT589859:HRU589859 IBP589859:IBQ589859 ILL589859:ILM589859 IVH589859:IVI589859 JFD589859:JFE589859 JOZ589859:JPA589859 JYV589859:JYW589859 KIR589859:KIS589859 KSN589859:KSO589859 LCJ589859:LCK589859 LMF589859:LMG589859 LWB589859:LWC589859 MFX589859:MFY589859 MPT589859:MPU589859 MZP589859:MZQ589859 NJL589859:NJM589859 NTH589859:NTI589859 ODD589859:ODE589859 OMZ589859:ONA589859 OWV589859:OWW589859 PGR589859:PGS589859 PQN589859:PQO589859 QAJ589859:QAK589859 QKF589859:QKG589859 QUB589859:QUC589859 RDX589859:RDY589859 RNT589859:RNU589859 RXP589859:RXQ589859 SHL589859:SHM589859 SRH589859:SRI589859 TBD589859:TBE589859 TKZ589859:TLA589859 TUV589859:TUW589859 UER589859:UES589859 UON589859:UOO589859 UYJ589859:UYK589859 VIF589859:VIG589859 VSB589859:VSC589859 WBX589859:WBY589859 WLT589859:WLU589859 WVP589859:WVQ589859 H655395:I655395 JD655395:JE655395 SZ655395:TA655395 ACV655395:ACW655395 AMR655395:AMS655395 AWN655395:AWO655395 BGJ655395:BGK655395 BQF655395:BQG655395 CAB655395:CAC655395 CJX655395:CJY655395 CTT655395:CTU655395 DDP655395:DDQ655395 DNL655395:DNM655395 DXH655395:DXI655395 EHD655395:EHE655395 EQZ655395:ERA655395 FAV655395:FAW655395 FKR655395:FKS655395 FUN655395:FUO655395 GEJ655395:GEK655395 GOF655395:GOG655395 GYB655395:GYC655395 HHX655395:HHY655395 HRT655395:HRU655395 IBP655395:IBQ655395 ILL655395:ILM655395 IVH655395:IVI655395 JFD655395:JFE655395 JOZ655395:JPA655395 JYV655395:JYW655395 KIR655395:KIS655395 KSN655395:KSO655395 LCJ655395:LCK655395 LMF655395:LMG655395 LWB655395:LWC655395 MFX655395:MFY655395 MPT655395:MPU655395 MZP655395:MZQ655395 NJL655395:NJM655395 NTH655395:NTI655395 ODD655395:ODE655395 OMZ655395:ONA655395 OWV655395:OWW655395 PGR655395:PGS655395 PQN655395:PQO655395 QAJ655395:QAK655395 QKF655395:QKG655395 QUB655395:QUC655395 RDX655395:RDY655395 RNT655395:RNU655395 RXP655395:RXQ655395 SHL655395:SHM655395 SRH655395:SRI655395 TBD655395:TBE655395 TKZ655395:TLA655395 TUV655395:TUW655395 UER655395:UES655395 UON655395:UOO655395 UYJ655395:UYK655395 VIF655395:VIG655395 VSB655395:VSC655395 WBX655395:WBY655395 WLT655395:WLU655395 WVP655395:WVQ655395 H720931:I720931 JD720931:JE720931 SZ720931:TA720931 ACV720931:ACW720931 AMR720931:AMS720931 AWN720931:AWO720931 BGJ720931:BGK720931 BQF720931:BQG720931 CAB720931:CAC720931 CJX720931:CJY720931 CTT720931:CTU720931 DDP720931:DDQ720931 DNL720931:DNM720931 DXH720931:DXI720931 EHD720931:EHE720931 EQZ720931:ERA720931 FAV720931:FAW720931 FKR720931:FKS720931 FUN720931:FUO720931 GEJ720931:GEK720931 GOF720931:GOG720931 GYB720931:GYC720931 HHX720931:HHY720931 HRT720931:HRU720931 IBP720931:IBQ720931 ILL720931:ILM720931 IVH720931:IVI720931 JFD720931:JFE720931 JOZ720931:JPA720931 JYV720931:JYW720931 KIR720931:KIS720931 KSN720931:KSO720931 LCJ720931:LCK720931 LMF720931:LMG720931 LWB720931:LWC720931 MFX720931:MFY720931 MPT720931:MPU720931 MZP720931:MZQ720931 NJL720931:NJM720931 NTH720931:NTI720931 ODD720931:ODE720931 OMZ720931:ONA720931 OWV720931:OWW720931 PGR720931:PGS720931 PQN720931:PQO720931 QAJ720931:QAK720931 QKF720931:QKG720931 QUB720931:QUC720931 RDX720931:RDY720931 RNT720931:RNU720931 RXP720931:RXQ720931 SHL720931:SHM720931 SRH720931:SRI720931 TBD720931:TBE720931 TKZ720931:TLA720931 TUV720931:TUW720931 UER720931:UES720931 UON720931:UOO720931 UYJ720931:UYK720931 VIF720931:VIG720931 VSB720931:VSC720931 WBX720931:WBY720931 WLT720931:WLU720931 WVP720931:WVQ720931 H786467:I786467 JD786467:JE786467 SZ786467:TA786467 ACV786467:ACW786467 AMR786467:AMS786467 AWN786467:AWO786467 BGJ786467:BGK786467 BQF786467:BQG786467 CAB786467:CAC786467 CJX786467:CJY786467 CTT786467:CTU786467 DDP786467:DDQ786467 DNL786467:DNM786467 DXH786467:DXI786467 EHD786467:EHE786467 EQZ786467:ERA786467 FAV786467:FAW786467 FKR786467:FKS786467 FUN786467:FUO786467 GEJ786467:GEK786467 GOF786467:GOG786467 GYB786467:GYC786467 HHX786467:HHY786467 HRT786467:HRU786467 IBP786467:IBQ786467 ILL786467:ILM786467 IVH786467:IVI786467 JFD786467:JFE786467 JOZ786467:JPA786467 JYV786467:JYW786467 KIR786467:KIS786467 KSN786467:KSO786467 LCJ786467:LCK786467 LMF786467:LMG786467 LWB786467:LWC786467 MFX786467:MFY786467 MPT786467:MPU786467 MZP786467:MZQ786467 NJL786467:NJM786467 NTH786467:NTI786467 ODD786467:ODE786467 OMZ786467:ONA786467 OWV786467:OWW786467 PGR786467:PGS786467 PQN786467:PQO786467 QAJ786467:QAK786467 QKF786467:QKG786467 QUB786467:QUC786467 RDX786467:RDY786467 RNT786467:RNU786467 RXP786467:RXQ786467 SHL786467:SHM786467 SRH786467:SRI786467 TBD786467:TBE786467 TKZ786467:TLA786467 TUV786467:TUW786467 UER786467:UES786467 UON786467:UOO786467 UYJ786467:UYK786467 VIF786467:VIG786467 VSB786467:VSC786467 WBX786467:WBY786467 WLT786467:WLU786467 WVP786467:WVQ786467 H852003:I852003 JD852003:JE852003 SZ852003:TA852003 ACV852003:ACW852003 AMR852003:AMS852003 AWN852003:AWO852003 BGJ852003:BGK852003 BQF852003:BQG852003 CAB852003:CAC852003 CJX852003:CJY852003 CTT852003:CTU852003 DDP852003:DDQ852003 DNL852003:DNM852003 DXH852003:DXI852003 EHD852003:EHE852003 EQZ852003:ERA852003 FAV852003:FAW852003 FKR852003:FKS852003 FUN852003:FUO852003 GEJ852003:GEK852003 GOF852003:GOG852003 GYB852003:GYC852003 HHX852003:HHY852003 HRT852003:HRU852003 IBP852003:IBQ852003 ILL852003:ILM852003 IVH852003:IVI852003 JFD852003:JFE852003 JOZ852003:JPA852003 JYV852003:JYW852003 KIR852003:KIS852003 KSN852003:KSO852003 LCJ852003:LCK852003 LMF852003:LMG852003 LWB852003:LWC852003 MFX852003:MFY852003 MPT852003:MPU852003 MZP852003:MZQ852003 NJL852003:NJM852003 NTH852003:NTI852003 ODD852003:ODE852003 OMZ852003:ONA852003 OWV852003:OWW852003 PGR852003:PGS852003 PQN852003:PQO852003 QAJ852003:QAK852003 QKF852003:QKG852003 QUB852003:QUC852003 RDX852003:RDY852003 RNT852003:RNU852003 RXP852003:RXQ852003 SHL852003:SHM852003 SRH852003:SRI852003 TBD852003:TBE852003 TKZ852003:TLA852003 TUV852003:TUW852003 UER852003:UES852003 UON852003:UOO852003 UYJ852003:UYK852003 VIF852003:VIG852003 VSB852003:VSC852003 WBX852003:WBY852003 WLT852003:WLU852003 WVP852003:WVQ852003 H917539:I917539 JD917539:JE917539 SZ917539:TA917539 ACV917539:ACW917539 AMR917539:AMS917539 AWN917539:AWO917539 BGJ917539:BGK917539 BQF917539:BQG917539 CAB917539:CAC917539 CJX917539:CJY917539 CTT917539:CTU917539 DDP917539:DDQ917539 DNL917539:DNM917539 DXH917539:DXI917539 EHD917539:EHE917539 EQZ917539:ERA917539 FAV917539:FAW917539 FKR917539:FKS917539 FUN917539:FUO917539 GEJ917539:GEK917539 GOF917539:GOG917539 GYB917539:GYC917539 HHX917539:HHY917539 HRT917539:HRU917539 IBP917539:IBQ917539 ILL917539:ILM917539 IVH917539:IVI917539 JFD917539:JFE917539 JOZ917539:JPA917539 JYV917539:JYW917539 KIR917539:KIS917539 KSN917539:KSO917539 LCJ917539:LCK917539 LMF917539:LMG917539 LWB917539:LWC917539 MFX917539:MFY917539 MPT917539:MPU917539 MZP917539:MZQ917539 NJL917539:NJM917539 NTH917539:NTI917539 ODD917539:ODE917539 OMZ917539:ONA917539 OWV917539:OWW917539 PGR917539:PGS917539 PQN917539:PQO917539 QAJ917539:QAK917539 QKF917539:QKG917539 QUB917539:QUC917539 RDX917539:RDY917539 RNT917539:RNU917539 RXP917539:RXQ917539 SHL917539:SHM917539 SRH917539:SRI917539 TBD917539:TBE917539 TKZ917539:TLA917539 TUV917539:TUW917539 UER917539:UES917539 UON917539:UOO917539 UYJ917539:UYK917539 VIF917539:VIG917539 VSB917539:VSC917539 WBX917539:WBY917539 WLT917539:WLU917539 WVP917539:WVQ917539 H983075:I983075 JD983075:JE983075 SZ983075:TA983075 ACV983075:ACW983075 AMR983075:AMS983075 AWN983075:AWO983075 BGJ983075:BGK983075 BQF983075:BQG983075 CAB983075:CAC983075 CJX983075:CJY983075 CTT983075:CTU983075 DDP983075:DDQ983075 DNL983075:DNM983075 DXH983075:DXI983075 EHD983075:EHE983075 EQZ983075:ERA983075 FAV983075:FAW983075 FKR983075:FKS983075 FUN983075:FUO983075 GEJ983075:GEK983075 GOF983075:GOG983075 GYB983075:GYC983075 HHX983075:HHY983075 HRT983075:HRU983075 IBP983075:IBQ983075 ILL983075:ILM983075 IVH983075:IVI983075 JFD983075:JFE983075 JOZ983075:JPA983075 JYV983075:JYW983075 KIR983075:KIS983075 KSN983075:KSO983075 LCJ983075:LCK983075 LMF983075:LMG983075 LWB983075:LWC983075 MFX983075:MFY983075 MPT983075:MPU983075 MZP983075:MZQ983075 NJL983075:NJM983075 NTH983075:NTI983075 ODD983075:ODE983075 OMZ983075:ONA983075 OWV983075:OWW983075 PGR983075:PGS983075 PQN983075:PQO983075 QAJ983075:QAK983075 QKF983075:QKG983075 QUB983075:QUC983075 RDX983075:RDY983075 RNT983075:RNU983075 RXP983075:RXQ983075 SHL983075:SHM983075 SRH983075:SRI983075 TBD983075:TBE983075 TKZ983075:TLA983075 TUV983075:TUW983075 UER983075:UES983075 UON983075:UOO983075 UYJ983075:UYK983075 VIF983075:VIG983075 VSB983075:VSC983075 WBX983075:WBY983075 WLT983075:WLU983075 WVP983075:WVQ983075" xr:uid="{5A1B2F61-7FA2-474E-8B4F-08C85682BF62}">
      <formula1>"&lt;Select&gt;, No pool, Unheated pool, Temperature controlled pool"</formula1>
    </dataValidation>
    <dataValidation type="list" allowBlank="1" showInputMessage="1" showErrorMessage="1" sqref="D13:D14 IZ13:IZ14 SV13:SV14 ACR13:ACR14 AMN13:AMN14 AWJ13:AWJ14 BGF13:BGF14 BQB13:BQB14 BZX13:BZX14 CJT13:CJT14 CTP13:CTP14 DDL13:DDL14 DNH13:DNH14 DXD13:DXD14 EGZ13:EGZ14 EQV13:EQV14 FAR13:FAR14 FKN13:FKN14 FUJ13:FUJ14 GEF13:GEF14 GOB13:GOB14 GXX13:GXX14 HHT13:HHT14 HRP13:HRP14 IBL13:IBL14 ILH13:ILH14 IVD13:IVD14 JEZ13:JEZ14 JOV13:JOV14 JYR13:JYR14 KIN13:KIN14 KSJ13:KSJ14 LCF13:LCF14 LMB13:LMB14 LVX13:LVX14 MFT13:MFT14 MPP13:MPP14 MZL13:MZL14 NJH13:NJH14 NTD13:NTD14 OCZ13:OCZ14 OMV13:OMV14 OWR13:OWR14 PGN13:PGN14 PQJ13:PQJ14 QAF13:QAF14 QKB13:QKB14 QTX13:QTX14 RDT13:RDT14 RNP13:RNP14 RXL13:RXL14 SHH13:SHH14 SRD13:SRD14 TAZ13:TAZ14 TKV13:TKV14 TUR13:TUR14 UEN13:UEN14 UOJ13:UOJ14 UYF13:UYF14 VIB13:VIB14 VRX13:VRX14 WBT13:WBT14 WLP13:WLP14 WVL13:WVL14 D65549:D65550 IZ65549:IZ65550 SV65549:SV65550 ACR65549:ACR65550 AMN65549:AMN65550 AWJ65549:AWJ65550 BGF65549:BGF65550 BQB65549:BQB65550 BZX65549:BZX65550 CJT65549:CJT65550 CTP65549:CTP65550 DDL65549:DDL65550 DNH65549:DNH65550 DXD65549:DXD65550 EGZ65549:EGZ65550 EQV65549:EQV65550 FAR65549:FAR65550 FKN65549:FKN65550 FUJ65549:FUJ65550 GEF65549:GEF65550 GOB65549:GOB65550 GXX65549:GXX65550 HHT65549:HHT65550 HRP65549:HRP65550 IBL65549:IBL65550 ILH65549:ILH65550 IVD65549:IVD65550 JEZ65549:JEZ65550 JOV65549:JOV65550 JYR65549:JYR65550 KIN65549:KIN65550 KSJ65549:KSJ65550 LCF65549:LCF65550 LMB65549:LMB65550 LVX65549:LVX65550 MFT65549:MFT65550 MPP65549:MPP65550 MZL65549:MZL65550 NJH65549:NJH65550 NTD65549:NTD65550 OCZ65549:OCZ65550 OMV65549:OMV65550 OWR65549:OWR65550 PGN65549:PGN65550 PQJ65549:PQJ65550 QAF65549:QAF65550 QKB65549:QKB65550 QTX65549:QTX65550 RDT65549:RDT65550 RNP65549:RNP65550 RXL65549:RXL65550 SHH65549:SHH65550 SRD65549:SRD65550 TAZ65549:TAZ65550 TKV65549:TKV65550 TUR65549:TUR65550 UEN65549:UEN65550 UOJ65549:UOJ65550 UYF65549:UYF65550 VIB65549:VIB65550 VRX65549:VRX65550 WBT65549:WBT65550 WLP65549:WLP65550 WVL65549:WVL65550 D131085:D131086 IZ131085:IZ131086 SV131085:SV131086 ACR131085:ACR131086 AMN131085:AMN131086 AWJ131085:AWJ131086 BGF131085:BGF131086 BQB131085:BQB131086 BZX131085:BZX131086 CJT131085:CJT131086 CTP131085:CTP131086 DDL131085:DDL131086 DNH131085:DNH131086 DXD131085:DXD131086 EGZ131085:EGZ131086 EQV131085:EQV131086 FAR131085:FAR131086 FKN131085:FKN131086 FUJ131085:FUJ131086 GEF131085:GEF131086 GOB131085:GOB131086 GXX131085:GXX131086 HHT131085:HHT131086 HRP131085:HRP131086 IBL131085:IBL131086 ILH131085:ILH131086 IVD131085:IVD131086 JEZ131085:JEZ131086 JOV131085:JOV131086 JYR131085:JYR131086 KIN131085:KIN131086 KSJ131085:KSJ131086 LCF131085:LCF131086 LMB131085:LMB131086 LVX131085:LVX131086 MFT131085:MFT131086 MPP131085:MPP131086 MZL131085:MZL131086 NJH131085:NJH131086 NTD131085:NTD131086 OCZ131085:OCZ131086 OMV131085:OMV131086 OWR131085:OWR131086 PGN131085:PGN131086 PQJ131085:PQJ131086 QAF131085:QAF131086 QKB131085:QKB131086 QTX131085:QTX131086 RDT131085:RDT131086 RNP131085:RNP131086 RXL131085:RXL131086 SHH131085:SHH131086 SRD131085:SRD131086 TAZ131085:TAZ131086 TKV131085:TKV131086 TUR131085:TUR131086 UEN131085:UEN131086 UOJ131085:UOJ131086 UYF131085:UYF131086 VIB131085:VIB131086 VRX131085:VRX131086 WBT131085:WBT131086 WLP131085:WLP131086 WVL131085:WVL131086 D196621:D196622 IZ196621:IZ196622 SV196621:SV196622 ACR196621:ACR196622 AMN196621:AMN196622 AWJ196621:AWJ196622 BGF196621:BGF196622 BQB196621:BQB196622 BZX196621:BZX196622 CJT196621:CJT196622 CTP196621:CTP196622 DDL196621:DDL196622 DNH196621:DNH196622 DXD196621:DXD196622 EGZ196621:EGZ196622 EQV196621:EQV196622 FAR196621:FAR196622 FKN196621:FKN196622 FUJ196621:FUJ196622 GEF196621:GEF196622 GOB196621:GOB196622 GXX196621:GXX196622 HHT196621:HHT196622 HRP196621:HRP196622 IBL196621:IBL196622 ILH196621:ILH196622 IVD196621:IVD196622 JEZ196621:JEZ196622 JOV196621:JOV196622 JYR196621:JYR196622 KIN196621:KIN196622 KSJ196621:KSJ196622 LCF196621:LCF196622 LMB196621:LMB196622 LVX196621:LVX196622 MFT196621:MFT196622 MPP196621:MPP196622 MZL196621:MZL196622 NJH196621:NJH196622 NTD196621:NTD196622 OCZ196621:OCZ196622 OMV196621:OMV196622 OWR196621:OWR196622 PGN196621:PGN196622 PQJ196621:PQJ196622 QAF196621:QAF196622 QKB196621:QKB196622 QTX196621:QTX196622 RDT196621:RDT196622 RNP196621:RNP196622 RXL196621:RXL196622 SHH196621:SHH196622 SRD196621:SRD196622 TAZ196621:TAZ196622 TKV196621:TKV196622 TUR196621:TUR196622 UEN196621:UEN196622 UOJ196621:UOJ196622 UYF196621:UYF196622 VIB196621:VIB196622 VRX196621:VRX196622 WBT196621:WBT196622 WLP196621:WLP196622 WVL196621:WVL196622 D262157:D262158 IZ262157:IZ262158 SV262157:SV262158 ACR262157:ACR262158 AMN262157:AMN262158 AWJ262157:AWJ262158 BGF262157:BGF262158 BQB262157:BQB262158 BZX262157:BZX262158 CJT262157:CJT262158 CTP262157:CTP262158 DDL262157:DDL262158 DNH262157:DNH262158 DXD262157:DXD262158 EGZ262157:EGZ262158 EQV262157:EQV262158 FAR262157:FAR262158 FKN262157:FKN262158 FUJ262157:FUJ262158 GEF262157:GEF262158 GOB262157:GOB262158 GXX262157:GXX262158 HHT262157:HHT262158 HRP262157:HRP262158 IBL262157:IBL262158 ILH262157:ILH262158 IVD262157:IVD262158 JEZ262157:JEZ262158 JOV262157:JOV262158 JYR262157:JYR262158 KIN262157:KIN262158 KSJ262157:KSJ262158 LCF262157:LCF262158 LMB262157:LMB262158 LVX262157:LVX262158 MFT262157:MFT262158 MPP262157:MPP262158 MZL262157:MZL262158 NJH262157:NJH262158 NTD262157:NTD262158 OCZ262157:OCZ262158 OMV262157:OMV262158 OWR262157:OWR262158 PGN262157:PGN262158 PQJ262157:PQJ262158 QAF262157:QAF262158 QKB262157:QKB262158 QTX262157:QTX262158 RDT262157:RDT262158 RNP262157:RNP262158 RXL262157:RXL262158 SHH262157:SHH262158 SRD262157:SRD262158 TAZ262157:TAZ262158 TKV262157:TKV262158 TUR262157:TUR262158 UEN262157:UEN262158 UOJ262157:UOJ262158 UYF262157:UYF262158 VIB262157:VIB262158 VRX262157:VRX262158 WBT262157:WBT262158 WLP262157:WLP262158 WVL262157:WVL262158 D327693:D327694 IZ327693:IZ327694 SV327693:SV327694 ACR327693:ACR327694 AMN327693:AMN327694 AWJ327693:AWJ327694 BGF327693:BGF327694 BQB327693:BQB327694 BZX327693:BZX327694 CJT327693:CJT327694 CTP327693:CTP327694 DDL327693:DDL327694 DNH327693:DNH327694 DXD327693:DXD327694 EGZ327693:EGZ327694 EQV327693:EQV327694 FAR327693:FAR327694 FKN327693:FKN327694 FUJ327693:FUJ327694 GEF327693:GEF327694 GOB327693:GOB327694 GXX327693:GXX327694 HHT327693:HHT327694 HRP327693:HRP327694 IBL327693:IBL327694 ILH327693:ILH327694 IVD327693:IVD327694 JEZ327693:JEZ327694 JOV327693:JOV327694 JYR327693:JYR327694 KIN327693:KIN327694 KSJ327693:KSJ327694 LCF327693:LCF327694 LMB327693:LMB327694 LVX327693:LVX327694 MFT327693:MFT327694 MPP327693:MPP327694 MZL327693:MZL327694 NJH327693:NJH327694 NTD327693:NTD327694 OCZ327693:OCZ327694 OMV327693:OMV327694 OWR327693:OWR327694 PGN327693:PGN327694 PQJ327693:PQJ327694 QAF327693:QAF327694 QKB327693:QKB327694 QTX327693:QTX327694 RDT327693:RDT327694 RNP327693:RNP327694 RXL327693:RXL327694 SHH327693:SHH327694 SRD327693:SRD327694 TAZ327693:TAZ327694 TKV327693:TKV327694 TUR327693:TUR327694 UEN327693:UEN327694 UOJ327693:UOJ327694 UYF327693:UYF327694 VIB327693:VIB327694 VRX327693:VRX327694 WBT327693:WBT327694 WLP327693:WLP327694 WVL327693:WVL327694 D393229:D393230 IZ393229:IZ393230 SV393229:SV393230 ACR393229:ACR393230 AMN393229:AMN393230 AWJ393229:AWJ393230 BGF393229:BGF393230 BQB393229:BQB393230 BZX393229:BZX393230 CJT393229:CJT393230 CTP393229:CTP393230 DDL393229:DDL393230 DNH393229:DNH393230 DXD393229:DXD393230 EGZ393229:EGZ393230 EQV393229:EQV393230 FAR393229:FAR393230 FKN393229:FKN393230 FUJ393229:FUJ393230 GEF393229:GEF393230 GOB393229:GOB393230 GXX393229:GXX393230 HHT393229:HHT393230 HRP393229:HRP393230 IBL393229:IBL393230 ILH393229:ILH393230 IVD393229:IVD393230 JEZ393229:JEZ393230 JOV393229:JOV393230 JYR393229:JYR393230 KIN393229:KIN393230 KSJ393229:KSJ393230 LCF393229:LCF393230 LMB393229:LMB393230 LVX393229:LVX393230 MFT393229:MFT393230 MPP393229:MPP393230 MZL393229:MZL393230 NJH393229:NJH393230 NTD393229:NTD393230 OCZ393229:OCZ393230 OMV393229:OMV393230 OWR393229:OWR393230 PGN393229:PGN393230 PQJ393229:PQJ393230 QAF393229:QAF393230 QKB393229:QKB393230 QTX393229:QTX393230 RDT393229:RDT393230 RNP393229:RNP393230 RXL393229:RXL393230 SHH393229:SHH393230 SRD393229:SRD393230 TAZ393229:TAZ393230 TKV393229:TKV393230 TUR393229:TUR393230 UEN393229:UEN393230 UOJ393229:UOJ393230 UYF393229:UYF393230 VIB393229:VIB393230 VRX393229:VRX393230 WBT393229:WBT393230 WLP393229:WLP393230 WVL393229:WVL393230 D458765:D458766 IZ458765:IZ458766 SV458765:SV458766 ACR458765:ACR458766 AMN458765:AMN458766 AWJ458765:AWJ458766 BGF458765:BGF458766 BQB458765:BQB458766 BZX458765:BZX458766 CJT458765:CJT458766 CTP458765:CTP458766 DDL458765:DDL458766 DNH458765:DNH458766 DXD458765:DXD458766 EGZ458765:EGZ458766 EQV458765:EQV458766 FAR458765:FAR458766 FKN458765:FKN458766 FUJ458765:FUJ458766 GEF458765:GEF458766 GOB458765:GOB458766 GXX458765:GXX458766 HHT458765:HHT458766 HRP458765:HRP458766 IBL458765:IBL458766 ILH458765:ILH458766 IVD458765:IVD458766 JEZ458765:JEZ458766 JOV458765:JOV458766 JYR458765:JYR458766 KIN458765:KIN458766 KSJ458765:KSJ458766 LCF458765:LCF458766 LMB458765:LMB458766 LVX458765:LVX458766 MFT458765:MFT458766 MPP458765:MPP458766 MZL458765:MZL458766 NJH458765:NJH458766 NTD458765:NTD458766 OCZ458765:OCZ458766 OMV458765:OMV458766 OWR458765:OWR458766 PGN458765:PGN458766 PQJ458765:PQJ458766 QAF458765:QAF458766 QKB458765:QKB458766 QTX458765:QTX458766 RDT458765:RDT458766 RNP458765:RNP458766 RXL458765:RXL458766 SHH458765:SHH458766 SRD458765:SRD458766 TAZ458765:TAZ458766 TKV458765:TKV458766 TUR458765:TUR458766 UEN458765:UEN458766 UOJ458765:UOJ458766 UYF458765:UYF458766 VIB458765:VIB458766 VRX458765:VRX458766 WBT458765:WBT458766 WLP458765:WLP458766 WVL458765:WVL458766 D524301:D524302 IZ524301:IZ524302 SV524301:SV524302 ACR524301:ACR524302 AMN524301:AMN524302 AWJ524301:AWJ524302 BGF524301:BGF524302 BQB524301:BQB524302 BZX524301:BZX524302 CJT524301:CJT524302 CTP524301:CTP524302 DDL524301:DDL524302 DNH524301:DNH524302 DXD524301:DXD524302 EGZ524301:EGZ524302 EQV524301:EQV524302 FAR524301:FAR524302 FKN524301:FKN524302 FUJ524301:FUJ524302 GEF524301:GEF524302 GOB524301:GOB524302 GXX524301:GXX524302 HHT524301:HHT524302 HRP524301:HRP524302 IBL524301:IBL524302 ILH524301:ILH524302 IVD524301:IVD524302 JEZ524301:JEZ524302 JOV524301:JOV524302 JYR524301:JYR524302 KIN524301:KIN524302 KSJ524301:KSJ524302 LCF524301:LCF524302 LMB524301:LMB524302 LVX524301:LVX524302 MFT524301:MFT524302 MPP524301:MPP524302 MZL524301:MZL524302 NJH524301:NJH524302 NTD524301:NTD524302 OCZ524301:OCZ524302 OMV524301:OMV524302 OWR524301:OWR524302 PGN524301:PGN524302 PQJ524301:PQJ524302 QAF524301:QAF524302 QKB524301:QKB524302 QTX524301:QTX524302 RDT524301:RDT524302 RNP524301:RNP524302 RXL524301:RXL524302 SHH524301:SHH524302 SRD524301:SRD524302 TAZ524301:TAZ524302 TKV524301:TKV524302 TUR524301:TUR524302 UEN524301:UEN524302 UOJ524301:UOJ524302 UYF524301:UYF524302 VIB524301:VIB524302 VRX524301:VRX524302 WBT524301:WBT524302 WLP524301:WLP524302 WVL524301:WVL524302 D589837:D589838 IZ589837:IZ589838 SV589837:SV589838 ACR589837:ACR589838 AMN589837:AMN589838 AWJ589837:AWJ589838 BGF589837:BGF589838 BQB589837:BQB589838 BZX589837:BZX589838 CJT589837:CJT589838 CTP589837:CTP589838 DDL589837:DDL589838 DNH589837:DNH589838 DXD589837:DXD589838 EGZ589837:EGZ589838 EQV589837:EQV589838 FAR589837:FAR589838 FKN589837:FKN589838 FUJ589837:FUJ589838 GEF589837:GEF589838 GOB589837:GOB589838 GXX589837:GXX589838 HHT589837:HHT589838 HRP589837:HRP589838 IBL589837:IBL589838 ILH589837:ILH589838 IVD589837:IVD589838 JEZ589837:JEZ589838 JOV589837:JOV589838 JYR589837:JYR589838 KIN589837:KIN589838 KSJ589837:KSJ589838 LCF589837:LCF589838 LMB589837:LMB589838 LVX589837:LVX589838 MFT589837:MFT589838 MPP589837:MPP589838 MZL589837:MZL589838 NJH589837:NJH589838 NTD589837:NTD589838 OCZ589837:OCZ589838 OMV589837:OMV589838 OWR589837:OWR589838 PGN589837:PGN589838 PQJ589837:PQJ589838 QAF589837:QAF589838 QKB589837:QKB589838 QTX589837:QTX589838 RDT589837:RDT589838 RNP589837:RNP589838 RXL589837:RXL589838 SHH589837:SHH589838 SRD589837:SRD589838 TAZ589837:TAZ589838 TKV589837:TKV589838 TUR589837:TUR589838 UEN589837:UEN589838 UOJ589837:UOJ589838 UYF589837:UYF589838 VIB589837:VIB589838 VRX589837:VRX589838 WBT589837:WBT589838 WLP589837:WLP589838 WVL589837:WVL589838 D655373:D655374 IZ655373:IZ655374 SV655373:SV655374 ACR655373:ACR655374 AMN655373:AMN655374 AWJ655373:AWJ655374 BGF655373:BGF655374 BQB655373:BQB655374 BZX655373:BZX655374 CJT655373:CJT655374 CTP655373:CTP655374 DDL655373:DDL655374 DNH655373:DNH655374 DXD655373:DXD655374 EGZ655373:EGZ655374 EQV655373:EQV655374 FAR655373:FAR655374 FKN655373:FKN655374 FUJ655373:FUJ655374 GEF655373:GEF655374 GOB655373:GOB655374 GXX655373:GXX655374 HHT655373:HHT655374 HRP655373:HRP655374 IBL655373:IBL655374 ILH655373:ILH655374 IVD655373:IVD655374 JEZ655373:JEZ655374 JOV655373:JOV655374 JYR655373:JYR655374 KIN655373:KIN655374 KSJ655373:KSJ655374 LCF655373:LCF655374 LMB655373:LMB655374 LVX655373:LVX655374 MFT655373:MFT655374 MPP655373:MPP655374 MZL655373:MZL655374 NJH655373:NJH655374 NTD655373:NTD655374 OCZ655373:OCZ655374 OMV655373:OMV655374 OWR655373:OWR655374 PGN655373:PGN655374 PQJ655373:PQJ655374 QAF655373:QAF655374 QKB655373:QKB655374 QTX655373:QTX655374 RDT655373:RDT655374 RNP655373:RNP655374 RXL655373:RXL655374 SHH655373:SHH655374 SRD655373:SRD655374 TAZ655373:TAZ655374 TKV655373:TKV655374 TUR655373:TUR655374 UEN655373:UEN655374 UOJ655373:UOJ655374 UYF655373:UYF655374 VIB655373:VIB655374 VRX655373:VRX655374 WBT655373:WBT655374 WLP655373:WLP655374 WVL655373:WVL655374 D720909:D720910 IZ720909:IZ720910 SV720909:SV720910 ACR720909:ACR720910 AMN720909:AMN720910 AWJ720909:AWJ720910 BGF720909:BGF720910 BQB720909:BQB720910 BZX720909:BZX720910 CJT720909:CJT720910 CTP720909:CTP720910 DDL720909:DDL720910 DNH720909:DNH720910 DXD720909:DXD720910 EGZ720909:EGZ720910 EQV720909:EQV720910 FAR720909:FAR720910 FKN720909:FKN720910 FUJ720909:FUJ720910 GEF720909:GEF720910 GOB720909:GOB720910 GXX720909:GXX720910 HHT720909:HHT720910 HRP720909:HRP720910 IBL720909:IBL720910 ILH720909:ILH720910 IVD720909:IVD720910 JEZ720909:JEZ720910 JOV720909:JOV720910 JYR720909:JYR720910 KIN720909:KIN720910 KSJ720909:KSJ720910 LCF720909:LCF720910 LMB720909:LMB720910 LVX720909:LVX720910 MFT720909:MFT720910 MPP720909:MPP720910 MZL720909:MZL720910 NJH720909:NJH720910 NTD720909:NTD720910 OCZ720909:OCZ720910 OMV720909:OMV720910 OWR720909:OWR720910 PGN720909:PGN720910 PQJ720909:PQJ720910 QAF720909:QAF720910 QKB720909:QKB720910 QTX720909:QTX720910 RDT720909:RDT720910 RNP720909:RNP720910 RXL720909:RXL720910 SHH720909:SHH720910 SRD720909:SRD720910 TAZ720909:TAZ720910 TKV720909:TKV720910 TUR720909:TUR720910 UEN720909:UEN720910 UOJ720909:UOJ720910 UYF720909:UYF720910 VIB720909:VIB720910 VRX720909:VRX720910 WBT720909:WBT720910 WLP720909:WLP720910 WVL720909:WVL720910 D786445:D786446 IZ786445:IZ786446 SV786445:SV786446 ACR786445:ACR786446 AMN786445:AMN786446 AWJ786445:AWJ786446 BGF786445:BGF786446 BQB786445:BQB786446 BZX786445:BZX786446 CJT786445:CJT786446 CTP786445:CTP786446 DDL786445:DDL786446 DNH786445:DNH786446 DXD786445:DXD786446 EGZ786445:EGZ786446 EQV786445:EQV786446 FAR786445:FAR786446 FKN786445:FKN786446 FUJ786445:FUJ786446 GEF786445:GEF786446 GOB786445:GOB786446 GXX786445:GXX786446 HHT786445:HHT786446 HRP786445:HRP786446 IBL786445:IBL786446 ILH786445:ILH786446 IVD786445:IVD786446 JEZ786445:JEZ786446 JOV786445:JOV786446 JYR786445:JYR786446 KIN786445:KIN786446 KSJ786445:KSJ786446 LCF786445:LCF786446 LMB786445:LMB786446 LVX786445:LVX786446 MFT786445:MFT786446 MPP786445:MPP786446 MZL786445:MZL786446 NJH786445:NJH786446 NTD786445:NTD786446 OCZ786445:OCZ786446 OMV786445:OMV786446 OWR786445:OWR786446 PGN786445:PGN786446 PQJ786445:PQJ786446 QAF786445:QAF786446 QKB786445:QKB786446 QTX786445:QTX786446 RDT786445:RDT786446 RNP786445:RNP786446 RXL786445:RXL786446 SHH786445:SHH786446 SRD786445:SRD786446 TAZ786445:TAZ786446 TKV786445:TKV786446 TUR786445:TUR786446 UEN786445:UEN786446 UOJ786445:UOJ786446 UYF786445:UYF786446 VIB786445:VIB786446 VRX786445:VRX786446 WBT786445:WBT786446 WLP786445:WLP786446 WVL786445:WVL786446 D851981:D851982 IZ851981:IZ851982 SV851981:SV851982 ACR851981:ACR851982 AMN851981:AMN851982 AWJ851981:AWJ851982 BGF851981:BGF851982 BQB851981:BQB851982 BZX851981:BZX851982 CJT851981:CJT851982 CTP851981:CTP851982 DDL851981:DDL851982 DNH851981:DNH851982 DXD851981:DXD851982 EGZ851981:EGZ851982 EQV851981:EQV851982 FAR851981:FAR851982 FKN851981:FKN851982 FUJ851981:FUJ851982 GEF851981:GEF851982 GOB851981:GOB851982 GXX851981:GXX851982 HHT851981:HHT851982 HRP851981:HRP851982 IBL851981:IBL851982 ILH851981:ILH851982 IVD851981:IVD851982 JEZ851981:JEZ851982 JOV851981:JOV851982 JYR851981:JYR851982 KIN851981:KIN851982 KSJ851981:KSJ851982 LCF851981:LCF851982 LMB851981:LMB851982 LVX851981:LVX851982 MFT851981:MFT851982 MPP851981:MPP851982 MZL851981:MZL851982 NJH851981:NJH851982 NTD851981:NTD851982 OCZ851981:OCZ851982 OMV851981:OMV851982 OWR851981:OWR851982 PGN851981:PGN851982 PQJ851981:PQJ851982 QAF851981:QAF851982 QKB851981:QKB851982 QTX851981:QTX851982 RDT851981:RDT851982 RNP851981:RNP851982 RXL851981:RXL851982 SHH851981:SHH851982 SRD851981:SRD851982 TAZ851981:TAZ851982 TKV851981:TKV851982 TUR851981:TUR851982 UEN851981:UEN851982 UOJ851981:UOJ851982 UYF851981:UYF851982 VIB851981:VIB851982 VRX851981:VRX851982 WBT851981:WBT851982 WLP851981:WLP851982 WVL851981:WVL851982 D917517:D917518 IZ917517:IZ917518 SV917517:SV917518 ACR917517:ACR917518 AMN917517:AMN917518 AWJ917517:AWJ917518 BGF917517:BGF917518 BQB917517:BQB917518 BZX917517:BZX917518 CJT917517:CJT917518 CTP917517:CTP917518 DDL917517:DDL917518 DNH917517:DNH917518 DXD917517:DXD917518 EGZ917517:EGZ917518 EQV917517:EQV917518 FAR917517:FAR917518 FKN917517:FKN917518 FUJ917517:FUJ917518 GEF917517:GEF917518 GOB917517:GOB917518 GXX917517:GXX917518 HHT917517:HHT917518 HRP917517:HRP917518 IBL917517:IBL917518 ILH917517:ILH917518 IVD917517:IVD917518 JEZ917517:JEZ917518 JOV917517:JOV917518 JYR917517:JYR917518 KIN917517:KIN917518 KSJ917517:KSJ917518 LCF917517:LCF917518 LMB917517:LMB917518 LVX917517:LVX917518 MFT917517:MFT917518 MPP917517:MPP917518 MZL917517:MZL917518 NJH917517:NJH917518 NTD917517:NTD917518 OCZ917517:OCZ917518 OMV917517:OMV917518 OWR917517:OWR917518 PGN917517:PGN917518 PQJ917517:PQJ917518 QAF917517:QAF917518 QKB917517:QKB917518 QTX917517:QTX917518 RDT917517:RDT917518 RNP917517:RNP917518 RXL917517:RXL917518 SHH917517:SHH917518 SRD917517:SRD917518 TAZ917517:TAZ917518 TKV917517:TKV917518 TUR917517:TUR917518 UEN917517:UEN917518 UOJ917517:UOJ917518 UYF917517:UYF917518 VIB917517:VIB917518 VRX917517:VRX917518 WBT917517:WBT917518 WLP917517:WLP917518 WVL917517:WVL917518 D983053:D983054 IZ983053:IZ983054 SV983053:SV983054 ACR983053:ACR983054 AMN983053:AMN983054 AWJ983053:AWJ983054 BGF983053:BGF983054 BQB983053:BQB983054 BZX983053:BZX983054 CJT983053:CJT983054 CTP983053:CTP983054 DDL983053:DDL983054 DNH983053:DNH983054 DXD983053:DXD983054 EGZ983053:EGZ983054 EQV983053:EQV983054 FAR983053:FAR983054 FKN983053:FKN983054 FUJ983053:FUJ983054 GEF983053:GEF983054 GOB983053:GOB983054 GXX983053:GXX983054 HHT983053:HHT983054 HRP983053:HRP983054 IBL983053:IBL983054 ILH983053:ILH983054 IVD983053:IVD983054 JEZ983053:JEZ983054 JOV983053:JOV983054 JYR983053:JYR983054 KIN983053:KIN983054 KSJ983053:KSJ983054 LCF983053:LCF983054 LMB983053:LMB983054 LVX983053:LVX983054 MFT983053:MFT983054 MPP983053:MPP983054 MZL983053:MZL983054 NJH983053:NJH983054 NTD983053:NTD983054 OCZ983053:OCZ983054 OMV983053:OMV983054 OWR983053:OWR983054 PGN983053:PGN983054 PQJ983053:PQJ983054 QAF983053:QAF983054 QKB983053:QKB983054 QTX983053:QTX983054 RDT983053:RDT983054 RNP983053:RNP983054 RXL983053:RXL983054 SHH983053:SHH983054 SRD983053:SRD983054 TAZ983053:TAZ983054 TKV983053:TKV983054 TUR983053:TUR983054 UEN983053:UEN983054 UOJ983053:UOJ983054 UYF983053:UYF983054 VIB983053:VIB983054 VRX983053:VRX983054 WBT983053:WBT983054 WLP983053:WLP983054 WVL983053:WVL983054 D17:D18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xr:uid="{75BEE082-175E-419D-BC28-3AA6306DC289}">
      <formula1>"1,1.5,2,2.5,3,3.5,4,4.5,5,5.5,6"</formula1>
    </dataValidation>
    <dataValidation allowBlank="1" showInputMessage="1" errorTitle="Data input error" sqref="H54 JD54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H65590 JD65590 SZ65590 ACV65590 AMR65590 AWN65590 BGJ65590 BQF65590 CAB65590 CJX65590 CTT65590 DDP65590 DNL65590 DXH65590 EHD65590 EQZ65590 FAV65590 FKR65590 FUN65590 GEJ65590 GOF65590 GYB65590 HHX65590 HRT65590 IBP65590 ILL65590 IVH65590 JFD65590 JOZ65590 JYV65590 KIR65590 KSN65590 LCJ65590 LMF65590 LWB65590 MFX65590 MPT65590 MZP65590 NJL65590 NTH65590 ODD65590 OMZ65590 OWV65590 PGR65590 PQN65590 QAJ65590 QKF65590 QUB65590 RDX65590 RNT65590 RXP65590 SHL65590 SRH65590 TBD65590 TKZ65590 TUV65590 UER65590 UON65590 UYJ65590 VIF65590 VSB65590 WBX65590 WLT65590 WVP65590 H131126 JD131126 SZ131126 ACV131126 AMR131126 AWN131126 BGJ131126 BQF131126 CAB131126 CJX131126 CTT131126 DDP131126 DNL131126 DXH131126 EHD131126 EQZ131126 FAV131126 FKR131126 FUN131126 GEJ131126 GOF131126 GYB131126 HHX131126 HRT131126 IBP131126 ILL131126 IVH131126 JFD131126 JOZ131126 JYV131126 KIR131126 KSN131126 LCJ131126 LMF131126 LWB131126 MFX131126 MPT131126 MZP131126 NJL131126 NTH131126 ODD131126 OMZ131126 OWV131126 PGR131126 PQN131126 QAJ131126 QKF131126 QUB131126 RDX131126 RNT131126 RXP131126 SHL131126 SRH131126 TBD131126 TKZ131126 TUV131126 UER131126 UON131126 UYJ131126 VIF131126 VSB131126 WBX131126 WLT131126 WVP131126 H196662 JD196662 SZ196662 ACV196662 AMR196662 AWN196662 BGJ196662 BQF196662 CAB196662 CJX196662 CTT196662 DDP196662 DNL196662 DXH196662 EHD196662 EQZ196662 FAV196662 FKR196662 FUN196662 GEJ196662 GOF196662 GYB196662 HHX196662 HRT196662 IBP196662 ILL196662 IVH196662 JFD196662 JOZ196662 JYV196662 KIR196662 KSN196662 LCJ196662 LMF196662 LWB196662 MFX196662 MPT196662 MZP196662 NJL196662 NTH196662 ODD196662 OMZ196662 OWV196662 PGR196662 PQN196662 QAJ196662 QKF196662 QUB196662 RDX196662 RNT196662 RXP196662 SHL196662 SRH196662 TBD196662 TKZ196662 TUV196662 UER196662 UON196662 UYJ196662 VIF196662 VSB196662 WBX196662 WLT196662 WVP196662 H262198 JD262198 SZ262198 ACV262198 AMR262198 AWN262198 BGJ262198 BQF262198 CAB262198 CJX262198 CTT262198 DDP262198 DNL262198 DXH262198 EHD262198 EQZ262198 FAV262198 FKR262198 FUN262198 GEJ262198 GOF262198 GYB262198 HHX262198 HRT262198 IBP262198 ILL262198 IVH262198 JFD262198 JOZ262198 JYV262198 KIR262198 KSN262198 LCJ262198 LMF262198 LWB262198 MFX262198 MPT262198 MZP262198 NJL262198 NTH262198 ODD262198 OMZ262198 OWV262198 PGR262198 PQN262198 QAJ262198 QKF262198 QUB262198 RDX262198 RNT262198 RXP262198 SHL262198 SRH262198 TBD262198 TKZ262198 TUV262198 UER262198 UON262198 UYJ262198 VIF262198 VSB262198 WBX262198 WLT262198 WVP262198 H327734 JD327734 SZ327734 ACV327734 AMR327734 AWN327734 BGJ327734 BQF327734 CAB327734 CJX327734 CTT327734 DDP327734 DNL327734 DXH327734 EHD327734 EQZ327734 FAV327734 FKR327734 FUN327734 GEJ327734 GOF327734 GYB327734 HHX327734 HRT327734 IBP327734 ILL327734 IVH327734 JFD327734 JOZ327734 JYV327734 KIR327734 KSN327734 LCJ327734 LMF327734 LWB327734 MFX327734 MPT327734 MZP327734 NJL327734 NTH327734 ODD327734 OMZ327734 OWV327734 PGR327734 PQN327734 QAJ327734 QKF327734 QUB327734 RDX327734 RNT327734 RXP327734 SHL327734 SRH327734 TBD327734 TKZ327734 TUV327734 UER327734 UON327734 UYJ327734 VIF327734 VSB327734 WBX327734 WLT327734 WVP327734 H393270 JD393270 SZ393270 ACV393270 AMR393270 AWN393270 BGJ393270 BQF393270 CAB393270 CJX393270 CTT393270 DDP393270 DNL393270 DXH393270 EHD393270 EQZ393270 FAV393270 FKR393270 FUN393270 GEJ393270 GOF393270 GYB393270 HHX393270 HRT393270 IBP393270 ILL393270 IVH393270 JFD393270 JOZ393270 JYV393270 KIR393270 KSN393270 LCJ393270 LMF393270 LWB393270 MFX393270 MPT393270 MZP393270 NJL393270 NTH393270 ODD393270 OMZ393270 OWV393270 PGR393270 PQN393270 QAJ393270 QKF393270 QUB393270 RDX393270 RNT393270 RXP393270 SHL393270 SRH393270 TBD393270 TKZ393270 TUV393270 UER393270 UON393270 UYJ393270 VIF393270 VSB393270 WBX393270 WLT393270 WVP393270 H458806 JD458806 SZ458806 ACV458806 AMR458806 AWN458806 BGJ458806 BQF458806 CAB458806 CJX458806 CTT458806 DDP458806 DNL458806 DXH458806 EHD458806 EQZ458806 FAV458806 FKR458806 FUN458806 GEJ458806 GOF458806 GYB458806 HHX458806 HRT458806 IBP458806 ILL458806 IVH458806 JFD458806 JOZ458806 JYV458806 KIR458806 KSN458806 LCJ458806 LMF458806 LWB458806 MFX458806 MPT458806 MZP458806 NJL458806 NTH458806 ODD458806 OMZ458806 OWV458806 PGR458806 PQN458806 QAJ458806 QKF458806 QUB458806 RDX458806 RNT458806 RXP458806 SHL458806 SRH458806 TBD458806 TKZ458806 TUV458806 UER458806 UON458806 UYJ458806 VIF458806 VSB458806 WBX458806 WLT458806 WVP458806 H524342 JD524342 SZ524342 ACV524342 AMR524342 AWN524342 BGJ524342 BQF524342 CAB524342 CJX524342 CTT524342 DDP524342 DNL524342 DXH524342 EHD524342 EQZ524342 FAV524342 FKR524342 FUN524342 GEJ524342 GOF524342 GYB524342 HHX524342 HRT524342 IBP524342 ILL524342 IVH524342 JFD524342 JOZ524342 JYV524342 KIR524342 KSN524342 LCJ524342 LMF524342 LWB524342 MFX524342 MPT524342 MZP524342 NJL524342 NTH524342 ODD524342 OMZ524342 OWV524342 PGR524342 PQN524342 QAJ524342 QKF524342 QUB524342 RDX524342 RNT524342 RXP524342 SHL524342 SRH524342 TBD524342 TKZ524342 TUV524342 UER524342 UON524342 UYJ524342 VIF524342 VSB524342 WBX524342 WLT524342 WVP524342 H589878 JD589878 SZ589878 ACV589878 AMR589878 AWN589878 BGJ589878 BQF589878 CAB589878 CJX589878 CTT589878 DDP589878 DNL589878 DXH589878 EHD589878 EQZ589878 FAV589878 FKR589878 FUN589878 GEJ589878 GOF589878 GYB589878 HHX589878 HRT589878 IBP589878 ILL589878 IVH589878 JFD589878 JOZ589878 JYV589878 KIR589878 KSN589878 LCJ589878 LMF589878 LWB589878 MFX589878 MPT589878 MZP589878 NJL589878 NTH589878 ODD589878 OMZ589878 OWV589878 PGR589878 PQN589878 QAJ589878 QKF589878 QUB589878 RDX589878 RNT589878 RXP589878 SHL589878 SRH589878 TBD589878 TKZ589878 TUV589878 UER589878 UON589878 UYJ589878 VIF589878 VSB589878 WBX589878 WLT589878 WVP589878 H655414 JD655414 SZ655414 ACV655414 AMR655414 AWN655414 BGJ655414 BQF655414 CAB655414 CJX655414 CTT655414 DDP655414 DNL655414 DXH655414 EHD655414 EQZ655414 FAV655414 FKR655414 FUN655414 GEJ655414 GOF655414 GYB655414 HHX655414 HRT655414 IBP655414 ILL655414 IVH655414 JFD655414 JOZ655414 JYV655414 KIR655414 KSN655414 LCJ655414 LMF655414 LWB655414 MFX655414 MPT655414 MZP655414 NJL655414 NTH655414 ODD655414 OMZ655414 OWV655414 PGR655414 PQN655414 QAJ655414 QKF655414 QUB655414 RDX655414 RNT655414 RXP655414 SHL655414 SRH655414 TBD655414 TKZ655414 TUV655414 UER655414 UON655414 UYJ655414 VIF655414 VSB655414 WBX655414 WLT655414 WVP655414 H720950 JD720950 SZ720950 ACV720950 AMR720950 AWN720950 BGJ720950 BQF720950 CAB720950 CJX720950 CTT720950 DDP720950 DNL720950 DXH720950 EHD720950 EQZ720950 FAV720950 FKR720950 FUN720950 GEJ720950 GOF720950 GYB720950 HHX720950 HRT720950 IBP720950 ILL720950 IVH720950 JFD720950 JOZ720950 JYV720950 KIR720950 KSN720950 LCJ720950 LMF720950 LWB720950 MFX720950 MPT720950 MZP720950 NJL720950 NTH720950 ODD720950 OMZ720950 OWV720950 PGR720950 PQN720950 QAJ720950 QKF720950 QUB720950 RDX720950 RNT720950 RXP720950 SHL720950 SRH720950 TBD720950 TKZ720950 TUV720950 UER720950 UON720950 UYJ720950 VIF720950 VSB720950 WBX720950 WLT720950 WVP720950 H786486 JD786486 SZ786486 ACV786486 AMR786486 AWN786486 BGJ786486 BQF786486 CAB786486 CJX786486 CTT786486 DDP786486 DNL786486 DXH786486 EHD786486 EQZ786486 FAV786486 FKR786486 FUN786486 GEJ786486 GOF786486 GYB786486 HHX786486 HRT786486 IBP786486 ILL786486 IVH786486 JFD786486 JOZ786486 JYV786486 KIR786486 KSN786486 LCJ786486 LMF786486 LWB786486 MFX786486 MPT786486 MZP786486 NJL786486 NTH786486 ODD786486 OMZ786486 OWV786486 PGR786486 PQN786486 QAJ786486 QKF786486 QUB786486 RDX786486 RNT786486 RXP786486 SHL786486 SRH786486 TBD786486 TKZ786486 TUV786486 UER786486 UON786486 UYJ786486 VIF786486 VSB786486 WBX786486 WLT786486 WVP786486 H852022 JD852022 SZ852022 ACV852022 AMR852022 AWN852022 BGJ852022 BQF852022 CAB852022 CJX852022 CTT852022 DDP852022 DNL852022 DXH852022 EHD852022 EQZ852022 FAV852022 FKR852022 FUN852022 GEJ852022 GOF852022 GYB852022 HHX852022 HRT852022 IBP852022 ILL852022 IVH852022 JFD852022 JOZ852022 JYV852022 KIR852022 KSN852022 LCJ852022 LMF852022 LWB852022 MFX852022 MPT852022 MZP852022 NJL852022 NTH852022 ODD852022 OMZ852022 OWV852022 PGR852022 PQN852022 QAJ852022 QKF852022 QUB852022 RDX852022 RNT852022 RXP852022 SHL852022 SRH852022 TBD852022 TKZ852022 TUV852022 UER852022 UON852022 UYJ852022 VIF852022 VSB852022 WBX852022 WLT852022 WVP852022 H917558 JD917558 SZ917558 ACV917558 AMR917558 AWN917558 BGJ917558 BQF917558 CAB917558 CJX917558 CTT917558 DDP917558 DNL917558 DXH917558 EHD917558 EQZ917558 FAV917558 FKR917558 FUN917558 GEJ917558 GOF917558 GYB917558 HHX917558 HRT917558 IBP917558 ILL917558 IVH917558 JFD917558 JOZ917558 JYV917558 KIR917558 KSN917558 LCJ917558 LMF917558 LWB917558 MFX917558 MPT917558 MZP917558 NJL917558 NTH917558 ODD917558 OMZ917558 OWV917558 PGR917558 PQN917558 QAJ917558 QKF917558 QUB917558 RDX917558 RNT917558 RXP917558 SHL917558 SRH917558 TBD917558 TKZ917558 TUV917558 UER917558 UON917558 UYJ917558 VIF917558 VSB917558 WBX917558 WLT917558 WVP917558 H983094 JD983094 SZ983094 ACV983094 AMR983094 AWN983094 BGJ983094 BQF983094 CAB983094 CJX983094 CTT983094 DDP983094 DNL983094 DXH983094 EHD983094 EQZ983094 FAV983094 FKR983094 FUN983094 GEJ983094 GOF983094 GYB983094 HHX983094 HRT983094 IBP983094 ILL983094 IVH983094 JFD983094 JOZ983094 JYV983094 KIR983094 KSN983094 LCJ983094 LMF983094 LWB983094 MFX983094 MPT983094 MZP983094 NJL983094 NTH983094 ODD983094 OMZ983094 OWV983094 PGR983094 PQN983094 QAJ983094 QKF983094 QUB983094 RDX983094 RNT983094 RXP983094 SHL983094 SRH983094 TBD983094 TKZ983094 TUV983094 UER983094 UON983094 UYJ983094 VIF983094 VSB983094 WBX983094 WLT983094 WVP983094" xr:uid="{5FA081FC-ACE3-479E-AEAC-844D72B1D98B}"/>
  </dataValidations>
  <pageMargins left="0.51181102362204722" right="0.51181102362204722" top="0.39370078740157483" bottom="0.39370078740157483" header="0.51181102362204722" footer="0.51181102362204722"/>
  <pageSetup paperSize="9" scale="47" orientation="portrait" r:id="rId1"/>
  <headerFooter alignWithMargins="0"/>
  <rowBreaks count="1" manualBreakCount="1">
    <brk id="90" max="16383" man="1"/>
  </rowBreaks>
  <drawing r:id="rId2"/>
  <legacyDrawing r:id="rId3"/>
  <extLst>
    <ext xmlns:x14="http://schemas.microsoft.com/office/spreadsheetml/2009/9/main" uri="{CCE6A557-97BC-4b89-ADB6-D9C93CAAB3DF}">
      <x14:dataValidations xmlns:xm="http://schemas.microsoft.com/office/excel/2006/main" count="1">
        <x14:dataValidation type="decimal" allowBlank="1" showInputMessage="1" showErrorMessage="1" xr:uid="{90C6988F-2EDB-4166-B1B8-4A9D4AE176E7}">
          <x14:formula1>
            <xm:f>0</xm:f>
          </x14:formula1>
          <x14:formula2>
            <xm:f>6</xm:f>
          </x14:formula2>
          <xm:sqref>H51 JD51 SZ51 ACV51 AMR51 AWN51 BGJ51 BQF51 CAB51 CJX51 CTT51 DDP51 DNL51 DXH51 EHD51 EQZ51 FAV51 FKR51 FUN51 GEJ51 GOF51 GYB51 HHX51 HRT51 IBP51 ILL51 IVH51 JFD51 JOZ51 JYV51 KIR51 KSN51 LCJ51 LMF51 LWB51 MFX51 MPT51 MZP51 NJL51 NTH51 ODD51 OMZ51 OWV51 PGR51 PQN51 QAJ51 QKF51 QUB51 RDX51 RNT51 RXP51 SHL51 SRH51 TBD51 TKZ51 TUV51 UER51 UON51 UYJ51 VIF51 VSB51 WBX51 WLT51 WVP51 H65587 JD65587 SZ65587 ACV65587 AMR65587 AWN65587 BGJ65587 BQF65587 CAB65587 CJX65587 CTT65587 DDP65587 DNL65587 DXH65587 EHD65587 EQZ65587 FAV65587 FKR65587 FUN65587 GEJ65587 GOF65587 GYB65587 HHX65587 HRT65587 IBP65587 ILL65587 IVH65587 JFD65587 JOZ65587 JYV65587 KIR65587 KSN65587 LCJ65587 LMF65587 LWB65587 MFX65587 MPT65587 MZP65587 NJL65587 NTH65587 ODD65587 OMZ65587 OWV65587 PGR65587 PQN65587 QAJ65587 QKF65587 QUB65587 RDX65587 RNT65587 RXP65587 SHL65587 SRH65587 TBD65587 TKZ65587 TUV65587 UER65587 UON65587 UYJ65587 VIF65587 VSB65587 WBX65587 WLT65587 WVP65587 H131123 JD131123 SZ131123 ACV131123 AMR131123 AWN131123 BGJ131123 BQF131123 CAB131123 CJX131123 CTT131123 DDP131123 DNL131123 DXH131123 EHD131123 EQZ131123 FAV131123 FKR131123 FUN131123 GEJ131123 GOF131123 GYB131123 HHX131123 HRT131123 IBP131123 ILL131123 IVH131123 JFD131123 JOZ131123 JYV131123 KIR131123 KSN131123 LCJ131123 LMF131123 LWB131123 MFX131123 MPT131123 MZP131123 NJL131123 NTH131123 ODD131123 OMZ131123 OWV131123 PGR131123 PQN131123 QAJ131123 QKF131123 QUB131123 RDX131123 RNT131123 RXP131123 SHL131123 SRH131123 TBD131123 TKZ131123 TUV131123 UER131123 UON131123 UYJ131123 VIF131123 VSB131123 WBX131123 WLT131123 WVP131123 H196659 JD196659 SZ196659 ACV196659 AMR196659 AWN196659 BGJ196659 BQF196659 CAB196659 CJX196659 CTT196659 DDP196659 DNL196659 DXH196659 EHD196659 EQZ196659 FAV196659 FKR196659 FUN196659 GEJ196659 GOF196659 GYB196659 HHX196659 HRT196659 IBP196659 ILL196659 IVH196659 JFD196659 JOZ196659 JYV196659 KIR196659 KSN196659 LCJ196659 LMF196659 LWB196659 MFX196659 MPT196659 MZP196659 NJL196659 NTH196659 ODD196659 OMZ196659 OWV196659 PGR196659 PQN196659 QAJ196659 QKF196659 QUB196659 RDX196659 RNT196659 RXP196659 SHL196659 SRH196659 TBD196659 TKZ196659 TUV196659 UER196659 UON196659 UYJ196659 VIF196659 VSB196659 WBX196659 WLT196659 WVP196659 H262195 JD262195 SZ262195 ACV262195 AMR262195 AWN262195 BGJ262195 BQF262195 CAB262195 CJX262195 CTT262195 DDP262195 DNL262195 DXH262195 EHD262195 EQZ262195 FAV262195 FKR262195 FUN262195 GEJ262195 GOF262195 GYB262195 HHX262195 HRT262195 IBP262195 ILL262195 IVH262195 JFD262195 JOZ262195 JYV262195 KIR262195 KSN262195 LCJ262195 LMF262195 LWB262195 MFX262195 MPT262195 MZP262195 NJL262195 NTH262195 ODD262195 OMZ262195 OWV262195 PGR262195 PQN262195 QAJ262195 QKF262195 QUB262195 RDX262195 RNT262195 RXP262195 SHL262195 SRH262195 TBD262195 TKZ262195 TUV262195 UER262195 UON262195 UYJ262195 VIF262195 VSB262195 WBX262195 WLT262195 WVP262195 H327731 JD327731 SZ327731 ACV327731 AMR327731 AWN327731 BGJ327731 BQF327731 CAB327731 CJX327731 CTT327731 DDP327731 DNL327731 DXH327731 EHD327731 EQZ327731 FAV327731 FKR327731 FUN327731 GEJ327731 GOF327731 GYB327731 HHX327731 HRT327731 IBP327731 ILL327731 IVH327731 JFD327731 JOZ327731 JYV327731 KIR327731 KSN327731 LCJ327731 LMF327731 LWB327731 MFX327731 MPT327731 MZP327731 NJL327731 NTH327731 ODD327731 OMZ327731 OWV327731 PGR327731 PQN327731 QAJ327731 QKF327731 QUB327731 RDX327731 RNT327731 RXP327731 SHL327731 SRH327731 TBD327731 TKZ327731 TUV327731 UER327731 UON327731 UYJ327731 VIF327731 VSB327731 WBX327731 WLT327731 WVP327731 H393267 JD393267 SZ393267 ACV393267 AMR393267 AWN393267 BGJ393267 BQF393267 CAB393267 CJX393267 CTT393267 DDP393267 DNL393267 DXH393267 EHD393267 EQZ393267 FAV393267 FKR393267 FUN393267 GEJ393267 GOF393267 GYB393267 HHX393267 HRT393267 IBP393267 ILL393267 IVH393267 JFD393267 JOZ393267 JYV393267 KIR393267 KSN393267 LCJ393267 LMF393267 LWB393267 MFX393267 MPT393267 MZP393267 NJL393267 NTH393267 ODD393267 OMZ393267 OWV393267 PGR393267 PQN393267 QAJ393267 QKF393267 QUB393267 RDX393267 RNT393267 RXP393267 SHL393267 SRH393267 TBD393267 TKZ393267 TUV393267 UER393267 UON393267 UYJ393267 VIF393267 VSB393267 WBX393267 WLT393267 WVP393267 H458803 JD458803 SZ458803 ACV458803 AMR458803 AWN458803 BGJ458803 BQF458803 CAB458803 CJX458803 CTT458803 DDP458803 DNL458803 DXH458803 EHD458803 EQZ458803 FAV458803 FKR458803 FUN458803 GEJ458803 GOF458803 GYB458803 HHX458803 HRT458803 IBP458803 ILL458803 IVH458803 JFD458803 JOZ458803 JYV458803 KIR458803 KSN458803 LCJ458803 LMF458803 LWB458803 MFX458803 MPT458803 MZP458803 NJL458803 NTH458803 ODD458803 OMZ458803 OWV458803 PGR458803 PQN458803 QAJ458803 QKF458803 QUB458803 RDX458803 RNT458803 RXP458803 SHL458803 SRH458803 TBD458803 TKZ458803 TUV458803 UER458803 UON458803 UYJ458803 VIF458803 VSB458803 WBX458803 WLT458803 WVP458803 H524339 JD524339 SZ524339 ACV524339 AMR524339 AWN524339 BGJ524339 BQF524339 CAB524339 CJX524339 CTT524339 DDP524339 DNL524339 DXH524339 EHD524339 EQZ524339 FAV524339 FKR524339 FUN524339 GEJ524339 GOF524339 GYB524339 HHX524339 HRT524339 IBP524339 ILL524339 IVH524339 JFD524339 JOZ524339 JYV524339 KIR524339 KSN524339 LCJ524339 LMF524339 LWB524339 MFX524339 MPT524339 MZP524339 NJL524339 NTH524339 ODD524339 OMZ524339 OWV524339 PGR524339 PQN524339 QAJ524339 QKF524339 QUB524339 RDX524339 RNT524339 RXP524339 SHL524339 SRH524339 TBD524339 TKZ524339 TUV524339 UER524339 UON524339 UYJ524339 VIF524339 VSB524339 WBX524339 WLT524339 WVP524339 H589875 JD589875 SZ589875 ACV589875 AMR589875 AWN589875 BGJ589875 BQF589875 CAB589875 CJX589875 CTT589875 DDP589875 DNL589875 DXH589875 EHD589875 EQZ589875 FAV589875 FKR589875 FUN589875 GEJ589875 GOF589875 GYB589875 HHX589875 HRT589875 IBP589875 ILL589875 IVH589875 JFD589875 JOZ589875 JYV589875 KIR589875 KSN589875 LCJ589875 LMF589875 LWB589875 MFX589875 MPT589875 MZP589875 NJL589875 NTH589875 ODD589875 OMZ589875 OWV589875 PGR589875 PQN589875 QAJ589875 QKF589875 QUB589875 RDX589875 RNT589875 RXP589875 SHL589875 SRH589875 TBD589875 TKZ589875 TUV589875 UER589875 UON589875 UYJ589875 VIF589875 VSB589875 WBX589875 WLT589875 WVP589875 H655411 JD655411 SZ655411 ACV655411 AMR655411 AWN655411 BGJ655411 BQF655411 CAB655411 CJX655411 CTT655411 DDP655411 DNL655411 DXH655411 EHD655411 EQZ655411 FAV655411 FKR655411 FUN655411 GEJ655411 GOF655411 GYB655411 HHX655411 HRT655411 IBP655411 ILL655411 IVH655411 JFD655411 JOZ655411 JYV655411 KIR655411 KSN655411 LCJ655411 LMF655411 LWB655411 MFX655411 MPT655411 MZP655411 NJL655411 NTH655411 ODD655411 OMZ655411 OWV655411 PGR655411 PQN655411 QAJ655411 QKF655411 QUB655411 RDX655411 RNT655411 RXP655411 SHL655411 SRH655411 TBD655411 TKZ655411 TUV655411 UER655411 UON655411 UYJ655411 VIF655411 VSB655411 WBX655411 WLT655411 WVP655411 H720947 JD720947 SZ720947 ACV720947 AMR720947 AWN720947 BGJ720947 BQF720947 CAB720947 CJX720947 CTT720947 DDP720947 DNL720947 DXH720947 EHD720947 EQZ720947 FAV720947 FKR720947 FUN720947 GEJ720947 GOF720947 GYB720947 HHX720947 HRT720947 IBP720947 ILL720947 IVH720947 JFD720947 JOZ720947 JYV720947 KIR720947 KSN720947 LCJ720947 LMF720947 LWB720947 MFX720947 MPT720947 MZP720947 NJL720947 NTH720947 ODD720947 OMZ720947 OWV720947 PGR720947 PQN720947 QAJ720947 QKF720947 QUB720947 RDX720947 RNT720947 RXP720947 SHL720947 SRH720947 TBD720947 TKZ720947 TUV720947 UER720947 UON720947 UYJ720947 VIF720947 VSB720947 WBX720947 WLT720947 WVP720947 H786483 JD786483 SZ786483 ACV786483 AMR786483 AWN786483 BGJ786483 BQF786483 CAB786483 CJX786483 CTT786483 DDP786483 DNL786483 DXH786483 EHD786483 EQZ786483 FAV786483 FKR786483 FUN786483 GEJ786483 GOF786483 GYB786483 HHX786483 HRT786483 IBP786483 ILL786483 IVH786483 JFD786483 JOZ786483 JYV786483 KIR786483 KSN786483 LCJ786483 LMF786483 LWB786483 MFX786483 MPT786483 MZP786483 NJL786483 NTH786483 ODD786483 OMZ786483 OWV786483 PGR786483 PQN786483 QAJ786483 QKF786483 QUB786483 RDX786483 RNT786483 RXP786483 SHL786483 SRH786483 TBD786483 TKZ786483 TUV786483 UER786483 UON786483 UYJ786483 VIF786483 VSB786483 WBX786483 WLT786483 WVP786483 H852019 JD852019 SZ852019 ACV852019 AMR852019 AWN852019 BGJ852019 BQF852019 CAB852019 CJX852019 CTT852019 DDP852019 DNL852019 DXH852019 EHD852019 EQZ852019 FAV852019 FKR852019 FUN852019 GEJ852019 GOF852019 GYB852019 HHX852019 HRT852019 IBP852019 ILL852019 IVH852019 JFD852019 JOZ852019 JYV852019 KIR852019 KSN852019 LCJ852019 LMF852019 LWB852019 MFX852019 MPT852019 MZP852019 NJL852019 NTH852019 ODD852019 OMZ852019 OWV852019 PGR852019 PQN852019 QAJ852019 QKF852019 QUB852019 RDX852019 RNT852019 RXP852019 SHL852019 SRH852019 TBD852019 TKZ852019 TUV852019 UER852019 UON852019 UYJ852019 VIF852019 VSB852019 WBX852019 WLT852019 WVP852019 H917555 JD917555 SZ917555 ACV917555 AMR917555 AWN917555 BGJ917555 BQF917555 CAB917555 CJX917555 CTT917555 DDP917555 DNL917555 DXH917555 EHD917555 EQZ917555 FAV917555 FKR917555 FUN917555 GEJ917555 GOF917555 GYB917555 HHX917555 HRT917555 IBP917555 ILL917555 IVH917555 JFD917555 JOZ917555 JYV917555 KIR917555 KSN917555 LCJ917555 LMF917555 LWB917555 MFX917555 MPT917555 MZP917555 NJL917555 NTH917555 ODD917555 OMZ917555 OWV917555 PGR917555 PQN917555 QAJ917555 QKF917555 QUB917555 RDX917555 RNT917555 RXP917555 SHL917555 SRH917555 TBD917555 TKZ917555 TUV917555 UER917555 UON917555 UYJ917555 VIF917555 VSB917555 WBX917555 WLT917555 WVP917555 H983091 JD983091 SZ983091 ACV983091 AMR983091 AWN983091 BGJ983091 BQF983091 CAB983091 CJX983091 CTT983091 DDP983091 DNL983091 DXH983091 EHD983091 EQZ983091 FAV983091 FKR983091 FUN983091 GEJ983091 GOF983091 GYB983091 HHX983091 HRT983091 IBP983091 ILL983091 IVH983091 JFD983091 JOZ983091 JYV983091 KIR983091 KSN983091 LCJ983091 LMF983091 LWB983091 MFX983091 MPT983091 MZP983091 NJL983091 NTH983091 ODD983091 OMZ983091 OWV983091 PGR983091 PQN983091 QAJ983091 QKF983091 QUB983091 RDX983091 RNT983091 RXP983091 SHL983091 SRH983091 TBD983091 TKZ983091 TUV983091 UER983091 UON983091 UYJ983091 VIF983091 VSB983091 WBX983091 WLT983091 WVP983091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H29:H30 JD29:JD30 SZ29:SZ30 ACV29:ACV30 AMR29:AMR30 AWN29:AWN30 BGJ29:BGJ30 BQF29:BQF30 CAB29:CAB30 CJX29:CJX30 CTT29:CTT30 DDP29:DDP30 DNL29:DNL30 DXH29:DXH30 EHD29:EHD30 EQZ29:EQZ30 FAV29:FAV30 FKR29:FKR30 FUN29:FUN30 GEJ29:GEJ30 GOF29:GOF30 GYB29:GYB30 HHX29:HHX30 HRT29:HRT30 IBP29:IBP30 ILL29:ILL30 IVH29:IVH30 JFD29:JFD30 JOZ29:JOZ30 JYV29:JYV30 KIR29:KIR30 KSN29:KSN30 LCJ29:LCJ30 LMF29:LMF30 LWB29:LWB30 MFX29:MFX30 MPT29:MPT30 MZP29:MZP30 NJL29:NJL30 NTH29:NTH30 ODD29:ODD30 OMZ29:OMZ30 OWV29:OWV30 PGR29:PGR30 PQN29:PQN30 QAJ29:QAJ30 QKF29:QKF30 QUB29:QUB30 RDX29:RDX30 RNT29:RNT30 RXP29:RXP30 SHL29:SHL30 SRH29:SRH30 TBD29:TBD30 TKZ29:TKZ30 TUV29:TUV30 UER29:UER30 UON29:UON30 UYJ29:UYJ30 VIF29:VIF30 VSB29:VSB30 WBX29:WBX30 WLT29:WLT30 WVP29:WVP30 H65565:H65566 JD65565:JD65566 SZ65565:SZ65566 ACV65565:ACV65566 AMR65565:AMR65566 AWN65565:AWN65566 BGJ65565:BGJ65566 BQF65565:BQF65566 CAB65565:CAB65566 CJX65565:CJX65566 CTT65565:CTT65566 DDP65565:DDP65566 DNL65565:DNL65566 DXH65565:DXH65566 EHD65565:EHD65566 EQZ65565:EQZ65566 FAV65565:FAV65566 FKR65565:FKR65566 FUN65565:FUN65566 GEJ65565:GEJ65566 GOF65565:GOF65566 GYB65565:GYB65566 HHX65565:HHX65566 HRT65565:HRT65566 IBP65565:IBP65566 ILL65565:ILL65566 IVH65565:IVH65566 JFD65565:JFD65566 JOZ65565:JOZ65566 JYV65565:JYV65566 KIR65565:KIR65566 KSN65565:KSN65566 LCJ65565:LCJ65566 LMF65565:LMF65566 LWB65565:LWB65566 MFX65565:MFX65566 MPT65565:MPT65566 MZP65565:MZP65566 NJL65565:NJL65566 NTH65565:NTH65566 ODD65565:ODD65566 OMZ65565:OMZ65566 OWV65565:OWV65566 PGR65565:PGR65566 PQN65565:PQN65566 QAJ65565:QAJ65566 QKF65565:QKF65566 QUB65565:QUB65566 RDX65565:RDX65566 RNT65565:RNT65566 RXP65565:RXP65566 SHL65565:SHL65566 SRH65565:SRH65566 TBD65565:TBD65566 TKZ65565:TKZ65566 TUV65565:TUV65566 UER65565:UER65566 UON65565:UON65566 UYJ65565:UYJ65566 VIF65565:VIF65566 VSB65565:VSB65566 WBX65565:WBX65566 WLT65565:WLT65566 WVP65565:WVP65566 H131101:H131102 JD131101:JD131102 SZ131101:SZ131102 ACV131101:ACV131102 AMR131101:AMR131102 AWN131101:AWN131102 BGJ131101:BGJ131102 BQF131101:BQF131102 CAB131101:CAB131102 CJX131101:CJX131102 CTT131101:CTT131102 DDP131101:DDP131102 DNL131101:DNL131102 DXH131101:DXH131102 EHD131101:EHD131102 EQZ131101:EQZ131102 FAV131101:FAV131102 FKR131101:FKR131102 FUN131101:FUN131102 GEJ131101:GEJ131102 GOF131101:GOF131102 GYB131101:GYB131102 HHX131101:HHX131102 HRT131101:HRT131102 IBP131101:IBP131102 ILL131101:ILL131102 IVH131101:IVH131102 JFD131101:JFD131102 JOZ131101:JOZ131102 JYV131101:JYV131102 KIR131101:KIR131102 KSN131101:KSN131102 LCJ131101:LCJ131102 LMF131101:LMF131102 LWB131101:LWB131102 MFX131101:MFX131102 MPT131101:MPT131102 MZP131101:MZP131102 NJL131101:NJL131102 NTH131101:NTH131102 ODD131101:ODD131102 OMZ131101:OMZ131102 OWV131101:OWV131102 PGR131101:PGR131102 PQN131101:PQN131102 QAJ131101:QAJ131102 QKF131101:QKF131102 QUB131101:QUB131102 RDX131101:RDX131102 RNT131101:RNT131102 RXP131101:RXP131102 SHL131101:SHL131102 SRH131101:SRH131102 TBD131101:TBD131102 TKZ131101:TKZ131102 TUV131101:TUV131102 UER131101:UER131102 UON131101:UON131102 UYJ131101:UYJ131102 VIF131101:VIF131102 VSB131101:VSB131102 WBX131101:WBX131102 WLT131101:WLT131102 WVP131101:WVP131102 H196637:H196638 JD196637:JD196638 SZ196637:SZ196638 ACV196637:ACV196638 AMR196637:AMR196638 AWN196637:AWN196638 BGJ196637:BGJ196638 BQF196637:BQF196638 CAB196637:CAB196638 CJX196637:CJX196638 CTT196637:CTT196638 DDP196637:DDP196638 DNL196637:DNL196638 DXH196637:DXH196638 EHD196637:EHD196638 EQZ196637:EQZ196638 FAV196637:FAV196638 FKR196637:FKR196638 FUN196637:FUN196638 GEJ196637:GEJ196638 GOF196637:GOF196638 GYB196637:GYB196638 HHX196637:HHX196638 HRT196637:HRT196638 IBP196637:IBP196638 ILL196637:ILL196638 IVH196637:IVH196638 JFD196637:JFD196638 JOZ196637:JOZ196638 JYV196637:JYV196638 KIR196637:KIR196638 KSN196637:KSN196638 LCJ196637:LCJ196638 LMF196637:LMF196638 LWB196637:LWB196638 MFX196637:MFX196638 MPT196637:MPT196638 MZP196637:MZP196638 NJL196637:NJL196638 NTH196637:NTH196638 ODD196637:ODD196638 OMZ196637:OMZ196638 OWV196637:OWV196638 PGR196637:PGR196638 PQN196637:PQN196638 QAJ196637:QAJ196638 QKF196637:QKF196638 QUB196637:QUB196638 RDX196637:RDX196638 RNT196637:RNT196638 RXP196637:RXP196638 SHL196637:SHL196638 SRH196637:SRH196638 TBD196637:TBD196638 TKZ196637:TKZ196638 TUV196637:TUV196638 UER196637:UER196638 UON196637:UON196638 UYJ196637:UYJ196638 VIF196637:VIF196638 VSB196637:VSB196638 WBX196637:WBX196638 WLT196637:WLT196638 WVP196637:WVP196638 H262173:H262174 JD262173:JD262174 SZ262173:SZ262174 ACV262173:ACV262174 AMR262173:AMR262174 AWN262173:AWN262174 BGJ262173:BGJ262174 BQF262173:BQF262174 CAB262173:CAB262174 CJX262173:CJX262174 CTT262173:CTT262174 DDP262173:DDP262174 DNL262173:DNL262174 DXH262173:DXH262174 EHD262173:EHD262174 EQZ262173:EQZ262174 FAV262173:FAV262174 FKR262173:FKR262174 FUN262173:FUN262174 GEJ262173:GEJ262174 GOF262173:GOF262174 GYB262173:GYB262174 HHX262173:HHX262174 HRT262173:HRT262174 IBP262173:IBP262174 ILL262173:ILL262174 IVH262173:IVH262174 JFD262173:JFD262174 JOZ262173:JOZ262174 JYV262173:JYV262174 KIR262173:KIR262174 KSN262173:KSN262174 LCJ262173:LCJ262174 LMF262173:LMF262174 LWB262173:LWB262174 MFX262173:MFX262174 MPT262173:MPT262174 MZP262173:MZP262174 NJL262173:NJL262174 NTH262173:NTH262174 ODD262173:ODD262174 OMZ262173:OMZ262174 OWV262173:OWV262174 PGR262173:PGR262174 PQN262173:PQN262174 QAJ262173:QAJ262174 QKF262173:QKF262174 QUB262173:QUB262174 RDX262173:RDX262174 RNT262173:RNT262174 RXP262173:RXP262174 SHL262173:SHL262174 SRH262173:SRH262174 TBD262173:TBD262174 TKZ262173:TKZ262174 TUV262173:TUV262174 UER262173:UER262174 UON262173:UON262174 UYJ262173:UYJ262174 VIF262173:VIF262174 VSB262173:VSB262174 WBX262173:WBX262174 WLT262173:WLT262174 WVP262173:WVP262174 H327709:H327710 JD327709:JD327710 SZ327709:SZ327710 ACV327709:ACV327710 AMR327709:AMR327710 AWN327709:AWN327710 BGJ327709:BGJ327710 BQF327709:BQF327710 CAB327709:CAB327710 CJX327709:CJX327710 CTT327709:CTT327710 DDP327709:DDP327710 DNL327709:DNL327710 DXH327709:DXH327710 EHD327709:EHD327710 EQZ327709:EQZ327710 FAV327709:FAV327710 FKR327709:FKR327710 FUN327709:FUN327710 GEJ327709:GEJ327710 GOF327709:GOF327710 GYB327709:GYB327710 HHX327709:HHX327710 HRT327709:HRT327710 IBP327709:IBP327710 ILL327709:ILL327710 IVH327709:IVH327710 JFD327709:JFD327710 JOZ327709:JOZ327710 JYV327709:JYV327710 KIR327709:KIR327710 KSN327709:KSN327710 LCJ327709:LCJ327710 LMF327709:LMF327710 LWB327709:LWB327710 MFX327709:MFX327710 MPT327709:MPT327710 MZP327709:MZP327710 NJL327709:NJL327710 NTH327709:NTH327710 ODD327709:ODD327710 OMZ327709:OMZ327710 OWV327709:OWV327710 PGR327709:PGR327710 PQN327709:PQN327710 QAJ327709:QAJ327710 QKF327709:QKF327710 QUB327709:QUB327710 RDX327709:RDX327710 RNT327709:RNT327710 RXP327709:RXP327710 SHL327709:SHL327710 SRH327709:SRH327710 TBD327709:TBD327710 TKZ327709:TKZ327710 TUV327709:TUV327710 UER327709:UER327710 UON327709:UON327710 UYJ327709:UYJ327710 VIF327709:VIF327710 VSB327709:VSB327710 WBX327709:WBX327710 WLT327709:WLT327710 WVP327709:WVP327710 H393245:H393246 JD393245:JD393246 SZ393245:SZ393246 ACV393245:ACV393246 AMR393245:AMR393246 AWN393245:AWN393246 BGJ393245:BGJ393246 BQF393245:BQF393246 CAB393245:CAB393246 CJX393245:CJX393246 CTT393245:CTT393246 DDP393245:DDP393246 DNL393245:DNL393246 DXH393245:DXH393246 EHD393245:EHD393246 EQZ393245:EQZ393246 FAV393245:FAV393246 FKR393245:FKR393246 FUN393245:FUN393246 GEJ393245:GEJ393246 GOF393245:GOF393246 GYB393245:GYB393246 HHX393245:HHX393246 HRT393245:HRT393246 IBP393245:IBP393246 ILL393245:ILL393246 IVH393245:IVH393246 JFD393245:JFD393246 JOZ393245:JOZ393246 JYV393245:JYV393246 KIR393245:KIR393246 KSN393245:KSN393246 LCJ393245:LCJ393246 LMF393245:LMF393246 LWB393245:LWB393246 MFX393245:MFX393246 MPT393245:MPT393246 MZP393245:MZP393246 NJL393245:NJL393246 NTH393245:NTH393246 ODD393245:ODD393246 OMZ393245:OMZ393246 OWV393245:OWV393246 PGR393245:PGR393246 PQN393245:PQN393246 QAJ393245:QAJ393246 QKF393245:QKF393246 QUB393245:QUB393246 RDX393245:RDX393246 RNT393245:RNT393246 RXP393245:RXP393246 SHL393245:SHL393246 SRH393245:SRH393246 TBD393245:TBD393246 TKZ393245:TKZ393246 TUV393245:TUV393246 UER393245:UER393246 UON393245:UON393246 UYJ393245:UYJ393246 VIF393245:VIF393246 VSB393245:VSB393246 WBX393245:WBX393246 WLT393245:WLT393246 WVP393245:WVP393246 H458781:H458782 JD458781:JD458782 SZ458781:SZ458782 ACV458781:ACV458782 AMR458781:AMR458782 AWN458781:AWN458782 BGJ458781:BGJ458782 BQF458781:BQF458782 CAB458781:CAB458782 CJX458781:CJX458782 CTT458781:CTT458782 DDP458781:DDP458782 DNL458781:DNL458782 DXH458781:DXH458782 EHD458781:EHD458782 EQZ458781:EQZ458782 FAV458781:FAV458782 FKR458781:FKR458782 FUN458781:FUN458782 GEJ458781:GEJ458782 GOF458781:GOF458782 GYB458781:GYB458782 HHX458781:HHX458782 HRT458781:HRT458782 IBP458781:IBP458782 ILL458781:ILL458782 IVH458781:IVH458782 JFD458781:JFD458782 JOZ458781:JOZ458782 JYV458781:JYV458782 KIR458781:KIR458782 KSN458781:KSN458782 LCJ458781:LCJ458782 LMF458781:LMF458782 LWB458781:LWB458782 MFX458781:MFX458782 MPT458781:MPT458782 MZP458781:MZP458782 NJL458781:NJL458782 NTH458781:NTH458782 ODD458781:ODD458782 OMZ458781:OMZ458782 OWV458781:OWV458782 PGR458781:PGR458782 PQN458781:PQN458782 QAJ458781:QAJ458782 QKF458781:QKF458782 QUB458781:QUB458782 RDX458781:RDX458782 RNT458781:RNT458782 RXP458781:RXP458782 SHL458781:SHL458782 SRH458781:SRH458782 TBD458781:TBD458782 TKZ458781:TKZ458782 TUV458781:TUV458782 UER458781:UER458782 UON458781:UON458782 UYJ458781:UYJ458782 VIF458781:VIF458782 VSB458781:VSB458782 WBX458781:WBX458782 WLT458781:WLT458782 WVP458781:WVP458782 H524317:H524318 JD524317:JD524318 SZ524317:SZ524318 ACV524317:ACV524318 AMR524317:AMR524318 AWN524317:AWN524318 BGJ524317:BGJ524318 BQF524317:BQF524318 CAB524317:CAB524318 CJX524317:CJX524318 CTT524317:CTT524318 DDP524317:DDP524318 DNL524317:DNL524318 DXH524317:DXH524318 EHD524317:EHD524318 EQZ524317:EQZ524318 FAV524317:FAV524318 FKR524317:FKR524318 FUN524317:FUN524318 GEJ524317:GEJ524318 GOF524317:GOF524318 GYB524317:GYB524318 HHX524317:HHX524318 HRT524317:HRT524318 IBP524317:IBP524318 ILL524317:ILL524318 IVH524317:IVH524318 JFD524317:JFD524318 JOZ524317:JOZ524318 JYV524317:JYV524318 KIR524317:KIR524318 KSN524317:KSN524318 LCJ524317:LCJ524318 LMF524317:LMF524318 LWB524317:LWB524318 MFX524317:MFX524318 MPT524317:MPT524318 MZP524317:MZP524318 NJL524317:NJL524318 NTH524317:NTH524318 ODD524317:ODD524318 OMZ524317:OMZ524318 OWV524317:OWV524318 PGR524317:PGR524318 PQN524317:PQN524318 QAJ524317:QAJ524318 QKF524317:QKF524318 QUB524317:QUB524318 RDX524317:RDX524318 RNT524317:RNT524318 RXP524317:RXP524318 SHL524317:SHL524318 SRH524317:SRH524318 TBD524317:TBD524318 TKZ524317:TKZ524318 TUV524317:TUV524318 UER524317:UER524318 UON524317:UON524318 UYJ524317:UYJ524318 VIF524317:VIF524318 VSB524317:VSB524318 WBX524317:WBX524318 WLT524317:WLT524318 WVP524317:WVP524318 H589853:H589854 JD589853:JD589854 SZ589853:SZ589854 ACV589853:ACV589854 AMR589853:AMR589854 AWN589853:AWN589854 BGJ589853:BGJ589854 BQF589853:BQF589854 CAB589853:CAB589854 CJX589853:CJX589854 CTT589853:CTT589854 DDP589853:DDP589854 DNL589853:DNL589854 DXH589853:DXH589854 EHD589853:EHD589854 EQZ589853:EQZ589854 FAV589853:FAV589854 FKR589853:FKR589854 FUN589853:FUN589854 GEJ589853:GEJ589854 GOF589853:GOF589854 GYB589853:GYB589854 HHX589853:HHX589854 HRT589853:HRT589854 IBP589853:IBP589854 ILL589853:ILL589854 IVH589853:IVH589854 JFD589853:JFD589854 JOZ589853:JOZ589854 JYV589853:JYV589854 KIR589853:KIR589854 KSN589853:KSN589854 LCJ589853:LCJ589854 LMF589853:LMF589854 LWB589853:LWB589854 MFX589853:MFX589854 MPT589853:MPT589854 MZP589853:MZP589854 NJL589853:NJL589854 NTH589853:NTH589854 ODD589853:ODD589854 OMZ589853:OMZ589854 OWV589853:OWV589854 PGR589853:PGR589854 PQN589853:PQN589854 QAJ589853:QAJ589854 QKF589853:QKF589854 QUB589853:QUB589854 RDX589853:RDX589854 RNT589853:RNT589854 RXP589853:RXP589854 SHL589853:SHL589854 SRH589853:SRH589854 TBD589853:TBD589854 TKZ589853:TKZ589854 TUV589853:TUV589854 UER589853:UER589854 UON589853:UON589854 UYJ589853:UYJ589854 VIF589853:VIF589854 VSB589853:VSB589854 WBX589853:WBX589854 WLT589853:WLT589854 WVP589853:WVP589854 H655389:H655390 JD655389:JD655390 SZ655389:SZ655390 ACV655389:ACV655390 AMR655389:AMR655390 AWN655389:AWN655390 BGJ655389:BGJ655390 BQF655389:BQF655390 CAB655389:CAB655390 CJX655389:CJX655390 CTT655389:CTT655390 DDP655389:DDP655390 DNL655389:DNL655390 DXH655389:DXH655390 EHD655389:EHD655390 EQZ655389:EQZ655390 FAV655389:FAV655390 FKR655389:FKR655390 FUN655389:FUN655390 GEJ655389:GEJ655390 GOF655389:GOF655390 GYB655389:GYB655390 HHX655389:HHX655390 HRT655389:HRT655390 IBP655389:IBP655390 ILL655389:ILL655390 IVH655389:IVH655390 JFD655389:JFD655390 JOZ655389:JOZ655390 JYV655389:JYV655390 KIR655389:KIR655390 KSN655389:KSN655390 LCJ655389:LCJ655390 LMF655389:LMF655390 LWB655389:LWB655390 MFX655389:MFX655390 MPT655389:MPT655390 MZP655389:MZP655390 NJL655389:NJL655390 NTH655389:NTH655390 ODD655389:ODD655390 OMZ655389:OMZ655390 OWV655389:OWV655390 PGR655389:PGR655390 PQN655389:PQN655390 QAJ655389:QAJ655390 QKF655389:QKF655390 QUB655389:QUB655390 RDX655389:RDX655390 RNT655389:RNT655390 RXP655389:RXP655390 SHL655389:SHL655390 SRH655389:SRH655390 TBD655389:TBD655390 TKZ655389:TKZ655390 TUV655389:TUV655390 UER655389:UER655390 UON655389:UON655390 UYJ655389:UYJ655390 VIF655389:VIF655390 VSB655389:VSB655390 WBX655389:WBX655390 WLT655389:WLT655390 WVP655389:WVP655390 H720925:H720926 JD720925:JD720926 SZ720925:SZ720926 ACV720925:ACV720926 AMR720925:AMR720926 AWN720925:AWN720926 BGJ720925:BGJ720926 BQF720925:BQF720926 CAB720925:CAB720926 CJX720925:CJX720926 CTT720925:CTT720926 DDP720925:DDP720926 DNL720925:DNL720926 DXH720925:DXH720926 EHD720925:EHD720926 EQZ720925:EQZ720926 FAV720925:FAV720926 FKR720925:FKR720926 FUN720925:FUN720926 GEJ720925:GEJ720926 GOF720925:GOF720926 GYB720925:GYB720926 HHX720925:HHX720926 HRT720925:HRT720926 IBP720925:IBP720926 ILL720925:ILL720926 IVH720925:IVH720926 JFD720925:JFD720926 JOZ720925:JOZ720926 JYV720925:JYV720926 KIR720925:KIR720926 KSN720925:KSN720926 LCJ720925:LCJ720926 LMF720925:LMF720926 LWB720925:LWB720926 MFX720925:MFX720926 MPT720925:MPT720926 MZP720925:MZP720926 NJL720925:NJL720926 NTH720925:NTH720926 ODD720925:ODD720926 OMZ720925:OMZ720926 OWV720925:OWV720926 PGR720925:PGR720926 PQN720925:PQN720926 QAJ720925:QAJ720926 QKF720925:QKF720926 QUB720925:QUB720926 RDX720925:RDX720926 RNT720925:RNT720926 RXP720925:RXP720926 SHL720925:SHL720926 SRH720925:SRH720926 TBD720925:TBD720926 TKZ720925:TKZ720926 TUV720925:TUV720926 UER720925:UER720926 UON720925:UON720926 UYJ720925:UYJ720926 VIF720925:VIF720926 VSB720925:VSB720926 WBX720925:WBX720926 WLT720925:WLT720926 WVP720925:WVP720926 H786461:H786462 JD786461:JD786462 SZ786461:SZ786462 ACV786461:ACV786462 AMR786461:AMR786462 AWN786461:AWN786462 BGJ786461:BGJ786462 BQF786461:BQF786462 CAB786461:CAB786462 CJX786461:CJX786462 CTT786461:CTT786462 DDP786461:DDP786462 DNL786461:DNL786462 DXH786461:DXH786462 EHD786461:EHD786462 EQZ786461:EQZ786462 FAV786461:FAV786462 FKR786461:FKR786462 FUN786461:FUN786462 GEJ786461:GEJ786462 GOF786461:GOF786462 GYB786461:GYB786462 HHX786461:HHX786462 HRT786461:HRT786462 IBP786461:IBP786462 ILL786461:ILL786462 IVH786461:IVH786462 JFD786461:JFD786462 JOZ786461:JOZ786462 JYV786461:JYV786462 KIR786461:KIR786462 KSN786461:KSN786462 LCJ786461:LCJ786462 LMF786461:LMF786462 LWB786461:LWB786462 MFX786461:MFX786462 MPT786461:MPT786462 MZP786461:MZP786462 NJL786461:NJL786462 NTH786461:NTH786462 ODD786461:ODD786462 OMZ786461:OMZ786462 OWV786461:OWV786462 PGR786461:PGR786462 PQN786461:PQN786462 QAJ786461:QAJ786462 QKF786461:QKF786462 QUB786461:QUB786462 RDX786461:RDX786462 RNT786461:RNT786462 RXP786461:RXP786462 SHL786461:SHL786462 SRH786461:SRH786462 TBD786461:TBD786462 TKZ786461:TKZ786462 TUV786461:TUV786462 UER786461:UER786462 UON786461:UON786462 UYJ786461:UYJ786462 VIF786461:VIF786462 VSB786461:VSB786462 WBX786461:WBX786462 WLT786461:WLT786462 WVP786461:WVP786462 H851997:H851998 JD851997:JD851998 SZ851997:SZ851998 ACV851997:ACV851998 AMR851997:AMR851998 AWN851997:AWN851998 BGJ851997:BGJ851998 BQF851997:BQF851998 CAB851997:CAB851998 CJX851997:CJX851998 CTT851997:CTT851998 DDP851997:DDP851998 DNL851997:DNL851998 DXH851997:DXH851998 EHD851997:EHD851998 EQZ851997:EQZ851998 FAV851997:FAV851998 FKR851997:FKR851998 FUN851997:FUN851998 GEJ851997:GEJ851998 GOF851997:GOF851998 GYB851997:GYB851998 HHX851997:HHX851998 HRT851997:HRT851998 IBP851997:IBP851998 ILL851997:ILL851998 IVH851997:IVH851998 JFD851997:JFD851998 JOZ851997:JOZ851998 JYV851997:JYV851998 KIR851997:KIR851998 KSN851997:KSN851998 LCJ851997:LCJ851998 LMF851997:LMF851998 LWB851997:LWB851998 MFX851997:MFX851998 MPT851997:MPT851998 MZP851997:MZP851998 NJL851997:NJL851998 NTH851997:NTH851998 ODD851997:ODD851998 OMZ851997:OMZ851998 OWV851997:OWV851998 PGR851997:PGR851998 PQN851997:PQN851998 QAJ851997:QAJ851998 QKF851997:QKF851998 QUB851997:QUB851998 RDX851997:RDX851998 RNT851997:RNT851998 RXP851997:RXP851998 SHL851997:SHL851998 SRH851997:SRH851998 TBD851997:TBD851998 TKZ851997:TKZ851998 TUV851997:TUV851998 UER851997:UER851998 UON851997:UON851998 UYJ851997:UYJ851998 VIF851997:VIF851998 VSB851997:VSB851998 WBX851997:WBX851998 WLT851997:WLT851998 WVP851997:WVP851998 H917533:H917534 JD917533:JD917534 SZ917533:SZ917534 ACV917533:ACV917534 AMR917533:AMR917534 AWN917533:AWN917534 BGJ917533:BGJ917534 BQF917533:BQF917534 CAB917533:CAB917534 CJX917533:CJX917534 CTT917533:CTT917534 DDP917533:DDP917534 DNL917533:DNL917534 DXH917533:DXH917534 EHD917533:EHD917534 EQZ917533:EQZ917534 FAV917533:FAV917534 FKR917533:FKR917534 FUN917533:FUN917534 GEJ917533:GEJ917534 GOF917533:GOF917534 GYB917533:GYB917534 HHX917533:HHX917534 HRT917533:HRT917534 IBP917533:IBP917534 ILL917533:ILL917534 IVH917533:IVH917534 JFD917533:JFD917534 JOZ917533:JOZ917534 JYV917533:JYV917534 KIR917533:KIR917534 KSN917533:KSN917534 LCJ917533:LCJ917534 LMF917533:LMF917534 LWB917533:LWB917534 MFX917533:MFX917534 MPT917533:MPT917534 MZP917533:MZP917534 NJL917533:NJL917534 NTH917533:NTH917534 ODD917533:ODD917534 OMZ917533:OMZ917534 OWV917533:OWV917534 PGR917533:PGR917534 PQN917533:PQN917534 QAJ917533:QAJ917534 QKF917533:QKF917534 QUB917533:QUB917534 RDX917533:RDX917534 RNT917533:RNT917534 RXP917533:RXP917534 SHL917533:SHL917534 SRH917533:SRH917534 TBD917533:TBD917534 TKZ917533:TKZ917534 TUV917533:TUV917534 UER917533:UER917534 UON917533:UON917534 UYJ917533:UYJ917534 VIF917533:VIF917534 VSB917533:VSB917534 WBX917533:WBX917534 WLT917533:WLT917534 WVP917533:WVP917534 H983069:H983070 JD983069:JD983070 SZ983069:SZ983070 ACV983069:ACV983070 AMR983069:AMR983070 AWN983069:AWN983070 BGJ983069:BGJ983070 BQF983069:BQF983070 CAB983069:CAB983070 CJX983069:CJX983070 CTT983069:CTT983070 DDP983069:DDP983070 DNL983069:DNL983070 DXH983069:DXH983070 EHD983069:EHD983070 EQZ983069:EQZ983070 FAV983069:FAV983070 FKR983069:FKR983070 FUN983069:FUN983070 GEJ983069:GEJ983070 GOF983069:GOF983070 GYB983069:GYB983070 HHX983069:HHX983070 HRT983069:HRT983070 IBP983069:IBP983070 ILL983069:ILL983070 IVH983069:IVH983070 JFD983069:JFD983070 JOZ983069:JOZ983070 JYV983069:JYV983070 KIR983069:KIR983070 KSN983069:KSN983070 LCJ983069:LCJ983070 LMF983069:LMF983070 LWB983069:LWB983070 MFX983069:MFX983070 MPT983069:MPT983070 MZP983069:MZP983070 NJL983069:NJL983070 NTH983069:NTH983070 ODD983069:ODD983070 OMZ983069:OMZ983070 OWV983069:OWV983070 PGR983069:PGR983070 PQN983069:PQN983070 QAJ983069:QAJ983070 QKF983069:QKF983070 QUB983069:QUB983070 RDX983069:RDX983070 RNT983069:RNT983070 RXP983069:RXP983070 SHL983069:SHL983070 SRH983069:SRH983070 TBD983069:TBD983070 TKZ983069:TKZ983070 TUV983069:TUV983070 UER983069:UER983070 UON983069:UON983070 UYJ983069:UYJ983070 VIF983069:VIF983070 VSB983069:VSB983070 WBX983069:WBX983070 WLT983069:WLT983070 WVP983069:WVP983070 H32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H19:H20 JD19:JD20 SZ19:SZ20 ACV19:ACV20 AMR19:AMR20 AWN19:AWN20 BGJ19:BGJ20 BQF19:BQF20 CAB19:CAB20 CJX19:CJX20 CTT19:CTT20 DDP19:DDP20 DNL19:DNL20 DXH19:DXH20 EHD19:EHD20 EQZ19:EQZ20 FAV19:FAV20 FKR19:FKR20 FUN19:FUN20 GEJ19:GEJ20 GOF19:GOF20 GYB19:GYB20 HHX19:HHX20 HRT19:HRT20 IBP19:IBP20 ILL19:ILL20 IVH19:IVH20 JFD19:JFD20 JOZ19:JOZ20 JYV19:JYV20 KIR19:KIR20 KSN19:KSN20 LCJ19:LCJ20 LMF19:LMF20 LWB19:LWB20 MFX19:MFX20 MPT19:MPT20 MZP19:MZP20 NJL19:NJL20 NTH19:NTH20 ODD19:ODD20 OMZ19:OMZ20 OWV19:OWV20 PGR19:PGR20 PQN19:PQN20 QAJ19:QAJ20 QKF19:QKF20 QUB19:QUB20 RDX19:RDX20 RNT19:RNT20 RXP19:RXP20 SHL19:SHL20 SRH19:SRH20 TBD19:TBD20 TKZ19:TKZ20 TUV19:TUV20 UER19:UER20 UON19:UON20 UYJ19:UYJ20 VIF19:VIF20 VSB19:VSB20 WBX19:WBX20 WLT19:WLT20 WVP19:WVP20 H65555:H65556 JD65555:JD65556 SZ65555:SZ65556 ACV65555:ACV65556 AMR65555:AMR65556 AWN65555:AWN65556 BGJ65555:BGJ65556 BQF65555:BQF65556 CAB65555:CAB65556 CJX65555:CJX65556 CTT65555:CTT65556 DDP65555:DDP65556 DNL65555:DNL65556 DXH65555:DXH65556 EHD65555:EHD65556 EQZ65555:EQZ65556 FAV65555:FAV65556 FKR65555:FKR65556 FUN65555:FUN65556 GEJ65555:GEJ65556 GOF65555:GOF65556 GYB65555:GYB65556 HHX65555:HHX65556 HRT65555:HRT65556 IBP65555:IBP65556 ILL65555:ILL65556 IVH65555:IVH65556 JFD65555:JFD65556 JOZ65555:JOZ65556 JYV65555:JYV65556 KIR65555:KIR65556 KSN65555:KSN65556 LCJ65555:LCJ65556 LMF65555:LMF65556 LWB65555:LWB65556 MFX65555:MFX65556 MPT65555:MPT65556 MZP65555:MZP65556 NJL65555:NJL65556 NTH65555:NTH65556 ODD65555:ODD65556 OMZ65555:OMZ65556 OWV65555:OWV65556 PGR65555:PGR65556 PQN65555:PQN65556 QAJ65555:QAJ65556 QKF65555:QKF65556 QUB65555:QUB65556 RDX65555:RDX65556 RNT65555:RNT65556 RXP65555:RXP65556 SHL65555:SHL65556 SRH65555:SRH65556 TBD65555:TBD65556 TKZ65555:TKZ65556 TUV65555:TUV65556 UER65555:UER65556 UON65555:UON65556 UYJ65555:UYJ65556 VIF65555:VIF65556 VSB65555:VSB65556 WBX65555:WBX65556 WLT65555:WLT65556 WVP65555:WVP65556 H131091:H131092 JD131091:JD131092 SZ131091:SZ131092 ACV131091:ACV131092 AMR131091:AMR131092 AWN131091:AWN131092 BGJ131091:BGJ131092 BQF131091:BQF131092 CAB131091:CAB131092 CJX131091:CJX131092 CTT131091:CTT131092 DDP131091:DDP131092 DNL131091:DNL131092 DXH131091:DXH131092 EHD131091:EHD131092 EQZ131091:EQZ131092 FAV131091:FAV131092 FKR131091:FKR131092 FUN131091:FUN131092 GEJ131091:GEJ131092 GOF131091:GOF131092 GYB131091:GYB131092 HHX131091:HHX131092 HRT131091:HRT131092 IBP131091:IBP131092 ILL131091:ILL131092 IVH131091:IVH131092 JFD131091:JFD131092 JOZ131091:JOZ131092 JYV131091:JYV131092 KIR131091:KIR131092 KSN131091:KSN131092 LCJ131091:LCJ131092 LMF131091:LMF131092 LWB131091:LWB131092 MFX131091:MFX131092 MPT131091:MPT131092 MZP131091:MZP131092 NJL131091:NJL131092 NTH131091:NTH131092 ODD131091:ODD131092 OMZ131091:OMZ131092 OWV131091:OWV131092 PGR131091:PGR131092 PQN131091:PQN131092 QAJ131091:QAJ131092 QKF131091:QKF131092 QUB131091:QUB131092 RDX131091:RDX131092 RNT131091:RNT131092 RXP131091:RXP131092 SHL131091:SHL131092 SRH131091:SRH131092 TBD131091:TBD131092 TKZ131091:TKZ131092 TUV131091:TUV131092 UER131091:UER131092 UON131091:UON131092 UYJ131091:UYJ131092 VIF131091:VIF131092 VSB131091:VSB131092 WBX131091:WBX131092 WLT131091:WLT131092 WVP131091:WVP131092 H196627:H196628 JD196627:JD196628 SZ196627:SZ196628 ACV196627:ACV196628 AMR196627:AMR196628 AWN196627:AWN196628 BGJ196627:BGJ196628 BQF196627:BQF196628 CAB196627:CAB196628 CJX196627:CJX196628 CTT196627:CTT196628 DDP196627:DDP196628 DNL196627:DNL196628 DXH196627:DXH196628 EHD196627:EHD196628 EQZ196627:EQZ196628 FAV196627:FAV196628 FKR196627:FKR196628 FUN196627:FUN196628 GEJ196627:GEJ196628 GOF196627:GOF196628 GYB196627:GYB196628 HHX196627:HHX196628 HRT196627:HRT196628 IBP196627:IBP196628 ILL196627:ILL196628 IVH196627:IVH196628 JFD196627:JFD196628 JOZ196627:JOZ196628 JYV196627:JYV196628 KIR196627:KIR196628 KSN196627:KSN196628 LCJ196627:LCJ196628 LMF196627:LMF196628 LWB196627:LWB196628 MFX196627:MFX196628 MPT196627:MPT196628 MZP196627:MZP196628 NJL196627:NJL196628 NTH196627:NTH196628 ODD196627:ODD196628 OMZ196627:OMZ196628 OWV196627:OWV196628 PGR196627:PGR196628 PQN196627:PQN196628 QAJ196627:QAJ196628 QKF196627:QKF196628 QUB196627:QUB196628 RDX196627:RDX196628 RNT196627:RNT196628 RXP196627:RXP196628 SHL196627:SHL196628 SRH196627:SRH196628 TBD196627:TBD196628 TKZ196627:TKZ196628 TUV196627:TUV196628 UER196627:UER196628 UON196627:UON196628 UYJ196627:UYJ196628 VIF196627:VIF196628 VSB196627:VSB196628 WBX196627:WBX196628 WLT196627:WLT196628 WVP196627:WVP196628 H262163:H262164 JD262163:JD262164 SZ262163:SZ262164 ACV262163:ACV262164 AMR262163:AMR262164 AWN262163:AWN262164 BGJ262163:BGJ262164 BQF262163:BQF262164 CAB262163:CAB262164 CJX262163:CJX262164 CTT262163:CTT262164 DDP262163:DDP262164 DNL262163:DNL262164 DXH262163:DXH262164 EHD262163:EHD262164 EQZ262163:EQZ262164 FAV262163:FAV262164 FKR262163:FKR262164 FUN262163:FUN262164 GEJ262163:GEJ262164 GOF262163:GOF262164 GYB262163:GYB262164 HHX262163:HHX262164 HRT262163:HRT262164 IBP262163:IBP262164 ILL262163:ILL262164 IVH262163:IVH262164 JFD262163:JFD262164 JOZ262163:JOZ262164 JYV262163:JYV262164 KIR262163:KIR262164 KSN262163:KSN262164 LCJ262163:LCJ262164 LMF262163:LMF262164 LWB262163:LWB262164 MFX262163:MFX262164 MPT262163:MPT262164 MZP262163:MZP262164 NJL262163:NJL262164 NTH262163:NTH262164 ODD262163:ODD262164 OMZ262163:OMZ262164 OWV262163:OWV262164 PGR262163:PGR262164 PQN262163:PQN262164 QAJ262163:QAJ262164 QKF262163:QKF262164 QUB262163:QUB262164 RDX262163:RDX262164 RNT262163:RNT262164 RXP262163:RXP262164 SHL262163:SHL262164 SRH262163:SRH262164 TBD262163:TBD262164 TKZ262163:TKZ262164 TUV262163:TUV262164 UER262163:UER262164 UON262163:UON262164 UYJ262163:UYJ262164 VIF262163:VIF262164 VSB262163:VSB262164 WBX262163:WBX262164 WLT262163:WLT262164 WVP262163:WVP262164 H327699:H327700 JD327699:JD327700 SZ327699:SZ327700 ACV327699:ACV327700 AMR327699:AMR327700 AWN327699:AWN327700 BGJ327699:BGJ327700 BQF327699:BQF327700 CAB327699:CAB327700 CJX327699:CJX327700 CTT327699:CTT327700 DDP327699:DDP327700 DNL327699:DNL327700 DXH327699:DXH327700 EHD327699:EHD327700 EQZ327699:EQZ327700 FAV327699:FAV327700 FKR327699:FKR327700 FUN327699:FUN327700 GEJ327699:GEJ327700 GOF327699:GOF327700 GYB327699:GYB327700 HHX327699:HHX327700 HRT327699:HRT327700 IBP327699:IBP327700 ILL327699:ILL327700 IVH327699:IVH327700 JFD327699:JFD327700 JOZ327699:JOZ327700 JYV327699:JYV327700 KIR327699:KIR327700 KSN327699:KSN327700 LCJ327699:LCJ327700 LMF327699:LMF327700 LWB327699:LWB327700 MFX327699:MFX327700 MPT327699:MPT327700 MZP327699:MZP327700 NJL327699:NJL327700 NTH327699:NTH327700 ODD327699:ODD327700 OMZ327699:OMZ327700 OWV327699:OWV327700 PGR327699:PGR327700 PQN327699:PQN327700 QAJ327699:QAJ327700 QKF327699:QKF327700 QUB327699:QUB327700 RDX327699:RDX327700 RNT327699:RNT327700 RXP327699:RXP327700 SHL327699:SHL327700 SRH327699:SRH327700 TBD327699:TBD327700 TKZ327699:TKZ327700 TUV327699:TUV327700 UER327699:UER327700 UON327699:UON327700 UYJ327699:UYJ327700 VIF327699:VIF327700 VSB327699:VSB327700 WBX327699:WBX327700 WLT327699:WLT327700 WVP327699:WVP327700 H393235:H393236 JD393235:JD393236 SZ393235:SZ393236 ACV393235:ACV393236 AMR393235:AMR393236 AWN393235:AWN393236 BGJ393235:BGJ393236 BQF393235:BQF393236 CAB393235:CAB393236 CJX393235:CJX393236 CTT393235:CTT393236 DDP393235:DDP393236 DNL393235:DNL393236 DXH393235:DXH393236 EHD393235:EHD393236 EQZ393235:EQZ393236 FAV393235:FAV393236 FKR393235:FKR393236 FUN393235:FUN393236 GEJ393235:GEJ393236 GOF393235:GOF393236 GYB393235:GYB393236 HHX393235:HHX393236 HRT393235:HRT393236 IBP393235:IBP393236 ILL393235:ILL393236 IVH393235:IVH393236 JFD393235:JFD393236 JOZ393235:JOZ393236 JYV393235:JYV393236 KIR393235:KIR393236 KSN393235:KSN393236 LCJ393235:LCJ393236 LMF393235:LMF393236 LWB393235:LWB393236 MFX393235:MFX393236 MPT393235:MPT393236 MZP393235:MZP393236 NJL393235:NJL393236 NTH393235:NTH393236 ODD393235:ODD393236 OMZ393235:OMZ393236 OWV393235:OWV393236 PGR393235:PGR393236 PQN393235:PQN393236 QAJ393235:QAJ393236 QKF393235:QKF393236 QUB393235:QUB393236 RDX393235:RDX393236 RNT393235:RNT393236 RXP393235:RXP393236 SHL393235:SHL393236 SRH393235:SRH393236 TBD393235:TBD393236 TKZ393235:TKZ393236 TUV393235:TUV393236 UER393235:UER393236 UON393235:UON393236 UYJ393235:UYJ393236 VIF393235:VIF393236 VSB393235:VSB393236 WBX393235:WBX393236 WLT393235:WLT393236 WVP393235:WVP393236 H458771:H458772 JD458771:JD458772 SZ458771:SZ458772 ACV458771:ACV458772 AMR458771:AMR458772 AWN458771:AWN458772 BGJ458771:BGJ458772 BQF458771:BQF458772 CAB458771:CAB458772 CJX458771:CJX458772 CTT458771:CTT458772 DDP458771:DDP458772 DNL458771:DNL458772 DXH458771:DXH458772 EHD458771:EHD458772 EQZ458771:EQZ458772 FAV458771:FAV458772 FKR458771:FKR458772 FUN458771:FUN458772 GEJ458771:GEJ458772 GOF458771:GOF458772 GYB458771:GYB458772 HHX458771:HHX458772 HRT458771:HRT458772 IBP458771:IBP458772 ILL458771:ILL458772 IVH458771:IVH458772 JFD458771:JFD458772 JOZ458771:JOZ458772 JYV458771:JYV458772 KIR458771:KIR458772 KSN458771:KSN458772 LCJ458771:LCJ458772 LMF458771:LMF458772 LWB458771:LWB458772 MFX458771:MFX458772 MPT458771:MPT458772 MZP458771:MZP458772 NJL458771:NJL458772 NTH458771:NTH458772 ODD458771:ODD458772 OMZ458771:OMZ458772 OWV458771:OWV458772 PGR458771:PGR458772 PQN458771:PQN458772 QAJ458771:QAJ458772 QKF458771:QKF458772 QUB458771:QUB458772 RDX458771:RDX458772 RNT458771:RNT458772 RXP458771:RXP458772 SHL458771:SHL458772 SRH458771:SRH458772 TBD458771:TBD458772 TKZ458771:TKZ458772 TUV458771:TUV458772 UER458771:UER458772 UON458771:UON458772 UYJ458771:UYJ458772 VIF458771:VIF458772 VSB458771:VSB458772 WBX458771:WBX458772 WLT458771:WLT458772 WVP458771:WVP458772 H524307:H524308 JD524307:JD524308 SZ524307:SZ524308 ACV524307:ACV524308 AMR524307:AMR524308 AWN524307:AWN524308 BGJ524307:BGJ524308 BQF524307:BQF524308 CAB524307:CAB524308 CJX524307:CJX524308 CTT524307:CTT524308 DDP524307:DDP524308 DNL524307:DNL524308 DXH524307:DXH524308 EHD524307:EHD524308 EQZ524307:EQZ524308 FAV524307:FAV524308 FKR524307:FKR524308 FUN524307:FUN524308 GEJ524307:GEJ524308 GOF524307:GOF524308 GYB524307:GYB524308 HHX524307:HHX524308 HRT524307:HRT524308 IBP524307:IBP524308 ILL524307:ILL524308 IVH524307:IVH524308 JFD524307:JFD524308 JOZ524307:JOZ524308 JYV524307:JYV524308 KIR524307:KIR524308 KSN524307:KSN524308 LCJ524307:LCJ524308 LMF524307:LMF524308 LWB524307:LWB524308 MFX524307:MFX524308 MPT524307:MPT524308 MZP524307:MZP524308 NJL524307:NJL524308 NTH524307:NTH524308 ODD524307:ODD524308 OMZ524307:OMZ524308 OWV524307:OWV524308 PGR524307:PGR524308 PQN524307:PQN524308 QAJ524307:QAJ524308 QKF524307:QKF524308 QUB524307:QUB524308 RDX524307:RDX524308 RNT524307:RNT524308 RXP524307:RXP524308 SHL524307:SHL524308 SRH524307:SRH524308 TBD524307:TBD524308 TKZ524307:TKZ524308 TUV524307:TUV524308 UER524307:UER524308 UON524307:UON524308 UYJ524307:UYJ524308 VIF524307:VIF524308 VSB524307:VSB524308 WBX524307:WBX524308 WLT524307:WLT524308 WVP524307:WVP524308 H589843:H589844 JD589843:JD589844 SZ589843:SZ589844 ACV589843:ACV589844 AMR589843:AMR589844 AWN589843:AWN589844 BGJ589843:BGJ589844 BQF589843:BQF589844 CAB589843:CAB589844 CJX589843:CJX589844 CTT589843:CTT589844 DDP589843:DDP589844 DNL589843:DNL589844 DXH589843:DXH589844 EHD589843:EHD589844 EQZ589843:EQZ589844 FAV589843:FAV589844 FKR589843:FKR589844 FUN589843:FUN589844 GEJ589843:GEJ589844 GOF589843:GOF589844 GYB589843:GYB589844 HHX589843:HHX589844 HRT589843:HRT589844 IBP589843:IBP589844 ILL589843:ILL589844 IVH589843:IVH589844 JFD589843:JFD589844 JOZ589843:JOZ589844 JYV589843:JYV589844 KIR589843:KIR589844 KSN589843:KSN589844 LCJ589843:LCJ589844 LMF589843:LMF589844 LWB589843:LWB589844 MFX589843:MFX589844 MPT589843:MPT589844 MZP589843:MZP589844 NJL589843:NJL589844 NTH589843:NTH589844 ODD589843:ODD589844 OMZ589843:OMZ589844 OWV589843:OWV589844 PGR589843:PGR589844 PQN589843:PQN589844 QAJ589843:QAJ589844 QKF589843:QKF589844 QUB589843:QUB589844 RDX589843:RDX589844 RNT589843:RNT589844 RXP589843:RXP589844 SHL589843:SHL589844 SRH589843:SRH589844 TBD589843:TBD589844 TKZ589843:TKZ589844 TUV589843:TUV589844 UER589843:UER589844 UON589843:UON589844 UYJ589843:UYJ589844 VIF589843:VIF589844 VSB589843:VSB589844 WBX589843:WBX589844 WLT589843:WLT589844 WVP589843:WVP589844 H655379:H655380 JD655379:JD655380 SZ655379:SZ655380 ACV655379:ACV655380 AMR655379:AMR655380 AWN655379:AWN655380 BGJ655379:BGJ655380 BQF655379:BQF655380 CAB655379:CAB655380 CJX655379:CJX655380 CTT655379:CTT655380 DDP655379:DDP655380 DNL655379:DNL655380 DXH655379:DXH655380 EHD655379:EHD655380 EQZ655379:EQZ655380 FAV655379:FAV655380 FKR655379:FKR655380 FUN655379:FUN655380 GEJ655379:GEJ655380 GOF655379:GOF655380 GYB655379:GYB655380 HHX655379:HHX655380 HRT655379:HRT655380 IBP655379:IBP655380 ILL655379:ILL655380 IVH655379:IVH655380 JFD655379:JFD655380 JOZ655379:JOZ655380 JYV655379:JYV655380 KIR655379:KIR655380 KSN655379:KSN655380 LCJ655379:LCJ655380 LMF655379:LMF655380 LWB655379:LWB655380 MFX655379:MFX655380 MPT655379:MPT655380 MZP655379:MZP655380 NJL655379:NJL655380 NTH655379:NTH655380 ODD655379:ODD655380 OMZ655379:OMZ655380 OWV655379:OWV655380 PGR655379:PGR655380 PQN655379:PQN655380 QAJ655379:QAJ655380 QKF655379:QKF655380 QUB655379:QUB655380 RDX655379:RDX655380 RNT655379:RNT655380 RXP655379:RXP655380 SHL655379:SHL655380 SRH655379:SRH655380 TBD655379:TBD655380 TKZ655379:TKZ655380 TUV655379:TUV655380 UER655379:UER655380 UON655379:UON655380 UYJ655379:UYJ655380 VIF655379:VIF655380 VSB655379:VSB655380 WBX655379:WBX655380 WLT655379:WLT655380 WVP655379:WVP655380 H720915:H720916 JD720915:JD720916 SZ720915:SZ720916 ACV720915:ACV720916 AMR720915:AMR720916 AWN720915:AWN720916 BGJ720915:BGJ720916 BQF720915:BQF720916 CAB720915:CAB720916 CJX720915:CJX720916 CTT720915:CTT720916 DDP720915:DDP720916 DNL720915:DNL720916 DXH720915:DXH720916 EHD720915:EHD720916 EQZ720915:EQZ720916 FAV720915:FAV720916 FKR720915:FKR720916 FUN720915:FUN720916 GEJ720915:GEJ720916 GOF720915:GOF720916 GYB720915:GYB720916 HHX720915:HHX720916 HRT720915:HRT720916 IBP720915:IBP720916 ILL720915:ILL720916 IVH720915:IVH720916 JFD720915:JFD720916 JOZ720915:JOZ720916 JYV720915:JYV720916 KIR720915:KIR720916 KSN720915:KSN720916 LCJ720915:LCJ720916 LMF720915:LMF720916 LWB720915:LWB720916 MFX720915:MFX720916 MPT720915:MPT720916 MZP720915:MZP720916 NJL720915:NJL720916 NTH720915:NTH720916 ODD720915:ODD720916 OMZ720915:OMZ720916 OWV720915:OWV720916 PGR720915:PGR720916 PQN720915:PQN720916 QAJ720915:QAJ720916 QKF720915:QKF720916 QUB720915:QUB720916 RDX720915:RDX720916 RNT720915:RNT720916 RXP720915:RXP720916 SHL720915:SHL720916 SRH720915:SRH720916 TBD720915:TBD720916 TKZ720915:TKZ720916 TUV720915:TUV720916 UER720915:UER720916 UON720915:UON720916 UYJ720915:UYJ720916 VIF720915:VIF720916 VSB720915:VSB720916 WBX720915:WBX720916 WLT720915:WLT720916 WVP720915:WVP720916 H786451:H786452 JD786451:JD786452 SZ786451:SZ786452 ACV786451:ACV786452 AMR786451:AMR786452 AWN786451:AWN786452 BGJ786451:BGJ786452 BQF786451:BQF786452 CAB786451:CAB786452 CJX786451:CJX786452 CTT786451:CTT786452 DDP786451:DDP786452 DNL786451:DNL786452 DXH786451:DXH786452 EHD786451:EHD786452 EQZ786451:EQZ786452 FAV786451:FAV786452 FKR786451:FKR786452 FUN786451:FUN786452 GEJ786451:GEJ786452 GOF786451:GOF786452 GYB786451:GYB786452 HHX786451:HHX786452 HRT786451:HRT786452 IBP786451:IBP786452 ILL786451:ILL786452 IVH786451:IVH786452 JFD786451:JFD786452 JOZ786451:JOZ786452 JYV786451:JYV786452 KIR786451:KIR786452 KSN786451:KSN786452 LCJ786451:LCJ786452 LMF786451:LMF786452 LWB786451:LWB786452 MFX786451:MFX786452 MPT786451:MPT786452 MZP786451:MZP786452 NJL786451:NJL786452 NTH786451:NTH786452 ODD786451:ODD786452 OMZ786451:OMZ786452 OWV786451:OWV786452 PGR786451:PGR786452 PQN786451:PQN786452 QAJ786451:QAJ786452 QKF786451:QKF786452 QUB786451:QUB786452 RDX786451:RDX786452 RNT786451:RNT786452 RXP786451:RXP786452 SHL786451:SHL786452 SRH786451:SRH786452 TBD786451:TBD786452 TKZ786451:TKZ786452 TUV786451:TUV786452 UER786451:UER786452 UON786451:UON786452 UYJ786451:UYJ786452 VIF786451:VIF786452 VSB786451:VSB786452 WBX786451:WBX786452 WLT786451:WLT786452 WVP786451:WVP786452 H851987:H851988 JD851987:JD851988 SZ851987:SZ851988 ACV851987:ACV851988 AMR851987:AMR851988 AWN851987:AWN851988 BGJ851987:BGJ851988 BQF851987:BQF851988 CAB851987:CAB851988 CJX851987:CJX851988 CTT851987:CTT851988 DDP851987:DDP851988 DNL851987:DNL851988 DXH851987:DXH851988 EHD851987:EHD851988 EQZ851987:EQZ851988 FAV851987:FAV851988 FKR851987:FKR851988 FUN851987:FUN851988 GEJ851987:GEJ851988 GOF851987:GOF851988 GYB851987:GYB851988 HHX851987:HHX851988 HRT851987:HRT851988 IBP851987:IBP851988 ILL851987:ILL851988 IVH851987:IVH851988 JFD851987:JFD851988 JOZ851987:JOZ851988 JYV851987:JYV851988 KIR851987:KIR851988 KSN851987:KSN851988 LCJ851987:LCJ851988 LMF851987:LMF851988 LWB851987:LWB851988 MFX851987:MFX851988 MPT851987:MPT851988 MZP851987:MZP851988 NJL851987:NJL851988 NTH851987:NTH851988 ODD851987:ODD851988 OMZ851987:OMZ851988 OWV851987:OWV851988 PGR851987:PGR851988 PQN851987:PQN851988 QAJ851987:QAJ851988 QKF851987:QKF851988 QUB851987:QUB851988 RDX851987:RDX851988 RNT851987:RNT851988 RXP851987:RXP851988 SHL851987:SHL851988 SRH851987:SRH851988 TBD851987:TBD851988 TKZ851987:TKZ851988 TUV851987:TUV851988 UER851987:UER851988 UON851987:UON851988 UYJ851987:UYJ851988 VIF851987:VIF851988 VSB851987:VSB851988 WBX851987:WBX851988 WLT851987:WLT851988 WVP851987:WVP851988 H917523:H917524 JD917523:JD917524 SZ917523:SZ917524 ACV917523:ACV917524 AMR917523:AMR917524 AWN917523:AWN917524 BGJ917523:BGJ917524 BQF917523:BQF917524 CAB917523:CAB917524 CJX917523:CJX917524 CTT917523:CTT917524 DDP917523:DDP917524 DNL917523:DNL917524 DXH917523:DXH917524 EHD917523:EHD917524 EQZ917523:EQZ917524 FAV917523:FAV917524 FKR917523:FKR917524 FUN917523:FUN917524 GEJ917523:GEJ917524 GOF917523:GOF917524 GYB917523:GYB917524 HHX917523:HHX917524 HRT917523:HRT917524 IBP917523:IBP917524 ILL917523:ILL917524 IVH917523:IVH917524 JFD917523:JFD917524 JOZ917523:JOZ917524 JYV917523:JYV917524 KIR917523:KIR917524 KSN917523:KSN917524 LCJ917523:LCJ917524 LMF917523:LMF917524 LWB917523:LWB917524 MFX917523:MFX917524 MPT917523:MPT917524 MZP917523:MZP917524 NJL917523:NJL917524 NTH917523:NTH917524 ODD917523:ODD917524 OMZ917523:OMZ917524 OWV917523:OWV917524 PGR917523:PGR917524 PQN917523:PQN917524 QAJ917523:QAJ917524 QKF917523:QKF917524 QUB917523:QUB917524 RDX917523:RDX917524 RNT917523:RNT917524 RXP917523:RXP917524 SHL917523:SHL917524 SRH917523:SRH917524 TBD917523:TBD917524 TKZ917523:TKZ917524 TUV917523:TUV917524 UER917523:UER917524 UON917523:UON917524 UYJ917523:UYJ917524 VIF917523:VIF917524 VSB917523:VSB917524 WBX917523:WBX917524 WLT917523:WLT917524 WVP917523:WVP917524 H983059:H983060 JD983059:JD983060 SZ983059:SZ983060 ACV983059:ACV983060 AMR983059:AMR983060 AWN983059:AWN983060 BGJ983059:BGJ983060 BQF983059:BQF983060 CAB983059:CAB983060 CJX983059:CJX983060 CTT983059:CTT983060 DDP983059:DDP983060 DNL983059:DNL983060 DXH983059:DXH983060 EHD983059:EHD983060 EQZ983059:EQZ983060 FAV983059:FAV983060 FKR983059:FKR983060 FUN983059:FUN983060 GEJ983059:GEJ983060 GOF983059:GOF983060 GYB983059:GYB983060 HHX983059:HHX983060 HRT983059:HRT983060 IBP983059:IBP983060 ILL983059:ILL983060 IVH983059:IVH983060 JFD983059:JFD983060 JOZ983059:JOZ983060 JYV983059:JYV983060 KIR983059:KIR983060 KSN983059:KSN983060 LCJ983059:LCJ983060 LMF983059:LMF983060 LWB983059:LWB983060 MFX983059:MFX983060 MPT983059:MPT983060 MZP983059:MZP983060 NJL983059:NJL983060 NTH983059:NTH983060 ODD983059:ODD983060 OMZ983059:OMZ983060 OWV983059:OWV983060 PGR983059:PGR983060 PQN983059:PQN983060 QAJ983059:QAJ983060 QKF983059:QKF983060 QUB983059:QUB983060 RDX983059:RDX983060 RNT983059:RNT983060 RXP983059:RXP983060 SHL983059:SHL983060 SRH983059:SRH983060 TBD983059:TBD983060 TKZ983059:TKZ983060 TUV983059:TUV983060 UER983059:UER983060 UON983059:UON983060 UYJ983059:UYJ983060 VIF983059:VIF983060 VSB983059:VSB983060 WBX983059:WBX983060 WLT983059:WLT983060 WVP983059:WVP983060 D15:D16 IZ15:IZ16 SV15:SV16 ACR15:ACR16 AMN15:AMN16 AWJ15:AWJ16 BGF15:BGF16 BQB15:BQB16 BZX15:BZX16 CJT15:CJT16 CTP15:CTP16 DDL15:DDL16 DNH15:DNH16 DXD15:DXD16 EGZ15:EGZ16 EQV15:EQV16 FAR15:FAR16 FKN15:FKN16 FUJ15:FUJ16 GEF15:GEF16 GOB15:GOB16 GXX15:GXX16 HHT15:HHT16 HRP15:HRP16 IBL15:IBL16 ILH15:ILH16 IVD15:IVD16 JEZ15:JEZ16 JOV15:JOV16 JYR15:JYR16 KIN15:KIN16 KSJ15:KSJ16 LCF15:LCF16 LMB15:LMB16 LVX15:LVX16 MFT15:MFT16 MPP15:MPP16 MZL15:MZL16 NJH15:NJH16 NTD15:NTD16 OCZ15:OCZ16 OMV15:OMV16 OWR15:OWR16 PGN15:PGN16 PQJ15:PQJ16 QAF15:QAF16 QKB15:QKB16 QTX15:QTX16 RDT15:RDT16 RNP15:RNP16 RXL15:RXL16 SHH15:SHH16 SRD15:SRD16 TAZ15:TAZ16 TKV15:TKV16 TUR15:TUR16 UEN15:UEN16 UOJ15:UOJ16 UYF15:UYF16 VIB15:VIB16 VRX15:VRX16 WBT15:WBT16 WLP15:WLP16 WVL15:WVL16 D65551:D65552 IZ65551:IZ65552 SV65551:SV65552 ACR65551:ACR65552 AMN65551:AMN65552 AWJ65551:AWJ65552 BGF65551:BGF65552 BQB65551:BQB65552 BZX65551:BZX65552 CJT65551:CJT65552 CTP65551:CTP65552 DDL65551:DDL65552 DNH65551:DNH65552 DXD65551:DXD65552 EGZ65551:EGZ65552 EQV65551:EQV65552 FAR65551:FAR65552 FKN65551:FKN65552 FUJ65551:FUJ65552 GEF65551:GEF65552 GOB65551:GOB65552 GXX65551:GXX65552 HHT65551:HHT65552 HRP65551:HRP65552 IBL65551:IBL65552 ILH65551:ILH65552 IVD65551:IVD65552 JEZ65551:JEZ65552 JOV65551:JOV65552 JYR65551:JYR65552 KIN65551:KIN65552 KSJ65551:KSJ65552 LCF65551:LCF65552 LMB65551:LMB65552 LVX65551:LVX65552 MFT65551:MFT65552 MPP65551:MPP65552 MZL65551:MZL65552 NJH65551:NJH65552 NTD65551:NTD65552 OCZ65551:OCZ65552 OMV65551:OMV65552 OWR65551:OWR65552 PGN65551:PGN65552 PQJ65551:PQJ65552 QAF65551:QAF65552 QKB65551:QKB65552 QTX65551:QTX65552 RDT65551:RDT65552 RNP65551:RNP65552 RXL65551:RXL65552 SHH65551:SHH65552 SRD65551:SRD65552 TAZ65551:TAZ65552 TKV65551:TKV65552 TUR65551:TUR65552 UEN65551:UEN65552 UOJ65551:UOJ65552 UYF65551:UYF65552 VIB65551:VIB65552 VRX65551:VRX65552 WBT65551:WBT65552 WLP65551:WLP65552 WVL65551:WVL65552 D131087:D131088 IZ131087:IZ131088 SV131087:SV131088 ACR131087:ACR131088 AMN131087:AMN131088 AWJ131087:AWJ131088 BGF131087:BGF131088 BQB131087:BQB131088 BZX131087:BZX131088 CJT131087:CJT131088 CTP131087:CTP131088 DDL131087:DDL131088 DNH131087:DNH131088 DXD131087:DXD131088 EGZ131087:EGZ131088 EQV131087:EQV131088 FAR131087:FAR131088 FKN131087:FKN131088 FUJ131087:FUJ131088 GEF131087:GEF131088 GOB131087:GOB131088 GXX131087:GXX131088 HHT131087:HHT131088 HRP131087:HRP131088 IBL131087:IBL131088 ILH131087:ILH131088 IVD131087:IVD131088 JEZ131087:JEZ131088 JOV131087:JOV131088 JYR131087:JYR131088 KIN131087:KIN131088 KSJ131087:KSJ131088 LCF131087:LCF131088 LMB131087:LMB131088 LVX131087:LVX131088 MFT131087:MFT131088 MPP131087:MPP131088 MZL131087:MZL131088 NJH131087:NJH131088 NTD131087:NTD131088 OCZ131087:OCZ131088 OMV131087:OMV131088 OWR131087:OWR131088 PGN131087:PGN131088 PQJ131087:PQJ131088 QAF131087:QAF131088 QKB131087:QKB131088 QTX131087:QTX131088 RDT131087:RDT131088 RNP131087:RNP131088 RXL131087:RXL131088 SHH131087:SHH131088 SRD131087:SRD131088 TAZ131087:TAZ131088 TKV131087:TKV131088 TUR131087:TUR131088 UEN131087:UEN131088 UOJ131087:UOJ131088 UYF131087:UYF131088 VIB131087:VIB131088 VRX131087:VRX131088 WBT131087:WBT131088 WLP131087:WLP131088 WVL131087:WVL131088 D196623:D196624 IZ196623:IZ196624 SV196623:SV196624 ACR196623:ACR196624 AMN196623:AMN196624 AWJ196623:AWJ196624 BGF196623:BGF196624 BQB196623:BQB196624 BZX196623:BZX196624 CJT196623:CJT196624 CTP196623:CTP196624 DDL196623:DDL196624 DNH196623:DNH196624 DXD196623:DXD196624 EGZ196623:EGZ196624 EQV196623:EQV196624 FAR196623:FAR196624 FKN196623:FKN196624 FUJ196623:FUJ196624 GEF196623:GEF196624 GOB196623:GOB196624 GXX196623:GXX196624 HHT196623:HHT196624 HRP196623:HRP196624 IBL196623:IBL196624 ILH196623:ILH196624 IVD196623:IVD196624 JEZ196623:JEZ196624 JOV196623:JOV196624 JYR196623:JYR196624 KIN196623:KIN196624 KSJ196623:KSJ196624 LCF196623:LCF196624 LMB196623:LMB196624 LVX196623:LVX196624 MFT196623:MFT196624 MPP196623:MPP196624 MZL196623:MZL196624 NJH196623:NJH196624 NTD196623:NTD196624 OCZ196623:OCZ196624 OMV196623:OMV196624 OWR196623:OWR196624 PGN196623:PGN196624 PQJ196623:PQJ196624 QAF196623:QAF196624 QKB196623:QKB196624 QTX196623:QTX196624 RDT196623:RDT196624 RNP196623:RNP196624 RXL196623:RXL196624 SHH196623:SHH196624 SRD196623:SRD196624 TAZ196623:TAZ196624 TKV196623:TKV196624 TUR196623:TUR196624 UEN196623:UEN196624 UOJ196623:UOJ196624 UYF196623:UYF196624 VIB196623:VIB196624 VRX196623:VRX196624 WBT196623:WBT196624 WLP196623:WLP196624 WVL196623:WVL196624 D262159:D262160 IZ262159:IZ262160 SV262159:SV262160 ACR262159:ACR262160 AMN262159:AMN262160 AWJ262159:AWJ262160 BGF262159:BGF262160 BQB262159:BQB262160 BZX262159:BZX262160 CJT262159:CJT262160 CTP262159:CTP262160 DDL262159:DDL262160 DNH262159:DNH262160 DXD262159:DXD262160 EGZ262159:EGZ262160 EQV262159:EQV262160 FAR262159:FAR262160 FKN262159:FKN262160 FUJ262159:FUJ262160 GEF262159:GEF262160 GOB262159:GOB262160 GXX262159:GXX262160 HHT262159:HHT262160 HRP262159:HRP262160 IBL262159:IBL262160 ILH262159:ILH262160 IVD262159:IVD262160 JEZ262159:JEZ262160 JOV262159:JOV262160 JYR262159:JYR262160 KIN262159:KIN262160 KSJ262159:KSJ262160 LCF262159:LCF262160 LMB262159:LMB262160 LVX262159:LVX262160 MFT262159:MFT262160 MPP262159:MPP262160 MZL262159:MZL262160 NJH262159:NJH262160 NTD262159:NTD262160 OCZ262159:OCZ262160 OMV262159:OMV262160 OWR262159:OWR262160 PGN262159:PGN262160 PQJ262159:PQJ262160 QAF262159:QAF262160 QKB262159:QKB262160 QTX262159:QTX262160 RDT262159:RDT262160 RNP262159:RNP262160 RXL262159:RXL262160 SHH262159:SHH262160 SRD262159:SRD262160 TAZ262159:TAZ262160 TKV262159:TKV262160 TUR262159:TUR262160 UEN262159:UEN262160 UOJ262159:UOJ262160 UYF262159:UYF262160 VIB262159:VIB262160 VRX262159:VRX262160 WBT262159:WBT262160 WLP262159:WLP262160 WVL262159:WVL262160 D327695:D327696 IZ327695:IZ327696 SV327695:SV327696 ACR327695:ACR327696 AMN327695:AMN327696 AWJ327695:AWJ327696 BGF327695:BGF327696 BQB327695:BQB327696 BZX327695:BZX327696 CJT327695:CJT327696 CTP327695:CTP327696 DDL327695:DDL327696 DNH327695:DNH327696 DXD327695:DXD327696 EGZ327695:EGZ327696 EQV327695:EQV327696 FAR327695:FAR327696 FKN327695:FKN327696 FUJ327695:FUJ327696 GEF327695:GEF327696 GOB327695:GOB327696 GXX327695:GXX327696 HHT327695:HHT327696 HRP327695:HRP327696 IBL327695:IBL327696 ILH327695:ILH327696 IVD327695:IVD327696 JEZ327695:JEZ327696 JOV327695:JOV327696 JYR327695:JYR327696 KIN327695:KIN327696 KSJ327695:KSJ327696 LCF327695:LCF327696 LMB327695:LMB327696 LVX327695:LVX327696 MFT327695:MFT327696 MPP327695:MPP327696 MZL327695:MZL327696 NJH327695:NJH327696 NTD327695:NTD327696 OCZ327695:OCZ327696 OMV327695:OMV327696 OWR327695:OWR327696 PGN327695:PGN327696 PQJ327695:PQJ327696 QAF327695:QAF327696 QKB327695:QKB327696 QTX327695:QTX327696 RDT327695:RDT327696 RNP327695:RNP327696 RXL327695:RXL327696 SHH327695:SHH327696 SRD327695:SRD327696 TAZ327695:TAZ327696 TKV327695:TKV327696 TUR327695:TUR327696 UEN327695:UEN327696 UOJ327695:UOJ327696 UYF327695:UYF327696 VIB327695:VIB327696 VRX327695:VRX327696 WBT327695:WBT327696 WLP327695:WLP327696 WVL327695:WVL327696 D393231:D393232 IZ393231:IZ393232 SV393231:SV393232 ACR393231:ACR393232 AMN393231:AMN393232 AWJ393231:AWJ393232 BGF393231:BGF393232 BQB393231:BQB393232 BZX393231:BZX393232 CJT393231:CJT393232 CTP393231:CTP393232 DDL393231:DDL393232 DNH393231:DNH393232 DXD393231:DXD393232 EGZ393231:EGZ393232 EQV393231:EQV393232 FAR393231:FAR393232 FKN393231:FKN393232 FUJ393231:FUJ393232 GEF393231:GEF393232 GOB393231:GOB393232 GXX393231:GXX393232 HHT393231:HHT393232 HRP393231:HRP393232 IBL393231:IBL393232 ILH393231:ILH393232 IVD393231:IVD393232 JEZ393231:JEZ393232 JOV393231:JOV393232 JYR393231:JYR393232 KIN393231:KIN393232 KSJ393231:KSJ393232 LCF393231:LCF393232 LMB393231:LMB393232 LVX393231:LVX393232 MFT393231:MFT393232 MPP393231:MPP393232 MZL393231:MZL393232 NJH393231:NJH393232 NTD393231:NTD393232 OCZ393231:OCZ393232 OMV393231:OMV393232 OWR393231:OWR393232 PGN393231:PGN393232 PQJ393231:PQJ393232 QAF393231:QAF393232 QKB393231:QKB393232 QTX393231:QTX393232 RDT393231:RDT393232 RNP393231:RNP393232 RXL393231:RXL393232 SHH393231:SHH393232 SRD393231:SRD393232 TAZ393231:TAZ393232 TKV393231:TKV393232 TUR393231:TUR393232 UEN393231:UEN393232 UOJ393231:UOJ393232 UYF393231:UYF393232 VIB393231:VIB393232 VRX393231:VRX393232 WBT393231:WBT393232 WLP393231:WLP393232 WVL393231:WVL393232 D458767:D458768 IZ458767:IZ458768 SV458767:SV458768 ACR458767:ACR458768 AMN458767:AMN458768 AWJ458767:AWJ458768 BGF458767:BGF458768 BQB458767:BQB458768 BZX458767:BZX458768 CJT458767:CJT458768 CTP458767:CTP458768 DDL458767:DDL458768 DNH458767:DNH458768 DXD458767:DXD458768 EGZ458767:EGZ458768 EQV458767:EQV458768 FAR458767:FAR458768 FKN458767:FKN458768 FUJ458767:FUJ458768 GEF458767:GEF458768 GOB458767:GOB458768 GXX458767:GXX458768 HHT458767:HHT458768 HRP458767:HRP458768 IBL458767:IBL458768 ILH458767:ILH458768 IVD458767:IVD458768 JEZ458767:JEZ458768 JOV458767:JOV458768 JYR458767:JYR458768 KIN458767:KIN458768 KSJ458767:KSJ458768 LCF458767:LCF458768 LMB458767:LMB458768 LVX458767:LVX458768 MFT458767:MFT458768 MPP458767:MPP458768 MZL458767:MZL458768 NJH458767:NJH458768 NTD458767:NTD458768 OCZ458767:OCZ458768 OMV458767:OMV458768 OWR458767:OWR458768 PGN458767:PGN458768 PQJ458767:PQJ458768 QAF458767:QAF458768 QKB458767:QKB458768 QTX458767:QTX458768 RDT458767:RDT458768 RNP458767:RNP458768 RXL458767:RXL458768 SHH458767:SHH458768 SRD458767:SRD458768 TAZ458767:TAZ458768 TKV458767:TKV458768 TUR458767:TUR458768 UEN458767:UEN458768 UOJ458767:UOJ458768 UYF458767:UYF458768 VIB458767:VIB458768 VRX458767:VRX458768 WBT458767:WBT458768 WLP458767:WLP458768 WVL458767:WVL458768 D524303:D524304 IZ524303:IZ524304 SV524303:SV524304 ACR524303:ACR524304 AMN524303:AMN524304 AWJ524303:AWJ524304 BGF524303:BGF524304 BQB524303:BQB524304 BZX524303:BZX524304 CJT524303:CJT524304 CTP524303:CTP524304 DDL524303:DDL524304 DNH524303:DNH524304 DXD524303:DXD524304 EGZ524303:EGZ524304 EQV524303:EQV524304 FAR524303:FAR524304 FKN524303:FKN524304 FUJ524303:FUJ524304 GEF524303:GEF524304 GOB524303:GOB524304 GXX524303:GXX524304 HHT524303:HHT524304 HRP524303:HRP524304 IBL524303:IBL524304 ILH524303:ILH524304 IVD524303:IVD524304 JEZ524303:JEZ524304 JOV524303:JOV524304 JYR524303:JYR524304 KIN524303:KIN524304 KSJ524303:KSJ524304 LCF524303:LCF524304 LMB524303:LMB524304 LVX524303:LVX524304 MFT524303:MFT524304 MPP524303:MPP524304 MZL524303:MZL524304 NJH524303:NJH524304 NTD524303:NTD524304 OCZ524303:OCZ524304 OMV524303:OMV524304 OWR524303:OWR524304 PGN524303:PGN524304 PQJ524303:PQJ524304 QAF524303:QAF524304 QKB524303:QKB524304 QTX524303:QTX524304 RDT524303:RDT524304 RNP524303:RNP524304 RXL524303:RXL524304 SHH524303:SHH524304 SRD524303:SRD524304 TAZ524303:TAZ524304 TKV524303:TKV524304 TUR524303:TUR524304 UEN524303:UEN524304 UOJ524303:UOJ524304 UYF524303:UYF524304 VIB524303:VIB524304 VRX524303:VRX524304 WBT524303:WBT524304 WLP524303:WLP524304 WVL524303:WVL524304 D589839:D589840 IZ589839:IZ589840 SV589839:SV589840 ACR589839:ACR589840 AMN589839:AMN589840 AWJ589839:AWJ589840 BGF589839:BGF589840 BQB589839:BQB589840 BZX589839:BZX589840 CJT589839:CJT589840 CTP589839:CTP589840 DDL589839:DDL589840 DNH589839:DNH589840 DXD589839:DXD589840 EGZ589839:EGZ589840 EQV589839:EQV589840 FAR589839:FAR589840 FKN589839:FKN589840 FUJ589839:FUJ589840 GEF589839:GEF589840 GOB589839:GOB589840 GXX589839:GXX589840 HHT589839:HHT589840 HRP589839:HRP589840 IBL589839:IBL589840 ILH589839:ILH589840 IVD589839:IVD589840 JEZ589839:JEZ589840 JOV589839:JOV589840 JYR589839:JYR589840 KIN589839:KIN589840 KSJ589839:KSJ589840 LCF589839:LCF589840 LMB589839:LMB589840 LVX589839:LVX589840 MFT589839:MFT589840 MPP589839:MPP589840 MZL589839:MZL589840 NJH589839:NJH589840 NTD589839:NTD589840 OCZ589839:OCZ589840 OMV589839:OMV589840 OWR589839:OWR589840 PGN589839:PGN589840 PQJ589839:PQJ589840 QAF589839:QAF589840 QKB589839:QKB589840 QTX589839:QTX589840 RDT589839:RDT589840 RNP589839:RNP589840 RXL589839:RXL589840 SHH589839:SHH589840 SRD589839:SRD589840 TAZ589839:TAZ589840 TKV589839:TKV589840 TUR589839:TUR589840 UEN589839:UEN589840 UOJ589839:UOJ589840 UYF589839:UYF589840 VIB589839:VIB589840 VRX589839:VRX589840 WBT589839:WBT589840 WLP589839:WLP589840 WVL589839:WVL589840 D655375:D655376 IZ655375:IZ655376 SV655375:SV655376 ACR655375:ACR655376 AMN655375:AMN655376 AWJ655375:AWJ655376 BGF655375:BGF655376 BQB655375:BQB655376 BZX655375:BZX655376 CJT655375:CJT655376 CTP655375:CTP655376 DDL655375:DDL655376 DNH655375:DNH655376 DXD655375:DXD655376 EGZ655375:EGZ655376 EQV655375:EQV655376 FAR655375:FAR655376 FKN655375:FKN655376 FUJ655375:FUJ655376 GEF655375:GEF655376 GOB655375:GOB655376 GXX655375:GXX655376 HHT655375:HHT655376 HRP655375:HRP655376 IBL655375:IBL655376 ILH655375:ILH655376 IVD655375:IVD655376 JEZ655375:JEZ655376 JOV655375:JOV655376 JYR655375:JYR655376 KIN655375:KIN655376 KSJ655375:KSJ655376 LCF655375:LCF655376 LMB655375:LMB655376 LVX655375:LVX655376 MFT655375:MFT655376 MPP655375:MPP655376 MZL655375:MZL655376 NJH655375:NJH655376 NTD655375:NTD655376 OCZ655375:OCZ655376 OMV655375:OMV655376 OWR655375:OWR655376 PGN655375:PGN655376 PQJ655375:PQJ655376 QAF655375:QAF655376 QKB655375:QKB655376 QTX655375:QTX655376 RDT655375:RDT655376 RNP655375:RNP655376 RXL655375:RXL655376 SHH655375:SHH655376 SRD655375:SRD655376 TAZ655375:TAZ655376 TKV655375:TKV655376 TUR655375:TUR655376 UEN655375:UEN655376 UOJ655375:UOJ655376 UYF655375:UYF655376 VIB655375:VIB655376 VRX655375:VRX655376 WBT655375:WBT655376 WLP655375:WLP655376 WVL655375:WVL655376 D720911:D720912 IZ720911:IZ720912 SV720911:SV720912 ACR720911:ACR720912 AMN720911:AMN720912 AWJ720911:AWJ720912 BGF720911:BGF720912 BQB720911:BQB720912 BZX720911:BZX720912 CJT720911:CJT720912 CTP720911:CTP720912 DDL720911:DDL720912 DNH720911:DNH720912 DXD720911:DXD720912 EGZ720911:EGZ720912 EQV720911:EQV720912 FAR720911:FAR720912 FKN720911:FKN720912 FUJ720911:FUJ720912 GEF720911:GEF720912 GOB720911:GOB720912 GXX720911:GXX720912 HHT720911:HHT720912 HRP720911:HRP720912 IBL720911:IBL720912 ILH720911:ILH720912 IVD720911:IVD720912 JEZ720911:JEZ720912 JOV720911:JOV720912 JYR720911:JYR720912 KIN720911:KIN720912 KSJ720911:KSJ720912 LCF720911:LCF720912 LMB720911:LMB720912 LVX720911:LVX720912 MFT720911:MFT720912 MPP720911:MPP720912 MZL720911:MZL720912 NJH720911:NJH720912 NTD720911:NTD720912 OCZ720911:OCZ720912 OMV720911:OMV720912 OWR720911:OWR720912 PGN720911:PGN720912 PQJ720911:PQJ720912 QAF720911:QAF720912 QKB720911:QKB720912 QTX720911:QTX720912 RDT720911:RDT720912 RNP720911:RNP720912 RXL720911:RXL720912 SHH720911:SHH720912 SRD720911:SRD720912 TAZ720911:TAZ720912 TKV720911:TKV720912 TUR720911:TUR720912 UEN720911:UEN720912 UOJ720911:UOJ720912 UYF720911:UYF720912 VIB720911:VIB720912 VRX720911:VRX720912 WBT720911:WBT720912 WLP720911:WLP720912 WVL720911:WVL720912 D786447:D786448 IZ786447:IZ786448 SV786447:SV786448 ACR786447:ACR786448 AMN786447:AMN786448 AWJ786447:AWJ786448 BGF786447:BGF786448 BQB786447:BQB786448 BZX786447:BZX786448 CJT786447:CJT786448 CTP786447:CTP786448 DDL786447:DDL786448 DNH786447:DNH786448 DXD786447:DXD786448 EGZ786447:EGZ786448 EQV786447:EQV786448 FAR786447:FAR786448 FKN786447:FKN786448 FUJ786447:FUJ786448 GEF786447:GEF786448 GOB786447:GOB786448 GXX786447:GXX786448 HHT786447:HHT786448 HRP786447:HRP786448 IBL786447:IBL786448 ILH786447:ILH786448 IVD786447:IVD786448 JEZ786447:JEZ786448 JOV786447:JOV786448 JYR786447:JYR786448 KIN786447:KIN786448 KSJ786447:KSJ786448 LCF786447:LCF786448 LMB786447:LMB786448 LVX786447:LVX786448 MFT786447:MFT786448 MPP786447:MPP786448 MZL786447:MZL786448 NJH786447:NJH786448 NTD786447:NTD786448 OCZ786447:OCZ786448 OMV786447:OMV786448 OWR786447:OWR786448 PGN786447:PGN786448 PQJ786447:PQJ786448 QAF786447:QAF786448 QKB786447:QKB786448 QTX786447:QTX786448 RDT786447:RDT786448 RNP786447:RNP786448 RXL786447:RXL786448 SHH786447:SHH786448 SRD786447:SRD786448 TAZ786447:TAZ786448 TKV786447:TKV786448 TUR786447:TUR786448 UEN786447:UEN786448 UOJ786447:UOJ786448 UYF786447:UYF786448 VIB786447:VIB786448 VRX786447:VRX786448 WBT786447:WBT786448 WLP786447:WLP786448 WVL786447:WVL786448 D851983:D851984 IZ851983:IZ851984 SV851983:SV851984 ACR851983:ACR851984 AMN851983:AMN851984 AWJ851983:AWJ851984 BGF851983:BGF851984 BQB851983:BQB851984 BZX851983:BZX851984 CJT851983:CJT851984 CTP851983:CTP851984 DDL851983:DDL851984 DNH851983:DNH851984 DXD851983:DXD851984 EGZ851983:EGZ851984 EQV851983:EQV851984 FAR851983:FAR851984 FKN851983:FKN851984 FUJ851983:FUJ851984 GEF851983:GEF851984 GOB851983:GOB851984 GXX851983:GXX851984 HHT851983:HHT851984 HRP851983:HRP851984 IBL851983:IBL851984 ILH851983:ILH851984 IVD851983:IVD851984 JEZ851983:JEZ851984 JOV851983:JOV851984 JYR851983:JYR851984 KIN851983:KIN851984 KSJ851983:KSJ851984 LCF851983:LCF851984 LMB851983:LMB851984 LVX851983:LVX851984 MFT851983:MFT851984 MPP851983:MPP851984 MZL851983:MZL851984 NJH851983:NJH851984 NTD851983:NTD851984 OCZ851983:OCZ851984 OMV851983:OMV851984 OWR851983:OWR851984 PGN851983:PGN851984 PQJ851983:PQJ851984 QAF851983:QAF851984 QKB851983:QKB851984 QTX851983:QTX851984 RDT851983:RDT851984 RNP851983:RNP851984 RXL851983:RXL851984 SHH851983:SHH851984 SRD851983:SRD851984 TAZ851983:TAZ851984 TKV851983:TKV851984 TUR851983:TUR851984 UEN851983:UEN851984 UOJ851983:UOJ851984 UYF851983:UYF851984 VIB851983:VIB851984 VRX851983:VRX851984 WBT851983:WBT851984 WLP851983:WLP851984 WVL851983:WVL851984 D917519:D917520 IZ917519:IZ917520 SV917519:SV917520 ACR917519:ACR917520 AMN917519:AMN917520 AWJ917519:AWJ917520 BGF917519:BGF917520 BQB917519:BQB917520 BZX917519:BZX917520 CJT917519:CJT917520 CTP917519:CTP917520 DDL917519:DDL917520 DNH917519:DNH917520 DXD917519:DXD917520 EGZ917519:EGZ917520 EQV917519:EQV917520 FAR917519:FAR917520 FKN917519:FKN917520 FUJ917519:FUJ917520 GEF917519:GEF917520 GOB917519:GOB917520 GXX917519:GXX917520 HHT917519:HHT917520 HRP917519:HRP917520 IBL917519:IBL917520 ILH917519:ILH917520 IVD917519:IVD917520 JEZ917519:JEZ917520 JOV917519:JOV917520 JYR917519:JYR917520 KIN917519:KIN917520 KSJ917519:KSJ917520 LCF917519:LCF917520 LMB917519:LMB917520 LVX917519:LVX917520 MFT917519:MFT917520 MPP917519:MPP917520 MZL917519:MZL917520 NJH917519:NJH917520 NTD917519:NTD917520 OCZ917519:OCZ917520 OMV917519:OMV917520 OWR917519:OWR917520 PGN917519:PGN917520 PQJ917519:PQJ917520 QAF917519:QAF917520 QKB917519:QKB917520 QTX917519:QTX917520 RDT917519:RDT917520 RNP917519:RNP917520 RXL917519:RXL917520 SHH917519:SHH917520 SRD917519:SRD917520 TAZ917519:TAZ917520 TKV917519:TKV917520 TUR917519:TUR917520 UEN917519:UEN917520 UOJ917519:UOJ917520 UYF917519:UYF917520 VIB917519:VIB917520 VRX917519:VRX917520 WBT917519:WBT917520 WLP917519:WLP917520 WVL917519:WVL917520 D983055:D983056 IZ983055:IZ983056 SV983055:SV983056 ACR983055:ACR983056 AMN983055:AMN983056 AWJ983055:AWJ983056 BGF983055:BGF983056 BQB983055:BQB983056 BZX983055:BZX983056 CJT983055:CJT983056 CTP983055:CTP983056 DDL983055:DDL983056 DNH983055:DNH983056 DXD983055:DXD983056 EGZ983055:EGZ983056 EQV983055:EQV983056 FAR983055:FAR983056 FKN983055:FKN983056 FUJ983055:FUJ983056 GEF983055:GEF983056 GOB983055:GOB983056 GXX983055:GXX983056 HHT983055:HHT983056 HRP983055:HRP983056 IBL983055:IBL983056 ILH983055:ILH983056 IVD983055:IVD983056 JEZ983055:JEZ983056 JOV983055:JOV983056 JYR983055:JYR983056 KIN983055:KIN983056 KSJ983055:KSJ983056 LCF983055:LCF983056 LMB983055:LMB983056 LVX983055:LVX983056 MFT983055:MFT983056 MPP983055:MPP983056 MZL983055:MZL983056 NJH983055:NJH983056 NTD983055:NTD983056 OCZ983055:OCZ983056 OMV983055:OMV983056 OWR983055:OWR983056 PGN983055:PGN983056 PQJ983055:PQJ983056 QAF983055:QAF983056 QKB983055:QKB983056 QTX983055:QTX983056 RDT983055:RDT983056 RNP983055:RNP983056 RXL983055:RXL983056 SHH983055:SHH983056 SRD983055:SRD983056 TAZ983055:TAZ983056 TKV983055:TKV983056 TUR983055:TUR983056 UEN983055:UEN983056 UOJ983055:UOJ983056 UYF983055:UYF983056 VIB983055:VIB983056 VRX983055:VRX983056 WBT983055:WBT983056 WLP983055:WLP983056 WVL983055:WVL983056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688B0-8F67-4F73-B46D-BC67D7277454}">
  <sheetPr>
    <pageSetUpPr fitToPage="1"/>
  </sheetPr>
  <dimension ref="A1:N203"/>
  <sheetViews>
    <sheetView zoomScale="70" zoomScaleNormal="70" zoomScaleSheetLayoutView="100" workbookViewId="0">
      <selection activeCell="D13" sqref="D13:D14"/>
    </sheetView>
  </sheetViews>
  <sheetFormatPr defaultColWidth="9.33203125" defaultRowHeight="13.2"/>
  <cols>
    <col min="1" max="1" width="13.6640625" style="8" customWidth="1"/>
    <col min="2" max="2" width="19" style="8" customWidth="1"/>
    <col min="3" max="3" width="1" style="8" customWidth="1"/>
    <col min="4" max="4" width="14.6640625" style="8" customWidth="1"/>
    <col min="5" max="5" width="18.6640625" style="8" customWidth="1"/>
    <col min="6" max="6" width="62.33203125" style="8" customWidth="1"/>
    <col min="7" max="7" width="0.5546875" style="8" customWidth="1"/>
    <col min="8" max="8" width="14.6640625" style="8" customWidth="1"/>
    <col min="9" max="9" width="14.44140625" style="8" customWidth="1"/>
    <col min="10" max="10" width="13.44140625" style="8" customWidth="1"/>
    <col min="11" max="11" width="9.33203125" style="8"/>
    <col min="12" max="12" width="17.6640625" style="8" customWidth="1"/>
    <col min="13" max="256" width="9.33203125" style="8"/>
    <col min="257" max="257" width="13.6640625" style="8" customWidth="1"/>
    <col min="258" max="258" width="19" style="8" customWidth="1"/>
    <col min="259" max="259" width="1" style="8" customWidth="1"/>
    <col min="260" max="260" width="14.6640625" style="8" customWidth="1"/>
    <col min="261" max="261" width="18.6640625" style="8" customWidth="1"/>
    <col min="262" max="262" width="62.33203125" style="8" customWidth="1"/>
    <col min="263" max="263" width="0.5546875" style="8" customWidth="1"/>
    <col min="264" max="264" width="14.6640625" style="8" customWidth="1"/>
    <col min="265" max="265" width="14.44140625" style="8" customWidth="1"/>
    <col min="266" max="266" width="13.44140625" style="8" customWidth="1"/>
    <col min="267" max="267" width="9.33203125" style="8"/>
    <col min="268" max="268" width="17.6640625" style="8" customWidth="1"/>
    <col min="269" max="512" width="9.33203125" style="8"/>
    <col min="513" max="513" width="13.6640625" style="8" customWidth="1"/>
    <col min="514" max="514" width="19" style="8" customWidth="1"/>
    <col min="515" max="515" width="1" style="8" customWidth="1"/>
    <col min="516" max="516" width="14.6640625" style="8" customWidth="1"/>
    <col min="517" max="517" width="18.6640625" style="8" customWidth="1"/>
    <col min="518" max="518" width="62.33203125" style="8" customWidth="1"/>
    <col min="519" max="519" width="0.5546875" style="8" customWidth="1"/>
    <col min="520" max="520" width="14.6640625" style="8" customWidth="1"/>
    <col min="521" max="521" width="14.44140625" style="8" customWidth="1"/>
    <col min="522" max="522" width="13.44140625" style="8" customWidth="1"/>
    <col min="523" max="523" width="9.33203125" style="8"/>
    <col min="524" max="524" width="17.6640625" style="8" customWidth="1"/>
    <col min="525" max="768" width="9.33203125" style="8"/>
    <col min="769" max="769" width="13.6640625" style="8" customWidth="1"/>
    <col min="770" max="770" width="19" style="8" customWidth="1"/>
    <col min="771" max="771" width="1" style="8" customWidth="1"/>
    <col min="772" max="772" width="14.6640625" style="8" customWidth="1"/>
    <col min="773" max="773" width="18.6640625" style="8" customWidth="1"/>
    <col min="774" max="774" width="62.33203125" style="8" customWidth="1"/>
    <col min="775" max="775" width="0.5546875" style="8" customWidth="1"/>
    <col min="776" max="776" width="14.6640625" style="8" customWidth="1"/>
    <col min="777" max="777" width="14.44140625" style="8" customWidth="1"/>
    <col min="778" max="778" width="13.44140625" style="8" customWidth="1"/>
    <col min="779" max="779" width="9.33203125" style="8"/>
    <col min="780" max="780" width="17.6640625" style="8" customWidth="1"/>
    <col min="781" max="1024" width="9.33203125" style="8"/>
    <col min="1025" max="1025" width="13.6640625" style="8" customWidth="1"/>
    <col min="1026" max="1026" width="19" style="8" customWidth="1"/>
    <col min="1027" max="1027" width="1" style="8" customWidth="1"/>
    <col min="1028" max="1028" width="14.6640625" style="8" customWidth="1"/>
    <col min="1029" max="1029" width="18.6640625" style="8" customWidth="1"/>
    <col min="1030" max="1030" width="62.33203125" style="8" customWidth="1"/>
    <col min="1031" max="1031" width="0.5546875" style="8" customWidth="1"/>
    <col min="1032" max="1032" width="14.6640625" style="8" customWidth="1"/>
    <col min="1033" max="1033" width="14.44140625" style="8" customWidth="1"/>
    <col min="1034" max="1034" width="13.44140625" style="8" customWidth="1"/>
    <col min="1035" max="1035" width="9.33203125" style="8"/>
    <col min="1036" max="1036" width="17.6640625" style="8" customWidth="1"/>
    <col min="1037" max="1280" width="9.33203125" style="8"/>
    <col min="1281" max="1281" width="13.6640625" style="8" customWidth="1"/>
    <col min="1282" max="1282" width="19" style="8" customWidth="1"/>
    <col min="1283" max="1283" width="1" style="8" customWidth="1"/>
    <col min="1284" max="1284" width="14.6640625" style="8" customWidth="1"/>
    <col min="1285" max="1285" width="18.6640625" style="8" customWidth="1"/>
    <col min="1286" max="1286" width="62.33203125" style="8" customWidth="1"/>
    <col min="1287" max="1287" width="0.5546875" style="8" customWidth="1"/>
    <col min="1288" max="1288" width="14.6640625" style="8" customWidth="1"/>
    <col min="1289" max="1289" width="14.44140625" style="8" customWidth="1"/>
    <col min="1290" max="1290" width="13.44140625" style="8" customWidth="1"/>
    <col min="1291" max="1291" width="9.33203125" style="8"/>
    <col min="1292" max="1292" width="17.6640625" style="8" customWidth="1"/>
    <col min="1293" max="1536" width="9.33203125" style="8"/>
    <col min="1537" max="1537" width="13.6640625" style="8" customWidth="1"/>
    <col min="1538" max="1538" width="19" style="8" customWidth="1"/>
    <col min="1539" max="1539" width="1" style="8" customWidth="1"/>
    <col min="1540" max="1540" width="14.6640625" style="8" customWidth="1"/>
    <col min="1541" max="1541" width="18.6640625" style="8" customWidth="1"/>
    <col min="1542" max="1542" width="62.33203125" style="8" customWidth="1"/>
    <col min="1543" max="1543" width="0.5546875" style="8" customWidth="1"/>
    <col min="1544" max="1544" width="14.6640625" style="8" customWidth="1"/>
    <col min="1545" max="1545" width="14.44140625" style="8" customWidth="1"/>
    <col min="1546" max="1546" width="13.44140625" style="8" customWidth="1"/>
    <col min="1547" max="1547" width="9.33203125" style="8"/>
    <col min="1548" max="1548" width="17.6640625" style="8" customWidth="1"/>
    <col min="1549" max="1792" width="9.33203125" style="8"/>
    <col min="1793" max="1793" width="13.6640625" style="8" customWidth="1"/>
    <col min="1794" max="1794" width="19" style="8" customWidth="1"/>
    <col min="1795" max="1795" width="1" style="8" customWidth="1"/>
    <col min="1796" max="1796" width="14.6640625" style="8" customWidth="1"/>
    <col min="1797" max="1797" width="18.6640625" style="8" customWidth="1"/>
    <col min="1798" max="1798" width="62.33203125" style="8" customWidth="1"/>
    <col min="1799" max="1799" width="0.5546875" style="8" customWidth="1"/>
    <col min="1800" max="1800" width="14.6640625" style="8" customWidth="1"/>
    <col min="1801" max="1801" width="14.44140625" style="8" customWidth="1"/>
    <col min="1802" max="1802" width="13.44140625" style="8" customWidth="1"/>
    <col min="1803" max="1803" width="9.33203125" style="8"/>
    <col min="1804" max="1804" width="17.6640625" style="8" customWidth="1"/>
    <col min="1805" max="2048" width="9.33203125" style="8"/>
    <col min="2049" max="2049" width="13.6640625" style="8" customWidth="1"/>
    <col min="2050" max="2050" width="19" style="8" customWidth="1"/>
    <col min="2051" max="2051" width="1" style="8" customWidth="1"/>
    <col min="2052" max="2052" width="14.6640625" style="8" customWidth="1"/>
    <col min="2053" max="2053" width="18.6640625" style="8" customWidth="1"/>
    <col min="2054" max="2054" width="62.33203125" style="8" customWidth="1"/>
    <col min="2055" max="2055" width="0.5546875" style="8" customWidth="1"/>
    <col min="2056" max="2056" width="14.6640625" style="8" customWidth="1"/>
    <col min="2057" max="2057" width="14.44140625" style="8" customWidth="1"/>
    <col min="2058" max="2058" width="13.44140625" style="8" customWidth="1"/>
    <col min="2059" max="2059" width="9.33203125" style="8"/>
    <col min="2060" max="2060" width="17.6640625" style="8" customWidth="1"/>
    <col min="2061" max="2304" width="9.33203125" style="8"/>
    <col min="2305" max="2305" width="13.6640625" style="8" customWidth="1"/>
    <col min="2306" max="2306" width="19" style="8" customWidth="1"/>
    <col min="2307" max="2307" width="1" style="8" customWidth="1"/>
    <col min="2308" max="2308" width="14.6640625" style="8" customWidth="1"/>
    <col min="2309" max="2309" width="18.6640625" style="8" customWidth="1"/>
    <col min="2310" max="2310" width="62.33203125" style="8" customWidth="1"/>
    <col min="2311" max="2311" width="0.5546875" style="8" customWidth="1"/>
    <col min="2312" max="2312" width="14.6640625" style="8" customWidth="1"/>
    <col min="2313" max="2313" width="14.44140625" style="8" customWidth="1"/>
    <col min="2314" max="2314" width="13.44140625" style="8" customWidth="1"/>
    <col min="2315" max="2315" width="9.33203125" style="8"/>
    <col min="2316" max="2316" width="17.6640625" style="8" customWidth="1"/>
    <col min="2317" max="2560" width="9.33203125" style="8"/>
    <col min="2561" max="2561" width="13.6640625" style="8" customWidth="1"/>
    <col min="2562" max="2562" width="19" style="8" customWidth="1"/>
    <col min="2563" max="2563" width="1" style="8" customWidth="1"/>
    <col min="2564" max="2564" width="14.6640625" style="8" customWidth="1"/>
    <col min="2565" max="2565" width="18.6640625" style="8" customWidth="1"/>
    <col min="2566" max="2566" width="62.33203125" style="8" customWidth="1"/>
    <col min="2567" max="2567" width="0.5546875" style="8" customWidth="1"/>
    <col min="2568" max="2568" width="14.6640625" style="8" customWidth="1"/>
    <col min="2569" max="2569" width="14.44140625" style="8" customWidth="1"/>
    <col min="2570" max="2570" width="13.44140625" style="8" customWidth="1"/>
    <col min="2571" max="2571" width="9.33203125" style="8"/>
    <col min="2572" max="2572" width="17.6640625" style="8" customWidth="1"/>
    <col min="2573" max="2816" width="9.33203125" style="8"/>
    <col min="2817" max="2817" width="13.6640625" style="8" customWidth="1"/>
    <col min="2818" max="2818" width="19" style="8" customWidth="1"/>
    <col min="2819" max="2819" width="1" style="8" customWidth="1"/>
    <col min="2820" max="2820" width="14.6640625" style="8" customWidth="1"/>
    <col min="2821" max="2821" width="18.6640625" style="8" customWidth="1"/>
    <col min="2822" max="2822" width="62.33203125" style="8" customWidth="1"/>
    <col min="2823" max="2823" width="0.5546875" style="8" customWidth="1"/>
    <col min="2824" max="2824" width="14.6640625" style="8" customWidth="1"/>
    <col min="2825" max="2825" width="14.44140625" style="8" customWidth="1"/>
    <col min="2826" max="2826" width="13.44140625" style="8" customWidth="1"/>
    <col min="2827" max="2827" width="9.33203125" style="8"/>
    <col min="2828" max="2828" width="17.6640625" style="8" customWidth="1"/>
    <col min="2829" max="3072" width="9.33203125" style="8"/>
    <col min="3073" max="3073" width="13.6640625" style="8" customWidth="1"/>
    <col min="3074" max="3074" width="19" style="8" customWidth="1"/>
    <col min="3075" max="3075" width="1" style="8" customWidth="1"/>
    <col min="3076" max="3076" width="14.6640625" style="8" customWidth="1"/>
    <col min="3077" max="3077" width="18.6640625" style="8" customWidth="1"/>
    <col min="3078" max="3078" width="62.33203125" style="8" customWidth="1"/>
    <col min="3079" max="3079" width="0.5546875" style="8" customWidth="1"/>
    <col min="3080" max="3080" width="14.6640625" style="8" customWidth="1"/>
    <col min="3081" max="3081" width="14.44140625" style="8" customWidth="1"/>
    <col min="3082" max="3082" width="13.44140625" style="8" customWidth="1"/>
    <col min="3083" max="3083" width="9.33203125" style="8"/>
    <col min="3084" max="3084" width="17.6640625" style="8" customWidth="1"/>
    <col min="3085" max="3328" width="9.33203125" style="8"/>
    <col min="3329" max="3329" width="13.6640625" style="8" customWidth="1"/>
    <col min="3330" max="3330" width="19" style="8" customWidth="1"/>
    <col min="3331" max="3331" width="1" style="8" customWidth="1"/>
    <col min="3332" max="3332" width="14.6640625" style="8" customWidth="1"/>
    <col min="3333" max="3333" width="18.6640625" style="8" customWidth="1"/>
    <col min="3334" max="3334" width="62.33203125" style="8" customWidth="1"/>
    <col min="3335" max="3335" width="0.5546875" style="8" customWidth="1"/>
    <col min="3336" max="3336" width="14.6640625" style="8" customWidth="1"/>
    <col min="3337" max="3337" width="14.44140625" style="8" customWidth="1"/>
    <col min="3338" max="3338" width="13.44140625" style="8" customWidth="1"/>
    <col min="3339" max="3339" width="9.33203125" style="8"/>
    <col min="3340" max="3340" width="17.6640625" style="8" customWidth="1"/>
    <col min="3341" max="3584" width="9.33203125" style="8"/>
    <col min="3585" max="3585" width="13.6640625" style="8" customWidth="1"/>
    <col min="3586" max="3586" width="19" style="8" customWidth="1"/>
    <col min="3587" max="3587" width="1" style="8" customWidth="1"/>
    <col min="3588" max="3588" width="14.6640625" style="8" customWidth="1"/>
    <col min="3589" max="3589" width="18.6640625" style="8" customWidth="1"/>
    <col min="3590" max="3590" width="62.33203125" style="8" customWidth="1"/>
    <col min="3591" max="3591" width="0.5546875" style="8" customWidth="1"/>
    <col min="3592" max="3592" width="14.6640625" style="8" customWidth="1"/>
    <col min="3593" max="3593" width="14.44140625" style="8" customWidth="1"/>
    <col min="3594" max="3594" width="13.44140625" style="8" customWidth="1"/>
    <col min="3595" max="3595" width="9.33203125" style="8"/>
    <col min="3596" max="3596" width="17.6640625" style="8" customWidth="1"/>
    <col min="3597" max="3840" width="9.33203125" style="8"/>
    <col min="3841" max="3841" width="13.6640625" style="8" customWidth="1"/>
    <col min="3842" max="3842" width="19" style="8" customWidth="1"/>
    <col min="3843" max="3843" width="1" style="8" customWidth="1"/>
    <col min="3844" max="3844" width="14.6640625" style="8" customWidth="1"/>
    <col min="3845" max="3845" width="18.6640625" style="8" customWidth="1"/>
    <col min="3846" max="3846" width="62.33203125" style="8" customWidth="1"/>
    <col min="3847" max="3847" width="0.5546875" style="8" customWidth="1"/>
    <col min="3848" max="3848" width="14.6640625" style="8" customWidth="1"/>
    <col min="3849" max="3849" width="14.44140625" style="8" customWidth="1"/>
    <col min="3850" max="3850" width="13.44140625" style="8" customWidth="1"/>
    <col min="3851" max="3851" width="9.33203125" style="8"/>
    <col min="3852" max="3852" width="17.6640625" style="8" customWidth="1"/>
    <col min="3853" max="4096" width="9.33203125" style="8"/>
    <col min="4097" max="4097" width="13.6640625" style="8" customWidth="1"/>
    <col min="4098" max="4098" width="19" style="8" customWidth="1"/>
    <col min="4099" max="4099" width="1" style="8" customWidth="1"/>
    <col min="4100" max="4100" width="14.6640625" style="8" customWidth="1"/>
    <col min="4101" max="4101" width="18.6640625" style="8" customWidth="1"/>
    <col min="4102" max="4102" width="62.33203125" style="8" customWidth="1"/>
    <col min="4103" max="4103" width="0.5546875" style="8" customWidth="1"/>
    <col min="4104" max="4104" width="14.6640625" style="8" customWidth="1"/>
    <col min="4105" max="4105" width="14.44140625" style="8" customWidth="1"/>
    <col min="4106" max="4106" width="13.44140625" style="8" customWidth="1"/>
    <col min="4107" max="4107" width="9.33203125" style="8"/>
    <col min="4108" max="4108" width="17.6640625" style="8" customWidth="1"/>
    <col min="4109" max="4352" width="9.33203125" style="8"/>
    <col min="4353" max="4353" width="13.6640625" style="8" customWidth="1"/>
    <col min="4354" max="4354" width="19" style="8" customWidth="1"/>
    <col min="4355" max="4355" width="1" style="8" customWidth="1"/>
    <col min="4356" max="4356" width="14.6640625" style="8" customWidth="1"/>
    <col min="4357" max="4357" width="18.6640625" style="8" customWidth="1"/>
    <col min="4358" max="4358" width="62.33203125" style="8" customWidth="1"/>
    <col min="4359" max="4359" width="0.5546875" style="8" customWidth="1"/>
    <col min="4360" max="4360" width="14.6640625" style="8" customWidth="1"/>
    <col min="4361" max="4361" width="14.44140625" style="8" customWidth="1"/>
    <col min="4362" max="4362" width="13.44140625" style="8" customWidth="1"/>
    <col min="4363" max="4363" width="9.33203125" style="8"/>
    <col min="4364" max="4364" width="17.6640625" style="8" customWidth="1"/>
    <col min="4365" max="4608" width="9.33203125" style="8"/>
    <col min="4609" max="4609" width="13.6640625" style="8" customWidth="1"/>
    <col min="4610" max="4610" width="19" style="8" customWidth="1"/>
    <col min="4611" max="4611" width="1" style="8" customWidth="1"/>
    <col min="4612" max="4612" width="14.6640625" style="8" customWidth="1"/>
    <col min="4613" max="4613" width="18.6640625" style="8" customWidth="1"/>
    <col min="4614" max="4614" width="62.33203125" style="8" customWidth="1"/>
    <col min="4615" max="4615" width="0.5546875" style="8" customWidth="1"/>
    <col min="4616" max="4616" width="14.6640625" style="8" customWidth="1"/>
    <col min="4617" max="4617" width="14.44140625" style="8" customWidth="1"/>
    <col min="4618" max="4618" width="13.44140625" style="8" customWidth="1"/>
    <col min="4619" max="4619" width="9.33203125" style="8"/>
    <col min="4620" max="4620" width="17.6640625" style="8" customWidth="1"/>
    <col min="4621" max="4864" width="9.33203125" style="8"/>
    <col min="4865" max="4865" width="13.6640625" style="8" customWidth="1"/>
    <col min="4866" max="4866" width="19" style="8" customWidth="1"/>
    <col min="4867" max="4867" width="1" style="8" customWidth="1"/>
    <col min="4868" max="4868" width="14.6640625" style="8" customWidth="1"/>
    <col min="4869" max="4869" width="18.6640625" style="8" customWidth="1"/>
    <col min="4870" max="4870" width="62.33203125" style="8" customWidth="1"/>
    <col min="4871" max="4871" width="0.5546875" style="8" customWidth="1"/>
    <col min="4872" max="4872" width="14.6640625" style="8" customWidth="1"/>
    <col min="4873" max="4873" width="14.44140625" style="8" customWidth="1"/>
    <col min="4874" max="4874" width="13.44140625" style="8" customWidth="1"/>
    <col min="4875" max="4875" width="9.33203125" style="8"/>
    <col min="4876" max="4876" width="17.6640625" style="8" customWidth="1"/>
    <col min="4877" max="5120" width="9.33203125" style="8"/>
    <col min="5121" max="5121" width="13.6640625" style="8" customWidth="1"/>
    <col min="5122" max="5122" width="19" style="8" customWidth="1"/>
    <col min="5123" max="5123" width="1" style="8" customWidth="1"/>
    <col min="5124" max="5124" width="14.6640625" style="8" customWidth="1"/>
    <col min="5125" max="5125" width="18.6640625" style="8" customWidth="1"/>
    <col min="5126" max="5126" width="62.33203125" style="8" customWidth="1"/>
    <col min="5127" max="5127" width="0.5546875" style="8" customWidth="1"/>
    <col min="5128" max="5128" width="14.6640625" style="8" customWidth="1"/>
    <col min="5129" max="5129" width="14.44140625" style="8" customWidth="1"/>
    <col min="5130" max="5130" width="13.44140625" style="8" customWidth="1"/>
    <col min="5131" max="5131" width="9.33203125" style="8"/>
    <col min="5132" max="5132" width="17.6640625" style="8" customWidth="1"/>
    <col min="5133" max="5376" width="9.33203125" style="8"/>
    <col min="5377" max="5377" width="13.6640625" style="8" customWidth="1"/>
    <col min="5378" max="5378" width="19" style="8" customWidth="1"/>
    <col min="5379" max="5379" width="1" style="8" customWidth="1"/>
    <col min="5380" max="5380" width="14.6640625" style="8" customWidth="1"/>
    <col min="5381" max="5381" width="18.6640625" style="8" customWidth="1"/>
    <col min="5382" max="5382" width="62.33203125" style="8" customWidth="1"/>
    <col min="5383" max="5383" width="0.5546875" style="8" customWidth="1"/>
    <col min="5384" max="5384" width="14.6640625" style="8" customWidth="1"/>
    <col min="5385" max="5385" width="14.44140625" style="8" customWidth="1"/>
    <col min="5386" max="5386" width="13.44140625" style="8" customWidth="1"/>
    <col min="5387" max="5387" width="9.33203125" style="8"/>
    <col min="5388" max="5388" width="17.6640625" style="8" customWidth="1"/>
    <col min="5389" max="5632" width="9.33203125" style="8"/>
    <col min="5633" max="5633" width="13.6640625" style="8" customWidth="1"/>
    <col min="5634" max="5634" width="19" style="8" customWidth="1"/>
    <col min="5635" max="5635" width="1" style="8" customWidth="1"/>
    <col min="5636" max="5636" width="14.6640625" style="8" customWidth="1"/>
    <col min="5637" max="5637" width="18.6640625" style="8" customWidth="1"/>
    <col min="5638" max="5638" width="62.33203125" style="8" customWidth="1"/>
    <col min="5639" max="5639" width="0.5546875" style="8" customWidth="1"/>
    <col min="5640" max="5640" width="14.6640625" style="8" customWidth="1"/>
    <col min="5641" max="5641" width="14.44140625" style="8" customWidth="1"/>
    <col min="5642" max="5642" width="13.44140625" style="8" customWidth="1"/>
    <col min="5643" max="5643" width="9.33203125" style="8"/>
    <col min="5644" max="5644" width="17.6640625" style="8" customWidth="1"/>
    <col min="5645" max="5888" width="9.33203125" style="8"/>
    <col min="5889" max="5889" width="13.6640625" style="8" customWidth="1"/>
    <col min="5890" max="5890" width="19" style="8" customWidth="1"/>
    <col min="5891" max="5891" width="1" style="8" customWidth="1"/>
    <col min="5892" max="5892" width="14.6640625" style="8" customWidth="1"/>
    <col min="5893" max="5893" width="18.6640625" style="8" customWidth="1"/>
    <col min="5894" max="5894" width="62.33203125" style="8" customWidth="1"/>
    <col min="5895" max="5895" width="0.5546875" style="8" customWidth="1"/>
    <col min="5896" max="5896" width="14.6640625" style="8" customWidth="1"/>
    <col min="5897" max="5897" width="14.44140625" style="8" customWidth="1"/>
    <col min="5898" max="5898" width="13.44140625" style="8" customWidth="1"/>
    <col min="5899" max="5899" width="9.33203125" style="8"/>
    <col min="5900" max="5900" width="17.6640625" style="8" customWidth="1"/>
    <col min="5901" max="6144" width="9.33203125" style="8"/>
    <col min="6145" max="6145" width="13.6640625" style="8" customWidth="1"/>
    <col min="6146" max="6146" width="19" style="8" customWidth="1"/>
    <col min="6147" max="6147" width="1" style="8" customWidth="1"/>
    <col min="6148" max="6148" width="14.6640625" style="8" customWidth="1"/>
    <col min="6149" max="6149" width="18.6640625" style="8" customWidth="1"/>
    <col min="6150" max="6150" width="62.33203125" style="8" customWidth="1"/>
    <col min="6151" max="6151" width="0.5546875" style="8" customWidth="1"/>
    <col min="6152" max="6152" width="14.6640625" style="8" customWidth="1"/>
    <col min="6153" max="6153" width="14.44140625" style="8" customWidth="1"/>
    <col min="6154" max="6154" width="13.44140625" style="8" customWidth="1"/>
    <col min="6155" max="6155" width="9.33203125" style="8"/>
    <col min="6156" max="6156" width="17.6640625" style="8" customWidth="1"/>
    <col min="6157" max="6400" width="9.33203125" style="8"/>
    <col min="6401" max="6401" width="13.6640625" style="8" customWidth="1"/>
    <col min="6402" max="6402" width="19" style="8" customWidth="1"/>
    <col min="6403" max="6403" width="1" style="8" customWidth="1"/>
    <col min="6404" max="6404" width="14.6640625" style="8" customWidth="1"/>
    <col min="6405" max="6405" width="18.6640625" style="8" customWidth="1"/>
    <col min="6406" max="6406" width="62.33203125" style="8" customWidth="1"/>
    <col min="6407" max="6407" width="0.5546875" style="8" customWidth="1"/>
    <col min="6408" max="6408" width="14.6640625" style="8" customWidth="1"/>
    <col min="6409" max="6409" width="14.44140625" style="8" customWidth="1"/>
    <col min="6410" max="6410" width="13.44140625" style="8" customWidth="1"/>
    <col min="6411" max="6411" width="9.33203125" style="8"/>
    <col min="6412" max="6412" width="17.6640625" style="8" customWidth="1"/>
    <col min="6413" max="6656" width="9.33203125" style="8"/>
    <col min="6657" max="6657" width="13.6640625" style="8" customWidth="1"/>
    <col min="6658" max="6658" width="19" style="8" customWidth="1"/>
    <col min="6659" max="6659" width="1" style="8" customWidth="1"/>
    <col min="6660" max="6660" width="14.6640625" style="8" customWidth="1"/>
    <col min="6661" max="6661" width="18.6640625" style="8" customWidth="1"/>
    <col min="6662" max="6662" width="62.33203125" style="8" customWidth="1"/>
    <col min="6663" max="6663" width="0.5546875" style="8" customWidth="1"/>
    <col min="6664" max="6664" width="14.6640625" style="8" customWidth="1"/>
    <col min="6665" max="6665" width="14.44140625" style="8" customWidth="1"/>
    <col min="6666" max="6666" width="13.44140625" style="8" customWidth="1"/>
    <col min="6667" max="6667" width="9.33203125" style="8"/>
    <col min="6668" max="6668" width="17.6640625" style="8" customWidth="1"/>
    <col min="6669" max="6912" width="9.33203125" style="8"/>
    <col min="6913" max="6913" width="13.6640625" style="8" customWidth="1"/>
    <col min="6914" max="6914" width="19" style="8" customWidth="1"/>
    <col min="6915" max="6915" width="1" style="8" customWidth="1"/>
    <col min="6916" max="6916" width="14.6640625" style="8" customWidth="1"/>
    <col min="6917" max="6917" width="18.6640625" style="8" customWidth="1"/>
    <col min="6918" max="6918" width="62.33203125" style="8" customWidth="1"/>
    <col min="6919" max="6919" width="0.5546875" style="8" customWidth="1"/>
    <col min="6920" max="6920" width="14.6640625" style="8" customWidth="1"/>
    <col min="6921" max="6921" width="14.44140625" style="8" customWidth="1"/>
    <col min="6922" max="6922" width="13.44140625" style="8" customWidth="1"/>
    <col min="6923" max="6923" width="9.33203125" style="8"/>
    <col min="6924" max="6924" width="17.6640625" style="8" customWidth="1"/>
    <col min="6925" max="7168" width="9.33203125" style="8"/>
    <col min="7169" max="7169" width="13.6640625" style="8" customWidth="1"/>
    <col min="7170" max="7170" width="19" style="8" customWidth="1"/>
    <col min="7171" max="7171" width="1" style="8" customWidth="1"/>
    <col min="7172" max="7172" width="14.6640625" style="8" customWidth="1"/>
    <col min="7173" max="7173" width="18.6640625" style="8" customWidth="1"/>
    <col min="7174" max="7174" width="62.33203125" style="8" customWidth="1"/>
    <col min="7175" max="7175" width="0.5546875" style="8" customWidth="1"/>
    <col min="7176" max="7176" width="14.6640625" style="8" customWidth="1"/>
    <col min="7177" max="7177" width="14.44140625" style="8" customWidth="1"/>
    <col min="7178" max="7178" width="13.44140625" style="8" customWidth="1"/>
    <col min="7179" max="7179" width="9.33203125" style="8"/>
    <col min="7180" max="7180" width="17.6640625" style="8" customWidth="1"/>
    <col min="7181" max="7424" width="9.33203125" style="8"/>
    <col min="7425" max="7425" width="13.6640625" style="8" customWidth="1"/>
    <col min="7426" max="7426" width="19" style="8" customWidth="1"/>
    <col min="7427" max="7427" width="1" style="8" customWidth="1"/>
    <col min="7428" max="7428" width="14.6640625" style="8" customWidth="1"/>
    <col min="7429" max="7429" width="18.6640625" style="8" customWidth="1"/>
    <col min="7430" max="7430" width="62.33203125" style="8" customWidth="1"/>
    <col min="7431" max="7431" width="0.5546875" style="8" customWidth="1"/>
    <col min="7432" max="7432" width="14.6640625" style="8" customWidth="1"/>
    <col min="7433" max="7433" width="14.44140625" style="8" customWidth="1"/>
    <col min="7434" max="7434" width="13.44140625" style="8" customWidth="1"/>
    <col min="7435" max="7435" width="9.33203125" style="8"/>
    <col min="7436" max="7436" width="17.6640625" style="8" customWidth="1"/>
    <col min="7437" max="7680" width="9.33203125" style="8"/>
    <col min="7681" max="7681" width="13.6640625" style="8" customWidth="1"/>
    <col min="7682" max="7682" width="19" style="8" customWidth="1"/>
    <col min="7683" max="7683" width="1" style="8" customWidth="1"/>
    <col min="7684" max="7684" width="14.6640625" style="8" customWidth="1"/>
    <col min="7685" max="7685" width="18.6640625" style="8" customWidth="1"/>
    <col min="7686" max="7686" width="62.33203125" style="8" customWidth="1"/>
    <col min="7687" max="7687" width="0.5546875" style="8" customWidth="1"/>
    <col min="7688" max="7688" width="14.6640625" style="8" customWidth="1"/>
    <col min="7689" max="7689" width="14.44140625" style="8" customWidth="1"/>
    <col min="7690" max="7690" width="13.44140625" style="8" customWidth="1"/>
    <col min="7691" max="7691" width="9.33203125" style="8"/>
    <col min="7692" max="7692" width="17.6640625" style="8" customWidth="1"/>
    <col min="7693" max="7936" width="9.33203125" style="8"/>
    <col min="7937" max="7937" width="13.6640625" style="8" customWidth="1"/>
    <col min="7938" max="7938" width="19" style="8" customWidth="1"/>
    <col min="7939" max="7939" width="1" style="8" customWidth="1"/>
    <col min="7940" max="7940" width="14.6640625" style="8" customWidth="1"/>
    <col min="7941" max="7941" width="18.6640625" style="8" customWidth="1"/>
    <col min="7942" max="7942" width="62.33203125" style="8" customWidth="1"/>
    <col min="7943" max="7943" width="0.5546875" style="8" customWidth="1"/>
    <col min="7944" max="7944" width="14.6640625" style="8" customWidth="1"/>
    <col min="7945" max="7945" width="14.44140625" style="8" customWidth="1"/>
    <col min="7946" max="7946" width="13.44140625" style="8" customWidth="1"/>
    <col min="7947" max="7947" width="9.33203125" style="8"/>
    <col min="7948" max="7948" width="17.6640625" style="8" customWidth="1"/>
    <col min="7949" max="8192" width="9.33203125" style="8"/>
    <col min="8193" max="8193" width="13.6640625" style="8" customWidth="1"/>
    <col min="8194" max="8194" width="19" style="8" customWidth="1"/>
    <col min="8195" max="8195" width="1" style="8" customWidth="1"/>
    <col min="8196" max="8196" width="14.6640625" style="8" customWidth="1"/>
    <col min="8197" max="8197" width="18.6640625" style="8" customWidth="1"/>
    <col min="8198" max="8198" width="62.33203125" style="8" customWidth="1"/>
    <col min="8199" max="8199" width="0.5546875" style="8" customWidth="1"/>
    <col min="8200" max="8200" width="14.6640625" style="8" customWidth="1"/>
    <col min="8201" max="8201" width="14.44140625" style="8" customWidth="1"/>
    <col min="8202" max="8202" width="13.44140625" style="8" customWidth="1"/>
    <col min="8203" max="8203" width="9.33203125" style="8"/>
    <col min="8204" max="8204" width="17.6640625" style="8" customWidth="1"/>
    <col min="8205" max="8448" width="9.33203125" style="8"/>
    <col min="8449" max="8449" width="13.6640625" style="8" customWidth="1"/>
    <col min="8450" max="8450" width="19" style="8" customWidth="1"/>
    <col min="8451" max="8451" width="1" style="8" customWidth="1"/>
    <col min="8452" max="8452" width="14.6640625" style="8" customWidth="1"/>
    <col min="8453" max="8453" width="18.6640625" style="8" customWidth="1"/>
    <col min="8454" max="8454" width="62.33203125" style="8" customWidth="1"/>
    <col min="8455" max="8455" width="0.5546875" style="8" customWidth="1"/>
    <col min="8456" max="8456" width="14.6640625" style="8" customWidth="1"/>
    <col min="8457" max="8457" width="14.44140625" style="8" customWidth="1"/>
    <col min="8458" max="8458" width="13.44140625" style="8" customWidth="1"/>
    <col min="8459" max="8459" width="9.33203125" style="8"/>
    <col min="8460" max="8460" width="17.6640625" style="8" customWidth="1"/>
    <col min="8461" max="8704" width="9.33203125" style="8"/>
    <col min="8705" max="8705" width="13.6640625" style="8" customWidth="1"/>
    <col min="8706" max="8706" width="19" style="8" customWidth="1"/>
    <col min="8707" max="8707" width="1" style="8" customWidth="1"/>
    <col min="8708" max="8708" width="14.6640625" style="8" customWidth="1"/>
    <col min="8709" max="8709" width="18.6640625" style="8" customWidth="1"/>
    <col min="8710" max="8710" width="62.33203125" style="8" customWidth="1"/>
    <col min="8711" max="8711" width="0.5546875" style="8" customWidth="1"/>
    <col min="8712" max="8712" width="14.6640625" style="8" customWidth="1"/>
    <col min="8713" max="8713" width="14.44140625" style="8" customWidth="1"/>
    <col min="8714" max="8714" width="13.44140625" style="8" customWidth="1"/>
    <col min="8715" max="8715" width="9.33203125" style="8"/>
    <col min="8716" max="8716" width="17.6640625" style="8" customWidth="1"/>
    <col min="8717" max="8960" width="9.33203125" style="8"/>
    <col min="8961" max="8961" width="13.6640625" style="8" customWidth="1"/>
    <col min="8962" max="8962" width="19" style="8" customWidth="1"/>
    <col min="8963" max="8963" width="1" style="8" customWidth="1"/>
    <col min="8964" max="8964" width="14.6640625" style="8" customWidth="1"/>
    <col min="8965" max="8965" width="18.6640625" style="8" customWidth="1"/>
    <col min="8966" max="8966" width="62.33203125" style="8" customWidth="1"/>
    <col min="8967" max="8967" width="0.5546875" style="8" customWidth="1"/>
    <col min="8968" max="8968" width="14.6640625" style="8" customWidth="1"/>
    <col min="8969" max="8969" width="14.44140625" style="8" customWidth="1"/>
    <col min="8970" max="8970" width="13.44140625" style="8" customWidth="1"/>
    <col min="8971" max="8971" width="9.33203125" style="8"/>
    <col min="8972" max="8972" width="17.6640625" style="8" customWidth="1"/>
    <col min="8973" max="9216" width="9.33203125" style="8"/>
    <col min="9217" max="9217" width="13.6640625" style="8" customWidth="1"/>
    <col min="9218" max="9218" width="19" style="8" customWidth="1"/>
    <col min="9219" max="9219" width="1" style="8" customWidth="1"/>
    <col min="9220" max="9220" width="14.6640625" style="8" customWidth="1"/>
    <col min="9221" max="9221" width="18.6640625" style="8" customWidth="1"/>
    <col min="9222" max="9222" width="62.33203125" style="8" customWidth="1"/>
    <col min="9223" max="9223" width="0.5546875" style="8" customWidth="1"/>
    <col min="9224" max="9224" width="14.6640625" style="8" customWidth="1"/>
    <col min="9225" max="9225" width="14.44140625" style="8" customWidth="1"/>
    <col min="9226" max="9226" width="13.44140625" style="8" customWidth="1"/>
    <col min="9227" max="9227" width="9.33203125" style="8"/>
    <col min="9228" max="9228" width="17.6640625" style="8" customWidth="1"/>
    <col min="9229" max="9472" width="9.33203125" style="8"/>
    <col min="9473" max="9473" width="13.6640625" style="8" customWidth="1"/>
    <col min="9474" max="9474" width="19" style="8" customWidth="1"/>
    <col min="9475" max="9475" width="1" style="8" customWidth="1"/>
    <col min="9476" max="9476" width="14.6640625" style="8" customWidth="1"/>
    <col min="9477" max="9477" width="18.6640625" style="8" customWidth="1"/>
    <col min="9478" max="9478" width="62.33203125" style="8" customWidth="1"/>
    <col min="9479" max="9479" width="0.5546875" style="8" customWidth="1"/>
    <col min="9480" max="9480" width="14.6640625" style="8" customWidth="1"/>
    <col min="9481" max="9481" width="14.44140625" style="8" customWidth="1"/>
    <col min="9482" max="9482" width="13.44140625" style="8" customWidth="1"/>
    <col min="9483" max="9483" width="9.33203125" style="8"/>
    <col min="9484" max="9484" width="17.6640625" style="8" customWidth="1"/>
    <col min="9485" max="9728" width="9.33203125" style="8"/>
    <col min="9729" max="9729" width="13.6640625" style="8" customWidth="1"/>
    <col min="9730" max="9730" width="19" style="8" customWidth="1"/>
    <col min="9731" max="9731" width="1" style="8" customWidth="1"/>
    <col min="9732" max="9732" width="14.6640625" style="8" customWidth="1"/>
    <col min="9733" max="9733" width="18.6640625" style="8" customWidth="1"/>
    <col min="9734" max="9734" width="62.33203125" style="8" customWidth="1"/>
    <col min="9735" max="9735" width="0.5546875" style="8" customWidth="1"/>
    <col min="9736" max="9736" width="14.6640625" style="8" customWidth="1"/>
    <col min="9737" max="9737" width="14.44140625" style="8" customWidth="1"/>
    <col min="9738" max="9738" width="13.44140625" style="8" customWidth="1"/>
    <col min="9739" max="9739" width="9.33203125" style="8"/>
    <col min="9740" max="9740" width="17.6640625" style="8" customWidth="1"/>
    <col min="9741" max="9984" width="9.33203125" style="8"/>
    <col min="9985" max="9985" width="13.6640625" style="8" customWidth="1"/>
    <col min="9986" max="9986" width="19" style="8" customWidth="1"/>
    <col min="9987" max="9987" width="1" style="8" customWidth="1"/>
    <col min="9988" max="9988" width="14.6640625" style="8" customWidth="1"/>
    <col min="9989" max="9989" width="18.6640625" style="8" customWidth="1"/>
    <col min="9990" max="9990" width="62.33203125" style="8" customWidth="1"/>
    <col min="9991" max="9991" width="0.5546875" style="8" customWidth="1"/>
    <col min="9992" max="9992" width="14.6640625" style="8" customWidth="1"/>
    <col min="9993" max="9993" width="14.44140625" style="8" customWidth="1"/>
    <col min="9994" max="9994" width="13.44140625" style="8" customWidth="1"/>
    <col min="9995" max="9995" width="9.33203125" style="8"/>
    <col min="9996" max="9996" width="17.6640625" style="8" customWidth="1"/>
    <col min="9997" max="10240" width="9.33203125" style="8"/>
    <col min="10241" max="10241" width="13.6640625" style="8" customWidth="1"/>
    <col min="10242" max="10242" width="19" style="8" customWidth="1"/>
    <col min="10243" max="10243" width="1" style="8" customWidth="1"/>
    <col min="10244" max="10244" width="14.6640625" style="8" customWidth="1"/>
    <col min="10245" max="10245" width="18.6640625" style="8" customWidth="1"/>
    <col min="10246" max="10246" width="62.33203125" style="8" customWidth="1"/>
    <col min="10247" max="10247" width="0.5546875" style="8" customWidth="1"/>
    <col min="10248" max="10248" width="14.6640625" style="8" customWidth="1"/>
    <col min="10249" max="10249" width="14.44140625" style="8" customWidth="1"/>
    <col min="10250" max="10250" width="13.44140625" style="8" customWidth="1"/>
    <col min="10251" max="10251" width="9.33203125" style="8"/>
    <col min="10252" max="10252" width="17.6640625" style="8" customWidth="1"/>
    <col min="10253" max="10496" width="9.33203125" style="8"/>
    <col min="10497" max="10497" width="13.6640625" style="8" customWidth="1"/>
    <col min="10498" max="10498" width="19" style="8" customWidth="1"/>
    <col min="10499" max="10499" width="1" style="8" customWidth="1"/>
    <col min="10500" max="10500" width="14.6640625" style="8" customWidth="1"/>
    <col min="10501" max="10501" width="18.6640625" style="8" customWidth="1"/>
    <col min="10502" max="10502" width="62.33203125" style="8" customWidth="1"/>
    <col min="10503" max="10503" width="0.5546875" style="8" customWidth="1"/>
    <col min="10504" max="10504" width="14.6640625" style="8" customWidth="1"/>
    <col min="10505" max="10505" width="14.44140625" style="8" customWidth="1"/>
    <col min="10506" max="10506" width="13.44140625" style="8" customWidth="1"/>
    <col min="10507" max="10507" width="9.33203125" style="8"/>
    <col min="10508" max="10508" width="17.6640625" style="8" customWidth="1"/>
    <col min="10509" max="10752" width="9.33203125" style="8"/>
    <col min="10753" max="10753" width="13.6640625" style="8" customWidth="1"/>
    <col min="10754" max="10754" width="19" style="8" customWidth="1"/>
    <col min="10755" max="10755" width="1" style="8" customWidth="1"/>
    <col min="10756" max="10756" width="14.6640625" style="8" customWidth="1"/>
    <col min="10757" max="10757" width="18.6640625" style="8" customWidth="1"/>
    <col min="10758" max="10758" width="62.33203125" style="8" customWidth="1"/>
    <col min="10759" max="10759" width="0.5546875" style="8" customWidth="1"/>
    <col min="10760" max="10760" width="14.6640625" style="8" customWidth="1"/>
    <col min="10761" max="10761" width="14.44140625" style="8" customWidth="1"/>
    <col min="10762" max="10762" width="13.44140625" style="8" customWidth="1"/>
    <col min="10763" max="10763" width="9.33203125" style="8"/>
    <col min="10764" max="10764" width="17.6640625" style="8" customWidth="1"/>
    <col min="10765" max="11008" width="9.33203125" style="8"/>
    <col min="11009" max="11009" width="13.6640625" style="8" customWidth="1"/>
    <col min="11010" max="11010" width="19" style="8" customWidth="1"/>
    <col min="11011" max="11011" width="1" style="8" customWidth="1"/>
    <col min="11012" max="11012" width="14.6640625" style="8" customWidth="1"/>
    <col min="11013" max="11013" width="18.6640625" style="8" customWidth="1"/>
    <col min="11014" max="11014" width="62.33203125" style="8" customWidth="1"/>
    <col min="11015" max="11015" width="0.5546875" style="8" customWidth="1"/>
    <col min="11016" max="11016" width="14.6640625" style="8" customWidth="1"/>
    <col min="11017" max="11017" width="14.44140625" style="8" customWidth="1"/>
    <col min="11018" max="11018" width="13.44140625" style="8" customWidth="1"/>
    <col min="11019" max="11019" width="9.33203125" style="8"/>
    <col min="11020" max="11020" width="17.6640625" style="8" customWidth="1"/>
    <col min="11021" max="11264" width="9.33203125" style="8"/>
    <col min="11265" max="11265" width="13.6640625" style="8" customWidth="1"/>
    <col min="11266" max="11266" width="19" style="8" customWidth="1"/>
    <col min="11267" max="11267" width="1" style="8" customWidth="1"/>
    <col min="11268" max="11268" width="14.6640625" style="8" customWidth="1"/>
    <col min="11269" max="11269" width="18.6640625" style="8" customWidth="1"/>
    <col min="11270" max="11270" width="62.33203125" style="8" customWidth="1"/>
    <col min="11271" max="11271" width="0.5546875" style="8" customWidth="1"/>
    <col min="11272" max="11272" width="14.6640625" style="8" customWidth="1"/>
    <col min="11273" max="11273" width="14.44140625" style="8" customWidth="1"/>
    <col min="11274" max="11274" width="13.44140625" style="8" customWidth="1"/>
    <col min="11275" max="11275" width="9.33203125" style="8"/>
    <col min="11276" max="11276" width="17.6640625" style="8" customWidth="1"/>
    <col min="11277" max="11520" width="9.33203125" style="8"/>
    <col min="11521" max="11521" width="13.6640625" style="8" customWidth="1"/>
    <col min="11522" max="11522" width="19" style="8" customWidth="1"/>
    <col min="11523" max="11523" width="1" style="8" customWidth="1"/>
    <col min="11524" max="11524" width="14.6640625" style="8" customWidth="1"/>
    <col min="11525" max="11525" width="18.6640625" style="8" customWidth="1"/>
    <col min="11526" max="11526" width="62.33203125" style="8" customWidth="1"/>
    <col min="11527" max="11527" width="0.5546875" style="8" customWidth="1"/>
    <col min="11528" max="11528" width="14.6640625" style="8" customWidth="1"/>
    <col min="11529" max="11529" width="14.44140625" style="8" customWidth="1"/>
    <col min="11530" max="11530" width="13.44140625" style="8" customWidth="1"/>
    <col min="11531" max="11531" width="9.33203125" style="8"/>
    <col min="11532" max="11532" width="17.6640625" style="8" customWidth="1"/>
    <col min="11533" max="11776" width="9.33203125" style="8"/>
    <col min="11777" max="11777" width="13.6640625" style="8" customWidth="1"/>
    <col min="11778" max="11778" width="19" style="8" customWidth="1"/>
    <col min="11779" max="11779" width="1" style="8" customWidth="1"/>
    <col min="11780" max="11780" width="14.6640625" style="8" customWidth="1"/>
    <col min="11781" max="11781" width="18.6640625" style="8" customWidth="1"/>
    <col min="11782" max="11782" width="62.33203125" style="8" customWidth="1"/>
    <col min="11783" max="11783" width="0.5546875" style="8" customWidth="1"/>
    <col min="11784" max="11784" width="14.6640625" style="8" customWidth="1"/>
    <col min="11785" max="11785" width="14.44140625" style="8" customWidth="1"/>
    <col min="11786" max="11786" width="13.44140625" style="8" customWidth="1"/>
    <col min="11787" max="11787" width="9.33203125" style="8"/>
    <col min="11788" max="11788" width="17.6640625" style="8" customWidth="1"/>
    <col min="11789" max="12032" width="9.33203125" style="8"/>
    <col min="12033" max="12033" width="13.6640625" style="8" customWidth="1"/>
    <col min="12034" max="12034" width="19" style="8" customWidth="1"/>
    <col min="12035" max="12035" width="1" style="8" customWidth="1"/>
    <col min="12036" max="12036" width="14.6640625" style="8" customWidth="1"/>
    <col min="12037" max="12037" width="18.6640625" style="8" customWidth="1"/>
    <col min="12038" max="12038" width="62.33203125" style="8" customWidth="1"/>
    <col min="12039" max="12039" width="0.5546875" style="8" customWidth="1"/>
    <col min="12040" max="12040" width="14.6640625" style="8" customWidth="1"/>
    <col min="12041" max="12041" width="14.44140625" style="8" customWidth="1"/>
    <col min="12042" max="12042" width="13.44140625" style="8" customWidth="1"/>
    <col min="12043" max="12043" width="9.33203125" style="8"/>
    <col min="12044" max="12044" width="17.6640625" style="8" customWidth="1"/>
    <col min="12045" max="12288" width="9.33203125" style="8"/>
    <col min="12289" max="12289" width="13.6640625" style="8" customWidth="1"/>
    <col min="12290" max="12290" width="19" style="8" customWidth="1"/>
    <col min="12291" max="12291" width="1" style="8" customWidth="1"/>
    <col min="12292" max="12292" width="14.6640625" style="8" customWidth="1"/>
    <col min="12293" max="12293" width="18.6640625" style="8" customWidth="1"/>
    <col min="12294" max="12294" width="62.33203125" style="8" customWidth="1"/>
    <col min="12295" max="12295" width="0.5546875" style="8" customWidth="1"/>
    <col min="12296" max="12296" width="14.6640625" style="8" customWidth="1"/>
    <col min="12297" max="12297" width="14.44140625" style="8" customWidth="1"/>
    <col min="12298" max="12298" width="13.44140625" style="8" customWidth="1"/>
    <col min="12299" max="12299" width="9.33203125" style="8"/>
    <col min="12300" max="12300" width="17.6640625" style="8" customWidth="1"/>
    <col min="12301" max="12544" width="9.33203125" style="8"/>
    <col min="12545" max="12545" width="13.6640625" style="8" customWidth="1"/>
    <col min="12546" max="12546" width="19" style="8" customWidth="1"/>
    <col min="12547" max="12547" width="1" style="8" customWidth="1"/>
    <col min="12548" max="12548" width="14.6640625" style="8" customWidth="1"/>
    <col min="12549" max="12549" width="18.6640625" style="8" customWidth="1"/>
    <col min="12550" max="12550" width="62.33203125" style="8" customWidth="1"/>
    <col min="12551" max="12551" width="0.5546875" style="8" customWidth="1"/>
    <col min="12552" max="12552" width="14.6640625" style="8" customWidth="1"/>
    <col min="12553" max="12553" width="14.44140625" style="8" customWidth="1"/>
    <col min="12554" max="12554" width="13.44140625" style="8" customWidth="1"/>
    <col min="12555" max="12555" width="9.33203125" style="8"/>
    <col min="12556" max="12556" width="17.6640625" style="8" customWidth="1"/>
    <col min="12557" max="12800" width="9.33203125" style="8"/>
    <col min="12801" max="12801" width="13.6640625" style="8" customWidth="1"/>
    <col min="12802" max="12802" width="19" style="8" customWidth="1"/>
    <col min="12803" max="12803" width="1" style="8" customWidth="1"/>
    <col min="12804" max="12804" width="14.6640625" style="8" customWidth="1"/>
    <col min="12805" max="12805" width="18.6640625" style="8" customWidth="1"/>
    <col min="12806" max="12806" width="62.33203125" style="8" customWidth="1"/>
    <col min="12807" max="12807" width="0.5546875" style="8" customWidth="1"/>
    <col min="12808" max="12808" width="14.6640625" style="8" customWidth="1"/>
    <col min="12809" max="12809" width="14.44140625" style="8" customWidth="1"/>
    <col min="12810" max="12810" width="13.44140625" style="8" customWidth="1"/>
    <col min="12811" max="12811" width="9.33203125" style="8"/>
    <col min="12812" max="12812" width="17.6640625" style="8" customWidth="1"/>
    <col min="12813" max="13056" width="9.33203125" style="8"/>
    <col min="13057" max="13057" width="13.6640625" style="8" customWidth="1"/>
    <col min="13058" max="13058" width="19" style="8" customWidth="1"/>
    <col min="13059" max="13059" width="1" style="8" customWidth="1"/>
    <col min="13060" max="13060" width="14.6640625" style="8" customWidth="1"/>
    <col min="13061" max="13061" width="18.6640625" style="8" customWidth="1"/>
    <col min="13062" max="13062" width="62.33203125" style="8" customWidth="1"/>
    <col min="13063" max="13063" width="0.5546875" style="8" customWidth="1"/>
    <col min="13064" max="13064" width="14.6640625" style="8" customWidth="1"/>
    <col min="13065" max="13065" width="14.44140625" style="8" customWidth="1"/>
    <col min="13066" max="13066" width="13.44140625" style="8" customWidth="1"/>
    <col min="13067" max="13067" width="9.33203125" style="8"/>
    <col min="13068" max="13068" width="17.6640625" style="8" customWidth="1"/>
    <col min="13069" max="13312" width="9.33203125" style="8"/>
    <col min="13313" max="13313" width="13.6640625" style="8" customWidth="1"/>
    <col min="13314" max="13314" width="19" style="8" customWidth="1"/>
    <col min="13315" max="13315" width="1" style="8" customWidth="1"/>
    <col min="13316" max="13316" width="14.6640625" style="8" customWidth="1"/>
    <col min="13317" max="13317" width="18.6640625" style="8" customWidth="1"/>
    <col min="13318" max="13318" width="62.33203125" style="8" customWidth="1"/>
    <col min="13319" max="13319" width="0.5546875" style="8" customWidth="1"/>
    <col min="13320" max="13320" width="14.6640625" style="8" customWidth="1"/>
    <col min="13321" max="13321" width="14.44140625" style="8" customWidth="1"/>
    <col min="13322" max="13322" width="13.44140625" style="8" customWidth="1"/>
    <col min="13323" max="13323" width="9.33203125" style="8"/>
    <col min="13324" max="13324" width="17.6640625" style="8" customWidth="1"/>
    <col min="13325" max="13568" width="9.33203125" style="8"/>
    <col min="13569" max="13569" width="13.6640625" style="8" customWidth="1"/>
    <col min="13570" max="13570" width="19" style="8" customWidth="1"/>
    <col min="13571" max="13571" width="1" style="8" customWidth="1"/>
    <col min="13572" max="13572" width="14.6640625" style="8" customWidth="1"/>
    <col min="13573" max="13573" width="18.6640625" style="8" customWidth="1"/>
    <col min="13574" max="13574" width="62.33203125" style="8" customWidth="1"/>
    <col min="13575" max="13575" width="0.5546875" style="8" customWidth="1"/>
    <col min="13576" max="13576" width="14.6640625" style="8" customWidth="1"/>
    <col min="13577" max="13577" width="14.44140625" style="8" customWidth="1"/>
    <col min="13578" max="13578" width="13.44140625" style="8" customWidth="1"/>
    <col min="13579" max="13579" width="9.33203125" style="8"/>
    <col min="13580" max="13580" width="17.6640625" style="8" customWidth="1"/>
    <col min="13581" max="13824" width="9.33203125" style="8"/>
    <col min="13825" max="13825" width="13.6640625" style="8" customWidth="1"/>
    <col min="13826" max="13826" width="19" style="8" customWidth="1"/>
    <col min="13827" max="13827" width="1" style="8" customWidth="1"/>
    <col min="13828" max="13828" width="14.6640625" style="8" customWidth="1"/>
    <col min="13829" max="13829" width="18.6640625" style="8" customWidth="1"/>
    <col min="13830" max="13830" width="62.33203125" style="8" customWidth="1"/>
    <col min="13831" max="13831" width="0.5546875" style="8" customWidth="1"/>
    <col min="13832" max="13832" width="14.6640625" style="8" customWidth="1"/>
    <col min="13833" max="13833" width="14.44140625" style="8" customWidth="1"/>
    <col min="13834" max="13834" width="13.44140625" style="8" customWidth="1"/>
    <col min="13835" max="13835" width="9.33203125" style="8"/>
    <col min="13836" max="13836" width="17.6640625" style="8" customWidth="1"/>
    <col min="13837" max="14080" width="9.33203125" style="8"/>
    <col min="14081" max="14081" width="13.6640625" style="8" customWidth="1"/>
    <col min="14082" max="14082" width="19" style="8" customWidth="1"/>
    <col min="14083" max="14083" width="1" style="8" customWidth="1"/>
    <col min="14084" max="14084" width="14.6640625" style="8" customWidth="1"/>
    <col min="14085" max="14085" width="18.6640625" style="8" customWidth="1"/>
    <col min="14086" max="14086" width="62.33203125" style="8" customWidth="1"/>
    <col min="14087" max="14087" width="0.5546875" style="8" customWidth="1"/>
    <col min="14088" max="14088" width="14.6640625" style="8" customWidth="1"/>
    <col min="14089" max="14089" width="14.44140625" style="8" customWidth="1"/>
    <col min="14090" max="14090" width="13.44140625" style="8" customWidth="1"/>
    <col min="14091" max="14091" width="9.33203125" style="8"/>
    <col min="14092" max="14092" width="17.6640625" style="8" customWidth="1"/>
    <col min="14093" max="14336" width="9.33203125" style="8"/>
    <col min="14337" max="14337" width="13.6640625" style="8" customWidth="1"/>
    <col min="14338" max="14338" width="19" style="8" customWidth="1"/>
    <col min="14339" max="14339" width="1" style="8" customWidth="1"/>
    <col min="14340" max="14340" width="14.6640625" style="8" customWidth="1"/>
    <col min="14341" max="14341" width="18.6640625" style="8" customWidth="1"/>
    <col min="14342" max="14342" width="62.33203125" style="8" customWidth="1"/>
    <col min="14343" max="14343" width="0.5546875" style="8" customWidth="1"/>
    <col min="14344" max="14344" width="14.6640625" style="8" customWidth="1"/>
    <col min="14345" max="14345" width="14.44140625" style="8" customWidth="1"/>
    <col min="14346" max="14346" width="13.44140625" style="8" customWidth="1"/>
    <col min="14347" max="14347" width="9.33203125" style="8"/>
    <col min="14348" max="14348" width="17.6640625" style="8" customWidth="1"/>
    <col min="14349" max="14592" width="9.33203125" style="8"/>
    <col min="14593" max="14593" width="13.6640625" style="8" customWidth="1"/>
    <col min="14594" max="14594" width="19" style="8" customWidth="1"/>
    <col min="14595" max="14595" width="1" style="8" customWidth="1"/>
    <col min="14596" max="14596" width="14.6640625" style="8" customWidth="1"/>
    <col min="14597" max="14597" width="18.6640625" style="8" customWidth="1"/>
    <col min="14598" max="14598" width="62.33203125" style="8" customWidth="1"/>
    <col min="14599" max="14599" width="0.5546875" style="8" customWidth="1"/>
    <col min="14600" max="14600" width="14.6640625" style="8" customWidth="1"/>
    <col min="14601" max="14601" width="14.44140625" style="8" customWidth="1"/>
    <col min="14602" max="14602" width="13.44140625" style="8" customWidth="1"/>
    <col min="14603" max="14603" width="9.33203125" style="8"/>
    <col min="14604" max="14604" width="17.6640625" style="8" customWidth="1"/>
    <col min="14605" max="14848" width="9.33203125" style="8"/>
    <col min="14849" max="14849" width="13.6640625" style="8" customWidth="1"/>
    <col min="14850" max="14850" width="19" style="8" customWidth="1"/>
    <col min="14851" max="14851" width="1" style="8" customWidth="1"/>
    <col min="14852" max="14852" width="14.6640625" style="8" customWidth="1"/>
    <col min="14853" max="14853" width="18.6640625" style="8" customWidth="1"/>
    <col min="14854" max="14854" width="62.33203125" style="8" customWidth="1"/>
    <col min="14855" max="14855" width="0.5546875" style="8" customWidth="1"/>
    <col min="14856" max="14856" width="14.6640625" style="8" customWidth="1"/>
    <col min="14857" max="14857" width="14.44140625" style="8" customWidth="1"/>
    <col min="14858" max="14858" width="13.44140625" style="8" customWidth="1"/>
    <col min="14859" max="14859" width="9.33203125" style="8"/>
    <col min="14860" max="14860" width="17.6640625" style="8" customWidth="1"/>
    <col min="14861" max="15104" width="9.33203125" style="8"/>
    <col min="15105" max="15105" width="13.6640625" style="8" customWidth="1"/>
    <col min="15106" max="15106" width="19" style="8" customWidth="1"/>
    <col min="15107" max="15107" width="1" style="8" customWidth="1"/>
    <col min="15108" max="15108" width="14.6640625" style="8" customWidth="1"/>
    <col min="15109" max="15109" width="18.6640625" style="8" customWidth="1"/>
    <col min="15110" max="15110" width="62.33203125" style="8" customWidth="1"/>
    <col min="15111" max="15111" width="0.5546875" style="8" customWidth="1"/>
    <col min="15112" max="15112" width="14.6640625" style="8" customWidth="1"/>
    <col min="15113" max="15113" width="14.44140625" style="8" customWidth="1"/>
    <col min="15114" max="15114" width="13.44140625" style="8" customWidth="1"/>
    <col min="15115" max="15115" width="9.33203125" style="8"/>
    <col min="15116" max="15116" width="17.6640625" style="8" customWidth="1"/>
    <col min="15117" max="15360" width="9.33203125" style="8"/>
    <col min="15361" max="15361" width="13.6640625" style="8" customWidth="1"/>
    <col min="15362" max="15362" width="19" style="8" customWidth="1"/>
    <col min="15363" max="15363" width="1" style="8" customWidth="1"/>
    <col min="15364" max="15364" width="14.6640625" style="8" customWidth="1"/>
    <col min="15365" max="15365" width="18.6640625" style="8" customWidth="1"/>
    <col min="15366" max="15366" width="62.33203125" style="8" customWidth="1"/>
    <col min="15367" max="15367" width="0.5546875" style="8" customWidth="1"/>
    <col min="15368" max="15368" width="14.6640625" style="8" customWidth="1"/>
    <col min="15369" max="15369" width="14.44140625" style="8" customWidth="1"/>
    <col min="15370" max="15370" width="13.44140625" style="8" customWidth="1"/>
    <col min="15371" max="15371" width="9.33203125" style="8"/>
    <col min="15372" max="15372" width="17.6640625" style="8" customWidth="1"/>
    <col min="15373" max="15616" width="9.33203125" style="8"/>
    <col min="15617" max="15617" width="13.6640625" style="8" customWidth="1"/>
    <col min="15618" max="15618" width="19" style="8" customWidth="1"/>
    <col min="15619" max="15619" width="1" style="8" customWidth="1"/>
    <col min="15620" max="15620" width="14.6640625" style="8" customWidth="1"/>
    <col min="15621" max="15621" width="18.6640625" style="8" customWidth="1"/>
    <col min="15622" max="15622" width="62.33203125" style="8" customWidth="1"/>
    <col min="15623" max="15623" width="0.5546875" style="8" customWidth="1"/>
    <col min="15624" max="15624" width="14.6640625" style="8" customWidth="1"/>
    <col min="15625" max="15625" width="14.44140625" style="8" customWidth="1"/>
    <col min="15626" max="15626" width="13.44140625" style="8" customWidth="1"/>
    <col min="15627" max="15627" width="9.33203125" style="8"/>
    <col min="15628" max="15628" width="17.6640625" style="8" customWidth="1"/>
    <col min="15629" max="15872" width="9.33203125" style="8"/>
    <col min="15873" max="15873" width="13.6640625" style="8" customWidth="1"/>
    <col min="15874" max="15874" width="19" style="8" customWidth="1"/>
    <col min="15875" max="15875" width="1" style="8" customWidth="1"/>
    <col min="15876" max="15876" width="14.6640625" style="8" customWidth="1"/>
    <col min="15877" max="15877" width="18.6640625" style="8" customWidth="1"/>
    <col min="15878" max="15878" width="62.33203125" style="8" customWidth="1"/>
    <col min="15879" max="15879" width="0.5546875" style="8" customWidth="1"/>
    <col min="15880" max="15880" width="14.6640625" style="8" customWidth="1"/>
    <col min="15881" max="15881" width="14.44140625" style="8" customWidth="1"/>
    <col min="15882" max="15882" width="13.44140625" style="8" customWidth="1"/>
    <col min="15883" max="15883" width="9.33203125" style="8"/>
    <col min="15884" max="15884" width="17.6640625" style="8" customWidth="1"/>
    <col min="15885" max="16128" width="9.33203125" style="8"/>
    <col min="16129" max="16129" width="13.6640625" style="8" customWidth="1"/>
    <col min="16130" max="16130" width="19" style="8" customWidth="1"/>
    <col min="16131" max="16131" width="1" style="8" customWidth="1"/>
    <col min="16132" max="16132" width="14.6640625" style="8" customWidth="1"/>
    <col min="16133" max="16133" width="18.6640625" style="8" customWidth="1"/>
    <col min="16134" max="16134" width="62.33203125" style="8" customWidth="1"/>
    <col min="16135" max="16135" width="0.5546875" style="8" customWidth="1"/>
    <col min="16136" max="16136" width="14.6640625" style="8" customWidth="1"/>
    <col min="16137" max="16137" width="14.44140625" style="8" customWidth="1"/>
    <col min="16138" max="16138" width="13.44140625" style="8" customWidth="1"/>
    <col min="16139" max="16139" width="9.33203125" style="8"/>
    <col min="16140" max="16140" width="17.6640625" style="8" customWidth="1"/>
    <col min="16141" max="16384" width="9.33203125" style="8"/>
  </cols>
  <sheetData>
    <row r="1" spans="1:10" s="1" customFormat="1" ht="63" customHeight="1"/>
    <row r="2" spans="1:10" s="1" customFormat="1" ht="15" customHeight="1">
      <c r="A2" s="2"/>
      <c r="B2" s="3"/>
      <c r="C2" s="3"/>
      <c r="D2" s="3"/>
      <c r="E2" s="3"/>
      <c r="F2" s="3"/>
      <c r="G2" s="3"/>
      <c r="H2" s="3"/>
      <c r="I2" s="165"/>
    </row>
    <row r="3" spans="1:10" s="1" customFormat="1" ht="60.75" customHeight="1">
      <c r="A3" s="2"/>
      <c r="B3" s="4"/>
      <c r="C3" s="5"/>
      <c r="D3" s="164"/>
      <c r="E3" s="164" t="s">
        <v>62</v>
      </c>
      <c r="F3" s="378" t="s">
        <v>63</v>
      </c>
      <c r="G3" s="378"/>
      <c r="H3" s="378"/>
      <c r="I3" s="165"/>
    </row>
    <row r="4" spans="1:10" s="1" customFormat="1" ht="81" customHeight="1">
      <c r="A4" s="2"/>
      <c r="B4" s="338" t="s">
        <v>64</v>
      </c>
      <c r="C4" s="338"/>
      <c r="D4" s="338"/>
      <c r="E4" s="338"/>
      <c r="F4" s="338"/>
      <c r="G4" s="338"/>
      <c r="H4" s="338"/>
    </row>
    <row r="5" spans="1:10" s="1" customFormat="1" ht="24.75" customHeight="1">
      <c r="A5" s="6"/>
      <c r="B5" s="166" t="s">
        <v>3</v>
      </c>
      <c r="C5" s="167">
        <v>4</v>
      </c>
      <c r="D5" s="167">
        <v>1.2</v>
      </c>
      <c r="E5" s="166" t="s">
        <v>4</v>
      </c>
      <c r="F5" s="168">
        <v>44317</v>
      </c>
      <c r="G5" s="2"/>
      <c r="I5" s="169"/>
      <c r="J5" s="7"/>
    </row>
    <row r="6" spans="1:10" s="2" customFormat="1"/>
    <row r="7" spans="1:10" s="2" customFormat="1" ht="85.5" customHeight="1">
      <c r="B7" s="379" t="s">
        <v>65</v>
      </c>
      <c r="C7" s="379"/>
      <c r="D7" s="379"/>
      <c r="E7" s="379"/>
      <c r="F7" s="379"/>
      <c r="G7" s="379"/>
      <c r="H7" s="379"/>
      <c r="I7" s="379"/>
    </row>
    <row r="8" spans="1:10" ht="12" customHeight="1">
      <c r="B8" s="170"/>
      <c r="C8" s="170"/>
      <c r="D8" s="170"/>
      <c r="E8" s="170"/>
      <c r="F8" s="170"/>
      <c r="G8" s="170"/>
      <c r="H8" s="170"/>
      <c r="I8" s="170"/>
      <c r="J8" s="171"/>
    </row>
    <row r="9" spans="1:10" ht="1.5" customHeight="1">
      <c r="B9" s="170"/>
      <c r="C9" s="170"/>
      <c r="D9" s="170"/>
      <c r="E9" s="170"/>
      <c r="F9" s="170"/>
      <c r="G9" s="170"/>
      <c r="H9" s="170"/>
      <c r="I9" s="170"/>
      <c r="J9" s="171"/>
    </row>
    <row r="10" spans="1:10" ht="17.25" customHeight="1">
      <c r="B10" s="172" t="s">
        <v>66</v>
      </c>
      <c r="C10" s="10"/>
      <c r="D10" s="10"/>
      <c r="E10" s="10"/>
      <c r="F10" s="10"/>
      <c r="G10" s="10"/>
    </row>
    <row r="11" spans="1:10" ht="1.5" customHeight="1">
      <c r="B11" s="173"/>
      <c r="C11" s="10"/>
      <c r="D11" s="10"/>
      <c r="E11" s="10"/>
      <c r="F11" s="10"/>
      <c r="G11" s="10"/>
    </row>
    <row r="12" spans="1:10" ht="10.199999999999999" customHeight="1">
      <c r="B12" s="173"/>
      <c r="C12" s="10"/>
      <c r="D12" s="10"/>
      <c r="E12" s="10"/>
      <c r="F12" s="10"/>
      <c r="G12" s="10"/>
    </row>
    <row r="13" spans="1:10" ht="16.2" customHeight="1">
      <c r="B13" s="173"/>
      <c r="C13" s="10"/>
      <c r="D13" s="375"/>
      <c r="E13" s="377" t="s">
        <v>23</v>
      </c>
      <c r="F13" s="9"/>
      <c r="G13" s="10"/>
    </row>
    <row r="14" spans="1:10" ht="16.2" customHeight="1">
      <c r="B14" s="173"/>
      <c r="C14" s="10"/>
      <c r="D14" s="376"/>
      <c r="E14" s="377"/>
      <c r="F14" s="281" t="str">
        <f>(IF((MOD(ROUND(D13*1000,2),10)&lt;&gt;0),"ERROR: Rating must be in 0.01 star increment",""))</f>
        <v/>
      </c>
      <c r="G14" s="10"/>
    </row>
    <row r="15" spans="1:10" ht="17.25" customHeight="1">
      <c r="C15" s="10"/>
      <c r="D15" s="12"/>
      <c r="E15" s="10"/>
      <c r="F15" s="10"/>
      <c r="G15" s="10"/>
    </row>
    <row r="16" spans="1:10" ht="3.75" customHeight="1">
      <c r="B16" s="174"/>
      <c r="C16" s="174"/>
      <c r="D16" s="175"/>
      <c r="E16" s="12"/>
      <c r="F16" s="174"/>
      <c r="G16" s="174"/>
    </row>
    <row r="17" spans="2:12" ht="16.2" customHeight="1">
      <c r="B17" s="173"/>
      <c r="C17" s="173"/>
      <c r="D17" s="375"/>
      <c r="E17" s="377" t="s">
        <v>23</v>
      </c>
      <c r="F17" s="9"/>
      <c r="G17" s="173"/>
    </row>
    <row r="18" spans="2:12" ht="16.2" customHeight="1">
      <c r="B18" s="173"/>
      <c r="C18" s="173"/>
      <c r="D18" s="376"/>
      <c r="E18" s="377"/>
      <c r="F18" s="281" t="str">
        <f>(IF((MOD(ROUND(D17*1000,2),10)&lt;&gt;0),"ERROR: Rating must be in 0.01 star increment",""))</f>
        <v/>
      </c>
      <c r="G18" s="173"/>
    </row>
    <row r="19" spans="2:12" ht="13.5" customHeight="1">
      <c r="D19" s="173"/>
      <c r="H19" s="176"/>
      <c r="I19" s="177"/>
    </row>
    <row r="20" spans="2:12" ht="1.5" customHeight="1">
      <c r="B20" s="9"/>
      <c r="H20" s="176"/>
      <c r="I20" s="177"/>
    </row>
    <row r="21" spans="2:12" ht="17.25" customHeight="1">
      <c r="B21" s="382" t="s">
        <v>67</v>
      </c>
      <c r="C21" s="382"/>
      <c r="D21" s="382"/>
      <c r="E21" s="382"/>
      <c r="F21" s="382"/>
      <c r="G21" s="382"/>
      <c r="H21" s="383"/>
      <c r="I21" s="383"/>
      <c r="J21" s="383"/>
    </row>
    <row r="22" spans="2:12" ht="1.5" customHeight="1">
      <c r="B22" s="178"/>
      <c r="C22" s="178"/>
      <c r="D22" s="178"/>
      <c r="E22" s="178"/>
      <c r="F22" s="178"/>
      <c r="G22" s="178"/>
      <c r="H22" s="171"/>
      <c r="I22" s="171"/>
      <c r="J22" s="171"/>
    </row>
    <row r="23" spans="2:12" ht="10.199999999999999" customHeight="1">
      <c r="B23" s="178"/>
      <c r="C23" s="178"/>
      <c r="D23" s="178"/>
      <c r="E23" s="178"/>
      <c r="F23" s="178"/>
      <c r="G23" s="178"/>
      <c r="H23" s="171"/>
      <c r="I23" s="171"/>
      <c r="J23" s="171"/>
    </row>
    <row r="24" spans="2:12" s="16" customFormat="1" ht="20.100000000000001" customHeight="1">
      <c r="B24" s="179" t="s">
        <v>5</v>
      </c>
      <c r="C24" s="180"/>
      <c r="D24" s="180"/>
      <c r="E24" s="180"/>
      <c r="F24" s="181"/>
      <c r="G24" s="182"/>
      <c r="H24" s="384"/>
      <c r="I24" s="385"/>
    </row>
    <row r="25" spans="2:12" s="16" customFormat="1" ht="20.100000000000001" customHeight="1">
      <c r="B25" s="183" t="s">
        <v>68</v>
      </c>
      <c r="C25" s="184"/>
      <c r="D25" s="184"/>
      <c r="E25" s="184"/>
      <c r="F25" s="185"/>
      <c r="G25" s="186"/>
      <c r="H25" s="386"/>
      <c r="I25" s="387"/>
    </row>
    <row r="26" spans="2:12" s="16" customFormat="1" ht="20.100000000000001" customHeight="1">
      <c r="B26" s="183" t="s">
        <v>69</v>
      </c>
      <c r="C26" s="184"/>
      <c r="D26" s="184"/>
      <c r="E26" s="184"/>
      <c r="F26" s="185"/>
      <c r="G26" s="186"/>
      <c r="H26" s="386"/>
      <c r="I26" s="387"/>
      <c r="J26" s="388" t="str">
        <f>IF((CentralACAprts+CondWaterAprt+NoCentralACAprt)&gt;NoofAprts,"Sum of the apartments that fall within these three categories cannot be higher than total number of apartments","")</f>
        <v/>
      </c>
      <c r="K26" s="389"/>
      <c r="L26" s="389"/>
    </row>
    <row r="27" spans="2:12" s="16" customFormat="1" ht="20.100000000000001" customHeight="1">
      <c r="B27" s="183" t="s">
        <v>70</v>
      </c>
      <c r="C27" s="187"/>
      <c r="D27" s="187"/>
      <c r="E27" s="187"/>
      <c r="F27" s="188"/>
      <c r="G27" s="189"/>
      <c r="H27" s="386"/>
      <c r="I27" s="387"/>
      <c r="J27" s="388"/>
      <c r="K27" s="389"/>
      <c r="L27" s="389"/>
    </row>
    <row r="28" spans="2:12" s="16" customFormat="1" ht="20.100000000000001" customHeight="1">
      <c r="B28" s="190" t="s">
        <v>71</v>
      </c>
      <c r="C28" s="191"/>
      <c r="D28" s="191"/>
      <c r="E28" s="191"/>
      <c r="F28" s="192"/>
      <c r="G28" s="193"/>
      <c r="H28" s="409"/>
      <c r="I28" s="410"/>
      <c r="J28" s="388"/>
      <c r="K28" s="389"/>
      <c r="L28" s="389"/>
    </row>
    <row r="29" spans="2:12" s="16" customFormat="1" ht="11.25" customHeight="1">
      <c r="B29" s="9"/>
      <c r="C29" s="8"/>
      <c r="D29" s="8"/>
      <c r="E29" s="8"/>
      <c r="F29" s="8"/>
      <c r="G29" s="8"/>
      <c r="H29" s="176"/>
      <c r="I29" s="177"/>
    </row>
    <row r="30" spans="2:12" ht="1.5" customHeight="1">
      <c r="B30" s="9"/>
      <c r="H30" s="176"/>
      <c r="I30" s="177"/>
    </row>
    <row r="31" spans="2:12" s="16" customFormat="1" ht="18" customHeight="1">
      <c r="B31" s="382" t="s">
        <v>72</v>
      </c>
      <c r="C31" s="382"/>
      <c r="D31" s="382"/>
      <c r="E31" s="382"/>
      <c r="F31" s="382"/>
      <c r="G31" s="382"/>
      <c r="H31" s="383"/>
      <c r="I31" s="383"/>
      <c r="J31" s="383"/>
    </row>
    <row r="32" spans="2:12" ht="1.5" customHeight="1">
      <c r="B32" s="9"/>
      <c r="H32" s="176"/>
      <c r="I32" s="177"/>
    </row>
    <row r="33" spans="1:12" s="16" customFormat="1" ht="8.25" customHeight="1">
      <c r="A33" s="184"/>
      <c r="B33" s="184"/>
      <c r="C33" s="184"/>
      <c r="D33" s="184"/>
      <c r="E33" s="184"/>
      <c r="F33" s="178"/>
      <c r="G33" s="178"/>
      <c r="H33" s="171"/>
      <c r="I33" s="194"/>
    </row>
    <row r="34" spans="1:12" s="16" customFormat="1" ht="20.100000000000001" customHeight="1">
      <c r="B34" s="195" t="s">
        <v>73</v>
      </c>
      <c r="C34" s="196"/>
      <c r="D34" s="196"/>
      <c r="E34" s="196"/>
      <c r="F34" s="197"/>
      <c r="G34" s="198"/>
      <c r="H34" s="392"/>
      <c r="I34" s="393"/>
      <c r="J34" s="146" t="str">
        <f>IF(LiftAprt&gt;NoofAprts,"Lift-serviced apartments cannot be higher than total number of apartments","")</f>
        <v/>
      </c>
    </row>
    <row r="35" spans="1:12" s="16" customFormat="1" ht="20.100000000000001" customHeight="1">
      <c r="B35" s="199" t="s">
        <v>74</v>
      </c>
      <c r="C35" s="184"/>
      <c r="D35" s="184"/>
      <c r="E35" s="184"/>
      <c r="F35" s="185"/>
      <c r="G35" s="186"/>
      <c r="H35" s="386"/>
      <c r="I35" s="387"/>
    </row>
    <row r="36" spans="1:12" s="16" customFormat="1" ht="20.100000000000001" customHeight="1">
      <c r="B36" s="199" t="s">
        <v>75</v>
      </c>
      <c r="C36" s="184"/>
      <c r="D36" s="184"/>
      <c r="E36" s="184"/>
      <c r="F36" s="185"/>
      <c r="G36" s="186"/>
      <c r="H36" s="386"/>
      <c r="I36" s="387"/>
    </row>
    <row r="37" spans="1:12" s="16" customFormat="1" ht="20.100000000000001" customHeight="1">
      <c r="B37" s="199" t="s">
        <v>76</v>
      </c>
      <c r="C37" s="184"/>
      <c r="D37" s="184"/>
      <c r="E37" s="184"/>
      <c r="F37" s="185"/>
      <c r="G37" s="186"/>
      <c r="H37" s="386"/>
      <c r="I37" s="387"/>
    </row>
    <row r="38" spans="1:12" s="16" customFormat="1" ht="20.100000000000001" customHeight="1">
      <c r="B38" s="190" t="s">
        <v>77</v>
      </c>
      <c r="C38" s="191"/>
      <c r="D38" s="191"/>
      <c r="E38" s="191"/>
      <c r="F38" s="192"/>
      <c r="G38" s="193"/>
      <c r="H38" s="380"/>
      <c r="I38" s="381"/>
    </row>
    <row r="39" spans="1:12" s="16" customFormat="1" ht="9" customHeight="1">
      <c r="B39" s="9"/>
      <c r="C39" s="8"/>
      <c r="D39" s="8"/>
      <c r="E39" s="8"/>
      <c r="F39" s="8"/>
      <c r="G39" s="8"/>
      <c r="H39" s="176"/>
      <c r="I39" s="177"/>
    </row>
    <row r="40" spans="1:12" ht="1.5" customHeight="1">
      <c r="B40" s="9"/>
      <c r="H40" s="176"/>
      <c r="I40" s="177"/>
    </row>
    <row r="41" spans="1:12" s="16" customFormat="1" ht="16.5" customHeight="1">
      <c r="B41" s="382" t="s">
        <v>78</v>
      </c>
      <c r="C41" s="382"/>
      <c r="D41" s="382"/>
      <c r="E41" s="382"/>
      <c r="F41" s="382"/>
      <c r="G41" s="382"/>
      <c r="H41" s="383"/>
      <c r="I41" s="383"/>
      <c r="J41" s="383"/>
    </row>
    <row r="42" spans="1:12" ht="1.5" customHeight="1">
      <c r="B42" s="9"/>
      <c r="H42" s="176"/>
      <c r="I42" s="177"/>
    </row>
    <row r="43" spans="1:12" ht="8.25" customHeight="1"/>
    <row r="44" spans="1:12" s="16" customFormat="1" ht="20.100000000000001" customHeight="1">
      <c r="B44" s="195" t="s">
        <v>79</v>
      </c>
      <c r="C44" s="196"/>
      <c r="D44" s="196"/>
      <c r="E44" s="196"/>
      <c r="F44" s="197"/>
      <c r="G44" s="198"/>
      <c r="H44" s="392"/>
      <c r="I44" s="393"/>
      <c r="J44" s="388" t="str">
        <f>IF((CentralColdWater+ColdWaterCentralDHW+ColdWaterCentralNoDHW)&gt;NoofAprts,"Sum of the apartments that fall within these three categories cannot be higher than total number of apartments","")</f>
        <v/>
      </c>
      <c r="K44" s="389"/>
      <c r="L44" s="389"/>
    </row>
    <row r="45" spans="1:12" s="16" customFormat="1" ht="20.100000000000001" customHeight="1">
      <c r="B45" s="396" t="s">
        <v>80</v>
      </c>
      <c r="C45" s="397"/>
      <c r="D45" s="397"/>
      <c r="E45" s="397"/>
      <c r="F45" s="398"/>
      <c r="G45" s="186"/>
      <c r="H45" s="386"/>
      <c r="I45" s="387"/>
      <c r="J45" s="388"/>
      <c r="K45" s="389"/>
      <c r="L45" s="389"/>
    </row>
    <row r="46" spans="1:12" s="16" customFormat="1" ht="20.100000000000001" customHeight="1">
      <c r="B46" s="199" t="s">
        <v>81</v>
      </c>
      <c r="C46" s="184"/>
      <c r="D46" s="184"/>
      <c r="E46" s="184"/>
      <c r="F46" s="185"/>
      <c r="G46" s="186"/>
      <c r="H46" s="411"/>
      <c r="I46" s="412"/>
      <c r="J46" s="388"/>
      <c r="K46" s="389"/>
      <c r="L46" s="389"/>
    </row>
    <row r="47" spans="1:12" s="16" customFormat="1" ht="20.100000000000001" customHeight="1">
      <c r="B47" s="190" t="s">
        <v>82</v>
      </c>
      <c r="C47" s="191"/>
      <c r="D47" s="191"/>
      <c r="E47" s="191"/>
      <c r="F47" s="192"/>
      <c r="G47" s="193"/>
      <c r="H47" s="411"/>
      <c r="I47" s="412"/>
    </row>
    <row r="48" spans="1:12" s="16" customFormat="1" ht="9" customHeight="1">
      <c r="B48" s="9"/>
      <c r="C48" s="8"/>
      <c r="D48" s="8"/>
      <c r="E48" s="8"/>
      <c r="F48" s="8"/>
      <c r="G48" s="8"/>
      <c r="H48" s="176"/>
      <c r="I48" s="177"/>
    </row>
    <row r="49" spans="2:10" ht="1.5" customHeight="1">
      <c r="B49" s="9"/>
      <c r="H49" s="176"/>
      <c r="I49" s="177"/>
    </row>
    <row r="50" spans="2:10" s="16" customFormat="1" ht="16.5" customHeight="1">
      <c r="B50" s="382" t="s">
        <v>83</v>
      </c>
      <c r="C50" s="382"/>
      <c r="D50" s="382"/>
      <c r="E50" s="382"/>
      <c r="F50" s="382"/>
      <c r="G50" s="382"/>
      <c r="H50" s="382"/>
      <c r="I50" s="382"/>
      <c r="J50" s="382"/>
    </row>
    <row r="51" spans="2:10" ht="1.5" customHeight="1">
      <c r="B51" s="9"/>
      <c r="H51" s="176"/>
      <c r="I51" s="177"/>
    </row>
    <row r="52" spans="2:10" ht="8.25" customHeight="1"/>
    <row r="53" spans="2:10" s="16" customFormat="1" ht="20.100000000000001" customHeight="1">
      <c r="B53" s="200" t="s">
        <v>84</v>
      </c>
      <c r="C53" s="201"/>
      <c r="D53" s="201"/>
      <c r="E53" s="201"/>
      <c r="F53" s="202" t="s">
        <v>85</v>
      </c>
      <c r="G53" s="203"/>
      <c r="H53" s="401"/>
      <c r="I53" s="402"/>
    </row>
    <row r="54" spans="2:10" s="16" customFormat="1" ht="20.100000000000001" customHeight="1">
      <c r="B54" s="204" t="str">
        <f>IF(SUM(H53:H54)=1,"","ERROR: Percentage breakdown must total 100%")</f>
        <v>ERROR: Percentage breakdown must total 100%</v>
      </c>
      <c r="C54" s="205"/>
      <c r="D54" s="205"/>
      <c r="E54" s="205"/>
      <c r="F54" s="206" t="s">
        <v>86</v>
      </c>
      <c r="G54" s="207"/>
      <c r="H54" s="403"/>
      <c r="I54" s="404"/>
    </row>
    <row r="55" spans="2:10" s="16" customFormat="1" ht="20.100000000000001" hidden="1" customHeight="1">
      <c r="B55" s="208"/>
      <c r="C55" s="209"/>
      <c r="D55" s="209"/>
      <c r="E55" s="209"/>
      <c r="F55" s="210" t="s">
        <v>87</v>
      </c>
      <c r="G55" s="207"/>
      <c r="H55" s="405">
        <v>0</v>
      </c>
      <c r="I55" s="406"/>
    </row>
    <row r="56" spans="2:10" ht="15" customHeight="1">
      <c r="B56" s="211"/>
      <c r="C56" s="212"/>
      <c r="D56" s="212"/>
      <c r="E56" s="212"/>
      <c r="F56" s="212"/>
      <c r="G56" s="212"/>
      <c r="H56" s="176"/>
    </row>
    <row r="57" spans="2:10" ht="1.5" customHeight="1">
      <c r="B57" s="213"/>
      <c r="C57" s="214"/>
      <c r="D57" s="214"/>
      <c r="E57" s="214"/>
      <c r="F57" s="214"/>
      <c r="G57" s="214"/>
      <c r="H57" s="215"/>
      <c r="I57" s="32"/>
    </row>
    <row r="58" spans="2:10" ht="21.75" customHeight="1">
      <c r="B58" s="394" t="s">
        <v>20</v>
      </c>
      <c r="C58" s="394"/>
      <c r="D58" s="394"/>
      <c r="E58" s="394"/>
      <c r="F58" s="394"/>
      <c r="G58" s="394"/>
      <c r="H58" s="395"/>
      <c r="I58" s="395"/>
      <c r="J58" s="395"/>
    </row>
    <row r="59" spans="2:10" ht="1.5" customHeight="1">
      <c r="B59" s="213"/>
      <c r="C59" s="214"/>
      <c r="D59" s="214"/>
      <c r="E59" s="214"/>
      <c r="F59" s="214"/>
      <c r="G59" s="214"/>
      <c r="H59" s="215"/>
      <c r="I59" s="32"/>
      <c r="J59" s="171"/>
    </row>
    <row r="60" spans="2:10" ht="10.199999999999999" customHeight="1">
      <c r="F60" s="216"/>
      <c r="G60" s="216"/>
      <c r="J60" s="39"/>
    </row>
    <row r="61" spans="2:10" ht="18" hidden="1" customHeight="1">
      <c r="B61" s="217"/>
      <c r="C61" s="217"/>
      <c r="D61" s="218" t="s">
        <v>88</v>
      </c>
      <c r="E61" s="217"/>
      <c r="F61" s="217"/>
      <c r="G61" s="217"/>
      <c r="H61" s="219"/>
      <c r="J61" s="39"/>
    </row>
    <row r="62" spans="2:10" ht="18" hidden="1" customHeight="1">
      <c r="D62" s="407" t="str">
        <f>IF(ISNUMBER(#REF!),#REF!,"")</f>
        <v/>
      </c>
      <c r="E62" s="407"/>
      <c r="F62" s="407"/>
      <c r="G62" s="220"/>
      <c r="H62" s="221" t="s">
        <v>89</v>
      </c>
      <c r="I62" s="222"/>
      <c r="J62" s="39"/>
    </row>
    <row r="63" spans="2:10" ht="18" hidden="1" customHeight="1">
      <c r="D63" s="10" t="str">
        <f>CONCATENATE("Maximum Emissions at ",D13, " Star NABERS Energy")</f>
        <v>Maximum Emissions at  Star NABERS Energy</v>
      </c>
      <c r="E63" s="216"/>
      <c r="G63" s="216"/>
      <c r="J63" s="39"/>
    </row>
    <row r="64" spans="2:10" ht="18" hidden="1" customHeight="1">
      <c r="D64" s="407" t="str">
        <f>IF(ISNUMBER(#REF!),#REF!,"")</f>
        <v/>
      </c>
      <c r="E64" s="407"/>
      <c r="F64" s="407"/>
      <c r="G64" s="220"/>
      <c r="H64" s="221" t="s">
        <v>89</v>
      </c>
      <c r="I64" s="222"/>
      <c r="J64" s="223"/>
    </row>
    <row r="65" spans="2:11" ht="18" hidden="1" customHeight="1">
      <c r="D65" s="224"/>
      <c r="E65" s="224"/>
      <c r="F65" s="224"/>
      <c r="G65" s="220"/>
      <c r="H65" s="221"/>
      <c r="I65" s="222"/>
      <c r="J65" s="223"/>
    </row>
    <row r="66" spans="2:11" ht="18" customHeight="1">
      <c r="D66" s="218" t="s">
        <v>90</v>
      </c>
      <c r="E66" s="217"/>
      <c r="F66" s="217"/>
      <c r="G66" s="217"/>
      <c r="H66" s="219"/>
      <c r="J66" s="223"/>
    </row>
    <row r="67" spans="2:11" ht="18" customHeight="1">
      <c r="D67" s="407" t="str">
        <f>IF(ISERROR(SUMPRODUCT(F75:F77,H153:H155)),"",SUMPRODUCT(F75:F77,H153:H155))</f>
        <v/>
      </c>
      <c r="E67" s="407"/>
      <c r="F67" s="407"/>
      <c r="G67" s="220"/>
      <c r="H67" s="225" t="s">
        <v>89</v>
      </c>
      <c r="I67" s="222"/>
      <c r="J67" s="223"/>
    </row>
    <row r="68" spans="2:11" ht="18" customHeight="1">
      <c r="D68" s="224"/>
      <c r="E68" s="224"/>
      <c r="F68" s="224"/>
      <c r="G68" s="220"/>
      <c r="H68" s="221"/>
      <c r="I68" s="222"/>
      <c r="J68" s="223"/>
    </row>
    <row r="69" spans="2:11" ht="18" customHeight="1">
      <c r="D69" s="218" t="s">
        <v>91</v>
      </c>
      <c r="E69" s="217"/>
      <c r="F69" s="217"/>
      <c r="G69" s="217"/>
      <c r="H69" s="219"/>
      <c r="J69" s="223"/>
    </row>
    <row r="70" spans="2:11" ht="18" customHeight="1">
      <c r="D70" s="407" t="str">
        <f>IF(ISERROR(SUMPRODUCT(F75:F77,I153:I155)),"",SUMPRODUCT(F75:F77,I153:I155))</f>
        <v/>
      </c>
      <c r="E70" s="407"/>
      <c r="F70" s="407"/>
      <c r="G70" s="220"/>
      <c r="H70" s="221" t="s">
        <v>89</v>
      </c>
      <c r="I70" s="222"/>
      <c r="J70" s="223"/>
    </row>
    <row r="71" spans="2:11" ht="18" customHeight="1">
      <c r="D71" s="224"/>
      <c r="E71" s="224"/>
      <c r="F71" s="224"/>
      <c r="G71" s="220"/>
      <c r="H71" s="221"/>
      <c r="I71" s="222"/>
      <c r="J71" s="223"/>
    </row>
    <row r="72" spans="2:11" ht="11.25" customHeight="1">
      <c r="J72" s="223"/>
    </row>
    <row r="73" spans="2:11" ht="18" customHeight="1">
      <c r="D73" s="178" t="s">
        <v>92</v>
      </c>
      <c r="J73" s="223"/>
    </row>
    <row r="74" spans="2:11" s="226" customFormat="1" ht="3" customHeight="1">
      <c r="B74" s="227"/>
      <c r="C74" s="227"/>
      <c r="D74" s="227"/>
      <c r="E74" s="227"/>
      <c r="F74" s="227"/>
      <c r="G74" s="227"/>
      <c r="H74" s="228"/>
      <c r="J74" s="229"/>
    </row>
    <row r="75" spans="2:11" s="226" customFormat="1" ht="12.75" customHeight="1">
      <c r="C75" s="178"/>
      <c r="D75" s="178"/>
      <c r="E75" s="230" t="s">
        <v>85</v>
      </c>
      <c r="F75" s="231">
        <f>IF(AND(J26="",J34="",J44=""),ROUNDDOWN(H145,0),"Please check inputs")</f>
        <v>0</v>
      </c>
      <c r="G75" s="232"/>
      <c r="H75" s="221" t="s">
        <v>93</v>
      </c>
      <c r="I75" s="171"/>
      <c r="J75" s="171"/>
      <c r="K75" s="233"/>
    </row>
    <row r="76" spans="2:11" s="226" customFormat="1" ht="12.75" customHeight="1">
      <c r="B76" s="227"/>
      <c r="C76" s="227"/>
      <c r="D76" s="217"/>
      <c r="E76" s="230" t="s">
        <v>86</v>
      </c>
      <c r="F76" s="231">
        <f>IF(AND(J26="",J34="",J44=""),ROUNDDOWN(H146,0),"Please check inputs")</f>
        <v>0</v>
      </c>
      <c r="G76" s="234"/>
      <c r="H76" s="221" t="s">
        <v>94</v>
      </c>
      <c r="J76" s="229"/>
      <c r="K76" s="233"/>
    </row>
    <row r="77" spans="2:11" s="226" customFormat="1" ht="12.75" hidden="1" customHeight="1">
      <c r="B77" s="217"/>
      <c r="C77" s="216"/>
      <c r="D77" s="216"/>
      <c r="E77" s="230" t="s">
        <v>87</v>
      </c>
      <c r="F77" s="231">
        <f>ROUNDDOWN(H147,0)</f>
        <v>0</v>
      </c>
      <c r="G77" s="235"/>
      <c r="H77" s="221" t="s">
        <v>95</v>
      </c>
      <c r="J77" s="229"/>
    </row>
    <row r="78" spans="2:11" s="226" customFormat="1" ht="10.199999999999999" customHeight="1">
      <c r="B78" s="217"/>
      <c r="C78" s="216"/>
      <c r="D78" s="216"/>
      <c r="E78" s="230"/>
      <c r="F78" s="231"/>
      <c r="G78" s="235"/>
      <c r="H78" s="221"/>
      <c r="J78" s="229"/>
    </row>
    <row r="79" spans="2:11" s="226" customFormat="1" ht="1.5" customHeight="1">
      <c r="B79" s="29"/>
      <c r="C79" s="236"/>
      <c r="D79" s="236"/>
      <c r="E79" s="237"/>
      <c r="F79" s="237"/>
      <c r="G79" s="236"/>
      <c r="H79" s="237"/>
      <c r="I79" s="237"/>
      <c r="J79" s="229"/>
    </row>
    <row r="80" spans="2:11" s="226" customFormat="1" ht="10.199999999999999" customHeight="1">
      <c r="B80" s="217"/>
      <c r="C80" s="216"/>
      <c r="D80" s="216"/>
      <c r="G80" s="216"/>
      <c r="J80" s="229"/>
    </row>
    <row r="81" spans="1:10" s="226" customFormat="1" ht="18" customHeight="1">
      <c r="B81" s="227"/>
      <c r="C81" s="227"/>
      <c r="D81" s="10" t="s">
        <v>96</v>
      </c>
      <c r="E81" s="216"/>
      <c r="F81" s="8"/>
      <c r="G81" s="217"/>
      <c r="H81" s="219"/>
      <c r="I81" s="8"/>
      <c r="J81" s="229"/>
    </row>
    <row r="82" spans="1:10" s="226" customFormat="1" ht="18" customHeight="1">
      <c r="B82" s="227"/>
      <c r="C82" s="227"/>
      <c r="D82" s="238"/>
      <c r="E82" s="239" t="s">
        <v>97</v>
      </c>
      <c r="F82" s="238" t="str">
        <f>IF(AND(J26="",J34="",J44=""),IF(ISNUMBER(H202),H202,""),"Please check inputs")</f>
        <v/>
      </c>
      <c r="G82" s="240"/>
      <c r="H82" s="241" t="s">
        <v>98</v>
      </c>
      <c r="I82" s="242"/>
      <c r="J82" s="229"/>
    </row>
    <row r="83" spans="1:10" s="226" customFormat="1" ht="18" customHeight="1">
      <c r="B83" s="227"/>
      <c r="C83" s="227"/>
      <c r="D83" s="243"/>
      <c r="E83" s="243"/>
      <c r="F83" s="243"/>
      <c r="G83" s="240"/>
      <c r="H83" s="241"/>
      <c r="I83" s="242"/>
      <c r="J83" s="229"/>
    </row>
    <row r="84" spans="1:10" s="226" customFormat="1" ht="18" customHeight="1">
      <c r="B84" s="227"/>
      <c r="C84" s="227"/>
      <c r="G84" s="216"/>
      <c r="H84" s="8"/>
      <c r="I84" s="8"/>
      <c r="J84" s="229"/>
    </row>
    <row r="85" spans="1:10" ht="18" customHeight="1">
      <c r="B85" s="217"/>
      <c r="C85" s="217"/>
      <c r="D85" s="408"/>
      <c r="E85" s="408"/>
      <c r="F85" s="408"/>
      <c r="G85" s="240"/>
      <c r="H85" s="241"/>
      <c r="I85" s="242"/>
    </row>
    <row r="86" spans="1:10" ht="16.8" hidden="1">
      <c r="B86" s="217"/>
      <c r="C86" s="217"/>
      <c r="D86" s="243"/>
      <c r="E86" s="243"/>
      <c r="F86" s="243"/>
      <c r="G86" s="240"/>
      <c r="H86" s="241"/>
      <c r="I86" s="242"/>
    </row>
    <row r="87" spans="1:10" ht="1.5" customHeight="1">
      <c r="B87" s="29"/>
      <c r="C87" s="236"/>
      <c r="D87" s="236"/>
      <c r="E87" s="237"/>
      <c r="F87" s="237"/>
      <c r="G87" s="236"/>
      <c r="H87" s="237"/>
      <c r="I87" s="237"/>
      <c r="J87" s="244"/>
    </row>
    <row r="88" spans="1:10">
      <c r="B88" s="217"/>
      <c r="C88" s="217"/>
      <c r="D88" s="217"/>
      <c r="E88" s="217"/>
      <c r="F88" s="217"/>
      <c r="G88" s="217"/>
      <c r="H88" s="245"/>
      <c r="J88" s="244"/>
    </row>
    <row r="89" spans="1:10">
      <c r="B89" s="217"/>
      <c r="C89" s="217"/>
      <c r="D89" s="217"/>
      <c r="E89" s="217"/>
      <c r="F89" s="217"/>
      <c r="G89" s="217"/>
      <c r="H89" s="245"/>
      <c r="J89" s="244"/>
    </row>
    <row r="90" spans="1:10">
      <c r="B90" s="217"/>
      <c r="C90" s="217"/>
      <c r="D90" s="217"/>
      <c r="E90" s="217"/>
      <c r="F90" s="217"/>
      <c r="G90" s="217"/>
      <c r="H90" s="245"/>
      <c r="J90" s="244"/>
    </row>
    <row r="91" spans="1:10">
      <c r="B91" s="246"/>
      <c r="C91" s="246"/>
      <c r="D91" s="246"/>
      <c r="E91" s="246"/>
      <c r="F91" s="246"/>
      <c r="G91" s="246"/>
    </row>
    <row r="92" spans="1:10">
      <c r="B92" s="247"/>
      <c r="C92" s="247"/>
      <c r="D92" s="247"/>
      <c r="E92" s="247"/>
      <c r="F92" s="247"/>
      <c r="G92" s="247"/>
      <c r="H92" s="247"/>
      <c r="I92" s="247"/>
    </row>
    <row r="93" spans="1:10" ht="25.8" hidden="1">
      <c r="A93" s="248"/>
      <c r="B93" s="249" t="s">
        <v>99</v>
      </c>
      <c r="C93" s="250"/>
      <c r="D93" s="250"/>
      <c r="E93" s="250"/>
      <c r="F93" s="250"/>
      <c r="G93" s="250"/>
      <c r="H93" s="250"/>
      <c r="I93" s="250"/>
      <c r="J93" s="250"/>
    </row>
    <row r="94" spans="1:10" ht="14.4" hidden="1">
      <c r="A94" s="248"/>
      <c r="B94" s="251" t="s">
        <v>100</v>
      </c>
      <c r="C94" s="250"/>
      <c r="D94" s="250"/>
      <c r="E94" s="250"/>
      <c r="F94" s="250"/>
      <c r="G94" s="250"/>
      <c r="H94" s="252" t="s">
        <v>101</v>
      </c>
      <c r="I94" s="250"/>
      <c r="J94" s="250" t="s">
        <v>102</v>
      </c>
    </row>
    <row r="95" spans="1:10" ht="14.4" hidden="1">
      <c r="A95" s="248"/>
      <c r="B95" s="250" t="s">
        <v>103</v>
      </c>
      <c r="C95" s="250"/>
      <c r="D95" s="250"/>
      <c r="E95" s="250"/>
      <c r="F95" s="250"/>
      <c r="G95" s="250"/>
      <c r="H95" s="248">
        <v>0.9</v>
      </c>
      <c r="I95" s="253" t="s">
        <v>104</v>
      </c>
      <c r="J95" s="250">
        <f>H95*0.278</f>
        <v>0.25020000000000003</v>
      </c>
    </row>
    <row r="96" spans="1:10" ht="14.4" hidden="1">
      <c r="A96" s="248"/>
      <c r="B96" s="250" t="s">
        <v>105</v>
      </c>
      <c r="C96" s="250"/>
      <c r="D96" s="250"/>
      <c r="E96" s="250"/>
      <c r="F96" s="250"/>
      <c r="G96" s="250"/>
      <c r="H96" s="248">
        <f>J96*3.6</f>
        <v>0.23266800000000004</v>
      </c>
      <c r="I96" s="253" t="s">
        <v>104</v>
      </c>
      <c r="J96" s="248">
        <v>6.4630000000000007E-2</v>
      </c>
    </row>
    <row r="97" spans="1:10" ht="14.4" hidden="1">
      <c r="A97" s="248"/>
      <c r="B97" s="250" t="s">
        <v>106</v>
      </c>
      <c r="C97" s="250"/>
      <c r="D97" s="250"/>
      <c r="E97" s="250"/>
      <c r="F97" s="250"/>
      <c r="G97" s="250"/>
      <c r="H97" s="248">
        <f>2.8487/1000</f>
        <v>2.8487E-3</v>
      </c>
      <c r="I97" s="248" t="s">
        <v>107</v>
      </c>
      <c r="J97" s="250">
        <f>H97*0.0107</f>
        <v>3.0481089999999998E-5</v>
      </c>
    </row>
    <row r="98" spans="1:10" ht="14.4" hidden="1">
      <c r="A98" s="248"/>
      <c r="B98" s="250"/>
      <c r="C98" s="250"/>
      <c r="D98" s="250"/>
      <c r="E98" s="250"/>
      <c r="F98" s="250"/>
      <c r="G98" s="250"/>
      <c r="H98" s="250"/>
      <c r="I98" s="250"/>
      <c r="J98" s="250"/>
    </row>
    <row r="99" spans="1:10" ht="14.4" hidden="1">
      <c r="A99" s="248" t="s">
        <v>108</v>
      </c>
      <c r="B99" s="251" t="s">
        <v>109</v>
      </c>
      <c r="C99" s="250"/>
      <c r="D99" s="250"/>
      <c r="E99" s="250"/>
      <c r="F99" s="250"/>
      <c r="G99" s="250"/>
      <c r="H99" s="250"/>
      <c r="I99" s="250"/>
      <c r="J99" s="250"/>
    </row>
    <row r="100" spans="1:10" ht="14.4" hidden="1">
      <c r="A100" s="254" t="s">
        <v>110</v>
      </c>
      <c r="B100" s="250" t="s">
        <v>111</v>
      </c>
      <c r="C100" s="250"/>
      <c r="D100" s="250"/>
      <c r="E100" s="250"/>
      <c r="F100" s="250"/>
      <c r="G100" s="250"/>
      <c r="H100" s="250">
        <v>39.326700334909603</v>
      </c>
      <c r="I100" s="250"/>
      <c r="J100" s="250"/>
    </row>
    <row r="101" spans="1:10" ht="14.4" hidden="1">
      <c r="A101" s="254" t="s">
        <v>112</v>
      </c>
      <c r="B101" s="250" t="s">
        <v>113</v>
      </c>
      <c r="C101" s="250"/>
      <c r="D101" s="250"/>
      <c r="E101" s="250"/>
      <c r="F101" s="250"/>
      <c r="G101" s="250"/>
      <c r="H101" s="255">
        <f>NoofAprts</f>
        <v>0</v>
      </c>
      <c r="I101" s="250"/>
      <c r="J101" s="250"/>
    </row>
    <row r="102" spans="1:10" ht="14.4" hidden="1">
      <c r="A102" s="254" t="s">
        <v>114</v>
      </c>
      <c r="B102" s="250" t="s">
        <v>115</v>
      </c>
      <c r="C102" s="250"/>
      <c r="D102" s="250"/>
      <c r="E102" s="250"/>
      <c r="F102" s="250"/>
      <c r="G102" s="250"/>
      <c r="H102" s="255">
        <f>CentralACAprts</f>
        <v>0</v>
      </c>
      <c r="I102" s="250"/>
      <c r="J102" s="250"/>
    </row>
    <row r="103" spans="1:10" ht="14.4" hidden="1">
      <c r="A103" s="254" t="s">
        <v>116</v>
      </c>
      <c r="B103" s="250" t="s">
        <v>117</v>
      </c>
      <c r="C103" s="250"/>
      <c r="D103" s="250"/>
      <c r="E103" s="250"/>
      <c r="F103" s="250"/>
      <c r="G103" s="250"/>
      <c r="H103" s="255">
        <f>H102</f>
        <v>0</v>
      </c>
      <c r="I103" s="250"/>
      <c r="J103" s="250"/>
    </row>
    <row r="104" spans="1:10" ht="14.4" hidden="1">
      <c r="A104" s="250" t="s">
        <v>118</v>
      </c>
      <c r="B104" s="250" t="s">
        <v>119</v>
      </c>
      <c r="C104" s="250"/>
      <c r="D104" s="250"/>
      <c r="E104" s="250"/>
      <c r="F104" s="250"/>
      <c r="G104" s="250"/>
      <c r="H104" s="250">
        <v>3040.4937715290598</v>
      </c>
      <c r="I104" s="250"/>
      <c r="J104" s="250"/>
    </row>
    <row r="105" spans="1:10" ht="14.4" hidden="1">
      <c r="A105" s="254" t="s">
        <v>120</v>
      </c>
      <c r="B105" s="250" t="s">
        <v>121</v>
      </c>
      <c r="C105" s="250"/>
      <c r="D105" s="250"/>
      <c r="E105" s="250"/>
      <c r="F105" s="250"/>
      <c r="G105" s="250"/>
      <c r="H105" s="250">
        <f>CondWaterAprt</f>
        <v>0</v>
      </c>
      <c r="I105" s="250"/>
      <c r="J105" s="250"/>
    </row>
    <row r="106" spans="1:10" ht="14.4" hidden="1">
      <c r="A106" s="254" t="s">
        <v>122</v>
      </c>
      <c r="B106" s="250" t="s">
        <v>123</v>
      </c>
      <c r="C106" s="250"/>
      <c r="D106" s="250"/>
      <c r="E106" s="250"/>
      <c r="F106" s="250"/>
      <c r="G106" s="250"/>
      <c r="H106" s="250">
        <v>2669.2040701284</v>
      </c>
      <c r="I106" s="250"/>
      <c r="J106" s="250"/>
    </row>
    <row r="107" spans="1:10" ht="14.4" hidden="1">
      <c r="A107" s="254" t="s">
        <v>124</v>
      </c>
      <c r="B107" s="250" t="s">
        <v>125</v>
      </c>
      <c r="C107" s="250"/>
      <c r="D107" s="250"/>
      <c r="E107" s="250"/>
      <c r="F107" s="250"/>
      <c r="G107" s="250"/>
      <c r="H107" s="250">
        <f>NoCentralACAprt</f>
        <v>0</v>
      </c>
      <c r="I107" s="250"/>
      <c r="J107" s="250"/>
    </row>
    <row r="108" spans="1:10" ht="14.4" hidden="1">
      <c r="A108" s="250" t="s">
        <v>126</v>
      </c>
      <c r="B108" s="250" t="s">
        <v>127</v>
      </c>
      <c r="C108" s="250"/>
      <c r="D108" s="250"/>
      <c r="E108" s="250"/>
      <c r="F108" s="250"/>
      <c r="G108" s="250"/>
      <c r="H108" s="250">
        <v>0</v>
      </c>
      <c r="I108" s="250"/>
      <c r="J108" s="250"/>
    </row>
    <row r="109" spans="1:10" ht="14.4" hidden="1">
      <c r="A109" s="254" t="s">
        <v>128</v>
      </c>
      <c r="B109" s="250" t="s">
        <v>10</v>
      </c>
      <c r="C109" s="250"/>
      <c r="D109" s="250"/>
      <c r="E109" s="250"/>
      <c r="F109" s="250"/>
      <c r="G109" s="250"/>
      <c r="H109" s="250">
        <f>LiftAprt</f>
        <v>0</v>
      </c>
      <c r="I109" s="250"/>
      <c r="J109" s="250"/>
    </row>
    <row r="110" spans="1:10" ht="14.4" hidden="1">
      <c r="A110" s="254" t="s">
        <v>129</v>
      </c>
      <c r="B110" s="250" t="s">
        <v>130</v>
      </c>
      <c r="C110" s="250"/>
      <c r="D110" s="250"/>
      <c r="E110" s="250"/>
      <c r="F110" s="250"/>
      <c r="G110" s="250"/>
      <c r="H110" s="250">
        <v>714.83459060033601</v>
      </c>
      <c r="I110" s="250"/>
      <c r="J110" s="250"/>
    </row>
    <row r="111" spans="1:10" ht="14.4" hidden="1">
      <c r="A111" s="254" t="s">
        <v>131</v>
      </c>
      <c r="B111" s="250" t="s">
        <v>132</v>
      </c>
      <c r="C111" s="250"/>
      <c r="D111" s="250"/>
      <c r="E111" s="250"/>
      <c r="F111" s="250"/>
      <c r="G111" s="250"/>
      <c r="H111" s="250" t="e">
        <f>Pool</f>
        <v>#NAME?</v>
      </c>
      <c r="I111" s="250"/>
      <c r="J111" s="250"/>
    </row>
    <row r="112" spans="1:10" ht="14.4" hidden="1">
      <c r="A112" s="254" t="s">
        <v>133</v>
      </c>
      <c r="B112" s="250" t="s">
        <v>134</v>
      </c>
      <c r="C112" s="250"/>
      <c r="D112" s="250"/>
      <c r="E112" s="250"/>
      <c r="F112" s="250"/>
      <c r="G112" s="250"/>
      <c r="H112" s="250">
        <v>662.303</v>
      </c>
      <c r="I112" s="250"/>
      <c r="J112" s="250"/>
    </row>
    <row r="113" spans="1:10" ht="14.4" hidden="1">
      <c r="A113" s="254" t="s">
        <v>131</v>
      </c>
      <c r="B113" s="250" t="s">
        <v>135</v>
      </c>
      <c r="C113" s="250"/>
      <c r="D113" s="250"/>
      <c r="E113" s="250"/>
      <c r="F113" s="250"/>
      <c r="G113" s="250"/>
      <c r="H113" s="250" t="e">
        <f>HeatedPool</f>
        <v>#NAME?</v>
      </c>
      <c r="I113" s="250"/>
      <c r="J113" s="250"/>
    </row>
    <row r="114" spans="1:10" ht="14.4" hidden="1">
      <c r="A114" s="254" t="s">
        <v>136</v>
      </c>
      <c r="B114" s="250" t="s">
        <v>137</v>
      </c>
      <c r="C114" s="250"/>
      <c r="D114" s="250"/>
      <c r="E114" s="250"/>
      <c r="F114" s="250"/>
      <c r="G114" s="250"/>
      <c r="H114" s="250">
        <v>1040.58055956421</v>
      </c>
      <c r="I114" s="250"/>
      <c r="J114" s="250"/>
    </row>
    <row r="115" spans="1:10" ht="14.4" hidden="1">
      <c r="A115" s="254" t="s">
        <v>138</v>
      </c>
      <c r="B115" s="250" t="s">
        <v>139</v>
      </c>
      <c r="C115" s="250"/>
      <c r="D115" s="250"/>
      <c r="E115" s="250"/>
      <c r="F115" s="250"/>
      <c r="G115" s="250"/>
      <c r="H115" s="250" t="e">
        <f>Gym</f>
        <v>#NAME?</v>
      </c>
      <c r="I115" s="250"/>
      <c r="J115" s="250"/>
    </row>
    <row r="116" spans="1:10" ht="14.4" hidden="1">
      <c r="A116" s="254" t="s">
        <v>140</v>
      </c>
      <c r="B116" s="250" t="s">
        <v>141</v>
      </c>
      <c r="C116" s="250"/>
      <c r="D116" s="250"/>
      <c r="E116" s="250"/>
      <c r="F116" s="250"/>
      <c r="G116" s="250"/>
      <c r="H116" s="250">
        <v>470.071920647561</v>
      </c>
      <c r="I116" s="250"/>
      <c r="J116" s="250"/>
    </row>
    <row r="117" spans="1:10" ht="14.4" hidden="1">
      <c r="A117" s="254" t="s">
        <v>142</v>
      </c>
      <c r="B117" s="250" t="s">
        <v>143</v>
      </c>
      <c r="C117" s="250"/>
      <c r="D117" s="250"/>
      <c r="E117" s="250"/>
      <c r="F117" s="250"/>
      <c r="G117" s="250"/>
      <c r="H117" s="250">
        <f>MVCarParks</f>
        <v>0</v>
      </c>
      <c r="I117" s="250"/>
      <c r="J117" s="250"/>
    </row>
    <row r="118" spans="1:10" ht="14.4" hidden="1">
      <c r="A118" s="254"/>
      <c r="B118" s="250" t="s">
        <v>144</v>
      </c>
      <c r="C118" s="250"/>
      <c r="D118" s="250"/>
      <c r="E118" s="250"/>
      <c r="F118" s="250"/>
      <c r="G118" s="250"/>
      <c r="H118" s="250">
        <f>MIN(2*NoofAprts,MVCarParks)</f>
        <v>0</v>
      </c>
      <c r="I118" s="250"/>
      <c r="J118" s="250"/>
    </row>
    <row r="119" spans="1:10" ht="14.4" hidden="1">
      <c r="A119" s="254" t="s">
        <v>145</v>
      </c>
      <c r="B119" s="250" t="s">
        <v>146</v>
      </c>
      <c r="C119" s="250"/>
      <c r="D119" s="250"/>
      <c r="E119" s="250"/>
      <c r="F119" s="250"/>
      <c r="G119" s="250"/>
      <c r="H119" s="250">
        <v>652.65629472558703</v>
      </c>
      <c r="I119" s="250"/>
      <c r="J119" s="250"/>
    </row>
    <row r="120" spans="1:10" ht="14.4" hidden="1">
      <c r="A120" s="254" t="s">
        <v>147</v>
      </c>
      <c r="B120" s="250" t="s">
        <v>148</v>
      </c>
      <c r="C120" s="250"/>
      <c r="D120" s="250"/>
      <c r="E120" s="250"/>
      <c r="F120" s="250"/>
      <c r="G120" s="250"/>
      <c r="H120" s="250">
        <f>NVCarParks</f>
        <v>0</v>
      </c>
      <c r="I120" s="250"/>
      <c r="J120" s="250"/>
    </row>
    <row r="121" spans="1:10" ht="14.4" hidden="1">
      <c r="A121" s="254"/>
      <c r="B121" s="250" t="s">
        <v>149</v>
      </c>
      <c r="C121" s="250"/>
      <c r="D121" s="250"/>
      <c r="E121" s="250"/>
      <c r="F121" s="250"/>
      <c r="G121" s="250"/>
      <c r="H121" s="250">
        <f>MIN(NVCarParks,2*NoofAprts-H118)</f>
        <v>0</v>
      </c>
      <c r="I121" s="250"/>
      <c r="J121" s="250"/>
    </row>
    <row r="122" spans="1:10" ht="14.4" hidden="1">
      <c r="A122" s="254" t="s">
        <v>150</v>
      </c>
      <c r="B122" s="250" t="s">
        <v>151</v>
      </c>
      <c r="C122" s="250"/>
      <c r="D122" s="250"/>
      <c r="E122" s="250"/>
      <c r="F122" s="250"/>
      <c r="G122" s="250"/>
      <c r="H122" s="250">
        <v>0.245251218239256</v>
      </c>
      <c r="I122" s="250"/>
      <c r="J122" s="250"/>
    </row>
    <row r="123" spans="1:10" ht="14.4" hidden="1">
      <c r="A123" s="254"/>
      <c r="B123" s="250"/>
      <c r="C123" s="250"/>
      <c r="D123" s="250"/>
      <c r="E123" s="250"/>
      <c r="F123" s="250"/>
      <c r="G123" s="250"/>
      <c r="H123" s="250"/>
      <c r="I123" s="250"/>
      <c r="J123" s="250"/>
    </row>
    <row r="124" spans="1:10" ht="14.4" hidden="1">
      <c r="A124" s="254"/>
      <c r="B124" s="251" t="s">
        <v>152</v>
      </c>
      <c r="C124" s="250"/>
      <c r="D124" s="250"/>
      <c r="E124" s="250"/>
      <c r="F124" s="250"/>
      <c r="G124" s="250"/>
      <c r="H124" s="250"/>
      <c r="I124" s="250"/>
      <c r="J124" s="250"/>
    </row>
    <row r="125" spans="1:10" ht="14.4" hidden="1">
      <c r="A125" s="254" t="s">
        <v>110</v>
      </c>
      <c r="B125" s="250" t="s">
        <v>153</v>
      </c>
      <c r="C125" s="250"/>
      <c r="D125" s="250"/>
      <c r="E125" s="250"/>
      <c r="F125" s="250"/>
      <c r="G125" s="250"/>
      <c r="H125" s="256">
        <f>H100</f>
        <v>39.326700334909603</v>
      </c>
      <c r="I125" s="250">
        <v>39.326999999999998</v>
      </c>
      <c r="J125" s="250"/>
    </row>
    <row r="126" spans="1:10" ht="14.4" hidden="1">
      <c r="A126" s="250" t="s">
        <v>154</v>
      </c>
      <c r="B126" s="250" t="s">
        <v>155</v>
      </c>
      <c r="C126" s="250"/>
      <c r="D126" s="250"/>
      <c r="E126" s="250"/>
      <c r="F126" s="250"/>
      <c r="G126" s="250"/>
      <c r="H126" s="256" t="e">
        <f>CentralACAprts*H104/NoofAprts</f>
        <v>#DIV/0!</v>
      </c>
      <c r="I126" s="250">
        <v>608.09900000000005</v>
      </c>
      <c r="J126" s="250"/>
    </row>
    <row r="127" spans="1:10" ht="14.4" hidden="1">
      <c r="A127" s="254" t="s">
        <v>156</v>
      </c>
      <c r="B127" s="250" t="s">
        <v>157</v>
      </c>
      <c r="C127" s="250"/>
      <c r="D127" s="250"/>
      <c r="E127" s="250"/>
      <c r="F127" s="250"/>
      <c r="G127" s="250"/>
      <c r="H127" s="256" t="e">
        <f>CondWaterAprt*H106/NoofAprts</f>
        <v>#DIV/0!</v>
      </c>
      <c r="I127" s="250">
        <v>1067.682</v>
      </c>
      <c r="J127" s="250"/>
    </row>
    <row r="128" spans="1:10" ht="14.4" hidden="1">
      <c r="A128" s="254" t="s">
        <v>158</v>
      </c>
      <c r="B128" s="250" t="s">
        <v>159</v>
      </c>
      <c r="C128" s="250"/>
      <c r="D128" s="250"/>
      <c r="E128" s="250"/>
      <c r="F128" s="250"/>
      <c r="G128" s="250"/>
      <c r="H128" s="256">
        <v>0</v>
      </c>
      <c r="I128" s="250"/>
      <c r="J128" s="250"/>
    </row>
    <row r="129" spans="1:14" ht="14.4" hidden="1">
      <c r="A129" s="254"/>
      <c r="B129" s="250" t="s">
        <v>160</v>
      </c>
      <c r="C129" s="250"/>
      <c r="D129" s="250"/>
      <c r="E129" s="250"/>
      <c r="F129" s="250"/>
      <c r="G129" s="250"/>
      <c r="H129" s="256" t="e">
        <f>H110*LiftAprt/NoofAprts</f>
        <v>#DIV/0!</v>
      </c>
      <c r="I129" s="250">
        <v>357.41699999999997</v>
      </c>
      <c r="J129" s="250"/>
    </row>
    <row r="130" spans="1:14" ht="14.4" hidden="1">
      <c r="A130" s="254" t="s">
        <v>161</v>
      </c>
      <c r="B130" s="250" t="s">
        <v>135</v>
      </c>
      <c r="C130" s="250"/>
      <c r="D130" s="250"/>
      <c r="E130" s="250"/>
      <c r="F130" s="250"/>
      <c r="G130" s="250"/>
      <c r="H130" s="256">
        <f>IF(H35="Temperature controlled pool",H114,0)</f>
        <v>0</v>
      </c>
      <c r="I130" s="250"/>
      <c r="J130" s="250"/>
    </row>
    <row r="131" spans="1:14" ht="14.4" hidden="1">
      <c r="A131" s="254" t="s">
        <v>162</v>
      </c>
      <c r="B131" s="250" t="s">
        <v>163</v>
      </c>
      <c r="C131" s="250"/>
      <c r="D131" s="250"/>
      <c r="E131" s="250"/>
      <c r="F131" s="250"/>
      <c r="G131" s="250"/>
      <c r="H131" s="256">
        <f>IF(H35="Unheated pool",H112,0)</f>
        <v>0</v>
      </c>
      <c r="I131" s="250">
        <v>622.30399999999997</v>
      </c>
      <c r="J131" s="250"/>
    </row>
    <row r="132" spans="1:14" ht="14.4" hidden="1">
      <c r="A132" s="254" t="s">
        <v>164</v>
      </c>
      <c r="B132" s="250" t="s">
        <v>139</v>
      </c>
      <c r="C132" s="250"/>
      <c r="D132" s="250"/>
      <c r="E132" s="250"/>
      <c r="F132" s="250"/>
      <c r="G132" s="250"/>
      <c r="H132" s="256">
        <f>IF(H36="Yes",H116,0)</f>
        <v>0</v>
      </c>
      <c r="I132" s="250">
        <v>470.072</v>
      </c>
      <c r="J132" s="250"/>
    </row>
    <row r="133" spans="1:14" ht="14.4" hidden="1">
      <c r="A133" s="254" t="s">
        <v>165</v>
      </c>
      <c r="B133" s="250" t="s">
        <v>166</v>
      </c>
      <c r="C133" s="250"/>
      <c r="D133" s="250"/>
      <c r="E133" s="250"/>
      <c r="F133" s="250"/>
      <c r="G133" s="250"/>
      <c r="H133" s="256" t="e">
        <f>(H118*H119+H121*H122*H119)/NoofAprts</f>
        <v>#DIV/0!</v>
      </c>
      <c r="I133" s="250">
        <v>1305.3130000000001</v>
      </c>
      <c r="J133" s="250"/>
    </row>
    <row r="134" spans="1:14" ht="14.4" hidden="1">
      <c r="A134" s="254"/>
      <c r="B134" s="250" t="s">
        <v>167</v>
      </c>
      <c r="C134" s="250"/>
      <c r="D134" s="250"/>
      <c r="E134" s="250"/>
      <c r="F134" s="250"/>
      <c r="G134" s="250"/>
      <c r="H134" s="256">
        <v>0.95</v>
      </c>
      <c r="I134" s="250"/>
      <c r="J134" s="250"/>
    </row>
    <row r="135" spans="1:14" ht="14.4" hidden="1">
      <c r="A135" s="254"/>
      <c r="B135" s="250"/>
      <c r="C135" s="250"/>
      <c r="D135" s="250"/>
      <c r="E135" s="250"/>
      <c r="F135" s="250"/>
      <c r="G135" s="250"/>
      <c r="H135" s="250"/>
      <c r="I135" s="250"/>
      <c r="J135" s="250"/>
    </row>
    <row r="136" spans="1:14" ht="14.4" hidden="1">
      <c r="A136" s="254"/>
      <c r="B136" s="251" t="s">
        <v>168</v>
      </c>
      <c r="C136" s="251"/>
      <c r="D136" s="251"/>
      <c r="E136" s="251"/>
      <c r="F136" s="251"/>
      <c r="G136" s="251"/>
      <c r="H136" s="257" t="e">
        <f>SUM(H125:H133)*H134</f>
        <v>#DIV/0!</v>
      </c>
      <c r="I136" s="256"/>
      <c r="J136" s="250"/>
    </row>
    <row r="137" spans="1:14" ht="14.4" hidden="1">
      <c r="A137" s="254"/>
      <c r="B137" s="258" t="s">
        <v>169</v>
      </c>
      <c r="C137" s="259"/>
      <c r="D137" s="259"/>
      <c r="E137" s="259"/>
      <c r="F137" s="259"/>
      <c r="G137" s="259"/>
      <c r="H137" s="260">
        <f>VLOOKUP(D13,'Rating Bands'!$B$18:$C$618,2,FALSE)-1E-21</f>
        <v>185.5</v>
      </c>
      <c r="I137" s="250"/>
      <c r="J137" s="250"/>
    </row>
    <row r="138" spans="1:14" ht="14.4" hidden="1">
      <c r="A138" s="254"/>
      <c r="B138" s="250"/>
      <c r="C138" s="250"/>
      <c r="D138" s="250"/>
      <c r="E138" s="250"/>
      <c r="F138" s="250"/>
      <c r="G138" s="250"/>
      <c r="H138" s="250"/>
      <c r="I138" s="250"/>
      <c r="J138" s="250"/>
    </row>
    <row r="139" spans="1:14" ht="14.4" hidden="1">
      <c r="A139" s="254"/>
      <c r="B139" s="258" t="s">
        <v>170</v>
      </c>
      <c r="C139" s="261"/>
      <c r="D139" s="262"/>
      <c r="E139" s="250"/>
      <c r="F139" s="250"/>
      <c r="G139" s="250"/>
      <c r="H139" s="250"/>
      <c r="I139" s="250"/>
      <c r="J139" s="250"/>
    </row>
    <row r="140" spans="1:14" ht="14.4" hidden="1">
      <c r="A140" s="254"/>
      <c r="B140" s="262" t="s">
        <v>171</v>
      </c>
      <c r="C140" s="261"/>
      <c r="D140" s="261"/>
      <c r="E140" s="261"/>
      <c r="F140" s="261"/>
      <c r="G140" s="261"/>
      <c r="H140" s="263" t="e">
        <f>H137*H136/100</f>
        <v>#DIV/0!</v>
      </c>
      <c r="I140" s="250"/>
      <c r="J140" s="250"/>
    </row>
    <row r="141" spans="1:14" ht="14.4" hidden="1">
      <c r="A141" s="254"/>
      <c r="B141" s="262" t="s">
        <v>172</v>
      </c>
      <c r="C141" s="261"/>
      <c r="D141" s="261"/>
      <c r="E141" s="261"/>
      <c r="F141" s="261"/>
      <c r="G141" s="261"/>
      <c r="H141" s="264" t="e">
        <f>H140*H101</f>
        <v>#DIV/0!</v>
      </c>
      <c r="I141" s="250"/>
      <c r="J141" s="250"/>
    </row>
    <row r="142" spans="1:14" ht="14.4" hidden="1">
      <c r="A142" s="254"/>
      <c r="B142" s="262" t="s">
        <v>173</v>
      </c>
      <c r="C142" s="261"/>
      <c r="D142" s="261"/>
      <c r="E142" s="261"/>
      <c r="F142" s="261"/>
      <c r="G142" s="261"/>
      <c r="H142" s="263" t="e">
        <f>$H$141*Elec</f>
        <v>#DIV/0!</v>
      </c>
      <c r="I142" s="250"/>
      <c r="J142" s="250"/>
      <c r="K142" s="265"/>
      <c r="L142" s="265"/>
      <c r="M142" s="266"/>
      <c r="N142" s="267"/>
    </row>
    <row r="143" spans="1:14" ht="14.4" hidden="1">
      <c r="A143" s="254"/>
      <c r="B143" s="262" t="s">
        <v>174</v>
      </c>
      <c r="C143" s="261"/>
      <c r="D143" s="261"/>
      <c r="E143" s="261"/>
      <c r="F143" s="261"/>
      <c r="G143" s="261"/>
      <c r="H143" s="263" t="e">
        <f>$H$141*(1-Elec)</f>
        <v>#DIV/0!</v>
      </c>
      <c r="I143" s="250"/>
      <c r="J143" s="250"/>
      <c r="K143" s="265"/>
      <c r="L143" s="265"/>
      <c r="M143" s="266"/>
      <c r="N143" s="267"/>
    </row>
    <row r="144" spans="1:14" ht="14.4" hidden="1">
      <c r="A144" s="254"/>
      <c r="B144" s="262" t="s">
        <v>175</v>
      </c>
      <c r="C144" s="261"/>
      <c r="D144" s="261"/>
      <c r="E144" s="261"/>
      <c r="F144" s="261"/>
      <c r="G144" s="261"/>
      <c r="H144" s="263" t="e">
        <f>$H$141*Diesel</f>
        <v>#DIV/0!</v>
      </c>
      <c r="I144" s="250"/>
      <c r="J144" s="250"/>
      <c r="K144" s="265"/>
      <c r="L144" s="265"/>
      <c r="M144" s="266"/>
      <c r="N144" s="267"/>
    </row>
    <row r="145" spans="1:14" ht="14.4" hidden="1">
      <c r="A145" s="254"/>
      <c r="B145" s="262" t="s">
        <v>15</v>
      </c>
      <c r="C145" s="261"/>
      <c r="D145" s="261"/>
      <c r="E145" s="261"/>
      <c r="F145" s="261"/>
      <c r="G145" s="261"/>
      <c r="H145" s="263">
        <f>IF(ISERROR(H142/H95),0,H142/H95)</f>
        <v>0</v>
      </c>
      <c r="I145" s="250"/>
      <c r="J145" s="250"/>
      <c r="K145" s="265"/>
      <c r="L145" s="265"/>
      <c r="M145" s="266"/>
      <c r="N145" s="267"/>
    </row>
    <row r="146" spans="1:14" ht="14.4" hidden="1">
      <c r="A146" s="254"/>
      <c r="B146" s="262" t="s">
        <v>176</v>
      </c>
      <c r="C146" s="261"/>
      <c r="D146" s="261"/>
      <c r="E146" s="261"/>
      <c r="F146" s="261"/>
      <c r="G146" s="261"/>
      <c r="H146" s="263">
        <f>IF(ISERROR(H143/J96),0,H143/J96)</f>
        <v>0</v>
      </c>
      <c r="I146" s="250"/>
      <c r="J146" s="250"/>
      <c r="K146" s="265"/>
      <c r="L146" s="265"/>
      <c r="M146" s="266"/>
      <c r="N146" s="267"/>
    </row>
    <row r="147" spans="1:14" ht="14.4" hidden="1">
      <c r="A147" s="254"/>
      <c r="B147" s="262" t="s">
        <v>177</v>
      </c>
      <c r="C147" s="261"/>
      <c r="D147" s="261"/>
      <c r="E147" s="261"/>
      <c r="F147" s="261"/>
      <c r="G147" s="261"/>
      <c r="H147" s="263">
        <f>IF(ISERROR(H144/H97),0,H144/H97)</f>
        <v>0</v>
      </c>
      <c r="I147" s="250"/>
      <c r="J147" s="250"/>
      <c r="K147" s="265"/>
      <c r="L147" s="265"/>
      <c r="M147" s="266"/>
      <c r="N147" s="267"/>
    </row>
    <row r="148" spans="1:14" ht="14.4" hidden="1">
      <c r="A148" s="254"/>
      <c r="B148" s="250" t="s">
        <v>178</v>
      </c>
      <c r="C148" s="250"/>
      <c r="D148" s="250"/>
      <c r="E148" s="250"/>
      <c r="F148" s="250"/>
      <c r="G148" s="250"/>
      <c r="H148" s="256">
        <f>(H53*J95+H54*J96+H55*J97)</f>
        <v>0</v>
      </c>
      <c r="I148" s="250" t="s">
        <v>102</v>
      </c>
      <c r="J148" s="250"/>
      <c r="K148" s="265"/>
    </row>
    <row r="149" spans="1:14" ht="14.4" hidden="1">
      <c r="A149" s="254"/>
      <c r="B149" s="250" t="s">
        <v>179</v>
      </c>
      <c r="C149" s="250"/>
      <c r="D149" s="250"/>
      <c r="E149" s="250"/>
      <c r="F149" s="250"/>
      <c r="G149" s="250"/>
      <c r="H149" s="268" t="e">
        <f>H141/H148</f>
        <v>#DIV/0!</v>
      </c>
      <c r="I149" s="250"/>
      <c r="J149" s="250"/>
      <c r="K149" s="265"/>
    </row>
    <row r="150" spans="1:14" ht="14.4" hidden="1">
      <c r="A150" s="254"/>
      <c r="B150" s="250"/>
      <c r="C150" s="250"/>
      <c r="D150" s="250"/>
      <c r="E150" s="250"/>
      <c r="F150" s="250"/>
      <c r="G150" s="250"/>
      <c r="H150" s="250"/>
      <c r="I150" s="250"/>
      <c r="J150" s="250"/>
      <c r="K150" s="265"/>
    </row>
    <row r="151" spans="1:14" ht="14.4" hidden="1">
      <c r="A151" s="254"/>
      <c r="B151" s="251" t="s">
        <v>180</v>
      </c>
      <c r="C151" s="250"/>
      <c r="D151" s="250"/>
      <c r="E151" s="250"/>
      <c r="F151" s="250"/>
      <c r="G151" s="250"/>
      <c r="H151" s="252" t="s">
        <v>181</v>
      </c>
      <c r="I151" s="252" t="s">
        <v>182</v>
      </c>
      <c r="J151" s="250"/>
    </row>
    <row r="152" spans="1:14" ht="14.4" hidden="1">
      <c r="A152" s="248"/>
      <c r="B152" s="250" t="s">
        <v>183</v>
      </c>
      <c r="C152" s="250"/>
      <c r="D152" s="250"/>
      <c r="E152" s="250"/>
      <c r="F152" s="250"/>
      <c r="G152" s="250"/>
      <c r="H152" s="250" t="e">
        <f>VLOOKUP(H24,'Climate by postcode'!$A$4:$E$3730,5,FALSE)</f>
        <v>#N/A</v>
      </c>
      <c r="I152" s="250"/>
      <c r="J152" s="250"/>
    </row>
    <row r="153" spans="1:14" ht="14.4" hidden="1">
      <c r="A153" s="254"/>
      <c r="B153" s="250" t="s">
        <v>184</v>
      </c>
      <c r="C153" s="250"/>
      <c r="D153" s="250"/>
      <c r="E153" s="250"/>
      <c r="F153" s="250"/>
      <c r="G153" s="250"/>
      <c r="H153" s="269" t="e">
        <f>VLOOKUP(K153,'NGA Factors 2020'!$C$2:$L$20,9,FALSE)</f>
        <v>#N/A</v>
      </c>
      <c r="I153" s="269" t="e">
        <f>VLOOKUP(K153,'NGA Factors 2020'!$C$2:$L$20,8,FALSE)</f>
        <v>#N/A</v>
      </c>
      <c r="J153" s="250" t="s">
        <v>185</v>
      </c>
      <c r="K153" s="250" t="e">
        <f>CONCATENATE(H152,F53)</f>
        <v>#N/A</v>
      </c>
    </row>
    <row r="154" spans="1:14" ht="14.4" hidden="1">
      <c r="A154" s="254"/>
      <c r="B154" s="250" t="s">
        <v>186</v>
      </c>
      <c r="C154" s="250"/>
      <c r="D154" s="250"/>
      <c r="E154" s="250"/>
      <c r="F154" s="250"/>
      <c r="G154" s="250"/>
      <c r="H154" s="269" t="e">
        <f>VLOOKUP(K154,'NGA Factors 2020'!$C$2:$L$20,9,FALSE)</f>
        <v>#N/A</v>
      </c>
      <c r="I154" s="269" t="e">
        <f>VLOOKUP(K154,'NGA Factors 2020'!$C$2:$L$20,8,FALSE)</f>
        <v>#N/A</v>
      </c>
      <c r="J154" s="250" t="s">
        <v>102</v>
      </c>
      <c r="K154" s="250" t="e">
        <f>CONCATENATE(H152,F54)</f>
        <v>#N/A</v>
      </c>
    </row>
    <row r="155" spans="1:14" ht="14.4" hidden="1">
      <c r="A155" s="254"/>
      <c r="B155" s="250" t="s">
        <v>187</v>
      </c>
      <c r="C155" s="250"/>
      <c r="D155" s="250"/>
      <c r="E155" s="250"/>
      <c r="F155" s="250"/>
      <c r="G155" s="250"/>
      <c r="H155" s="269">
        <f>'NGA Factors 2020'!K19</f>
        <v>2.8486799999999999</v>
      </c>
      <c r="I155" s="269">
        <f>'NGA Factors 2020'!J19</f>
        <v>2.7097200000000004</v>
      </c>
      <c r="J155" s="250" t="s">
        <v>188</v>
      </c>
      <c r="K155" s="250" t="e">
        <f>CONCATENATE(H152,F55)</f>
        <v>#N/A</v>
      </c>
    </row>
    <row r="156" spans="1:14" ht="14.4" hidden="1">
      <c r="A156" s="254"/>
      <c r="B156" s="250"/>
      <c r="C156" s="250"/>
      <c r="D156" s="250"/>
      <c r="E156" s="250"/>
      <c r="F156" s="250"/>
      <c r="G156" s="250"/>
      <c r="H156" s="250"/>
      <c r="I156" s="250"/>
      <c r="J156" s="250"/>
    </row>
    <row r="157" spans="1:14" ht="14.4" hidden="1">
      <c r="A157" s="254"/>
      <c r="B157" s="251" t="s">
        <v>189</v>
      </c>
      <c r="C157" s="250"/>
      <c r="D157" s="250"/>
      <c r="E157" s="250"/>
      <c r="F157" s="250"/>
      <c r="G157" s="250"/>
      <c r="H157" s="269"/>
      <c r="I157" s="250"/>
      <c r="J157" s="250"/>
    </row>
    <row r="158" spans="1:14" ht="14.4" hidden="1">
      <c r="A158" s="254"/>
      <c r="B158" s="250" t="s">
        <v>85</v>
      </c>
      <c r="C158" s="250"/>
      <c r="D158" s="250"/>
      <c r="E158" s="250"/>
      <c r="F158" s="250"/>
      <c r="G158" s="250"/>
      <c r="H158" s="250">
        <v>3.6</v>
      </c>
      <c r="I158" s="250" t="s">
        <v>190</v>
      </c>
      <c r="J158" s="250"/>
    </row>
    <row r="159" spans="1:14" ht="14.4" hidden="1">
      <c r="A159" s="254"/>
      <c r="B159" s="250" t="s">
        <v>191</v>
      </c>
      <c r="C159" s="250"/>
      <c r="D159" s="250"/>
      <c r="E159" s="250"/>
      <c r="F159" s="250"/>
      <c r="G159" s="250"/>
      <c r="H159" s="250">
        <v>22.1</v>
      </c>
      <c r="I159" s="250" t="s">
        <v>192</v>
      </c>
      <c r="J159" s="250"/>
    </row>
    <row r="160" spans="1:14" ht="14.4" hidden="1">
      <c r="A160" s="254"/>
      <c r="B160" s="250" t="s">
        <v>193</v>
      </c>
      <c r="C160" s="250"/>
      <c r="D160" s="250"/>
      <c r="E160" s="250"/>
      <c r="F160" s="250"/>
      <c r="G160" s="250"/>
      <c r="H160" s="250">
        <v>38.6</v>
      </c>
      <c r="I160" s="250" t="s">
        <v>194</v>
      </c>
      <c r="J160" s="250"/>
    </row>
    <row r="161" spans="1:10" ht="14.4" hidden="1">
      <c r="A161" s="254"/>
      <c r="B161" s="250"/>
      <c r="C161" s="250"/>
      <c r="D161" s="250"/>
      <c r="E161" s="250"/>
      <c r="F161" s="250"/>
      <c r="G161" s="250"/>
      <c r="H161" s="250"/>
      <c r="I161" s="250"/>
      <c r="J161" s="250"/>
    </row>
    <row r="162" spans="1:10" ht="25.8" hidden="1">
      <c r="A162" s="254"/>
      <c r="B162" s="249" t="s">
        <v>195</v>
      </c>
      <c r="C162" s="250"/>
      <c r="D162" s="250"/>
      <c r="E162" s="250"/>
      <c r="F162" s="250"/>
      <c r="G162" s="250"/>
      <c r="H162" s="250"/>
      <c r="I162" s="250"/>
      <c r="J162" s="250"/>
    </row>
    <row r="163" spans="1:10" ht="14.4" hidden="1">
      <c r="A163" s="254"/>
      <c r="B163" s="251" t="s">
        <v>196</v>
      </c>
      <c r="C163" s="250"/>
      <c r="D163" s="250"/>
      <c r="E163" s="250"/>
      <c r="F163" s="250"/>
      <c r="G163" s="250"/>
      <c r="H163" s="250"/>
      <c r="I163" s="250"/>
      <c r="J163" s="250"/>
    </row>
    <row r="164" spans="1:10" ht="14.4" hidden="1">
      <c r="A164" s="254" t="s">
        <v>197</v>
      </c>
      <c r="B164" s="250" t="s">
        <v>198</v>
      </c>
      <c r="C164" s="250"/>
      <c r="D164" s="250"/>
      <c r="E164" s="250"/>
      <c r="F164" s="250"/>
      <c r="G164" s="250"/>
      <c r="H164" s="250">
        <f>ColdWaterAprt</f>
        <v>0</v>
      </c>
      <c r="I164" s="250"/>
      <c r="J164" s="250"/>
    </row>
    <row r="165" spans="1:10" ht="14.4" hidden="1">
      <c r="A165" s="254" t="s">
        <v>199</v>
      </c>
      <c r="B165" s="250" t="s">
        <v>200</v>
      </c>
      <c r="C165" s="250"/>
      <c r="D165" s="250"/>
      <c r="E165" s="250"/>
      <c r="F165" s="250"/>
      <c r="G165" s="250"/>
      <c r="H165" s="250">
        <f>ColdWaterCentralDHW</f>
        <v>0</v>
      </c>
      <c r="I165" s="250"/>
      <c r="J165" s="250"/>
    </row>
    <row r="166" spans="1:10" ht="14.4" hidden="1">
      <c r="A166" s="254" t="s">
        <v>201</v>
      </c>
      <c r="B166" s="250" t="s">
        <v>202</v>
      </c>
      <c r="C166" s="250"/>
      <c r="D166" s="250"/>
      <c r="E166" s="250"/>
      <c r="F166" s="250"/>
      <c r="G166" s="250"/>
      <c r="H166" s="250">
        <f>ColdWaterCentralNoDHW</f>
        <v>0</v>
      </c>
      <c r="I166" s="250"/>
      <c r="J166" s="250"/>
    </row>
    <row r="167" spans="1:10" ht="14.4" hidden="1">
      <c r="A167" s="254" t="s">
        <v>203</v>
      </c>
      <c r="B167" s="250" t="s">
        <v>204</v>
      </c>
      <c r="C167" s="250"/>
      <c r="D167" s="250"/>
      <c r="E167" s="250"/>
      <c r="F167" s="250"/>
      <c r="G167" s="250"/>
      <c r="H167" s="250">
        <f>CentralACWater</f>
        <v>0</v>
      </c>
      <c r="I167" s="250"/>
      <c r="J167" s="250"/>
    </row>
    <row r="168" spans="1:10" ht="14.4" hidden="1">
      <c r="A168" s="254" t="s">
        <v>205</v>
      </c>
      <c r="B168" s="250" t="s">
        <v>206</v>
      </c>
      <c r="C168" s="250"/>
      <c r="D168" s="250"/>
      <c r="E168" s="250"/>
      <c r="F168" s="250"/>
      <c r="G168" s="250"/>
      <c r="H168" s="250">
        <f>IF(AND(H164&gt;0,H167&gt;0),1,0)</f>
        <v>0</v>
      </c>
      <c r="I168" s="250"/>
      <c r="J168" s="250"/>
    </row>
    <row r="169" spans="1:10" ht="14.4" hidden="1">
      <c r="A169" s="254" t="s">
        <v>207</v>
      </c>
      <c r="B169" s="250" t="s">
        <v>208</v>
      </c>
      <c r="C169" s="250"/>
      <c r="D169" s="250"/>
      <c r="E169" s="250"/>
      <c r="F169" s="250"/>
      <c r="G169" s="250"/>
      <c r="H169" s="250">
        <f>IF(AND(H164&gt;0,H167&lt;NoofAprts),1,0)</f>
        <v>0</v>
      </c>
      <c r="I169" s="250"/>
      <c r="J169" s="250"/>
    </row>
    <row r="170" spans="1:10" ht="14.4" hidden="1">
      <c r="A170" s="254" t="s">
        <v>209</v>
      </c>
      <c r="B170" s="250" t="s">
        <v>210</v>
      </c>
      <c r="C170" s="250"/>
      <c r="D170" s="250"/>
      <c r="E170" s="250"/>
      <c r="F170" s="250"/>
      <c r="G170" s="250"/>
      <c r="H170" s="250">
        <f>IF(AND(H165&gt;0,H167&gt;0),1,0)</f>
        <v>0</v>
      </c>
      <c r="I170" s="250"/>
      <c r="J170" s="250"/>
    </row>
    <row r="171" spans="1:10" ht="14.4" hidden="1">
      <c r="A171" s="254" t="s">
        <v>211</v>
      </c>
      <c r="B171" s="250" t="s">
        <v>212</v>
      </c>
      <c r="C171" s="250"/>
      <c r="D171" s="250"/>
      <c r="E171" s="250"/>
      <c r="F171" s="250"/>
      <c r="G171" s="250"/>
      <c r="H171" s="250">
        <f>IF(AND(H165&gt;0,H167&lt;NoofAprts),1,0)</f>
        <v>0</v>
      </c>
      <c r="I171" s="250"/>
      <c r="J171" s="250"/>
    </row>
    <row r="172" spans="1:10" ht="14.4" hidden="1">
      <c r="A172" s="254" t="s">
        <v>213</v>
      </c>
      <c r="B172" s="250" t="s">
        <v>214</v>
      </c>
      <c r="C172" s="250"/>
      <c r="D172" s="250"/>
      <c r="E172" s="250"/>
      <c r="F172" s="250"/>
      <c r="G172" s="250"/>
      <c r="H172" s="250">
        <f>IF(AND(H166&gt;0,H167&gt;0),1,0)</f>
        <v>0</v>
      </c>
      <c r="I172" s="250"/>
      <c r="J172" s="250"/>
    </row>
    <row r="173" spans="1:10" ht="14.4" hidden="1">
      <c r="A173" s="254" t="s">
        <v>215</v>
      </c>
      <c r="B173" s="250" t="s">
        <v>216</v>
      </c>
      <c r="C173" s="250"/>
      <c r="D173" s="250"/>
      <c r="E173" s="250"/>
      <c r="F173" s="250"/>
      <c r="G173" s="250"/>
      <c r="H173" s="250">
        <f>IF(AND(H166&gt;0,H167&lt;NoofAprts),1,0)</f>
        <v>0</v>
      </c>
      <c r="I173" s="250"/>
      <c r="J173" s="250"/>
    </row>
    <row r="174" spans="1:10" ht="14.4" hidden="1">
      <c r="A174" s="254"/>
      <c r="B174" s="250"/>
      <c r="C174" s="250"/>
      <c r="D174" s="250"/>
      <c r="E174" s="250"/>
      <c r="F174" s="250"/>
      <c r="G174" s="250"/>
      <c r="H174" s="250"/>
      <c r="I174" s="250"/>
      <c r="J174" s="250"/>
    </row>
    <row r="175" spans="1:10" ht="14.4" hidden="1">
      <c r="A175" s="254"/>
      <c r="B175" s="251" t="s">
        <v>217</v>
      </c>
      <c r="C175" s="250"/>
      <c r="D175" s="250"/>
      <c r="E175" s="250"/>
      <c r="F175" s="250"/>
      <c r="G175" s="250"/>
      <c r="H175" s="250"/>
      <c r="I175" s="250"/>
      <c r="J175" s="250"/>
    </row>
    <row r="176" spans="1:10" ht="14.4" hidden="1">
      <c r="A176" s="254" t="s">
        <v>218</v>
      </c>
      <c r="B176" s="250" t="s">
        <v>219</v>
      </c>
      <c r="C176" s="250"/>
      <c r="D176" s="250"/>
      <c r="E176" s="250"/>
      <c r="F176" s="250"/>
      <c r="G176" s="250"/>
      <c r="H176" s="250" t="e">
        <f>ColdWaterAprt*CentralACWater/NoofAprts</f>
        <v>#DIV/0!</v>
      </c>
      <c r="I176" s="250"/>
      <c r="J176" s="250"/>
    </row>
    <row r="177" spans="1:10" ht="14.4" hidden="1">
      <c r="A177" s="254" t="s">
        <v>220</v>
      </c>
      <c r="B177" s="250" t="s">
        <v>221</v>
      </c>
      <c r="C177" s="250"/>
      <c r="D177" s="250"/>
      <c r="E177" s="250"/>
      <c r="F177" s="250"/>
      <c r="G177" s="250"/>
      <c r="H177" s="250">
        <v>190</v>
      </c>
      <c r="I177" s="250"/>
      <c r="J177" s="250"/>
    </row>
    <row r="178" spans="1:10" ht="14.4" hidden="1">
      <c r="A178" s="254" t="s">
        <v>222</v>
      </c>
      <c r="B178" s="250" t="s">
        <v>223</v>
      </c>
      <c r="C178" s="250"/>
      <c r="D178" s="250"/>
      <c r="E178" s="250"/>
      <c r="F178" s="250"/>
      <c r="G178" s="250"/>
      <c r="H178" s="250" t="e">
        <f>ColdWaterAprt*(NoofAprts-CentralACWater)/NoofAprts</f>
        <v>#DIV/0!</v>
      </c>
      <c r="I178" s="250"/>
      <c r="J178" s="250"/>
    </row>
    <row r="179" spans="1:10" ht="14.4" hidden="1">
      <c r="A179" s="254" t="s">
        <v>224</v>
      </c>
      <c r="B179" s="250" t="s">
        <v>225</v>
      </c>
      <c r="C179" s="250"/>
      <c r="D179" s="250"/>
      <c r="E179" s="250"/>
      <c r="F179" s="250"/>
      <c r="G179" s="250"/>
      <c r="H179" s="250">
        <v>144</v>
      </c>
      <c r="I179" s="250"/>
      <c r="J179" s="250"/>
    </row>
    <row r="180" spans="1:10" ht="14.4" hidden="1">
      <c r="A180" s="254" t="s">
        <v>226</v>
      </c>
      <c r="B180" s="250" t="s">
        <v>227</v>
      </c>
      <c r="C180" s="250"/>
      <c r="D180" s="250"/>
      <c r="E180" s="250"/>
      <c r="F180" s="250"/>
      <c r="G180" s="250"/>
      <c r="H180" s="250" t="e">
        <f>ColdWaterCentralDHW*CentralACWater/NoofAprts</f>
        <v>#DIV/0!</v>
      </c>
      <c r="I180" s="250"/>
      <c r="J180" s="250"/>
    </row>
    <row r="181" spans="1:10" ht="14.4" hidden="1">
      <c r="A181" s="254" t="s">
        <v>228</v>
      </c>
      <c r="B181" s="250" t="s">
        <v>229</v>
      </c>
      <c r="C181" s="250"/>
      <c r="D181" s="250"/>
      <c r="E181" s="250"/>
      <c r="F181" s="250"/>
      <c r="G181" s="250"/>
      <c r="H181" s="250">
        <v>156</v>
      </c>
      <c r="I181" s="250"/>
      <c r="J181" s="250"/>
    </row>
    <row r="182" spans="1:10" ht="14.4" hidden="1">
      <c r="A182" s="254" t="s">
        <v>230</v>
      </c>
      <c r="B182" s="250" t="s">
        <v>231</v>
      </c>
      <c r="C182" s="250"/>
      <c r="D182" s="250"/>
      <c r="E182" s="250"/>
      <c r="F182" s="250"/>
      <c r="G182" s="250"/>
      <c r="H182" s="250" t="e">
        <f>ColdWaterCentralDHW*(NoofAprts-CentralACWater)/NoofAprts</f>
        <v>#DIV/0!</v>
      </c>
      <c r="I182" s="250"/>
      <c r="J182" s="250"/>
    </row>
    <row r="183" spans="1:10" ht="14.4" hidden="1">
      <c r="A183" s="254" t="s">
        <v>232</v>
      </c>
      <c r="B183" s="250" t="s">
        <v>233</v>
      </c>
      <c r="C183" s="250"/>
      <c r="D183" s="250"/>
      <c r="E183" s="250"/>
      <c r="F183" s="250"/>
      <c r="G183" s="250"/>
      <c r="H183" s="250">
        <v>110</v>
      </c>
      <c r="I183" s="250"/>
      <c r="J183" s="250"/>
    </row>
    <row r="184" spans="1:10" ht="14.4" hidden="1">
      <c r="A184" s="254" t="s">
        <v>234</v>
      </c>
      <c r="B184" s="250" t="s">
        <v>235</v>
      </c>
      <c r="C184" s="250"/>
      <c r="D184" s="250"/>
      <c r="E184" s="250"/>
      <c r="F184" s="250"/>
      <c r="G184" s="250"/>
      <c r="H184" s="250" t="e">
        <f>ColdWaterCentralNoDHW*CentralACWater/NoofAprts</f>
        <v>#DIV/0!</v>
      </c>
      <c r="I184" s="250"/>
      <c r="J184" s="250"/>
    </row>
    <row r="185" spans="1:10" ht="14.4" hidden="1">
      <c r="A185" s="254" t="s">
        <v>236</v>
      </c>
      <c r="B185" s="250" t="s">
        <v>237</v>
      </c>
      <c r="C185" s="250"/>
      <c r="D185" s="250"/>
      <c r="E185" s="250"/>
      <c r="F185" s="250"/>
      <c r="G185" s="250"/>
      <c r="H185" s="250">
        <v>138</v>
      </c>
      <c r="I185" s="250"/>
      <c r="J185" s="250"/>
    </row>
    <row r="186" spans="1:10" ht="14.4" hidden="1">
      <c r="A186" s="254" t="s">
        <v>238</v>
      </c>
      <c r="B186" s="250" t="s">
        <v>239</v>
      </c>
      <c r="C186" s="250"/>
      <c r="D186" s="250"/>
      <c r="E186" s="250"/>
      <c r="F186" s="250"/>
      <c r="G186" s="250"/>
      <c r="H186" s="250" t="e">
        <f>ColdWaterCentralNoDHW*(NoofAprts-CentralACWater)/NoofAprts</f>
        <v>#DIV/0!</v>
      </c>
      <c r="I186" s="250"/>
      <c r="J186" s="250"/>
    </row>
    <row r="187" spans="1:10" ht="14.4" hidden="1">
      <c r="A187" s="254" t="s">
        <v>240</v>
      </c>
      <c r="B187" s="250" t="s">
        <v>241</v>
      </c>
      <c r="C187" s="250"/>
      <c r="D187" s="250"/>
      <c r="E187" s="250"/>
      <c r="F187" s="250"/>
      <c r="G187" s="250"/>
      <c r="H187" s="250">
        <v>92</v>
      </c>
      <c r="I187" s="250"/>
      <c r="J187" s="250"/>
    </row>
    <row r="188" spans="1:10" ht="14.4" hidden="1">
      <c r="A188" s="254"/>
      <c r="B188" s="250"/>
      <c r="C188" s="250"/>
      <c r="D188" s="250"/>
      <c r="E188" s="250"/>
      <c r="F188" s="250"/>
      <c r="G188" s="250"/>
      <c r="H188" s="250"/>
      <c r="I188" s="250"/>
      <c r="J188" s="250"/>
    </row>
    <row r="189" spans="1:10" ht="14.4" hidden="1">
      <c r="A189" s="254"/>
      <c r="B189" s="251" t="s">
        <v>242</v>
      </c>
      <c r="C189" s="250"/>
      <c r="D189" s="250"/>
      <c r="E189" s="250"/>
      <c r="F189" s="250"/>
      <c r="G189" s="250"/>
      <c r="H189" s="250"/>
      <c r="I189" s="250"/>
      <c r="J189" s="250"/>
    </row>
    <row r="190" spans="1:10" ht="14.4" hidden="1">
      <c r="A190" s="254" t="s">
        <v>243</v>
      </c>
      <c r="B190" s="250" t="s">
        <v>244</v>
      </c>
      <c r="C190" s="250"/>
      <c r="D190" s="250"/>
      <c r="E190" s="250"/>
      <c r="F190" s="250"/>
      <c r="G190" s="250"/>
      <c r="H190" s="250" t="e">
        <f>H177*H168*H176/NoofAprts</f>
        <v>#DIV/0!</v>
      </c>
      <c r="I190" s="250"/>
      <c r="J190" s="250"/>
    </row>
    <row r="191" spans="1:10" ht="14.4" hidden="1">
      <c r="A191" s="254" t="s">
        <v>245</v>
      </c>
      <c r="B191" s="250" t="s">
        <v>223</v>
      </c>
      <c r="C191" s="250"/>
      <c r="D191" s="250"/>
      <c r="E191" s="250"/>
      <c r="F191" s="250"/>
      <c r="G191" s="250"/>
      <c r="H191" s="250" t="e">
        <f>H179*H169*H178/NoofAprts</f>
        <v>#DIV/0!</v>
      </c>
      <c r="I191" s="250"/>
      <c r="J191" s="250"/>
    </row>
    <row r="192" spans="1:10" ht="14.4" hidden="1">
      <c r="A192" s="254" t="s">
        <v>246</v>
      </c>
      <c r="B192" s="250" t="s">
        <v>227</v>
      </c>
      <c r="C192" s="250"/>
      <c r="D192" s="250"/>
      <c r="E192" s="250"/>
      <c r="F192" s="250"/>
      <c r="G192" s="250"/>
      <c r="H192" s="250" t="e">
        <f>H181*H170*H180/NoofAprts</f>
        <v>#DIV/0!</v>
      </c>
      <c r="I192" s="250"/>
      <c r="J192" s="250"/>
    </row>
    <row r="193" spans="1:10" ht="14.4" hidden="1">
      <c r="A193" s="254" t="s">
        <v>247</v>
      </c>
      <c r="B193" s="250" t="s">
        <v>231</v>
      </c>
      <c r="C193" s="250"/>
      <c r="D193" s="250"/>
      <c r="E193" s="250"/>
      <c r="F193" s="250"/>
      <c r="G193" s="250"/>
      <c r="H193" s="250" t="e">
        <f>H183*H171*H182/NoofAprts</f>
        <v>#DIV/0!</v>
      </c>
      <c r="I193" s="250"/>
      <c r="J193" s="250"/>
    </row>
    <row r="194" spans="1:10" ht="14.4" hidden="1">
      <c r="A194" s="254" t="s">
        <v>248</v>
      </c>
      <c r="B194" s="250" t="s">
        <v>235</v>
      </c>
      <c r="C194" s="250"/>
      <c r="D194" s="250"/>
      <c r="E194" s="250"/>
      <c r="F194" s="250"/>
      <c r="G194" s="250"/>
      <c r="H194" s="250" t="e">
        <f>H185*H172*H184/NoofAprts</f>
        <v>#DIV/0!</v>
      </c>
      <c r="I194" s="250"/>
      <c r="J194" s="250"/>
    </row>
    <row r="195" spans="1:10" ht="14.4" hidden="1">
      <c r="A195" s="254" t="s">
        <v>249</v>
      </c>
      <c r="B195" s="250" t="s">
        <v>250</v>
      </c>
      <c r="C195" s="250"/>
      <c r="D195" s="250"/>
      <c r="E195" s="250"/>
      <c r="F195" s="250"/>
      <c r="G195" s="250"/>
      <c r="H195" s="250" t="e">
        <f>H187*H173*H186/NoofAprts</f>
        <v>#DIV/0!</v>
      </c>
      <c r="I195" s="250"/>
      <c r="J195" s="250"/>
    </row>
    <row r="196" spans="1:10" ht="14.4" hidden="1">
      <c r="A196" s="254"/>
      <c r="B196" s="250"/>
      <c r="C196" s="250"/>
      <c r="D196" s="250"/>
      <c r="E196" s="250"/>
      <c r="F196" s="250"/>
      <c r="G196" s="250"/>
      <c r="H196" s="250"/>
      <c r="I196" s="250"/>
      <c r="J196" s="250"/>
    </row>
    <row r="197" spans="1:10" ht="14.4" hidden="1">
      <c r="A197" s="254"/>
      <c r="B197" s="251" t="s">
        <v>251</v>
      </c>
      <c r="C197" s="251"/>
      <c r="D197" s="251"/>
      <c r="E197" s="251"/>
      <c r="F197" s="251"/>
      <c r="G197" s="251"/>
      <c r="H197" s="251" t="e">
        <f>SUM(H190:H195)</f>
        <v>#DIV/0!</v>
      </c>
      <c r="I197" s="250"/>
      <c r="J197" s="250"/>
    </row>
    <row r="198" spans="1:10" ht="14.4" hidden="1">
      <c r="A198" s="254"/>
      <c r="B198" s="258" t="s">
        <v>252</v>
      </c>
      <c r="C198" s="259"/>
      <c r="D198" s="259"/>
      <c r="E198" s="259"/>
      <c r="F198" s="259"/>
      <c r="G198" s="259"/>
      <c r="H198" s="260">
        <f>VLOOKUP(D17,'Rating Bands'!$B$18:$C$618,2,FALSE)-1E-21</f>
        <v>185.5</v>
      </c>
      <c r="I198" s="250"/>
      <c r="J198" s="250"/>
    </row>
    <row r="199" spans="1:10" ht="14.4" hidden="1">
      <c r="A199" s="254"/>
      <c r="B199" s="258"/>
      <c r="C199" s="259"/>
      <c r="D199" s="259"/>
      <c r="E199" s="259"/>
      <c r="F199" s="259"/>
      <c r="G199" s="259"/>
      <c r="H199" s="260"/>
      <c r="I199" s="250"/>
      <c r="J199" s="250"/>
    </row>
    <row r="200" spans="1:10" ht="14.4" hidden="1">
      <c r="A200" s="254"/>
      <c r="B200" s="258" t="s">
        <v>253</v>
      </c>
      <c r="C200" s="259"/>
      <c r="D200" s="259"/>
      <c r="E200" s="259"/>
      <c r="F200" s="259"/>
      <c r="G200" s="259"/>
      <c r="H200" s="260"/>
      <c r="I200" s="250"/>
      <c r="J200" s="250"/>
    </row>
    <row r="201" spans="1:10" ht="14.4" hidden="1">
      <c r="A201" s="254"/>
      <c r="B201" s="250" t="s">
        <v>254</v>
      </c>
      <c r="C201" s="250"/>
      <c r="D201" s="250"/>
      <c r="E201" s="250"/>
      <c r="F201" s="250"/>
      <c r="G201" s="250"/>
      <c r="H201" s="250" t="e">
        <f>(H198*H197)/100</f>
        <v>#DIV/0!</v>
      </c>
      <c r="I201" s="250"/>
      <c r="J201" s="250"/>
    </row>
    <row r="202" spans="1:10" ht="14.4" hidden="1">
      <c r="A202" s="254"/>
      <c r="B202" s="250" t="s">
        <v>255</v>
      </c>
      <c r="C202" s="250"/>
      <c r="D202" s="250"/>
      <c r="E202" s="250"/>
      <c r="F202" s="250"/>
      <c r="G202" s="250"/>
      <c r="H202" s="250" t="e">
        <f>H201*H101</f>
        <v>#DIV/0!</v>
      </c>
      <c r="I202" s="250"/>
      <c r="J202" s="250"/>
    </row>
    <row r="203" spans="1:10" ht="14.4" hidden="1">
      <c r="A203" s="254"/>
      <c r="B203" s="250"/>
      <c r="C203" s="250"/>
      <c r="D203" s="250"/>
      <c r="E203" s="250"/>
      <c r="F203" s="250"/>
      <c r="G203" s="250"/>
      <c r="H203" s="250"/>
      <c r="I203" s="250"/>
      <c r="J203" s="250"/>
    </row>
  </sheetData>
  <sheetProtection algorithmName="SHA-512" hashValue="8rluQ2gh2/6NqpYsQ0bbvjBKtGRiQ4TtSPl2duYLNcviIWxwwdYj6O6GYjCf+/cuBxllgBfUK373FUicaBtsrA==" saltValue="NtD150iaqsq9fYb3jmDd5w==" spinCount="100000" sheet="1" objects="1" scenarios="1"/>
  <mergeCells count="37">
    <mergeCell ref="D62:F62"/>
    <mergeCell ref="D64:F64"/>
    <mergeCell ref="D67:F67"/>
    <mergeCell ref="D70:F70"/>
    <mergeCell ref="D85:F85"/>
    <mergeCell ref="B58:J58"/>
    <mergeCell ref="B41:J41"/>
    <mergeCell ref="H44:I44"/>
    <mergeCell ref="J44:L46"/>
    <mergeCell ref="B45:F45"/>
    <mergeCell ref="H45:I45"/>
    <mergeCell ref="H46:I46"/>
    <mergeCell ref="H47:I47"/>
    <mergeCell ref="B50:J50"/>
    <mergeCell ref="H53:I53"/>
    <mergeCell ref="H54:I54"/>
    <mergeCell ref="H55:I55"/>
    <mergeCell ref="H38:I38"/>
    <mergeCell ref="B21:J21"/>
    <mergeCell ref="H24:I24"/>
    <mergeCell ref="H25:I25"/>
    <mergeCell ref="H26:I26"/>
    <mergeCell ref="J26:L28"/>
    <mergeCell ref="H27:I27"/>
    <mergeCell ref="H28:I28"/>
    <mergeCell ref="B31:J31"/>
    <mergeCell ref="H34:I34"/>
    <mergeCell ref="H35:I35"/>
    <mergeCell ref="H36:I36"/>
    <mergeCell ref="H37:I37"/>
    <mergeCell ref="D17:D18"/>
    <mergeCell ref="E17:E18"/>
    <mergeCell ref="F3:H3"/>
    <mergeCell ref="B4:H4"/>
    <mergeCell ref="B7:I7"/>
    <mergeCell ref="D13:D14"/>
    <mergeCell ref="E13:E14"/>
  </mergeCells>
  <phoneticPr fontId="8" type="noConversion"/>
  <conditionalFormatting sqref="D82 F82 D83:F83 D85:F86">
    <cfRule type="expression" dxfId="7" priority="3" stopIfTrue="1">
      <formula>($D$17="")</formula>
    </cfRule>
  </conditionalFormatting>
  <conditionalFormatting sqref="D62:F62">
    <cfRule type="expression" dxfId="6" priority="4" stopIfTrue="1">
      <formula>($D$13="")</formula>
    </cfRule>
  </conditionalFormatting>
  <conditionalFormatting sqref="D64:F65 F75:F77">
    <cfRule type="expression" dxfId="5" priority="5" stopIfTrue="1">
      <formula>($D$13="")</formula>
    </cfRule>
  </conditionalFormatting>
  <conditionalFormatting sqref="D67:F68">
    <cfRule type="expression" dxfId="4" priority="2" stopIfTrue="1">
      <formula>($D$13="")</formula>
    </cfRule>
  </conditionalFormatting>
  <conditionalFormatting sqref="D70:F71">
    <cfRule type="expression" dxfId="3" priority="1" stopIfTrue="1">
      <formula>($D$13="")</formula>
    </cfRule>
  </conditionalFormatting>
  <conditionalFormatting sqref="F13 F17 I19:I20 B20 B29:B30 I29:I30 B32 I32 B39:B40 I39:I40 B42 I42 B48:B49 I48:I49 B51 I51">
    <cfRule type="expression" dxfId="2" priority="7" stopIfTrue="1">
      <formula>$F$13="stars"</formula>
    </cfRule>
  </conditionalFormatting>
  <conditionalFormatting sqref="H19:H20">
    <cfRule type="cellIs" dxfId="1" priority="6" stopIfTrue="1" operator="between">
      <formula>0</formula>
      <formula>5</formula>
    </cfRule>
  </conditionalFormatting>
  <conditionalFormatting sqref="H53:H55">
    <cfRule type="expression" dxfId="0" priority="8" stopIfTrue="1">
      <formula>NOT(SUM($H$53:$H$55)=1)</formula>
    </cfRule>
  </conditionalFormatting>
  <dataValidations count="3">
    <dataValidation allowBlank="1" showInputMessage="1" errorTitle="Data input error" sqref="H54 JD54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H65590 JD65590 SZ65590 ACV65590 AMR65590 AWN65590 BGJ65590 BQF65590 CAB65590 CJX65590 CTT65590 DDP65590 DNL65590 DXH65590 EHD65590 EQZ65590 FAV65590 FKR65590 FUN65590 GEJ65590 GOF65590 GYB65590 HHX65590 HRT65590 IBP65590 ILL65590 IVH65590 JFD65590 JOZ65590 JYV65590 KIR65590 KSN65590 LCJ65590 LMF65590 LWB65590 MFX65590 MPT65590 MZP65590 NJL65590 NTH65590 ODD65590 OMZ65590 OWV65590 PGR65590 PQN65590 QAJ65590 QKF65590 QUB65590 RDX65590 RNT65590 RXP65590 SHL65590 SRH65590 TBD65590 TKZ65590 TUV65590 UER65590 UON65590 UYJ65590 VIF65590 VSB65590 WBX65590 WLT65590 WVP65590 H131126 JD131126 SZ131126 ACV131126 AMR131126 AWN131126 BGJ131126 BQF131126 CAB131126 CJX131126 CTT131126 DDP131126 DNL131126 DXH131126 EHD131126 EQZ131126 FAV131126 FKR131126 FUN131126 GEJ131126 GOF131126 GYB131126 HHX131126 HRT131126 IBP131126 ILL131126 IVH131126 JFD131126 JOZ131126 JYV131126 KIR131126 KSN131126 LCJ131126 LMF131126 LWB131126 MFX131126 MPT131126 MZP131126 NJL131126 NTH131126 ODD131126 OMZ131126 OWV131126 PGR131126 PQN131126 QAJ131126 QKF131126 QUB131126 RDX131126 RNT131126 RXP131126 SHL131126 SRH131126 TBD131126 TKZ131126 TUV131126 UER131126 UON131126 UYJ131126 VIF131126 VSB131126 WBX131126 WLT131126 WVP131126 H196662 JD196662 SZ196662 ACV196662 AMR196662 AWN196662 BGJ196662 BQF196662 CAB196662 CJX196662 CTT196662 DDP196662 DNL196662 DXH196662 EHD196662 EQZ196662 FAV196662 FKR196662 FUN196662 GEJ196662 GOF196662 GYB196662 HHX196662 HRT196662 IBP196662 ILL196662 IVH196662 JFD196662 JOZ196662 JYV196662 KIR196662 KSN196662 LCJ196662 LMF196662 LWB196662 MFX196662 MPT196662 MZP196662 NJL196662 NTH196662 ODD196662 OMZ196662 OWV196662 PGR196662 PQN196662 QAJ196662 QKF196662 QUB196662 RDX196662 RNT196662 RXP196662 SHL196662 SRH196662 TBD196662 TKZ196662 TUV196662 UER196662 UON196662 UYJ196662 VIF196662 VSB196662 WBX196662 WLT196662 WVP196662 H262198 JD262198 SZ262198 ACV262198 AMR262198 AWN262198 BGJ262198 BQF262198 CAB262198 CJX262198 CTT262198 DDP262198 DNL262198 DXH262198 EHD262198 EQZ262198 FAV262198 FKR262198 FUN262198 GEJ262198 GOF262198 GYB262198 HHX262198 HRT262198 IBP262198 ILL262198 IVH262198 JFD262198 JOZ262198 JYV262198 KIR262198 KSN262198 LCJ262198 LMF262198 LWB262198 MFX262198 MPT262198 MZP262198 NJL262198 NTH262198 ODD262198 OMZ262198 OWV262198 PGR262198 PQN262198 QAJ262198 QKF262198 QUB262198 RDX262198 RNT262198 RXP262198 SHL262198 SRH262198 TBD262198 TKZ262198 TUV262198 UER262198 UON262198 UYJ262198 VIF262198 VSB262198 WBX262198 WLT262198 WVP262198 H327734 JD327734 SZ327734 ACV327734 AMR327734 AWN327734 BGJ327734 BQF327734 CAB327734 CJX327734 CTT327734 DDP327734 DNL327734 DXH327734 EHD327734 EQZ327734 FAV327734 FKR327734 FUN327734 GEJ327734 GOF327734 GYB327734 HHX327734 HRT327734 IBP327734 ILL327734 IVH327734 JFD327734 JOZ327734 JYV327734 KIR327734 KSN327734 LCJ327734 LMF327734 LWB327734 MFX327734 MPT327734 MZP327734 NJL327734 NTH327734 ODD327734 OMZ327734 OWV327734 PGR327734 PQN327734 QAJ327734 QKF327734 QUB327734 RDX327734 RNT327734 RXP327734 SHL327734 SRH327734 TBD327734 TKZ327734 TUV327734 UER327734 UON327734 UYJ327734 VIF327734 VSB327734 WBX327734 WLT327734 WVP327734 H393270 JD393270 SZ393270 ACV393270 AMR393270 AWN393270 BGJ393270 BQF393270 CAB393270 CJX393270 CTT393270 DDP393270 DNL393270 DXH393270 EHD393270 EQZ393270 FAV393270 FKR393270 FUN393270 GEJ393270 GOF393270 GYB393270 HHX393270 HRT393270 IBP393270 ILL393270 IVH393270 JFD393270 JOZ393270 JYV393270 KIR393270 KSN393270 LCJ393270 LMF393270 LWB393270 MFX393270 MPT393270 MZP393270 NJL393270 NTH393270 ODD393270 OMZ393270 OWV393270 PGR393270 PQN393270 QAJ393270 QKF393270 QUB393270 RDX393270 RNT393270 RXP393270 SHL393270 SRH393270 TBD393270 TKZ393270 TUV393270 UER393270 UON393270 UYJ393270 VIF393270 VSB393270 WBX393270 WLT393270 WVP393270 H458806 JD458806 SZ458806 ACV458806 AMR458806 AWN458806 BGJ458806 BQF458806 CAB458806 CJX458806 CTT458806 DDP458806 DNL458806 DXH458806 EHD458806 EQZ458806 FAV458806 FKR458806 FUN458806 GEJ458806 GOF458806 GYB458806 HHX458806 HRT458806 IBP458806 ILL458806 IVH458806 JFD458806 JOZ458806 JYV458806 KIR458806 KSN458806 LCJ458806 LMF458806 LWB458806 MFX458806 MPT458806 MZP458806 NJL458806 NTH458806 ODD458806 OMZ458806 OWV458806 PGR458806 PQN458806 QAJ458806 QKF458806 QUB458806 RDX458806 RNT458806 RXP458806 SHL458806 SRH458806 TBD458806 TKZ458806 TUV458806 UER458806 UON458806 UYJ458806 VIF458806 VSB458806 WBX458806 WLT458806 WVP458806 H524342 JD524342 SZ524342 ACV524342 AMR524342 AWN524342 BGJ524342 BQF524342 CAB524342 CJX524342 CTT524342 DDP524342 DNL524342 DXH524342 EHD524342 EQZ524342 FAV524342 FKR524342 FUN524342 GEJ524342 GOF524342 GYB524342 HHX524342 HRT524342 IBP524342 ILL524342 IVH524342 JFD524342 JOZ524342 JYV524342 KIR524342 KSN524342 LCJ524342 LMF524342 LWB524342 MFX524342 MPT524342 MZP524342 NJL524342 NTH524342 ODD524342 OMZ524342 OWV524342 PGR524342 PQN524342 QAJ524342 QKF524342 QUB524342 RDX524342 RNT524342 RXP524342 SHL524342 SRH524342 TBD524342 TKZ524342 TUV524342 UER524342 UON524342 UYJ524342 VIF524342 VSB524342 WBX524342 WLT524342 WVP524342 H589878 JD589878 SZ589878 ACV589878 AMR589878 AWN589878 BGJ589878 BQF589878 CAB589878 CJX589878 CTT589878 DDP589878 DNL589878 DXH589878 EHD589878 EQZ589878 FAV589878 FKR589878 FUN589878 GEJ589878 GOF589878 GYB589878 HHX589878 HRT589878 IBP589878 ILL589878 IVH589878 JFD589878 JOZ589878 JYV589878 KIR589878 KSN589878 LCJ589878 LMF589878 LWB589878 MFX589878 MPT589878 MZP589878 NJL589878 NTH589878 ODD589878 OMZ589878 OWV589878 PGR589878 PQN589878 QAJ589878 QKF589878 QUB589878 RDX589878 RNT589878 RXP589878 SHL589878 SRH589878 TBD589878 TKZ589878 TUV589878 UER589878 UON589878 UYJ589878 VIF589878 VSB589878 WBX589878 WLT589878 WVP589878 H655414 JD655414 SZ655414 ACV655414 AMR655414 AWN655414 BGJ655414 BQF655414 CAB655414 CJX655414 CTT655414 DDP655414 DNL655414 DXH655414 EHD655414 EQZ655414 FAV655414 FKR655414 FUN655414 GEJ655414 GOF655414 GYB655414 HHX655414 HRT655414 IBP655414 ILL655414 IVH655414 JFD655414 JOZ655414 JYV655414 KIR655414 KSN655414 LCJ655414 LMF655414 LWB655414 MFX655414 MPT655414 MZP655414 NJL655414 NTH655414 ODD655414 OMZ655414 OWV655414 PGR655414 PQN655414 QAJ655414 QKF655414 QUB655414 RDX655414 RNT655414 RXP655414 SHL655414 SRH655414 TBD655414 TKZ655414 TUV655414 UER655414 UON655414 UYJ655414 VIF655414 VSB655414 WBX655414 WLT655414 WVP655414 H720950 JD720950 SZ720950 ACV720950 AMR720950 AWN720950 BGJ720950 BQF720950 CAB720950 CJX720950 CTT720950 DDP720950 DNL720950 DXH720950 EHD720950 EQZ720950 FAV720950 FKR720950 FUN720950 GEJ720950 GOF720950 GYB720950 HHX720950 HRT720950 IBP720950 ILL720950 IVH720950 JFD720950 JOZ720950 JYV720950 KIR720950 KSN720950 LCJ720950 LMF720950 LWB720950 MFX720950 MPT720950 MZP720950 NJL720950 NTH720950 ODD720950 OMZ720950 OWV720950 PGR720950 PQN720950 QAJ720950 QKF720950 QUB720950 RDX720950 RNT720950 RXP720950 SHL720950 SRH720950 TBD720950 TKZ720950 TUV720950 UER720950 UON720950 UYJ720950 VIF720950 VSB720950 WBX720950 WLT720950 WVP720950 H786486 JD786486 SZ786486 ACV786486 AMR786486 AWN786486 BGJ786486 BQF786486 CAB786486 CJX786486 CTT786486 DDP786486 DNL786486 DXH786486 EHD786486 EQZ786486 FAV786486 FKR786486 FUN786486 GEJ786486 GOF786486 GYB786486 HHX786486 HRT786486 IBP786486 ILL786486 IVH786486 JFD786486 JOZ786486 JYV786486 KIR786486 KSN786486 LCJ786486 LMF786486 LWB786486 MFX786486 MPT786486 MZP786486 NJL786486 NTH786486 ODD786486 OMZ786486 OWV786486 PGR786486 PQN786486 QAJ786486 QKF786486 QUB786486 RDX786486 RNT786486 RXP786486 SHL786486 SRH786486 TBD786486 TKZ786486 TUV786486 UER786486 UON786486 UYJ786486 VIF786486 VSB786486 WBX786486 WLT786486 WVP786486 H852022 JD852022 SZ852022 ACV852022 AMR852022 AWN852022 BGJ852022 BQF852022 CAB852022 CJX852022 CTT852022 DDP852022 DNL852022 DXH852022 EHD852022 EQZ852022 FAV852022 FKR852022 FUN852022 GEJ852022 GOF852022 GYB852022 HHX852022 HRT852022 IBP852022 ILL852022 IVH852022 JFD852022 JOZ852022 JYV852022 KIR852022 KSN852022 LCJ852022 LMF852022 LWB852022 MFX852022 MPT852022 MZP852022 NJL852022 NTH852022 ODD852022 OMZ852022 OWV852022 PGR852022 PQN852022 QAJ852022 QKF852022 QUB852022 RDX852022 RNT852022 RXP852022 SHL852022 SRH852022 TBD852022 TKZ852022 TUV852022 UER852022 UON852022 UYJ852022 VIF852022 VSB852022 WBX852022 WLT852022 WVP852022 H917558 JD917558 SZ917558 ACV917558 AMR917558 AWN917558 BGJ917558 BQF917558 CAB917558 CJX917558 CTT917558 DDP917558 DNL917558 DXH917558 EHD917558 EQZ917558 FAV917558 FKR917558 FUN917558 GEJ917558 GOF917558 GYB917558 HHX917558 HRT917558 IBP917558 ILL917558 IVH917558 JFD917558 JOZ917558 JYV917558 KIR917558 KSN917558 LCJ917558 LMF917558 LWB917558 MFX917558 MPT917558 MZP917558 NJL917558 NTH917558 ODD917558 OMZ917558 OWV917558 PGR917558 PQN917558 QAJ917558 QKF917558 QUB917558 RDX917558 RNT917558 RXP917558 SHL917558 SRH917558 TBD917558 TKZ917558 TUV917558 UER917558 UON917558 UYJ917558 VIF917558 VSB917558 WBX917558 WLT917558 WVP917558 H983094 JD983094 SZ983094 ACV983094 AMR983094 AWN983094 BGJ983094 BQF983094 CAB983094 CJX983094 CTT983094 DDP983094 DNL983094 DXH983094 EHD983094 EQZ983094 FAV983094 FKR983094 FUN983094 GEJ983094 GOF983094 GYB983094 HHX983094 HRT983094 IBP983094 ILL983094 IVH983094 JFD983094 JOZ983094 JYV983094 KIR983094 KSN983094 LCJ983094 LMF983094 LWB983094 MFX983094 MPT983094 MZP983094 NJL983094 NTH983094 ODD983094 OMZ983094 OWV983094 PGR983094 PQN983094 QAJ983094 QKF983094 QUB983094 RDX983094 RNT983094 RXP983094 SHL983094 SRH983094 TBD983094 TKZ983094 TUV983094 UER983094 UON983094 UYJ983094 VIF983094 VSB983094 WBX983094 WLT983094 WVP983094" xr:uid="{09134546-C6CF-49B8-98E0-7AE5043C4A68}"/>
    <dataValidation type="list" allowBlank="1" showInputMessage="1" showErrorMessage="1" sqref="H35:I35 JD35:JE35 SZ35:TA35 ACV35:ACW35 AMR35:AMS35 AWN35:AWO35 BGJ35:BGK35 BQF35:BQG35 CAB35:CAC35 CJX35:CJY35 CTT35:CTU35 DDP35:DDQ35 DNL35:DNM35 DXH35:DXI35 EHD35:EHE35 EQZ35:ERA35 FAV35:FAW35 FKR35:FKS35 FUN35:FUO35 GEJ35:GEK35 GOF35:GOG35 GYB35:GYC35 HHX35:HHY35 HRT35:HRU35 IBP35:IBQ35 ILL35:ILM35 IVH35:IVI35 JFD35:JFE35 JOZ35:JPA35 JYV35:JYW35 KIR35:KIS35 KSN35:KSO35 LCJ35:LCK35 LMF35:LMG35 LWB35:LWC35 MFX35:MFY35 MPT35:MPU35 MZP35:MZQ35 NJL35:NJM35 NTH35:NTI35 ODD35:ODE35 OMZ35:ONA35 OWV35:OWW35 PGR35:PGS35 PQN35:PQO35 QAJ35:QAK35 QKF35:QKG35 QUB35:QUC35 RDX35:RDY35 RNT35:RNU35 RXP35:RXQ35 SHL35:SHM35 SRH35:SRI35 TBD35:TBE35 TKZ35:TLA35 TUV35:TUW35 UER35:UES35 UON35:UOO35 UYJ35:UYK35 VIF35:VIG35 VSB35:VSC35 WBX35:WBY35 WLT35:WLU35 WVP35:WVQ35 H65571:I65571 JD65571:JE65571 SZ65571:TA65571 ACV65571:ACW65571 AMR65571:AMS65571 AWN65571:AWO65571 BGJ65571:BGK65571 BQF65571:BQG65571 CAB65571:CAC65571 CJX65571:CJY65571 CTT65571:CTU65571 DDP65571:DDQ65571 DNL65571:DNM65571 DXH65571:DXI65571 EHD65571:EHE65571 EQZ65571:ERA65571 FAV65571:FAW65571 FKR65571:FKS65571 FUN65571:FUO65571 GEJ65571:GEK65571 GOF65571:GOG65571 GYB65571:GYC65571 HHX65571:HHY65571 HRT65571:HRU65571 IBP65571:IBQ65571 ILL65571:ILM65571 IVH65571:IVI65571 JFD65571:JFE65571 JOZ65571:JPA65571 JYV65571:JYW65571 KIR65571:KIS65571 KSN65571:KSO65571 LCJ65571:LCK65571 LMF65571:LMG65571 LWB65571:LWC65571 MFX65571:MFY65571 MPT65571:MPU65571 MZP65571:MZQ65571 NJL65571:NJM65571 NTH65571:NTI65571 ODD65571:ODE65571 OMZ65571:ONA65571 OWV65571:OWW65571 PGR65571:PGS65571 PQN65571:PQO65571 QAJ65571:QAK65571 QKF65571:QKG65571 QUB65571:QUC65571 RDX65571:RDY65571 RNT65571:RNU65571 RXP65571:RXQ65571 SHL65571:SHM65571 SRH65571:SRI65571 TBD65571:TBE65571 TKZ65571:TLA65571 TUV65571:TUW65571 UER65571:UES65571 UON65571:UOO65571 UYJ65571:UYK65571 VIF65571:VIG65571 VSB65571:VSC65571 WBX65571:WBY65571 WLT65571:WLU65571 WVP65571:WVQ65571 H131107:I131107 JD131107:JE131107 SZ131107:TA131107 ACV131107:ACW131107 AMR131107:AMS131107 AWN131107:AWO131107 BGJ131107:BGK131107 BQF131107:BQG131107 CAB131107:CAC131107 CJX131107:CJY131107 CTT131107:CTU131107 DDP131107:DDQ131107 DNL131107:DNM131107 DXH131107:DXI131107 EHD131107:EHE131107 EQZ131107:ERA131107 FAV131107:FAW131107 FKR131107:FKS131107 FUN131107:FUO131107 GEJ131107:GEK131107 GOF131107:GOG131107 GYB131107:GYC131107 HHX131107:HHY131107 HRT131107:HRU131107 IBP131107:IBQ131107 ILL131107:ILM131107 IVH131107:IVI131107 JFD131107:JFE131107 JOZ131107:JPA131107 JYV131107:JYW131107 KIR131107:KIS131107 KSN131107:KSO131107 LCJ131107:LCK131107 LMF131107:LMG131107 LWB131107:LWC131107 MFX131107:MFY131107 MPT131107:MPU131107 MZP131107:MZQ131107 NJL131107:NJM131107 NTH131107:NTI131107 ODD131107:ODE131107 OMZ131107:ONA131107 OWV131107:OWW131107 PGR131107:PGS131107 PQN131107:PQO131107 QAJ131107:QAK131107 QKF131107:QKG131107 QUB131107:QUC131107 RDX131107:RDY131107 RNT131107:RNU131107 RXP131107:RXQ131107 SHL131107:SHM131107 SRH131107:SRI131107 TBD131107:TBE131107 TKZ131107:TLA131107 TUV131107:TUW131107 UER131107:UES131107 UON131107:UOO131107 UYJ131107:UYK131107 VIF131107:VIG131107 VSB131107:VSC131107 WBX131107:WBY131107 WLT131107:WLU131107 WVP131107:WVQ131107 H196643:I196643 JD196643:JE196643 SZ196643:TA196643 ACV196643:ACW196643 AMR196643:AMS196643 AWN196643:AWO196643 BGJ196643:BGK196643 BQF196643:BQG196643 CAB196643:CAC196643 CJX196643:CJY196643 CTT196643:CTU196643 DDP196643:DDQ196643 DNL196643:DNM196643 DXH196643:DXI196643 EHD196643:EHE196643 EQZ196643:ERA196643 FAV196643:FAW196643 FKR196643:FKS196643 FUN196643:FUO196643 GEJ196643:GEK196643 GOF196643:GOG196643 GYB196643:GYC196643 HHX196643:HHY196643 HRT196643:HRU196643 IBP196643:IBQ196643 ILL196643:ILM196643 IVH196643:IVI196643 JFD196643:JFE196643 JOZ196643:JPA196643 JYV196643:JYW196643 KIR196643:KIS196643 KSN196643:KSO196643 LCJ196643:LCK196643 LMF196643:LMG196643 LWB196643:LWC196643 MFX196643:MFY196643 MPT196643:MPU196643 MZP196643:MZQ196643 NJL196643:NJM196643 NTH196643:NTI196643 ODD196643:ODE196643 OMZ196643:ONA196643 OWV196643:OWW196643 PGR196643:PGS196643 PQN196643:PQO196643 QAJ196643:QAK196643 QKF196643:QKG196643 QUB196643:QUC196643 RDX196643:RDY196643 RNT196643:RNU196643 RXP196643:RXQ196643 SHL196643:SHM196643 SRH196643:SRI196643 TBD196643:TBE196643 TKZ196643:TLA196643 TUV196643:TUW196643 UER196643:UES196643 UON196643:UOO196643 UYJ196643:UYK196643 VIF196643:VIG196643 VSB196643:VSC196643 WBX196643:WBY196643 WLT196643:WLU196643 WVP196643:WVQ196643 H262179:I262179 JD262179:JE262179 SZ262179:TA262179 ACV262179:ACW262179 AMR262179:AMS262179 AWN262179:AWO262179 BGJ262179:BGK262179 BQF262179:BQG262179 CAB262179:CAC262179 CJX262179:CJY262179 CTT262179:CTU262179 DDP262179:DDQ262179 DNL262179:DNM262179 DXH262179:DXI262179 EHD262179:EHE262179 EQZ262179:ERA262179 FAV262179:FAW262179 FKR262179:FKS262179 FUN262179:FUO262179 GEJ262179:GEK262179 GOF262179:GOG262179 GYB262179:GYC262179 HHX262179:HHY262179 HRT262179:HRU262179 IBP262179:IBQ262179 ILL262179:ILM262179 IVH262179:IVI262179 JFD262179:JFE262179 JOZ262179:JPA262179 JYV262179:JYW262179 KIR262179:KIS262179 KSN262179:KSO262179 LCJ262179:LCK262179 LMF262179:LMG262179 LWB262179:LWC262179 MFX262179:MFY262179 MPT262179:MPU262179 MZP262179:MZQ262179 NJL262179:NJM262179 NTH262179:NTI262179 ODD262179:ODE262179 OMZ262179:ONA262179 OWV262179:OWW262179 PGR262179:PGS262179 PQN262179:PQO262179 QAJ262179:QAK262179 QKF262179:QKG262179 QUB262179:QUC262179 RDX262179:RDY262179 RNT262179:RNU262179 RXP262179:RXQ262179 SHL262179:SHM262179 SRH262179:SRI262179 TBD262179:TBE262179 TKZ262179:TLA262179 TUV262179:TUW262179 UER262179:UES262179 UON262179:UOO262179 UYJ262179:UYK262179 VIF262179:VIG262179 VSB262179:VSC262179 WBX262179:WBY262179 WLT262179:WLU262179 WVP262179:WVQ262179 H327715:I327715 JD327715:JE327715 SZ327715:TA327715 ACV327715:ACW327715 AMR327715:AMS327715 AWN327715:AWO327715 BGJ327715:BGK327715 BQF327715:BQG327715 CAB327715:CAC327715 CJX327715:CJY327715 CTT327715:CTU327715 DDP327715:DDQ327715 DNL327715:DNM327715 DXH327715:DXI327715 EHD327715:EHE327715 EQZ327715:ERA327715 FAV327715:FAW327715 FKR327715:FKS327715 FUN327715:FUO327715 GEJ327715:GEK327715 GOF327715:GOG327715 GYB327715:GYC327715 HHX327715:HHY327715 HRT327715:HRU327715 IBP327715:IBQ327715 ILL327715:ILM327715 IVH327715:IVI327715 JFD327715:JFE327715 JOZ327715:JPA327715 JYV327715:JYW327715 KIR327715:KIS327715 KSN327715:KSO327715 LCJ327715:LCK327715 LMF327715:LMG327715 LWB327715:LWC327715 MFX327715:MFY327715 MPT327715:MPU327715 MZP327715:MZQ327715 NJL327715:NJM327715 NTH327715:NTI327715 ODD327715:ODE327715 OMZ327715:ONA327715 OWV327715:OWW327715 PGR327715:PGS327715 PQN327715:PQO327715 QAJ327715:QAK327715 QKF327715:QKG327715 QUB327715:QUC327715 RDX327715:RDY327715 RNT327715:RNU327715 RXP327715:RXQ327715 SHL327715:SHM327715 SRH327715:SRI327715 TBD327715:TBE327715 TKZ327715:TLA327715 TUV327715:TUW327715 UER327715:UES327715 UON327715:UOO327715 UYJ327715:UYK327715 VIF327715:VIG327715 VSB327715:VSC327715 WBX327715:WBY327715 WLT327715:WLU327715 WVP327715:WVQ327715 H393251:I393251 JD393251:JE393251 SZ393251:TA393251 ACV393251:ACW393251 AMR393251:AMS393251 AWN393251:AWO393251 BGJ393251:BGK393251 BQF393251:BQG393251 CAB393251:CAC393251 CJX393251:CJY393251 CTT393251:CTU393251 DDP393251:DDQ393251 DNL393251:DNM393251 DXH393251:DXI393251 EHD393251:EHE393251 EQZ393251:ERA393251 FAV393251:FAW393251 FKR393251:FKS393251 FUN393251:FUO393251 GEJ393251:GEK393251 GOF393251:GOG393251 GYB393251:GYC393251 HHX393251:HHY393251 HRT393251:HRU393251 IBP393251:IBQ393251 ILL393251:ILM393251 IVH393251:IVI393251 JFD393251:JFE393251 JOZ393251:JPA393251 JYV393251:JYW393251 KIR393251:KIS393251 KSN393251:KSO393251 LCJ393251:LCK393251 LMF393251:LMG393251 LWB393251:LWC393251 MFX393251:MFY393251 MPT393251:MPU393251 MZP393251:MZQ393251 NJL393251:NJM393251 NTH393251:NTI393251 ODD393251:ODE393251 OMZ393251:ONA393251 OWV393251:OWW393251 PGR393251:PGS393251 PQN393251:PQO393251 QAJ393251:QAK393251 QKF393251:QKG393251 QUB393251:QUC393251 RDX393251:RDY393251 RNT393251:RNU393251 RXP393251:RXQ393251 SHL393251:SHM393251 SRH393251:SRI393251 TBD393251:TBE393251 TKZ393251:TLA393251 TUV393251:TUW393251 UER393251:UES393251 UON393251:UOO393251 UYJ393251:UYK393251 VIF393251:VIG393251 VSB393251:VSC393251 WBX393251:WBY393251 WLT393251:WLU393251 WVP393251:WVQ393251 H458787:I458787 JD458787:JE458787 SZ458787:TA458787 ACV458787:ACW458787 AMR458787:AMS458787 AWN458787:AWO458787 BGJ458787:BGK458787 BQF458787:BQG458787 CAB458787:CAC458787 CJX458787:CJY458787 CTT458787:CTU458787 DDP458787:DDQ458787 DNL458787:DNM458787 DXH458787:DXI458787 EHD458787:EHE458787 EQZ458787:ERA458787 FAV458787:FAW458787 FKR458787:FKS458787 FUN458787:FUO458787 GEJ458787:GEK458787 GOF458787:GOG458787 GYB458787:GYC458787 HHX458787:HHY458787 HRT458787:HRU458787 IBP458787:IBQ458787 ILL458787:ILM458787 IVH458787:IVI458787 JFD458787:JFE458787 JOZ458787:JPA458787 JYV458787:JYW458787 KIR458787:KIS458787 KSN458787:KSO458787 LCJ458787:LCK458787 LMF458787:LMG458787 LWB458787:LWC458787 MFX458787:MFY458787 MPT458787:MPU458787 MZP458787:MZQ458787 NJL458787:NJM458787 NTH458787:NTI458787 ODD458787:ODE458787 OMZ458787:ONA458787 OWV458787:OWW458787 PGR458787:PGS458787 PQN458787:PQO458787 QAJ458787:QAK458787 QKF458787:QKG458787 QUB458787:QUC458787 RDX458787:RDY458787 RNT458787:RNU458787 RXP458787:RXQ458787 SHL458787:SHM458787 SRH458787:SRI458787 TBD458787:TBE458787 TKZ458787:TLA458787 TUV458787:TUW458787 UER458787:UES458787 UON458787:UOO458787 UYJ458787:UYK458787 VIF458787:VIG458787 VSB458787:VSC458787 WBX458787:WBY458787 WLT458787:WLU458787 WVP458787:WVQ458787 H524323:I524323 JD524323:JE524323 SZ524323:TA524323 ACV524323:ACW524323 AMR524323:AMS524323 AWN524323:AWO524323 BGJ524323:BGK524323 BQF524323:BQG524323 CAB524323:CAC524323 CJX524323:CJY524323 CTT524323:CTU524323 DDP524323:DDQ524323 DNL524323:DNM524323 DXH524323:DXI524323 EHD524323:EHE524323 EQZ524323:ERA524323 FAV524323:FAW524323 FKR524323:FKS524323 FUN524323:FUO524323 GEJ524323:GEK524323 GOF524323:GOG524323 GYB524323:GYC524323 HHX524323:HHY524323 HRT524323:HRU524323 IBP524323:IBQ524323 ILL524323:ILM524323 IVH524323:IVI524323 JFD524323:JFE524323 JOZ524323:JPA524323 JYV524323:JYW524323 KIR524323:KIS524323 KSN524323:KSO524323 LCJ524323:LCK524323 LMF524323:LMG524323 LWB524323:LWC524323 MFX524323:MFY524323 MPT524323:MPU524323 MZP524323:MZQ524323 NJL524323:NJM524323 NTH524323:NTI524323 ODD524323:ODE524323 OMZ524323:ONA524323 OWV524323:OWW524323 PGR524323:PGS524323 PQN524323:PQO524323 QAJ524323:QAK524323 QKF524323:QKG524323 QUB524323:QUC524323 RDX524323:RDY524323 RNT524323:RNU524323 RXP524323:RXQ524323 SHL524323:SHM524323 SRH524323:SRI524323 TBD524323:TBE524323 TKZ524323:TLA524323 TUV524323:TUW524323 UER524323:UES524323 UON524323:UOO524323 UYJ524323:UYK524323 VIF524323:VIG524323 VSB524323:VSC524323 WBX524323:WBY524323 WLT524323:WLU524323 WVP524323:WVQ524323 H589859:I589859 JD589859:JE589859 SZ589859:TA589859 ACV589859:ACW589859 AMR589859:AMS589859 AWN589859:AWO589859 BGJ589859:BGK589859 BQF589859:BQG589859 CAB589859:CAC589859 CJX589859:CJY589859 CTT589859:CTU589859 DDP589859:DDQ589859 DNL589859:DNM589859 DXH589859:DXI589859 EHD589859:EHE589859 EQZ589859:ERA589859 FAV589859:FAW589859 FKR589859:FKS589859 FUN589859:FUO589859 GEJ589859:GEK589859 GOF589859:GOG589859 GYB589859:GYC589859 HHX589859:HHY589859 HRT589859:HRU589859 IBP589859:IBQ589859 ILL589859:ILM589859 IVH589859:IVI589859 JFD589859:JFE589859 JOZ589859:JPA589859 JYV589859:JYW589859 KIR589859:KIS589859 KSN589859:KSO589859 LCJ589859:LCK589859 LMF589859:LMG589859 LWB589859:LWC589859 MFX589859:MFY589859 MPT589859:MPU589859 MZP589859:MZQ589859 NJL589859:NJM589859 NTH589859:NTI589859 ODD589859:ODE589859 OMZ589859:ONA589859 OWV589859:OWW589859 PGR589859:PGS589859 PQN589859:PQO589859 QAJ589859:QAK589859 QKF589859:QKG589859 QUB589859:QUC589859 RDX589859:RDY589859 RNT589859:RNU589859 RXP589859:RXQ589859 SHL589859:SHM589859 SRH589859:SRI589859 TBD589859:TBE589859 TKZ589859:TLA589859 TUV589859:TUW589859 UER589859:UES589859 UON589859:UOO589859 UYJ589859:UYK589859 VIF589859:VIG589859 VSB589859:VSC589859 WBX589859:WBY589859 WLT589859:WLU589859 WVP589859:WVQ589859 H655395:I655395 JD655395:JE655395 SZ655395:TA655395 ACV655395:ACW655395 AMR655395:AMS655395 AWN655395:AWO655395 BGJ655395:BGK655395 BQF655395:BQG655395 CAB655395:CAC655395 CJX655395:CJY655395 CTT655395:CTU655395 DDP655395:DDQ655395 DNL655395:DNM655395 DXH655395:DXI655395 EHD655395:EHE655395 EQZ655395:ERA655395 FAV655395:FAW655395 FKR655395:FKS655395 FUN655395:FUO655395 GEJ655395:GEK655395 GOF655395:GOG655395 GYB655395:GYC655395 HHX655395:HHY655395 HRT655395:HRU655395 IBP655395:IBQ655395 ILL655395:ILM655395 IVH655395:IVI655395 JFD655395:JFE655395 JOZ655395:JPA655395 JYV655395:JYW655395 KIR655395:KIS655395 KSN655395:KSO655395 LCJ655395:LCK655395 LMF655395:LMG655395 LWB655395:LWC655395 MFX655395:MFY655395 MPT655395:MPU655395 MZP655395:MZQ655395 NJL655395:NJM655395 NTH655395:NTI655395 ODD655395:ODE655395 OMZ655395:ONA655395 OWV655395:OWW655395 PGR655395:PGS655395 PQN655395:PQO655395 QAJ655395:QAK655395 QKF655395:QKG655395 QUB655395:QUC655395 RDX655395:RDY655395 RNT655395:RNU655395 RXP655395:RXQ655395 SHL655395:SHM655395 SRH655395:SRI655395 TBD655395:TBE655395 TKZ655395:TLA655395 TUV655395:TUW655395 UER655395:UES655395 UON655395:UOO655395 UYJ655395:UYK655395 VIF655395:VIG655395 VSB655395:VSC655395 WBX655395:WBY655395 WLT655395:WLU655395 WVP655395:WVQ655395 H720931:I720931 JD720931:JE720931 SZ720931:TA720931 ACV720931:ACW720931 AMR720931:AMS720931 AWN720931:AWO720931 BGJ720931:BGK720931 BQF720931:BQG720931 CAB720931:CAC720931 CJX720931:CJY720931 CTT720931:CTU720931 DDP720931:DDQ720931 DNL720931:DNM720931 DXH720931:DXI720931 EHD720931:EHE720931 EQZ720931:ERA720931 FAV720931:FAW720931 FKR720931:FKS720931 FUN720931:FUO720931 GEJ720931:GEK720931 GOF720931:GOG720931 GYB720931:GYC720931 HHX720931:HHY720931 HRT720931:HRU720931 IBP720931:IBQ720931 ILL720931:ILM720931 IVH720931:IVI720931 JFD720931:JFE720931 JOZ720931:JPA720931 JYV720931:JYW720931 KIR720931:KIS720931 KSN720931:KSO720931 LCJ720931:LCK720931 LMF720931:LMG720931 LWB720931:LWC720931 MFX720931:MFY720931 MPT720931:MPU720931 MZP720931:MZQ720931 NJL720931:NJM720931 NTH720931:NTI720931 ODD720931:ODE720931 OMZ720931:ONA720931 OWV720931:OWW720931 PGR720931:PGS720931 PQN720931:PQO720931 QAJ720931:QAK720931 QKF720931:QKG720931 QUB720931:QUC720931 RDX720931:RDY720931 RNT720931:RNU720931 RXP720931:RXQ720931 SHL720931:SHM720931 SRH720931:SRI720931 TBD720931:TBE720931 TKZ720931:TLA720931 TUV720931:TUW720931 UER720931:UES720931 UON720931:UOO720931 UYJ720931:UYK720931 VIF720931:VIG720931 VSB720931:VSC720931 WBX720931:WBY720931 WLT720931:WLU720931 WVP720931:WVQ720931 H786467:I786467 JD786467:JE786467 SZ786467:TA786467 ACV786467:ACW786467 AMR786467:AMS786467 AWN786467:AWO786467 BGJ786467:BGK786467 BQF786467:BQG786467 CAB786467:CAC786467 CJX786467:CJY786467 CTT786467:CTU786467 DDP786467:DDQ786467 DNL786467:DNM786467 DXH786467:DXI786467 EHD786467:EHE786467 EQZ786467:ERA786467 FAV786467:FAW786467 FKR786467:FKS786467 FUN786467:FUO786467 GEJ786467:GEK786467 GOF786467:GOG786467 GYB786467:GYC786467 HHX786467:HHY786467 HRT786467:HRU786467 IBP786467:IBQ786467 ILL786467:ILM786467 IVH786467:IVI786467 JFD786467:JFE786467 JOZ786467:JPA786467 JYV786467:JYW786467 KIR786467:KIS786467 KSN786467:KSO786467 LCJ786467:LCK786467 LMF786467:LMG786467 LWB786467:LWC786467 MFX786467:MFY786467 MPT786467:MPU786467 MZP786467:MZQ786467 NJL786467:NJM786467 NTH786467:NTI786467 ODD786467:ODE786467 OMZ786467:ONA786467 OWV786467:OWW786467 PGR786467:PGS786467 PQN786467:PQO786467 QAJ786467:QAK786467 QKF786467:QKG786467 QUB786467:QUC786467 RDX786467:RDY786467 RNT786467:RNU786467 RXP786467:RXQ786467 SHL786467:SHM786467 SRH786467:SRI786467 TBD786467:TBE786467 TKZ786467:TLA786467 TUV786467:TUW786467 UER786467:UES786467 UON786467:UOO786467 UYJ786467:UYK786467 VIF786467:VIG786467 VSB786467:VSC786467 WBX786467:WBY786467 WLT786467:WLU786467 WVP786467:WVQ786467 H852003:I852003 JD852003:JE852003 SZ852003:TA852003 ACV852003:ACW852003 AMR852003:AMS852003 AWN852003:AWO852003 BGJ852003:BGK852003 BQF852003:BQG852003 CAB852003:CAC852003 CJX852003:CJY852003 CTT852003:CTU852003 DDP852003:DDQ852003 DNL852003:DNM852003 DXH852003:DXI852003 EHD852003:EHE852003 EQZ852003:ERA852003 FAV852003:FAW852003 FKR852003:FKS852003 FUN852003:FUO852003 GEJ852003:GEK852003 GOF852003:GOG852003 GYB852003:GYC852003 HHX852003:HHY852003 HRT852003:HRU852003 IBP852003:IBQ852003 ILL852003:ILM852003 IVH852003:IVI852003 JFD852003:JFE852003 JOZ852003:JPA852003 JYV852003:JYW852003 KIR852003:KIS852003 KSN852003:KSO852003 LCJ852003:LCK852003 LMF852003:LMG852003 LWB852003:LWC852003 MFX852003:MFY852003 MPT852003:MPU852003 MZP852003:MZQ852003 NJL852003:NJM852003 NTH852003:NTI852003 ODD852003:ODE852003 OMZ852003:ONA852003 OWV852003:OWW852003 PGR852003:PGS852003 PQN852003:PQO852003 QAJ852003:QAK852003 QKF852003:QKG852003 QUB852003:QUC852003 RDX852003:RDY852003 RNT852003:RNU852003 RXP852003:RXQ852003 SHL852003:SHM852003 SRH852003:SRI852003 TBD852003:TBE852003 TKZ852003:TLA852003 TUV852003:TUW852003 UER852003:UES852003 UON852003:UOO852003 UYJ852003:UYK852003 VIF852003:VIG852003 VSB852003:VSC852003 WBX852003:WBY852003 WLT852003:WLU852003 WVP852003:WVQ852003 H917539:I917539 JD917539:JE917539 SZ917539:TA917539 ACV917539:ACW917539 AMR917539:AMS917539 AWN917539:AWO917539 BGJ917539:BGK917539 BQF917539:BQG917539 CAB917539:CAC917539 CJX917539:CJY917539 CTT917539:CTU917539 DDP917539:DDQ917539 DNL917539:DNM917539 DXH917539:DXI917539 EHD917539:EHE917539 EQZ917539:ERA917539 FAV917539:FAW917539 FKR917539:FKS917539 FUN917539:FUO917539 GEJ917539:GEK917539 GOF917539:GOG917539 GYB917539:GYC917539 HHX917539:HHY917539 HRT917539:HRU917539 IBP917539:IBQ917539 ILL917539:ILM917539 IVH917539:IVI917539 JFD917539:JFE917539 JOZ917539:JPA917539 JYV917539:JYW917539 KIR917539:KIS917539 KSN917539:KSO917539 LCJ917539:LCK917539 LMF917539:LMG917539 LWB917539:LWC917539 MFX917539:MFY917539 MPT917539:MPU917539 MZP917539:MZQ917539 NJL917539:NJM917539 NTH917539:NTI917539 ODD917539:ODE917539 OMZ917539:ONA917539 OWV917539:OWW917539 PGR917539:PGS917539 PQN917539:PQO917539 QAJ917539:QAK917539 QKF917539:QKG917539 QUB917539:QUC917539 RDX917539:RDY917539 RNT917539:RNU917539 RXP917539:RXQ917539 SHL917539:SHM917539 SRH917539:SRI917539 TBD917539:TBE917539 TKZ917539:TLA917539 TUV917539:TUW917539 UER917539:UES917539 UON917539:UOO917539 UYJ917539:UYK917539 VIF917539:VIG917539 VSB917539:VSC917539 WBX917539:WBY917539 WLT917539:WLU917539 WVP917539:WVQ917539 H983075:I983075 JD983075:JE983075 SZ983075:TA983075 ACV983075:ACW983075 AMR983075:AMS983075 AWN983075:AWO983075 BGJ983075:BGK983075 BQF983075:BQG983075 CAB983075:CAC983075 CJX983075:CJY983075 CTT983075:CTU983075 DDP983075:DDQ983075 DNL983075:DNM983075 DXH983075:DXI983075 EHD983075:EHE983075 EQZ983075:ERA983075 FAV983075:FAW983075 FKR983075:FKS983075 FUN983075:FUO983075 GEJ983075:GEK983075 GOF983075:GOG983075 GYB983075:GYC983075 HHX983075:HHY983075 HRT983075:HRU983075 IBP983075:IBQ983075 ILL983075:ILM983075 IVH983075:IVI983075 JFD983075:JFE983075 JOZ983075:JPA983075 JYV983075:JYW983075 KIR983075:KIS983075 KSN983075:KSO983075 LCJ983075:LCK983075 LMF983075:LMG983075 LWB983075:LWC983075 MFX983075:MFY983075 MPT983075:MPU983075 MZP983075:MZQ983075 NJL983075:NJM983075 NTH983075:NTI983075 ODD983075:ODE983075 OMZ983075:ONA983075 OWV983075:OWW983075 PGR983075:PGS983075 PQN983075:PQO983075 QAJ983075:QAK983075 QKF983075:QKG983075 QUB983075:QUC983075 RDX983075:RDY983075 RNT983075:RNU983075 RXP983075:RXQ983075 SHL983075:SHM983075 SRH983075:SRI983075 TBD983075:TBE983075 TKZ983075:TLA983075 TUV983075:TUW983075 UER983075:UES983075 UON983075:UOO983075 UYJ983075:UYK983075 VIF983075:VIG983075 VSB983075:VSC983075 WBX983075:WBY983075 WLT983075:WLU983075 WVP983075:WVQ983075" xr:uid="{8AF66901-256B-495E-96AD-04BCADBC40FC}">
      <formula1>"&lt;Select&gt;, No pool, Unheated pool, Temperature controlled pool"</formula1>
    </dataValidation>
    <dataValidation type="list" allowBlank="1" showInputMessage="1" showErrorMessage="1" sqref="H36:I36 JD36:JE36 SZ36:TA36 ACV36:ACW36 AMR36:AMS36 AWN36:AWO36 BGJ36:BGK36 BQF36:BQG36 CAB36:CAC36 CJX36:CJY36 CTT36:CTU36 DDP36:DDQ36 DNL36:DNM36 DXH36:DXI36 EHD36:EHE36 EQZ36:ERA36 FAV36:FAW36 FKR36:FKS36 FUN36:FUO36 GEJ36:GEK36 GOF36:GOG36 GYB36:GYC36 HHX36:HHY36 HRT36:HRU36 IBP36:IBQ36 ILL36:ILM36 IVH36:IVI36 JFD36:JFE36 JOZ36:JPA36 JYV36:JYW36 KIR36:KIS36 KSN36:KSO36 LCJ36:LCK36 LMF36:LMG36 LWB36:LWC36 MFX36:MFY36 MPT36:MPU36 MZP36:MZQ36 NJL36:NJM36 NTH36:NTI36 ODD36:ODE36 OMZ36:ONA36 OWV36:OWW36 PGR36:PGS36 PQN36:PQO36 QAJ36:QAK36 QKF36:QKG36 QUB36:QUC36 RDX36:RDY36 RNT36:RNU36 RXP36:RXQ36 SHL36:SHM36 SRH36:SRI36 TBD36:TBE36 TKZ36:TLA36 TUV36:TUW36 UER36:UES36 UON36:UOO36 UYJ36:UYK36 VIF36:VIG36 VSB36:VSC36 WBX36:WBY36 WLT36:WLU36 WVP36:WVQ36 H65572:I65572 JD65572:JE65572 SZ65572:TA65572 ACV65572:ACW65572 AMR65572:AMS65572 AWN65572:AWO65572 BGJ65572:BGK65572 BQF65572:BQG65572 CAB65572:CAC65572 CJX65572:CJY65572 CTT65572:CTU65572 DDP65572:DDQ65572 DNL65572:DNM65572 DXH65572:DXI65572 EHD65572:EHE65572 EQZ65572:ERA65572 FAV65572:FAW65572 FKR65572:FKS65572 FUN65572:FUO65572 GEJ65572:GEK65572 GOF65572:GOG65572 GYB65572:GYC65572 HHX65572:HHY65572 HRT65572:HRU65572 IBP65572:IBQ65572 ILL65572:ILM65572 IVH65572:IVI65572 JFD65572:JFE65572 JOZ65572:JPA65572 JYV65572:JYW65572 KIR65572:KIS65572 KSN65572:KSO65572 LCJ65572:LCK65572 LMF65572:LMG65572 LWB65572:LWC65572 MFX65572:MFY65572 MPT65572:MPU65572 MZP65572:MZQ65572 NJL65572:NJM65572 NTH65572:NTI65572 ODD65572:ODE65572 OMZ65572:ONA65572 OWV65572:OWW65572 PGR65572:PGS65572 PQN65572:PQO65572 QAJ65572:QAK65572 QKF65572:QKG65572 QUB65572:QUC65572 RDX65572:RDY65572 RNT65572:RNU65572 RXP65572:RXQ65572 SHL65572:SHM65572 SRH65572:SRI65572 TBD65572:TBE65572 TKZ65572:TLA65572 TUV65572:TUW65572 UER65572:UES65572 UON65572:UOO65572 UYJ65572:UYK65572 VIF65572:VIG65572 VSB65572:VSC65572 WBX65572:WBY65572 WLT65572:WLU65572 WVP65572:WVQ65572 H131108:I131108 JD131108:JE131108 SZ131108:TA131108 ACV131108:ACW131108 AMR131108:AMS131108 AWN131108:AWO131108 BGJ131108:BGK131108 BQF131108:BQG131108 CAB131108:CAC131108 CJX131108:CJY131108 CTT131108:CTU131108 DDP131108:DDQ131108 DNL131108:DNM131108 DXH131108:DXI131108 EHD131108:EHE131108 EQZ131108:ERA131108 FAV131108:FAW131108 FKR131108:FKS131108 FUN131108:FUO131108 GEJ131108:GEK131108 GOF131108:GOG131108 GYB131108:GYC131108 HHX131108:HHY131108 HRT131108:HRU131108 IBP131108:IBQ131108 ILL131108:ILM131108 IVH131108:IVI131108 JFD131108:JFE131108 JOZ131108:JPA131108 JYV131108:JYW131108 KIR131108:KIS131108 KSN131108:KSO131108 LCJ131108:LCK131108 LMF131108:LMG131108 LWB131108:LWC131108 MFX131108:MFY131108 MPT131108:MPU131108 MZP131108:MZQ131108 NJL131108:NJM131108 NTH131108:NTI131108 ODD131108:ODE131108 OMZ131108:ONA131108 OWV131108:OWW131108 PGR131108:PGS131108 PQN131108:PQO131108 QAJ131108:QAK131108 QKF131108:QKG131108 QUB131108:QUC131108 RDX131108:RDY131108 RNT131108:RNU131108 RXP131108:RXQ131108 SHL131108:SHM131108 SRH131108:SRI131108 TBD131108:TBE131108 TKZ131108:TLA131108 TUV131108:TUW131108 UER131108:UES131108 UON131108:UOO131108 UYJ131108:UYK131108 VIF131108:VIG131108 VSB131108:VSC131108 WBX131108:WBY131108 WLT131108:WLU131108 WVP131108:WVQ131108 H196644:I196644 JD196644:JE196644 SZ196644:TA196644 ACV196644:ACW196644 AMR196644:AMS196644 AWN196644:AWO196644 BGJ196644:BGK196644 BQF196644:BQG196644 CAB196644:CAC196644 CJX196644:CJY196644 CTT196644:CTU196644 DDP196644:DDQ196644 DNL196644:DNM196644 DXH196644:DXI196644 EHD196644:EHE196644 EQZ196644:ERA196644 FAV196644:FAW196644 FKR196644:FKS196644 FUN196644:FUO196644 GEJ196644:GEK196644 GOF196644:GOG196644 GYB196644:GYC196644 HHX196644:HHY196644 HRT196644:HRU196644 IBP196644:IBQ196644 ILL196644:ILM196644 IVH196644:IVI196644 JFD196644:JFE196644 JOZ196644:JPA196644 JYV196644:JYW196644 KIR196644:KIS196644 KSN196644:KSO196644 LCJ196644:LCK196644 LMF196644:LMG196644 LWB196644:LWC196644 MFX196644:MFY196644 MPT196644:MPU196644 MZP196644:MZQ196644 NJL196644:NJM196644 NTH196644:NTI196644 ODD196644:ODE196644 OMZ196644:ONA196644 OWV196644:OWW196644 PGR196644:PGS196644 PQN196644:PQO196644 QAJ196644:QAK196644 QKF196644:QKG196644 QUB196644:QUC196644 RDX196644:RDY196644 RNT196644:RNU196644 RXP196644:RXQ196644 SHL196644:SHM196644 SRH196644:SRI196644 TBD196644:TBE196644 TKZ196644:TLA196644 TUV196644:TUW196644 UER196644:UES196644 UON196644:UOO196644 UYJ196644:UYK196644 VIF196644:VIG196644 VSB196644:VSC196644 WBX196644:WBY196644 WLT196644:WLU196644 WVP196644:WVQ196644 H262180:I262180 JD262180:JE262180 SZ262180:TA262180 ACV262180:ACW262180 AMR262180:AMS262180 AWN262180:AWO262180 BGJ262180:BGK262180 BQF262180:BQG262180 CAB262180:CAC262180 CJX262180:CJY262180 CTT262180:CTU262180 DDP262180:DDQ262180 DNL262180:DNM262180 DXH262180:DXI262180 EHD262180:EHE262180 EQZ262180:ERA262180 FAV262180:FAW262180 FKR262180:FKS262180 FUN262180:FUO262180 GEJ262180:GEK262180 GOF262180:GOG262180 GYB262180:GYC262180 HHX262180:HHY262180 HRT262180:HRU262180 IBP262180:IBQ262180 ILL262180:ILM262180 IVH262180:IVI262180 JFD262180:JFE262180 JOZ262180:JPA262180 JYV262180:JYW262180 KIR262180:KIS262180 KSN262180:KSO262180 LCJ262180:LCK262180 LMF262180:LMG262180 LWB262180:LWC262180 MFX262180:MFY262180 MPT262180:MPU262180 MZP262180:MZQ262180 NJL262180:NJM262180 NTH262180:NTI262180 ODD262180:ODE262180 OMZ262180:ONA262180 OWV262180:OWW262180 PGR262180:PGS262180 PQN262180:PQO262180 QAJ262180:QAK262180 QKF262180:QKG262180 QUB262180:QUC262180 RDX262180:RDY262180 RNT262180:RNU262180 RXP262180:RXQ262180 SHL262180:SHM262180 SRH262180:SRI262180 TBD262180:TBE262180 TKZ262180:TLA262180 TUV262180:TUW262180 UER262180:UES262180 UON262180:UOO262180 UYJ262180:UYK262180 VIF262180:VIG262180 VSB262180:VSC262180 WBX262180:WBY262180 WLT262180:WLU262180 WVP262180:WVQ262180 H327716:I327716 JD327716:JE327716 SZ327716:TA327716 ACV327716:ACW327716 AMR327716:AMS327716 AWN327716:AWO327716 BGJ327716:BGK327716 BQF327716:BQG327716 CAB327716:CAC327716 CJX327716:CJY327716 CTT327716:CTU327716 DDP327716:DDQ327716 DNL327716:DNM327716 DXH327716:DXI327716 EHD327716:EHE327716 EQZ327716:ERA327716 FAV327716:FAW327716 FKR327716:FKS327716 FUN327716:FUO327716 GEJ327716:GEK327716 GOF327716:GOG327716 GYB327716:GYC327716 HHX327716:HHY327716 HRT327716:HRU327716 IBP327716:IBQ327716 ILL327716:ILM327716 IVH327716:IVI327716 JFD327716:JFE327716 JOZ327716:JPA327716 JYV327716:JYW327716 KIR327716:KIS327716 KSN327716:KSO327716 LCJ327716:LCK327716 LMF327716:LMG327716 LWB327716:LWC327716 MFX327716:MFY327716 MPT327716:MPU327716 MZP327716:MZQ327716 NJL327716:NJM327716 NTH327716:NTI327716 ODD327716:ODE327716 OMZ327716:ONA327716 OWV327716:OWW327716 PGR327716:PGS327716 PQN327716:PQO327716 QAJ327716:QAK327716 QKF327716:QKG327716 QUB327716:QUC327716 RDX327716:RDY327716 RNT327716:RNU327716 RXP327716:RXQ327716 SHL327716:SHM327716 SRH327716:SRI327716 TBD327716:TBE327716 TKZ327716:TLA327716 TUV327716:TUW327716 UER327716:UES327716 UON327716:UOO327716 UYJ327716:UYK327716 VIF327716:VIG327716 VSB327716:VSC327716 WBX327716:WBY327716 WLT327716:WLU327716 WVP327716:WVQ327716 H393252:I393252 JD393252:JE393252 SZ393252:TA393252 ACV393252:ACW393252 AMR393252:AMS393252 AWN393252:AWO393252 BGJ393252:BGK393252 BQF393252:BQG393252 CAB393252:CAC393252 CJX393252:CJY393252 CTT393252:CTU393252 DDP393252:DDQ393252 DNL393252:DNM393252 DXH393252:DXI393252 EHD393252:EHE393252 EQZ393252:ERA393252 FAV393252:FAW393252 FKR393252:FKS393252 FUN393252:FUO393252 GEJ393252:GEK393252 GOF393252:GOG393252 GYB393252:GYC393252 HHX393252:HHY393252 HRT393252:HRU393252 IBP393252:IBQ393252 ILL393252:ILM393252 IVH393252:IVI393252 JFD393252:JFE393252 JOZ393252:JPA393252 JYV393252:JYW393252 KIR393252:KIS393252 KSN393252:KSO393252 LCJ393252:LCK393252 LMF393252:LMG393252 LWB393252:LWC393252 MFX393252:MFY393252 MPT393252:MPU393252 MZP393252:MZQ393252 NJL393252:NJM393252 NTH393252:NTI393252 ODD393252:ODE393252 OMZ393252:ONA393252 OWV393252:OWW393252 PGR393252:PGS393252 PQN393252:PQO393252 QAJ393252:QAK393252 QKF393252:QKG393252 QUB393252:QUC393252 RDX393252:RDY393252 RNT393252:RNU393252 RXP393252:RXQ393252 SHL393252:SHM393252 SRH393252:SRI393252 TBD393252:TBE393252 TKZ393252:TLA393252 TUV393252:TUW393252 UER393252:UES393252 UON393252:UOO393252 UYJ393252:UYK393252 VIF393252:VIG393252 VSB393252:VSC393252 WBX393252:WBY393252 WLT393252:WLU393252 WVP393252:WVQ393252 H458788:I458788 JD458788:JE458788 SZ458788:TA458788 ACV458788:ACW458788 AMR458788:AMS458788 AWN458788:AWO458788 BGJ458788:BGK458788 BQF458788:BQG458788 CAB458788:CAC458788 CJX458788:CJY458788 CTT458788:CTU458788 DDP458788:DDQ458788 DNL458788:DNM458788 DXH458788:DXI458788 EHD458788:EHE458788 EQZ458788:ERA458788 FAV458788:FAW458788 FKR458788:FKS458788 FUN458788:FUO458788 GEJ458788:GEK458788 GOF458788:GOG458788 GYB458788:GYC458788 HHX458788:HHY458788 HRT458788:HRU458788 IBP458788:IBQ458788 ILL458788:ILM458788 IVH458788:IVI458788 JFD458788:JFE458788 JOZ458788:JPA458788 JYV458788:JYW458788 KIR458788:KIS458788 KSN458788:KSO458788 LCJ458788:LCK458788 LMF458788:LMG458788 LWB458788:LWC458788 MFX458788:MFY458788 MPT458788:MPU458788 MZP458788:MZQ458788 NJL458788:NJM458788 NTH458788:NTI458788 ODD458788:ODE458788 OMZ458788:ONA458788 OWV458788:OWW458788 PGR458788:PGS458788 PQN458788:PQO458788 QAJ458788:QAK458788 QKF458788:QKG458788 QUB458788:QUC458788 RDX458788:RDY458788 RNT458788:RNU458788 RXP458788:RXQ458788 SHL458788:SHM458788 SRH458788:SRI458788 TBD458788:TBE458788 TKZ458788:TLA458788 TUV458788:TUW458788 UER458788:UES458788 UON458788:UOO458788 UYJ458788:UYK458788 VIF458788:VIG458788 VSB458788:VSC458788 WBX458788:WBY458788 WLT458788:WLU458788 WVP458788:WVQ458788 H524324:I524324 JD524324:JE524324 SZ524324:TA524324 ACV524324:ACW524324 AMR524324:AMS524324 AWN524324:AWO524324 BGJ524324:BGK524324 BQF524324:BQG524324 CAB524324:CAC524324 CJX524324:CJY524324 CTT524324:CTU524324 DDP524324:DDQ524324 DNL524324:DNM524324 DXH524324:DXI524324 EHD524324:EHE524324 EQZ524324:ERA524324 FAV524324:FAW524324 FKR524324:FKS524324 FUN524324:FUO524324 GEJ524324:GEK524324 GOF524324:GOG524324 GYB524324:GYC524324 HHX524324:HHY524324 HRT524324:HRU524324 IBP524324:IBQ524324 ILL524324:ILM524324 IVH524324:IVI524324 JFD524324:JFE524324 JOZ524324:JPA524324 JYV524324:JYW524324 KIR524324:KIS524324 KSN524324:KSO524324 LCJ524324:LCK524324 LMF524324:LMG524324 LWB524324:LWC524324 MFX524324:MFY524324 MPT524324:MPU524324 MZP524324:MZQ524324 NJL524324:NJM524324 NTH524324:NTI524324 ODD524324:ODE524324 OMZ524324:ONA524324 OWV524324:OWW524324 PGR524324:PGS524324 PQN524324:PQO524324 QAJ524324:QAK524324 QKF524324:QKG524324 QUB524324:QUC524324 RDX524324:RDY524324 RNT524324:RNU524324 RXP524324:RXQ524324 SHL524324:SHM524324 SRH524324:SRI524324 TBD524324:TBE524324 TKZ524324:TLA524324 TUV524324:TUW524324 UER524324:UES524324 UON524324:UOO524324 UYJ524324:UYK524324 VIF524324:VIG524324 VSB524324:VSC524324 WBX524324:WBY524324 WLT524324:WLU524324 WVP524324:WVQ524324 H589860:I589860 JD589860:JE589860 SZ589860:TA589860 ACV589860:ACW589860 AMR589860:AMS589860 AWN589860:AWO589860 BGJ589860:BGK589860 BQF589860:BQG589860 CAB589860:CAC589860 CJX589860:CJY589860 CTT589860:CTU589860 DDP589860:DDQ589860 DNL589860:DNM589860 DXH589860:DXI589860 EHD589860:EHE589860 EQZ589860:ERA589860 FAV589860:FAW589860 FKR589860:FKS589860 FUN589860:FUO589860 GEJ589860:GEK589860 GOF589860:GOG589860 GYB589860:GYC589860 HHX589860:HHY589860 HRT589860:HRU589860 IBP589860:IBQ589860 ILL589860:ILM589860 IVH589860:IVI589860 JFD589860:JFE589860 JOZ589860:JPA589860 JYV589860:JYW589860 KIR589860:KIS589860 KSN589860:KSO589860 LCJ589860:LCK589860 LMF589860:LMG589860 LWB589860:LWC589860 MFX589860:MFY589860 MPT589860:MPU589860 MZP589860:MZQ589860 NJL589860:NJM589860 NTH589860:NTI589860 ODD589860:ODE589860 OMZ589860:ONA589860 OWV589860:OWW589860 PGR589860:PGS589860 PQN589860:PQO589860 QAJ589860:QAK589860 QKF589860:QKG589860 QUB589860:QUC589860 RDX589860:RDY589860 RNT589860:RNU589860 RXP589860:RXQ589860 SHL589860:SHM589860 SRH589860:SRI589860 TBD589860:TBE589860 TKZ589860:TLA589860 TUV589860:TUW589860 UER589860:UES589860 UON589860:UOO589860 UYJ589860:UYK589860 VIF589860:VIG589860 VSB589860:VSC589860 WBX589860:WBY589860 WLT589860:WLU589860 WVP589860:WVQ589860 H655396:I655396 JD655396:JE655396 SZ655396:TA655396 ACV655396:ACW655396 AMR655396:AMS655396 AWN655396:AWO655396 BGJ655396:BGK655396 BQF655396:BQG655396 CAB655396:CAC655396 CJX655396:CJY655396 CTT655396:CTU655396 DDP655396:DDQ655396 DNL655396:DNM655396 DXH655396:DXI655396 EHD655396:EHE655396 EQZ655396:ERA655396 FAV655396:FAW655396 FKR655396:FKS655396 FUN655396:FUO655396 GEJ655396:GEK655396 GOF655396:GOG655396 GYB655396:GYC655396 HHX655396:HHY655396 HRT655396:HRU655396 IBP655396:IBQ655396 ILL655396:ILM655396 IVH655396:IVI655396 JFD655396:JFE655396 JOZ655396:JPA655396 JYV655396:JYW655396 KIR655396:KIS655396 KSN655396:KSO655396 LCJ655396:LCK655396 LMF655396:LMG655396 LWB655396:LWC655396 MFX655396:MFY655396 MPT655396:MPU655396 MZP655396:MZQ655396 NJL655396:NJM655396 NTH655396:NTI655396 ODD655396:ODE655396 OMZ655396:ONA655396 OWV655396:OWW655396 PGR655396:PGS655396 PQN655396:PQO655396 QAJ655396:QAK655396 QKF655396:QKG655396 QUB655396:QUC655396 RDX655396:RDY655396 RNT655396:RNU655396 RXP655396:RXQ655396 SHL655396:SHM655396 SRH655396:SRI655396 TBD655396:TBE655396 TKZ655396:TLA655396 TUV655396:TUW655396 UER655396:UES655396 UON655396:UOO655396 UYJ655396:UYK655396 VIF655396:VIG655396 VSB655396:VSC655396 WBX655396:WBY655396 WLT655396:WLU655396 WVP655396:WVQ655396 H720932:I720932 JD720932:JE720932 SZ720932:TA720932 ACV720932:ACW720932 AMR720932:AMS720932 AWN720932:AWO720932 BGJ720932:BGK720932 BQF720932:BQG720932 CAB720932:CAC720932 CJX720932:CJY720932 CTT720932:CTU720932 DDP720932:DDQ720932 DNL720932:DNM720932 DXH720932:DXI720932 EHD720932:EHE720932 EQZ720932:ERA720932 FAV720932:FAW720932 FKR720932:FKS720932 FUN720932:FUO720932 GEJ720932:GEK720932 GOF720932:GOG720932 GYB720932:GYC720932 HHX720932:HHY720932 HRT720932:HRU720932 IBP720932:IBQ720932 ILL720932:ILM720932 IVH720932:IVI720932 JFD720932:JFE720932 JOZ720932:JPA720932 JYV720932:JYW720932 KIR720932:KIS720932 KSN720932:KSO720932 LCJ720932:LCK720932 LMF720932:LMG720932 LWB720932:LWC720932 MFX720932:MFY720932 MPT720932:MPU720932 MZP720932:MZQ720932 NJL720932:NJM720932 NTH720932:NTI720932 ODD720932:ODE720932 OMZ720932:ONA720932 OWV720932:OWW720932 PGR720932:PGS720932 PQN720932:PQO720932 QAJ720932:QAK720932 QKF720932:QKG720932 QUB720932:QUC720932 RDX720932:RDY720932 RNT720932:RNU720932 RXP720932:RXQ720932 SHL720932:SHM720932 SRH720932:SRI720932 TBD720932:TBE720932 TKZ720932:TLA720932 TUV720932:TUW720932 UER720932:UES720932 UON720932:UOO720932 UYJ720932:UYK720932 VIF720932:VIG720932 VSB720932:VSC720932 WBX720932:WBY720932 WLT720932:WLU720932 WVP720932:WVQ720932 H786468:I786468 JD786468:JE786468 SZ786468:TA786468 ACV786468:ACW786468 AMR786468:AMS786468 AWN786468:AWO786468 BGJ786468:BGK786468 BQF786468:BQG786468 CAB786468:CAC786468 CJX786468:CJY786468 CTT786468:CTU786468 DDP786468:DDQ786468 DNL786468:DNM786468 DXH786468:DXI786468 EHD786468:EHE786468 EQZ786468:ERA786468 FAV786468:FAW786468 FKR786468:FKS786468 FUN786468:FUO786468 GEJ786468:GEK786468 GOF786468:GOG786468 GYB786468:GYC786468 HHX786468:HHY786468 HRT786468:HRU786468 IBP786468:IBQ786468 ILL786468:ILM786468 IVH786468:IVI786468 JFD786468:JFE786468 JOZ786468:JPA786468 JYV786468:JYW786468 KIR786468:KIS786468 KSN786468:KSO786468 LCJ786468:LCK786468 LMF786468:LMG786468 LWB786468:LWC786468 MFX786468:MFY786468 MPT786468:MPU786468 MZP786468:MZQ786468 NJL786468:NJM786468 NTH786468:NTI786468 ODD786468:ODE786468 OMZ786468:ONA786468 OWV786468:OWW786468 PGR786468:PGS786468 PQN786468:PQO786468 QAJ786468:QAK786468 QKF786468:QKG786468 QUB786468:QUC786468 RDX786468:RDY786468 RNT786468:RNU786468 RXP786468:RXQ786468 SHL786468:SHM786468 SRH786468:SRI786468 TBD786468:TBE786468 TKZ786468:TLA786468 TUV786468:TUW786468 UER786468:UES786468 UON786468:UOO786468 UYJ786468:UYK786468 VIF786468:VIG786468 VSB786468:VSC786468 WBX786468:WBY786468 WLT786468:WLU786468 WVP786468:WVQ786468 H852004:I852004 JD852004:JE852004 SZ852004:TA852004 ACV852004:ACW852004 AMR852004:AMS852004 AWN852004:AWO852004 BGJ852004:BGK852004 BQF852004:BQG852004 CAB852004:CAC852004 CJX852004:CJY852004 CTT852004:CTU852004 DDP852004:DDQ852004 DNL852004:DNM852004 DXH852004:DXI852004 EHD852004:EHE852004 EQZ852004:ERA852004 FAV852004:FAW852004 FKR852004:FKS852004 FUN852004:FUO852004 GEJ852004:GEK852004 GOF852004:GOG852004 GYB852004:GYC852004 HHX852004:HHY852004 HRT852004:HRU852004 IBP852004:IBQ852004 ILL852004:ILM852004 IVH852004:IVI852004 JFD852004:JFE852004 JOZ852004:JPA852004 JYV852004:JYW852004 KIR852004:KIS852004 KSN852004:KSO852004 LCJ852004:LCK852004 LMF852004:LMG852004 LWB852004:LWC852004 MFX852004:MFY852004 MPT852004:MPU852004 MZP852004:MZQ852004 NJL852004:NJM852004 NTH852004:NTI852004 ODD852004:ODE852004 OMZ852004:ONA852004 OWV852004:OWW852004 PGR852004:PGS852004 PQN852004:PQO852004 QAJ852004:QAK852004 QKF852004:QKG852004 QUB852004:QUC852004 RDX852004:RDY852004 RNT852004:RNU852004 RXP852004:RXQ852004 SHL852004:SHM852004 SRH852004:SRI852004 TBD852004:TBE852004 TKZ852004:TLA852004 TUV852004:TUW852004 UER852004:UES852004 UON852004:UOO852004 UYJ852004:UYK852004 VIF852004:VIG852004 VSB852004:VSC852004 WBX852004:WBY852004 WLT852004:WLU852004 WVP852004:WVQ852004 H917540:I917540 JD917540:JE917540 SZ917540:TA917540 ACV917540:ACW917540 AMR917540:AMS917540 AWN917540:AWO917540 BGJ917540:BGK917540 BQF917540:BQG917540 CAB917540:CAC917540 CJX917540:CJY917540 CTT917540:CTU917540 DDP917540:DDQ917540 DNL917540:DNM917540 DXH917540:DXI917540 EHD917540:EHE917540 EQZ917540:ERA917540 FAV917540:FAW917540 FKR917540:FKS917540 FUN917540:FUO917540 GEJ917540:GEK917540 GOF917540:GOG917540 GYB917540:GYC917540 HHX917540:HHY917540 HRT917540:HRU917540 IBP917540:IBQ917540 ILL917540:ILM917540 IVH917540:IVI917540 JFD917540:JFE917540 JOZ917540:JPA917540 JYV917540:JYW917540 KIR917540:KIS917540 KSN917540:KSO917540 LCJ917540:LCK917540 LMF917540:LMG917540 LWB917540:LWC917540 MFX917540:MFY917540 MPT917540:MPU917540 MZP917540:MZQ917540 NJL917540:NJM917540 NTH917540:NTI917540 ODD917540:ODE917540 OMZ917540:ONA917540 OWV917540:OWW917540 PGR917540:PGS917540 PQN917540:PQO917540 QAJ917540:QAK917540 QKF917540:QKG917540 QUB917540:QUC917540 RDX917540:RDY917540 RNT917540:RNU917540 RXP917540:RXQ917540 SHL917540:SHM917540 SRH917540:SRI917540 TBD917540:TBE917540 TKZ917540:TLA917540 TUV917540:TUW917540 UER917540:UES917540 UON917540:UOO917540 UYJ917540:UYK917540 VIF917540:VIG917540 VSB917540:VSC917540 WBX917540:WBY917540 WLT917540:WLU917540 WVP917540:WVQ917540 H983076:I983076 JD983076:JE983076 SZ983076:TA983076 ACV983076:ACW983076 AMR983076:AMS983076 AWN983076:AWO983076 BGJ983076:BGK983076 BQF983076:BQG983076 CAB983076:CAC983076 CJX983076:CJY983076 CTT983076:CTU983076 DDP983076:DDQ983076 DNL983076:DNM983076 DXH983076:DXI983076 EHD983076:EHE983076 EQZ983076:ERA983076 FAV983076:FAW983076 FKR983076:FKS983076 FUN983076:FUO983076 GEJ983076:GEK983076 GOF983076:GOG983076 GYB983076:GYC983076 HHX983076:HHY983076 HRT983076:HRU983076 IBP983076:IBQ983076 ILL983076:ILM983076 IVH983076:IVI983076 JFD983076:JFE983076 JOZ983076:JPA983076 JYV983076:JYW983076 KIR983076:KIS983076 KSN983076:KSO983076 LCJ983076:LCK983076 LMF983076:LMG983076 LWB983076:LWC983076 MFX983076:MFY983076 MPT983076:MPU983076 MZP983076:MZQ983076 NJL983076:NJM983076 NTH983076:NTI983076 ODD983076:ODE983076 OMZ983076:ONA983076 OWV983076:OWW983076 PGR983076:PGS983076 PQN983076:PQO983076 QAJ983076:QAK983076 QKF983076:QKG983076 QUB983076:QUC983076 RDX983076:RDY983076 RNT983076:RNU983076 RXP983076:RXQ983076 SHL983076:SHM983076 SRH983076:SRI983076 TBD983076:TBE983076 TKZ983076:TLA983076 TUV983076:TUW983076 UER983076:UES983076 UON983076:UOO983076 UYJ983076:UYK983076 VIF983076:VIG983076 VSB983076:VSC983076 WBX983076:WBY983076 WLT983076:WLU983076 WVP983076:WVQ983076" xr:uid="{6622C47F-9C61-4324-93DB-73BAA9FEED26}">
      <formula1>"&lt;Select&gt;, Yes, No"</formula1>
    </dataValidation>
  </dataValidations>
  <pageMargins left="0.51181102362204722" right="0.51181102362204722" top="0.39370078740157483" bottom="0.39370078740157483" header="0.51181102362204722" footer="0.51181102362204722"/>
  <pageSetup paperSize="9" scale="47" orientation="portrait" r:id="rId1"/>
  <headerFooter alignWithMargins="0"/>
  <rowBreaks count="1" manualBreakCount="1">
    <brk id="90" max="16383" man="1"/>
  </rowBreaks>
  <drawing r:id="rId2"/>
  <legacyDrawing r:id="rId3"/>
  <extLst>
    <ext xmlns:x14="http://schemas.microsoft.com/office/spreadsheetml/2009/9/main" uri="{CCE6A557-97BC-4b89-ADB6-D9C93CAAB3DF}">
      <x14:dataValidations xmlns:xm="http://schemas.microsoft.com/office/excel/2006/main" count="1">
        <x14:dataValidation type="decimal" allowBlank="1" showInputMessage="1" showErrorMessage="1" xr:uid="{1061AB04-ADB0-4BE3-920F-851A9FB769D5}">
          <x14:formula1>
            <xm:f>0</xm:f>
          </x14:formula1>
          <x14:formula2>
            <xm:f>6</xm:f>
          </x14:formula2>
          <xm:sqref>H51 JD51 SZ51 ACV51 AMR51 AWN51 BGJ51 BQF51 CAB51 CJX51 CTT51 DDP51 DNL51 DXH51 EHD51 EQZ51 FAV51 FKR51 FUN51 GEJ51 GOF51 GYB51 HHX51 HRT51 IBP51 ILL51 IVH51 JFD51 JOZ51 JYV51 KIR51 KSN51 LCJ51 LMF51 LWB51 MFX51 MPT51 MZP51 NJL51 NTH51 ODD51 OMZ51 OWV51 PGR51 PQN51 QAJ51 QKF51 QUB51 RDX51 RNT51 RXP51 SHL51 SRH51 TBD51 TKZ51 TUV51 UER51 UON51 UYJ51 VIF51 VSB51 WBX51 WLT51 WVP51 H65587 JD65587 SZ65587 ACV65587 AMR65587 AWN65587 BGJ65587 BQF65587 CAB65587 CJX65587 CTT65587 DDP65587 DNL65587 DXH65587 EHD65587 EQZ65587 FAV65587 FKR65587 FUN65587 GEJ65587 GOF65587 GYB65587 HHX65587 HRT65587 IBP65587 ILL65587 IVH65587 JFD65587 JOZ65587 JYV65587 KIR65587 KSN65587 LCJ65587 LMF65587 LWB65587 MFX65587 MPT65587 MZP65587 NJL65587 NTH65587 ODD65587 OMZ65587 OWV65587 PGR65587 PQN65587 QAJ65587 QKF65587 QUB65587 RDX65587 RNT65587 RXP65587 SHL65587 SRH65587 TBD65587 TKZ65587 TUV65587 UER65587 UON65587 UYJ65587 VIF65587 VSB65587 WBX65587 WLT65587 WVP65587 H131123 JD131123 SZ131123 ACV131123 AMR131123 AWN131123 BGJ131123 BQF131123 CAB131123 CJX131123 CTT131123 DDP131123 DNL131123 DXH131123 EHD131123 EQZ131123 FAV131123 FKR131123 FUN131123 GEJ131123 GOF131123 GYB131123 HHX131123 HRT131123 IBP131123 ILL131123 IVH131123 JFD131123 JOZ131123 JYV131123 KIR131123 KSN131123 LCJ131123 LMF131123 LWB131123 MFX131123 MPT131123 MZP131123 NJL131123 NTH131123 ODD131123 OMZ131123 OWV131123 PGR131123 PQN131123 QAJ131123 QKF131123 QUB131123 RDX131123 RNT131123 RXP131123 SHL131123 SRH131123 TBD131123 TKZ131123 TUV131123 UER131123 UON131123 UYJ131123 VIF131123 VSB131123 WBX131123 WLT131123 WVP131123 H196659 JD196659 SZ196659 ACV196659 AMR196659 AWN196659 BGJ196659 BQF196659 CAB196659 CJX196659 CTT196659 DDP196659 DNL196659 DXH196659 EHD196659 EQZ196659 FAV196659 FKR196659 FUN196659 GEJ196659 GOF196659 GYB196659 HHX196659 HRT196659 IBP196659 ILL196659 IVH196659 JFD196659 JOZ196659 JYV196659 KIR196659 KSN196659 LCJ196659 LMF196659 LWB196659 MFX196659 MPT196659 MZP196659 NJL196659 NTH196659 ODD196659 OMZ196659 OWV196659 PGR196659 PQN196659 QAJ196659 QKF196659 QUB196659 RDX196659 RNT196659 RXP196659 SHL196659 SRH196659 TBD196659 TKZ196659 TUV196659 UER196659 UON196659 UYJ196659 VIF196659 VSB196659 WBX196659 WLT196659 WVP196659 H262195 JD262195 SZ262195 ACV262195 AMR262195 AWN262195 BGJ262195 BQF262195 CAB262195 CJX262195 CTT262195 DDP262195 DNL262195 DXH262195 EHD262195 EQZ262195 FAV262195 FKR262195 FUN262195 GEJ262195 GOF262195 GYB262195 HHX262195 HRT262195 IBP262195 ILL262195 IVH262195 JFD262195 JOZ262195 JYV262195 KIR262195 KSN262195 LCJ262195 LMF262195 LWB262195 MFX262195 MPT262195 MZP262195 NJL262195 NTH262195 ODD262195 OMZ262195 OWV262195 PGR262195 PQN262195 QAJ262195 QKF262195 QUB262195 RDX262195 RNT262195 RXP262195 SHL262195 SRH262195 TBD262195 TKZ262195 TUV262195 UER262195 UON262195 UYJ262195 VIF262195 VSB262195 WBX262195 WLT262195 WVP262195 H327731 JD327731 SZ327731 ACV327731 AMR327731 AWN327731 BGJ327731 BQF327731 CAB327731 CJX327731 CTT327731 DDP327731 DNL327731 DXH327731 EHD327731 EQZ327731 FAV327731 FKR327731 FUN327731 GEJ327731 GOF327731 GYB327731 HHX327731 HRT327731 IBP327731 ILL327731 IVH327731 JFD327731 JOZ327731 JYV327731 KIR327731 KSN327731 LCJ327731 LMF327731 LWB327731 MFX327731 MPT327731 MZP327731 NJL327731 NTH327731 ODD327731 OMZ327731 OWV327731 PGR327731 PQN327731 QAJ327731 QKF327731 QUB327731 RDX327731 RNT327731 RXP327731 SHL327731 SRH327731 TBD327731 TKZ327731 TUV327731 UER327731 UON327731 UYJ327731 VIF327731 VSB327731 WBX327731 WLT327731 WVP327731 H393267 JD393267 SZ393267 ACV393267 AMR393267 AWN393267 BGJ393267 BQF393267 CAB393267 CJX393267 CTT393267 DDP393267 DNL393267 DXH393267 EHD393267 EQZ393267 FAV393267 FKR393267 FUN393267 GEJ393267 GOF393267 GYB393267 HHX393267 HRT393267 IBP393267 ILL393267 IVH393267 JFD393267 JOZ393267 JYV393267 KIR393267 KSN393267 LCJ393267 LMF393267 LWB393267 MFX393267 MPT393267 MZP393267 NJL393267 NTH393267 ODD393267 OMZ393267 OWV393267 PGR393267 PQN393267 QAJ393267 QKF393267 QUB393267 RDX393267 RNT393267 RXP393267 SHL393267 SRH393267 TBD393267 TKZ393267 TUV393267 UER393267 UON393267 UYJ393267 VIF393267 VSB393267 WBX393267 WLT393267 WVP393267 H458803 JD458803 SZ458803 ACV458803 AMR458803 AWN458803 BGJ458803 BQF458803 CAB458803 CJX458803 CTT458803 DDP458803 DNL458803 DXH458803 EHD458803 EQZ458803 FAV458803 FKR458803 FUN458803 GEJ458803 GOF458803 GYB458803 HHX458803 HRT458803 IBP458803 ILL458803 IVH458803 JFD458803 JOZ458803 JYV458803 KIR458803 KSN458803 LCJ458803 LMF458803 LWB458803 MFX458803 MPT458803 MZP458803 NJL458803 NTH458803 ODD458803 OMZ458803 OWV458803 PGR458803 PQN458803 QAJ458803 QKF458803 QUB458803 RDX458803 RNT458803 RXP458803 SHL458803 SRH458803 TBD458803 TKZ458803 TUV458803 UER458803 UON458803 UYJ458803 VIF458803 VSB458803 WBX458803 WLT458803 WVP458803 H524339 JD524339 SZ524339 ACV524339 AMR524339 AWN524339 BGJ524339 BQF524339 CAB524339 CJX524339 CTT524339 DDP524339 DNL524339 DXH524339 EHD524339 EQZ524339 FAV524339 FKR524339 FUN524339 GEJ524339 GOF524339 GYB524339 HHX524339 HRT524339 IBP524339 ILL524339 IVH524339 JFD524339 JOZ524339 JYV524339 KIR524339 KSN524339 LCJ524339 LMF524339 LWB524339 MFX524339 MPT524339 MZP524339 NJL524339 NTH524339 ODD524339 OMZ524339 OWV524339 PGR524339 PQN524339 QAJ524339 QKF524339 QUB524339 RDX524339 RNT524339 RXP524339 SHL524339 SRH524339 TBD524339 TKZ524339 TUV524339 UER524339 UON524339 UYJ524339 VIF524339 VSB524339 WBX524339 WLT524339 WVP524339 H589875 JD589875 SZ589875 ACV589875 AMR589875 AWN589875 BGJ589875 BQF589875 CAB589875 CJX589875 CTT589875 DDP589875 DNL589875 DXH589875 EHD589875 EQZ589875 FAV589875 FKR589875 FUN589875 GEJ589875 GOF589875 GYB589875 HHX589875 HRT589875 IBP589875 ILL589875 IVH589875 JFD589875 JOZ589875 JYV589875 KIR589875 KSN589875 LCJ589875 LMF589875 LWB589875 MFX589875 MPT589875 MZP589875 NJL589875 NTH589875 ODD589875 OMZ589875 OWV589875 PGR589875 PQN589875 QAJ589875 QKF589875 QUB589875 RDX589875 RNT589875 RXP589875 SHL589875 SRH589875 TBD589875 TKZ589875 TUV589875 UER589875 UON589875 UYJ589875 VIF589875 VSB589875 WBX589875 WLT589875 WVP589875 H655411 JD655411 SZ655411 ACV655411 AMR655411 AWN655411 BGJ655411 BQF655411 CAB655411 CJX655411 CTT655411 DDP655411 DNL655411 DXH655411 EHD655411 EQZ655411 FAV655411 FKR655411 FUN655411 GEJ655411 GOF655411 GYB655411 HHX655411 HRT655411 IBP655411 ILL655411 IVH655411 JFD655411 JOZ655411 JYV655411 KIR655411 KSN655411 LCJ655411 LMF655411 LWB655411 MFX655411 MPT655411 MZP655411 NJL655411 NTH655411 ODD655411 OMZ655411 OWV655411 PGR655411 PQN655411 QAJ655411 QKF655411 QUB655411 RDX655411 RNT655411 RXP655411 SHL655411 SRH655411 TBD655411 TKZ655411 TUV655411 UER655411 UON655411 UYJ655411 VIF655411 VSB655411 WBX655411 WLT655411 WVP655411 H720947 JD720947 SZ720947 ACV720947 AMR720947 AWN720947 BGJ720947 BQF720947 CAB720947 CJX720947 CTT720947 DDP720947 DNL720947 DXH720947 EHD720947 EQZ720947 FAV720947 FKR720947 FUN720947 GEJ720947 GOF720947 GYB720947 HHX720947 HRT720947 IBP720947 ILL720947 IVH720947 JFD720947 JOZ720947 JYV720947 KIR720947 KSN720947 LCJ720947 LMF720947 LWB720947 MFX720947 MPT720947 MZP720947 NJL720947 NTH720947 ODD720947 OMZ720947 OWV720947 PGR720947 PQN720947 QAJ720947 QKF720947 QUB720947 RDX720947 RNT720947 RXP720947 SHL720947 SRH720947 TBD720947 TKZ720947 TUV720947 UER720947 UON720947 UYJ720947 VIF720947 VSB720947 WBX720947 WLT720947 WVP720947 H786483 JD786483 SZ786483 ACV786483 AMR786483 AWN786483 BGJ786483 BQF786483 CAB786483 CJX786483 CTT786483 DDP786483 DNL786483 DXH786483 EHD786483 EQZ786483 FAV786483 FKR786483 FUN786483 GEJ786483 GOF786483 GYB786483 HHX786483 HRT786483 IBP786483 ILL786483 IVH786483 JFD786483 JOZ786483 JYV786483 KIR786483 KSN786483 LCJ786483 LMF786483 LWB786483 MFX786483 MPT786483 MZP786483 NJL786483 NTH786483 ODD786483 OMZ786483 OWV786483 PGR786483 PQN786483 QAJ786483 QKF786483 QUB786483 RDX786483 RNT786483 RXP786483 SHL786483 SRH786483 TBD786483 TKZ786483 TUV786483 UER786483 UON786483 UYJ786483 VIF786483 VSB786483 WBX786483 WLT786483 WVP786483 H852019 JD852019 SZ852019 ACV852019 AMR852019 AWN852019 BGJ852019 BQF852019 CAB852019 CJX852019 CTT852019 DDP852019 DNL852019 DXH852019 EHD852019 EQZ852019 FAV852019 FKR852019 FUN852019 GEJ852019 GOF852019 GYB852019 HHX852019 HRT852019 IBP852019 ILL852019 IVH852019 JFD852019 JOZ852019 JYV852019 KIR852019 KSN852019 LCJ852019 LMF852019 LWB852019 MFX852019 MPT852019 MZP852019 NJL852019 NTH852019 ODD852019 OMZ852019 OWV852019 PGR852019 PQN852019 QAJ852019 QKF852019 QUB852019 RDX852019 RNT852019 RXP852019 SHL852019 SRH852019 TBD852019 TKZ852019 TUV852019 UER852019 UON852019 UYJ852019 VIF852019 VSB852019 WBX852019 WLT852019 WVP852019 H917555 JD917555 SZ917555 ACV917555 AMR917555 AWN917555 BGJ917555 BQF917555 CAB917555 CJX917555 CTT917555 DDP917555 DNL917555 DXH917555 EHD917555 EQZ917555 FAV917555 FKR917555 FUN917555 GEJ917555 GOF917555 GYB917555 HHX917555 HRT917555 IBP917555 ILL917555 IVH917555 JFD917555 JOZ917555 JYV917555 KIR917555 KSN917555 LCJ917555 LMF917555 LWB917555 MFX917555 MPT917555 MZP917555 NJL917555 NTH917555 ODD917555 OMZ917555 OWV917555 PGR917555 PQN917555 QAJ917555 QKF917555 QUB917555 RDX917555 RNT917555 RXP917555 SHL917555 SRH917555 TBD917555 TKZ917555 TUV917555 UER917555 UON917555 UYJ917555 VIF917555 VSB917555 WBX917555 WLT917555 WVP917555 H983091 JD983091 SZ983091 ACV983091 AMR983091 AWN983091 BGJ983091 BQF983091 CAB983091 CJX983091 CTT983091 DDP983091 DNL983091 DXH983091 EHD983091 EQZ983091 FAV983091 FKR983091 FUN983091 GEJ983091 GOF983091 GYB983091 HHX983091 HRT983091 IBP983091 ILL983091 IVH983091 JFD983091 JOZ983091 JYV983091 KIR983091 KSN983091 LCJ983091 LMF983091 LWB983091 MFX983091 MPT983091 MZP983091 NJL983091 NTH983091 ODD983091 OMZ983091 OWV983091 PGR983091 PQN983091 QAJ983091 QKF983091 QUB983091 RDX983091 RNT983091 RXP983091 SHL983091 SRH983091 TBD983091 TKZ983091 TUV983091 UER983091 UON983091 UYJ983091 VIF983091 VSB983091 WBX983091 WLT983091 WVP983091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H29:H30 JD29:JD30 SZ29:SZ30 ACV29:ACV30 AMR29:AMR30 AWN29:AWN30 BGJ29:BGJ30 BQF29:BQF30 CAB29:CAB30 CJX29:CJX30 CTT29:CTT30 DDP29:DDP30 DNL29:DNL30 DXH29:DXH30 EHD29:EHD30 EQZ29:EQZ30 FAV29:FAV30 FKR29:FKR30 FUN29:FUN30 GEJ29:GEJ30 GOF29:GOF30 GYB29:GYB30 HHX29:HHX30 HRT29:HRT30 IBP29:IBP30 ILL29:ILL30 IVH29:IVH30 JFD29:JFD30 JOZ29:JOZ30 JYV29:JYV30 KIR29:KIR30 KSN29:KSN30 LCJ29:LCJ30 LMF29:LMF30 LWB29:LWB30 MFX29:MFX30 MPT29:MPT30 MZP29:MZP30 NJL29:NJL30 NTH29:NTH30 ODD29:ODD30 OMZ29:OMZ30 OWV29:OWV30 PGR29:PGR30 PQN29:PQN30 QAJ29:QAJ30 QKF29:QKF30 QUB29:QUB30 RDX29:RDX30 RNT29:RNT30 RXP29:RXP30 SHL29:SHL30 SRH29:SRH30 TBD29:TBD30 TKZ29:TKZ30 TUV29:TUV30 UER29:UER30 UON29:UON30 UYJ29:UYJ30 VIF29:VIF30 VSB29:VSB30 WBX29:WBX30 WLT29:WLT30 WVP29:WVP30 H65565:H65566 JD65565:JD65566 SZ65565:SZ65566 ACV65565:ACV65566 AMR65565:AMR65566 AWN65565:AWN65566 BGJ65565:BGJ65566 BQF65565:BQF65566 CAB65565:CAB65566 CJX65565:CJX65566 CTT65565:CTT65566 DDP65565:DDP65566 DNL65565:DNL65566 DXH65565:DXH65566 EHD65565:EHD65566 EQZ65565:EQZ65566 FAV65565:FAV65566 FKR65565:FKR65566 FUN65565:FUN65566 GEJ65565:GEJ65566 GOF65565:GOF65566 GYB65565:GYB65566 HHX65565:HHX65566 HRT65565:HRT65566 IBP65565:IBP65566 ILL65565:ILL65566 IVH65565:IVH65566 JFD65565:JFD65566 JOZ65565:JOZ65566 JYV65565:JYV65566 KIR65565:KIR65566 KSN65565:KSN65566 LCJ65565:LCJ65566 LMF65565:LMF65566 LWB65565:LWB65566 MFX65565:MFX65566 MPT65565:MPT65566 MZP65565:MZP65566 NJL65565:NJL65566 NTH65565:NTH65566 ODD65565:ODD65566 OMZ65565:OMZ65566 OWV65565:OWV65566 PGR65565:PGR65566 PQN65565:PQN65566 QAJ65565:QAJ65566 QKF65565:QKF65566 QUB65565:QUB65566 RDX65565:RDX65566 RNT65565:RNT65566 RXP65565:RXP65566 SHL65565:SHL65566 SRH65565:SRH65566 TBD65565:TBD65566 TKZ65565:TKZ65566 TUV65565:TUV65566 UER65565:UER65566 UON65565:UON65566 UYJ65565:UYJ65566 VIF65565:VIF65566 VSB65565:VSB65566 WBX65565:WBX65566 WLT65565:WLT65566 WVP65565:WVP65566 H131101:H131102 JD131101:JD131102 SZ131101:SZ131102 ACV131101:ACV131102 AMR131101:AMR131102 AWN131101:AWN131102 BGJ131101:BGJ131102 BQF131101:BQF131102 CAB131101:CAB131102 CJX131101:CJX131102 CTT131101:CTT131102 DDP131101:DDP131102 DNL131101:DNL131102 DXH131101:DXH131102 EHD131101:EHD131102 EQZ131101:EQZ131102 FAV131101:FAV131102 FKR131101:FKR131102 FUN131101:FUN131102 GEJ131101:GEJ131102 GOF131101:GOF131102 GYB131101:GYB131102 HHX131101:HHX131102 HRT131101:HRT131102 IBP131101:IBP131102 ILL131101:ILL131102 IVH131101:IVH131102 JFD131101:JFD131102 JOZ131101:JOZ131102 JYV131101:JYV131102 KIR131101:KIR131102 KSN131101:KSN131102 LCJ131101:LCJ131102 LMF131101:LMF131102 LWB131101:LWB131102 MFX131101:MFX131102 MPT131101:MPT131102 MZP131101:MZP131102 NJL131101:NJL131102 NTH131101:NTH131102 ODD131101:ODD131102 OMZ131101:OMZ131102 OWV131101:OWV131102 PGR131101:PGR131102 PQN131101:PQN131102 QAJ131101:QAJ131102 QKF131101:QKF131102 QUB131101:QUB131102 RDX131101:RDX131102 RNT131101:RNT131102 RXP131101:RXP131102 SHL131101:SHL131102 SRH131101:SRH131102 TBD131101:TBD131102 TKZ131101:TKZ131102 TUV131101:TUV131102 UER131101:UER131102 UON131101:UON131102 UYJ131101:UYJ131102 VIF131101:VIF131102 VSB131101:VSB131102 WBX131101:WBX131102 WLT131101:WLT131102 WVP131101:WVP131102 H196637:H196638 JD196637:JD196638 SZ196637:SZ196638 ACV196637:ACV196638 AMR196637:AMR196638 AWN196637:AWN196638 BGJ196637:BGJ196638 BQF196637:BQF196638 CAB196637:CAB196638 CJX196637:CJX196638 CTT196637:CTT196638 DDP196637:DDP196638 DNL196637:DNL196638 DXH196637:DXH196638 EHD196637:EHD196638 EQZ196637:EQZ196638 FAV196637:FAV196638 FKR196637:FKR196638 FUN196637:FUN196638 GEJ196637:GEJ196638 GOF196637:GOF196638 GYB196637:GYB196638 HHX196637:HHX196638 HRT196637:HRT196638 IBP196637:IBP196638 ILL196637:ILL196638 IVH196637:IVH196638 JFD196637:JFD196638 JOZ196637:JOZ196638 JYV196637:JYV196638 KIR196637:KIR196638 KSN196637:KSN196638 LCJ196637:LCJ196638 LMF196637:LMF196638 LWB196637:LWB196638 MFX196637:MFX196638 MPT196637:MPT196638 MZP196637:MZP196638 NJL196637:NJL196638 NTH196637:NTH196638 ODD196637:ODD196638 OMZ196637:OMZ196638 OWV196637:OWV196638 PGR196637:PGR196638 PQN196637:PQN196638 QAJ196637:QAJ196638 QKF196637:QKF196638 QUB196637:QUB196638 RDX196637:RDX196638 RNT196637:RNT196638 RXP196637:RXP196638 SHL196637:SHL196638 SRH196637:SRH196638 TBD196637:TBD196638 TKZ196637:TKZ196638 TUV196637:TUV196638 UER196637:UER196638 UON196637:UON196638 UYJ196637:UYJ196638 VIF196637:VIF196638 VSB196637:VSB196638 WBX196637:WBX196638 WLT196637:WLT196638 WVP196637:WVP196638 H262173:H262174 JD262173:JD262174 SZ262173:SZ262174 ACV262173:ACV262174 AMR262173:AMR262174 AWN262173:AWN262174 BGJ262173:BGJ262174 BQF262173:BQF262174 CAB262173:CAB262174 CJX262173:CJX262174 CTT262173:CTT262174 DDP262173:DDP262174 DNL262173:DNL262174 DXH262173:DXH262174 EHD262173:EHD262174 EQZ262173:EQZ262174 FAV262173:FAV262174 FKR262173:FKR262174 FUN262173:FUN262174 GEJ262173:GEJ262174 GOF262173:GOF262174 GYB262173:GYB262174 HHX262173:HHX262174 HRT262173:HRT262174 IBP262173:IBP262174 ILL262173:ILL262174 IVH262173:IVH262174 JFD262173:JFD262174 JOZ262173:JOZ262174 JYV262173:JYV262174 KIR262173:KIR262174 KSN262173:KSN262174 LCJ262173:LCJ262174 LMF262173:LMF262174 LWB262173:LWB262174 MFX262173:MFX262174 MPT262173:MPT262174 MZP262173:MZP262174 NJL262173:NJL262174 NTH262173:NTH262174 ODD262173:ODD262174 OMZ262173:OMZ262174 OWV262173:OWV262174 PGR262173:PGR262174 PQN262173:PQN262174 QAJ262173:QAJ262174 QKF262173:QKF262174 QUB262173:QUB262174 RDX262173:RDX262174 RNT262173:RNT262174 RXP262173:RXP262174 SHL262173:SHL262174 SRH262173:SRH262174 TBD262173:TBD262174 TKZ262173:TKZ262174 TUV262173:TUV262174 UER262173:UER262174 UON262173:UON262174 UYJ262173:UYJ262174 VIF262173:VIF262174 VSB262173:VSB262174 WBX262173:WBX262174 WLT262173:WLT262174 WVP262173:WVP262174 H327709:H327710 JD327709:JD327710 SZ327709:SZ327710 ACV327709:ACV327710 AMR327709:AMR327710 AWN327709:AWN327710 BGJ327709:BGJ327710 BQF327709:BQF327710 CAB327709:CAB327710 CJX327709:CJX327710 CTT327709:CTT327710 DDP327709:DDP327710 DNL327709:DNL327710 DXH327709:DXH327710 EHD327709:EHD327710 EQZ327709:EQZ327710 FAV327709:FAV327710 FKR327709:FKR327710 FUN327709:FUN327710 GEJ327709:GEJ327710 GOF327709:GOF327710 GYB327709:GYB327710 HHX327709:HHX327710 HRT327709:HRT327710 IBP327709:IBP327710 ILL327709:ILL327710 IVH327709:IVH327710 JFD327709:JFD327710 JOZ327709:JOZ327710 JYV327709:JYV327710 KIR327709:KIR327710 KSN327709:KSN327710 LCJ327709:LCJ327710 LMF327709:LMF327710 LWB327709:LWB327710 MFX327709:MFX327710 MPT327709:MPT327710 MZP327709:MZP327710 NJL327709:NJL327710 NTH327709:NTH327710 ODD327709:ODD327710 OMZ327709:OMZ327710 OWV327709:OWV327710 PGR327709:PGR327710 PQN327709:PQN327710 QAJ327709:QAJ327710 QKF327709:QKF327710 QUB327709:QUB327710 RDX327709:RDX327710 RNT327709:RNT327710 RXP327709:RXP327710 SHL327709:SHL327710 SRH327709:SRH327710 TBD327709:TBD327710 TKZ327709:TKZ327710 TUV327709:TUV327710 UER327709:UER327710 UON327709:UON327710 UYJ327709:UYJ327710 VIF327709:VIF327710 VSB327709:VSB327710 WBX327709:WBX327710 WLT327709:WLT327710 WVP327709:WVP327710 H393245:H393246 JD393245:JD393246 SZ393245:SZ393246 ACV393245:ACV393246 AMR393245:AMR393246 AWN393245:AWN393246 BGJ393245:BGJ393246 BQF393245:BQF393246 CAB393245:CAB393246 CJX393245:CJX393246 CTT393245:CTT393246 DDP393245:DDP393246 DNL393245:DNL393246 DXH393245:DXH393246 EHD393245:EHD393246 EQZ393245:EQZ393246 FAV393245:FAV393246 FKR393245:FKR393246 FUN393245:FUN393246 GEJ393245:GEJ393246 GOF393245:GOF393246 GYB393245:GYB393246 HHX393245:HHX393246 HRT393245:HRT393246 IBP393245:IBP393246 ILL393245:ILL393246 IVH393245:IVH393246 JFD393245:JFD393246 JOZ393245:JOZ393246 JYV393245:JYV393246 KIR393245:KIR393246 KSN393245:KSN393246 LCJ393245:LCJ393246 LMF393245:LMF393246 LWB393245:LWB393246 MFX393245:MFX393246 MPT393245:MPT393246 MZP393245:MZP393246 NJL393245:NJL393246 NTH393245:NTH393246 ODD393245:ODD393246 OMZ393245:OMZ393246 OWV393245:OWV393246 PGR393245:PGR393246 PQN393245:PQN393246 QAJ393245:QAJ393246 QKF393245:QKF393246 QUB393245:QUB393246 RDX393245:RDX393246 RNT393245:RNT393246 RXP393245:RXP393246 SHL393245:SHL393246 SRH393245:SRH393246 TBD393245:TBD393246 TKZ393245:TKZ393246 TUV393245:TUV393246 UER393245:UER393246 UON393245:UON393246 UYJ393245:UYJ393246 VIF393245:VIF393246 VSB393245:VSB393246 WBX393245:WBX393246 WLT393245:WLT393246 WVP393245:WVP393246 H458781:H458782 JD458781:JD458782 SZ458781:SZ458782 ACV458781:ACV458782 AMR458781:AMR458782 AWN458781:AWN458782 BGJ458781:BGJ458782 BQF458781:BQF458782 CAB458781:CAB458782 CJX458781:CJX458782 CTT458781:CTT458782 DDP458781:DDP458782 DNL458781:DNL458782 DXH458781:DXH458782 EHD458781:EHD458782 EQZ458781:EQZ458782 FAV458781:FAV458782 FKR458781:FKR458782 FUN458781:FUN458782 GEJ458781:GEJ458782 GOF458781:GOF458782 GYB458781:GYB458782 HHX458781:HHX458782 HRT458781:HRT458782 IBP458781:IBP458782 ILL458781:ILL458782 IVH458781:IVH458782 JFD458781:JFD458782 JOZ458781:JOZ458782 JYV458781:JYV458782 KIR458781:KIR458782 KSN458781:KSN458782 LCJ458781:LCJ458782 LMF458781:LMF458782 LWB458781:LWB458782 MFX458781:MFX458782 MPT458781:MPT458782 MZP458781:MZP458782 NJL458781:NJL458782 NTH458781:NTH458782 ODD458781:ODD458782 OMZ458781:OMZ458782 OWV458781:OWV458782 PGR458781:PGR458782 PQN458781:PQN458782 QAJ458781:QAJ458782 QKF458781:QKF458782 QUB458781:QUB458782 RDX458781:RDX458782 RNT458781:RNT458782 RXP458781:RXP458782 SHL458781:SHL458782 SRH458781:SRH458782 TBD458781:TBD458782 TKZ458781:TKZ458782 TUV458781:TUV458782 UER458781:UER458782 UON458781:UON458782 UYJ458781:UYJ458782 VIF458781:VIF458782 VSB458781:VSB458782 WBX458781:WBX458782 WLT458781:WLT458782 WVP458781:WVP458782 H524317:H524318 JD524317:JD524318 SZ524317:SZ524318 ACV524317:ACV524318 AMR524317:AMR524318 AWN524317:AWN524318 BGJ524317:BGJ524318 BQF524317:BQF524318 CAB524317:CAB524318 CJX524317:CJX524318 CTT524317:CTT524318 DDP524317:DDP524318 DNL524317:DNL524318 DXH524317:DXH524318 EHD524317:EHD524318 EQZ524317:EQZ524318 FAV524317:FAV524318 FKR524317:FKR524318 FUN524317:FUN524318 GEJ524317:GEJ524318 GOF524317:GOF524318 GYB524317:GYB524318 HHX524317:HHX524318 HRT524317:HRT524318 IBP524317:IBP524318 ILL524317:ILL524318 IVH524317:IVH524318 JFD524317:JFD524318 JOZ524317:JOZ524318 JYV524317:JYV524318 KIR524317:KIR524318 KSN524317:KSN524318 LCJ524317:LCJ524318 LMF524317:LMF524318 LWB524317:LWB524318 MFX524317:MFX524318 MPT524317:MPT524318 MZP524317:MZP524318 NJL524317:NJL524318 NTH524317:NTH524318 ODD524317:ODD524318 OMZ524317:OMZ524318 OWV524317:OWV524318 PGR524317:PGR524318 PQN524317:PQN524318 QAJ524317:QAJ524318 QKF524317:QKF524318 QUB524317:QUB524318 RDX524317:RDX524318 RNT524317:RNT524318 RXP524317:RXP524318 SHL524317:SHL524318 SRH524317:SRH524318 TBD524317:TBD524318 TKZ524317:TKZ524318 TUV524317:TUV524318 UER524317:UER524318 UON524317:UON524318 UYJ524317:UYJ524318 VIF524317:VIF524318 VSB524317:VSB524318 WBX524317:WBX524318 WLT524317:WLT524318 WVP524317:WVP524318 H589853:H589854 JD589853:JD589854 SZ589853:SZ589854 ACV589853:ACV589854 AMR589853:AMR589854 AWN589853:AWN589854 BGJ589853:BGJ589854 BQF589853:BQF589854 CAB589853:CAB589854 CJX589853:CJX589854 CTT589853:CTT589854 DDP589853:DDP589854 DNL589853:DNL589854 DXH589853:DXH589854 EHD589853:EHD589854 EQZ589853:EQZ589854 FAV589853:FAV589854 FKR589853:FKR589854 FUN589853:FUN589854 GEJ589853:GEJ589854 GOF589853:GOF589854 GYB589853:GYB589854 HHX589853:HHX589854 HRT589853:HRT589854 IBP589853:IBP589854 ILL589853:ILL589854 IVH589853:IVH589854 JFD589853:JFD589854 JOZ589853:JOZ589854 JYV589853:JYV589854 KIR589853:KIR589854 KSN589853:KSN589854 LCJ589853:LCJ589854 LMF589853:LMF589854 LWB589853:LWB589854 MFX589853:MFX589854 MPT589853:MPT589854 MZP589853:MZP589854 NJL589853:NJL589854 NTH589853:NTH589854 ODD589853:ODD589854 OMZ589853:OMZ589854 OWV589853:OWV589854 PGR589853:PGR589854 PQN589853:PQN589854 QAJ589853:QAJ589854 QKF589853:QKF589854 QUB589853:QUB589854 RDX589853:RDX589854 RNT589853:RNT589854 RXP589853:RXP589854 SHL589853:SHL589854 SRH589853:SRH589854 TBD589853:TBD589854 TKZ589853:TKZ589854 TUV589853:TUV589854 UER589853:UER589854 UON589853:UON589854 UYJ589853:UYJ589854 VIF589853:VIF589854 VSB589853:VSB589854 WBX589853:WBX589854 WLT589853:WLT589854 WVP589853:WVP589854 H655389:H655390 JD655389:JD655390 SZ655389:SZ655390 ACV655389:ACV655390 AMR655389:AMR655390 AWN655389:AWN655390 BGJ655389:BGJ655390 BQF655389:BQF655390 CAB655389:CAB655390 CJX655389:CJX655390 CTT655389:CTT655390 DDP655389:DDP655390 DNL655389:DNL655390 DXH655389:DXH655390 EHD655389:EHD655390 EQZ655389:EQZ655390 FAV655389:FAV655390 FKR655389:FKR655390 FUN655389:FUN655390 GEJ655389:GEJ655390 GOF655389:GOF655390 GYB655389:GYB655390 HHX655389:HHX655390 HRT655389:HRT655390 IBP655389:IBP655390 ILL655389:ILL655390 IVH655389:IVH655390 JFD655389:JFD655390 JOZ655389:JOZ655390 JYV655389:JYV655390 KIR655389:KIR655390 KSN655389:KSN655390 LCJ655389:LCJ655390 LMF655389:LMF655390 LWB655389:LWB655390 MFX655389:MFX655390 MPT655389:MPT655390 MZP655389:MZP655390 NJL655389:NJL655390 NTH655389:NTH655390 ODD655389:ODD655390 OMZ655389:OMZ655390 OWV655389:OWV655390 PGR655389:PGR655390 PQN655389:PQN655390 QAJ655389:QAJ655390 QKF655389:QKF655390 QUB655389:QUB655390 RDX655389:RDX655390 RNT655389:RNT655390 RXP655389:RXP655390 SHL655389:SHL655390 SRH655389:SRH655390 TBD655389:TBD655390 TKZ655389:TKZ655390 TUV655389:TUV655390 UER655389:UER655390 UON655389:UON655390 UYJ655389:UYJ655390 VIF655389:VIF655390 VSB655389:VSB655390 WBX655389:WBX655390 WLT655389:WLT655390 WVP655389:WVP655390 H720925:H720926 JD720925:JD720926 SZ720925:SZ720926 ACV720925:ACV720926 AMR720925:AMR720926 AWN720925:AWN720926 BGJ720925:BGJ720926 BQF720925:BQF720926 CAB720925:CAB720926 CJX720925:CJX720926 CTT720925:CTT720926 DDP720925:DDP720926 DNL720925:DNL720926 DXH720925:DXH720926 EHD720925:EHD720926 EQZ720925:EQZ720926 FAV720925:FAV720926 FKR720925:FKR720926 FUN720925:FUN720926 GEJ720925:GEJ720926 GOF720925:GOF720926 GYB720925:GYB720926 HHX720925:HHX720926 HRT720925:HRT720926 IBP720925:IBP720926 ILL720925:ILL720926 IVH720925:IVH720926 JFD720925:JFD720926 JOZ720925:JOZ720926 JYV720925:JYV720926 KIR720925:KIR720926 KSN720925:KSN720926 LCJ720925:LCJ720926 LMF720925:LMF720926 LWB720925:LWB720926 MFX720925:MFX720926 MPT720925:MPT720926 MZP720925:MZP720926 NJL720925:NJL720926 NTH720925:NTH720926 ODD720925:ODD720926 OMZ720925:OMZ720926 OWV720925:OWV720926 PGR720925:PGR720926 PQN720925:PQN720926 QAJ720925:QAJ720926 QKF720925:QKF720926 QUB720925:QUB720926 RDX720925:RDX720926 RNT720925:RNT720926 RXP720925:RXP720926 SHL720925:SHL720926 SRH720925:SRH720926 TBD720925:TBD720926 TKZ720925:TKZ720926 TUV720925:TUV720926 UER720925:UER720926 UON720925:UON720926 UYJ720925:UYJ720926 VIF720925:VIF720926 VSB720925:VSB720926 WBX720925:WBX720926 WLT720925:WLT720926 WVP720925:WVP720926 H786461:H786462 JD786461:JD786462 SZ786461:SZ786462 ACV786461:ACV786462 AMR786461:AMR786462 AWN786461:AWN786462 BGJ786461:BGJ786462 BQF786461:BQF786462 CAB786461:CAB786462 CJX786461:CJX786462 CTT786461:CTT786462 DDP786461:DDP786462 DNL786461:DNL786462 DXH786461:DXH786462 EHD786461:EHD786462 EQZ786461:EQZ786462 FAV786461:FAV786462 FKR786461:FKR786462 FUN786461:FUN786462 GEJ786461:GEJ786462 GOF786461:GOF786462 GYB786461:GYB786462 HHX786461:HHX786462 HRT786461:HRT786462 IBP786461:IBP786462 ILL786461:ILL786462 IVH786461:IVH786462 JFD786461:JFD786462 JOZ786461:JOZ786462 JYV786461:JYV786462 KIR786461:KIR786462 KSN786461:KSN786462 LCJ786461:LCJ786462 LMF786461:LMF786462 LWB786461:LWB786462 MFX786461:MFX786462 MPT786461:MPT786462 MZP786461:MZP786462 NJL786461:NJL786462 NTH786461:NTH786462 ODD786461:ODD786462 OMZ786461:OMZ786462 OWV786461:OWV786462 PGR786461:PGR786462 PQN786461:PQN786462 QAJ786461:QAJ786462 QKF786461:QKF786462 QUB786461:QUB786462 RDX786461:RDX786462 RNT786461:RNT786462 RXP786461:RXP786462 SHL786461:SHL786462 SRH786461:SRH786462 TBD786461:TBD786462 TKZ786461:TKZ786462 TUV786461:TUV786462 UER786461:UER786462 UON786461:UON786462 UYJ786461:UYJ786462 VIF786461:VIF786462 VSB786461:VSB786462 WBX786461:WBX786462 WLT786461:WLT786462 WVP786461:WVP786462 H851997:H851998 JD851997:JD851998 SZ851997:SZ851998 ACV851997:ACV851998 AMR851997:AMR851998 AWN851997:AWN851998 BGJ851997:BGJ851998 BQF851997:BQF851998 CAB851997:CAB851998 CJX851997:CJX851998 CTT851997:CTT851998 DDP851997:DDP851998 DNL851997:DNL851998 DXH851997:DXH851998 EHD851997:EHD851998 EQZ851997:EQZ851998 FAV851997:FAV851998 FKR851997:FKR851998 FUN851997:FUN851998 GEJ851997:GEJ851998 GOF851997:GOF851998 GYB851997:GYB851998 HHX851997:HHX851998 HRT851997:HRT851998 IBP851997:IBP851998 ILL851997:ILL851998 IVH851997:IVH851998 JFD851997:JFD851998 JOZ851997:JOZ851998 JYV851997:JYV851998 KIR851997:KIR851998 KSN851997:KSN851998 LCJ851997:LCJ851998 LMF851997:LMF851998 LWB851997:LWB851998 MFX851997:MFX851998 MPT851997:MPT851998 MZP851997:MZP851998 NJL851997:NJL851998 NTH851997:NTH851998 ODD851997:ODD851998 OMZ851997:OMZ851998 OWV851997:OWV851998 PGR851997:PGR851998 PQN851997:PQN851998 QAJ851997:QAJ851998 QKF851997:QKF851998 QUB851997:QUB851998 RDX851997:RDX851998 RNT851997:RNT851998 RXP851997:RXP851998 SHL851997:SHL851998 SRH851997:SRH851998 TBD851997:TBD851998 TKZ851997:TKZ851998 TUV851997:TUV851998 UER851997:UER851998 UON851997:UON851998 UYJ851997:UYJ851998 VIF851997:VIF851998 VSB851997:VSB851998 WBX851997:WBX851998 WLT851997:WLT851998 WVP851997:WVP851998 H917533:H917534 JD917533:JD917534 SZ917533:SZ917534 ACV917533:ACV917534 AMR917533:AMR917534 AWN917533:AWN917534 BGJ917533:BGJ917534 BQF917533:BQF917534 CAB917533:CAB917534 CJX917533:CJX917534 CTT917533:CTT917534 DDP917533:DDP917534 DNL917533:DNL917534 DXH917533:DXH917534 EHD917533:EHD917534 EQZ917533:EQZ917534 FAV917533:FAV917534 FKR917533:FKR917534 FUN917533:FUN917534 GEJ917533:GEJ917534 GOF917533:GOF917534 GYB917533:GYB917534 HHX917533:HHX917534 HRT917533:HRT917534 IBP917533:IBP917534 ILL917533:ILL917534 IVH917533:IVH917534 JFD917533:JFD917534 JOZ917533:JOZ917534 JYV917533:JYV917534 KIR917533:KIR917534 KSN917533:KSN917534 LCJ917533:LCJ917534 LMF917533:LMF917534 LWB917533:LWB917534 MFX917533:MFX917534 MPT917533:MPT917534 MZP917533:MZP917534 NJL917533:NJL917534 NTH917533:NTH917534 ODD917533:ODD917534 OMZ917533:OMZ917534 OWV917533:OWV917534 PGR917533:PGR917534 PQN917533:PQN917534 QAJ917533:QAJ917534 QKF917533:QKF917534 QUB917533:QUB917534 RDX917533:RDX917534 RNT917533:RNT917534 RXP917533:RXP917534 SHL917533:SHL917534 SRH917533:SRH917534 TBD917533:TBD917534 TKZ917533:TKZ917534 TUV917533:TUV917534 UER917533:UER917534 UON917533:UON917534 UYJ917533:UYJ917534 VIF917533:VIF917534 VSB917533:VSB917534 WBX917533:WBX917534 WLT917533:WLT917534 WVP917533:WVP917534 H983069:H983070 JD983069:JD983070 SZ983069:SZ983070 ACV983069:ACV983070 AMR983069:AMR983070 AWN983069:AWN983070 BGJ983069:BGJ983070 BQF983069:BQF983070 CAB983069:CAB983070 CJX983069:CJX983070 CTT983069:CTT983070 DDP983069:DDP983070 DNL983069:DNL983070 DXH983069:DXH983070 EHD983069:EHD983070 EQZ983069:EQZ983070 FAV983069:FAV983070 FKR983069:FKR983070 FUN983069:FUN983070 GEJ983069:GEJ983070 GOF983069:GOF983070 GYB983069:GYB983070 HHX983069:HHX983070 HRT983069:HRT983070 IBP983069:IBP983070 ILL983069:ILL983070 IVH983069:IVH983070 JFD983069:JFD983070 JOZ983069:JOZ983070 JYV983069:JYV983070 KIR983069:KIR983070 KSN983069:KSN983070 LCJ983069:LCJ983070 LMF983069:LMF983070 LWB983069:LWB983070 MFX983069:MFX983070 MPT983069:MPT983070 MZP983069:MZP983070 NJL983069:NJL983070 NTH983069:NTH983070 ODD983069:ODD983070 OMZ983069:OMZ983070 OWV983069:OWV983070 PGR983069:PGR983070 PQN983069:PQN983070 QAJ983069:QAJ983070 QKF983069:QKF983070 QUB983069:QUB983070 RDX983069:RDX983070 RNT983069:RNT983070 RXP983069:RXP983070 SHL983069:SHL983070 SRH983069:SRH983070 TBD983069:TBD983070 TKZ983069:TKZ983070 TUV983069:TUV983070 UER983069:UER983070 UON983069:UON983070 UYJ983069:UYJ983070 VIF983069:VIF983070 VSB983069:VSB983070 WBX983069:WBX983070 WLT983069:WLT983070 WVP983069:WVP983070 H32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H19:H20 JD19:JD20 SZ19:SZ20 ACV19:ACV20 AMR19:AMR20 AWN19:AWN20 BGJ19:BGJ20 BQF19:BQF20 CAB19:CAB20 CJX19:CJX20 CTT19:CTT20 DDP19:DDP20 DNL19:DNL20 DXH19:DXH20 EHD19:EHD20 EQZ19:EQZ20 FAV19:FAV20 FKR19:FKR20 FUN19:FUN20 GEJ19:GEJ20 GOF19:GOF20 GYB19:GYB20 HHX19:HHX20 HRT19:HRT20 IBP19:IBP20 ILL19:ILL20 IVH19:IVH20 JFD19:JFD20 JOZ19:JOZ20 JYV19:JYV20 KIR19:KIR20 KSN19:KSN20 LCJ19:LCJ20 LMF19:LMF20 LWB19:LWB20 MFX19:MFX20 MPT19:MPT20 MZP19:MZP20 NJL19:NJL20 NTH19:NTH20 ODD19:ODD20 OMZ19:OMZ20 OWV19:OWV20 PGR19:PGR20 PQN19:PQN20 QAJ19:QAJ20 QKF19:QKF20 QUB19:QUB20 RDX19:RDX20 RNT19:RNT20 RXP19:RXP20 SHL19:SHL20 SRH19:SRH20 TBD19:TBD20 TKZ19:TKZ20 TUV19:TUV20 UER19:UER20 UON19:UON20 UYJ19:UYJ20 VIF19:VIF20 VSB19:VSB20 WBX19:WBX20 WLT19:WLT20 WVP19:WVP20 H65555:H65556 JD65555:JD65556 SZ65555:SZ65556 ACV65555:ACV65556 AMR65555:AMR65556 AWN65555:AWN65556 BGJ65555:BGJ65556 BQF65555:BQF65556 CAB65555:CAB65556 CJX65555:CJX65556 CTT65555:CTT65556 DDP65555:DDP65556 DNL65555:DNL65556 DXH65555:DXH65556 EHD65555:EHD65556 EQZ65555:EQZ65556 FAV65555:FAV65556 FKR65555:FKR65556 FUN65555:FUN65556 GEJ65555:GEJ65556 GOF65555:GOF65556 GYB65555:GYB65556 HHX65555:HHX65556 HRT65555:HRT65556 IBP65555:IBP65556 ILL65555:ILL65556 IVH65555:IVH65556 JFD65555:JFD65556 JOZ65555:JOZ65556 JYV65555:JYV65556 KIR65555:KIR65556 KSN65555:KSN65556 LCJ65555:LCJ65556 LMF65555:LMF65556 LWB65555:LWB65556 MFX65555:MFX65556 MPT65555:MPT65556 MZP65555:MZP65556 NJL65555:NJL65556 NTH65555:NTH65556 ODD65555:ODD65556 OMZ65555:OMZ65556 OWV65555:OWV65556 PGR65555:PGR65556 PQN65555:PQN65556 QAJ65555:QAJ65556 QKF65555:QKF65556 QUB65555:QUB65556 RDX65555:RDX65556 RNT65555:RNT65556 RXP65555:RXP65556 SHL65555:SHL65556 SRH65555:SRH65556 TBD65555:TBD65556 TKZ65555:TKZ65556 TUV65555:TUV65556 UER65555:UER65556 UON65555:UON65556 UYJ65555:UYJ65556 VIF65555:VIF65556 VSB65555:VSB65556 WBX65555:WBX65556 WLT65555:WLT65556 WVP65555:WVP65556 H131091:H131092 JD131091:JD131092 SZ131091:SZ131092 ACV131091:ACV131092 AMR131091:AMR131092 AWN131091:AWN131092 BGJ131091:BGJ131092 BQF131091:BQF131092 CAB131091:CAB131092 CJX131091:CJX131092 CTT131091:CTT131092 DDP131091:DDP131092 DNL131091:DNL131092 DXH131091:DXH131092 EHD131091:EHD131092 EQZ131091:EQZ131092 FAV131091:FAV131092 FKR131091:FKR131092 FUN131091:FUN131092 GEJ131091:GEJ131092 GOF131091:GOF131092 GYB131091:GYB131092 HHX131091:HHX131092 HRT131091:HRT131092 IBP131091:IBP131092 ILL131091:ILL131092 IVH131091:IVH131092 JFD131091:JFD131092 JOZ131091:JOZ131092 JYV131091:JYV131092 KIR131091:KIR131092 KSN131091:KSN131092 LCJ131091:LCJ131092 LMF131091:LMF131092 LWB131091:LWB131092 MFX131091:MFX131092 MPT131091:MPT131092 MZP131091:MZP131092 NJL131091:NJL131092 NTH131091:NTH131092 ODD131091:ODD131092 OMZ131091:OMZ131092 OWV131091:OWV131092 PGR131091:PGR131092 PQN131091:PQN131092 QAJ131091:QAJ131092 QKF131091:QKF131092 QUB131091:QUB131092 RDX131091:RDX131092 RNT131091:RNT131092 RXP131091:RXP131092 SHL131091:SHL131092 SRH131091:SRH131092 TBD131091:TBD131092 TKZ131091:TKZ131092 TUV131091:TUV131092 UER131091:UER131092 UON131091:UON131092 UYJ131091:UYJ131092 VIF131091:VIF131092 VSB131091:VSB131092 WBX131091:WBX131092 WLT131091:WLT131092 WVP131091:WVP131092 H196627:H196628 JD196627:JD196628 SZ196627:SZ196628 ACV196627:ACV196628 AMR196627:AMR196628 AWN196627:AWN196628 BGJ196627:BGJ196628 BQF196627:BQF196628 CAB196627:CAB196628 CJX196627:CJX196628 CTT196627:CTT196628 DDP196627:DDP196628 DNL196627:DNL196628 DXH196627:DXH196628 EHD196627:EHD196628 EQZ196627:EQZ196628 FAV196627:FAV196628 FKR196627:FKR196628 FUN196627:FUN196628 GEJ196627:GEJ196628 GOF196627:GOF196628 GYB196627:GYB196628 HHX196627:HHX196628 HRT196627:HRT196628 IBP196627:IBP196628 ILL196627:ILL196628 IVH196627:IVH196628 JFD196627:JFD196628 JOZ196627:JOZ196628 JYV196627:JYV196628 KIR196627:KIR196628 KSN196627:KSN196628 LCJ196627:LCJ196628 LMF196627:LMF196628 LWB196627:LWB196628 MFX196627:MFX196628 MPT196627:MPT196628 MZP196627:MZP196628 NJL196627:NJL196628 NTH196627:NTH196628 ODD196627:ODD196628 OMZ196627:OMZ196628 OWV196627:OWV196628 PGR196627:PGR196628 PQN196627:PQN196628 QAJ196627:QAJ196628 QKF196627:QKF196628 QUB196627:QUB196628 RDX196627:RDX196628 RNT196627:RNT196628 RXP196627:RXP196628 SHL196627:SHL196628 SRH196627:SRH196628 TBD196627:TBD196628 TKZ196627:TKZ196628 TUV196627:TUV196628 UER196627:UER196628 UON196627:UON196628 UYJ196627:UYJ196628 VIF196627:VIF196628 VSB196627:VSB196628 WBX196627:WBX196628 WLT196627:WLT196628 WVP196627:WVP196628 H262163:H262164 JD262163:JD262164 SZ262163:SZ262164 ACV262163:ACV262164 AMR262163:AMR262164 AWN262163:AWN262164 BGJ262163:BGJ262164 BQF262163:BQF262164 CAB262163:CAB262164 CJX262163:CJX262164 CTT262163:CTT262164 DDP262163:DDP262164 DNL262163:DNL262164 DXH262163:DXH262164 EHD262163:EHD262164 EQZ262163:EQZ262164 FAV262163:FAV262164 FKR262163:FKR262164 FUN262163:FUN262164 GEJ262163:GEJ262164 GOF262163:GOF262164 GYB262163:GYB262164 HHX262163:HHX262164 HRT262163:HRT262164 IBP262163:IBP262164 ILL262163:ILL262164 IVH262163:IVH262164 JFD262163:JFD262164 JOZ262163:JOZ262164 JYV262163:JYV262164 KIR262163:KIR262164 KSN262163:KSN262164 LCJ262163:LCJ262164 LMF262163:LMF262164 LWB262163:LWB262164 MFX262163:MFX262164 MPT262163:MPT262164 MZP262163:MZP262164 NJL262163:NJL262164 NTH262163:NTH262164 ODD262163:ODD262164 OMZ262163:OMZ262164 OWV262163:OWV262164 PGR262163:PGR262164 PQN262163:PQN262164 QAJ262163:QAJ262164 QKF262163:QKF262164 QUB262163:QUB262164 RDX262163:RDX262164 RNT262163:RNT262164 RXP262163:RXP262164 SHL262163:SHL262164 SRH262163:SRH262164 TBD262163:TBD262164 TKZ262163:TKZ262164 TUV262163:TUV262164 UER262163:UER262164 UON262163:UON262164 UYJ262163:UYJ262164 VIF262163:VIF262164 VSB262163:VSB262164 WBX262163:WBX262164 WLT262163:WLT262164 WVP262163:WVP262164 H327699:H327700 JD327699:JD327700 SZ327699:SZ327700 ACV327699:ACV327700 AMR327699:AMR327700 AWN327699:AWN327700 BGJ327699:BGJ327700 BQF327699:BQF327700 CAB327699:CAB327700 CJX327699:CJX327700 CTT327699:CTT327700 DDP327699:DDP327700 DNL327699:DNL327700 DXH327699:DXH327700 EHD327699:EHD327700 EQZ327699:EQZ327700 FAV327699:FAV327700 FKR327699:FKR327700 FUN327699:FUN327700 GEJ327699:GEJ327700 GOF327699:GOF327700 GYB327699:GYB327700 HHX327699:HHX327700 HRT327699:HRT327700 IBP327699:IBP327700 ILL327699:ILL327700 IVH327699:IVH327700 JFD327699:JFD327700 JOZ327699:JOZ327700 JYV327699:JYV327700 KIR327699:KIR327700 KSN327699:KSN327700 LCJ327699:LCJ327700 LMF327699:LMF327700 LWB327699:LWB327700 MFX327699:MFX327700 MPT327699:MPT327700 MZP327699:MZP327700 NJL327699:NJL327700 NTH327699:NTH327700 ODD327699:ODD327700 OMZ327699:OMZ327700 OWV327699:OWV327700 PGR327699:PGR327700 PQN327699:PQN327700 QAJ327699:QAJ327700 QKF327699:QKF327700 QUB327699:QUB327700 RDX327699:RDX327700 RNT327699:RNT327700 RXP327699:RXP327700 SHL327699:SHL327700 SRH327699:SRH327700 TBD327699:TBD327700 TKZ327699:TKZ327700 TUV327699:TUV327700 UER327699:UER327700 UON327699:UON327700 UYJ327699:UYJ327700 VIF327699:VIF327700 VSB327699:VSB327700 WBX327699:WBX327700 WLT327699:WLT327700 WVP327699:WVP327700 H393235:H393236 JD393235:JD393236 SZ393235:SZ393236 ACV393235:ACV393236 AMR393235:AMR393236 AWN393235:AWN393236 BGJ393235:BGJ393236 BQF393235:BQF393236 CAB393235:CAB393236 CJX393235:CJX393236 CTT393235:CTT393236 DDP393235:DDP393236 DNL393235:DNL393236 DXH393235:DXH393236 EHD393235:EHD393236 EQZ393235:EQZ393236 FAV393235:FAV393236 FKR393235:FKR393236 FUN393235:FUN393236 GEJ393235:GEJ393236 GOF393235:GOF393236 GYB393235:GYB393236 HHX393235:HHX393236 HRT393235:HRT393236 IBP393235:IBP393236 ILL393235:ILL393236 IVH393235:IVH393236 JFD393235:JFD393236 JOZ393235:JOZ393236 JYV393235:JYV393236 KIR393235:KIR393236 KSN393235:KSN393236 LCJ393235:LCJ393236 LMF393235:LMF393236 LWB393235:LWB393236 MFX393235:MFX393236 MPT393235:MPT393236 MZP393235:MZP393236 NJL393235:NJL393236 NTH393235:NTH393236 ODD393235:ODD393236 OMZ393235:OMZ393236 OWV393235:OWV393236 PGR393235:PGR393236 PQN393235:PQN393236 QAJ393235:QAJ393236 QKF393235:QKF393236 QUB393235:QUB393236 RDX393235:RDX393236 RNT393235:RNT393236 RXP393235:RXP393236 SHL393235:SHL393236 SRH393235:SRH393236 TBD393235:TBD393236 TKZ393235:TKZ393236 TUV393235:TUV393236 UER393235:UER393236 UON393235:UON393236 UYJ393235:UYJ393236 VIF393235:VIF393236 VSB393235:VSB393236 WBX393235:WBX393236 WLT393235:WLT393236 WVP393235:WVP393236 H458771:H458772 JD458771:JD458772 SZ458771:SZ458772 ACV458771:ACV458772 AMR458771:AMR458772 AWN458771:AWN458772 BGJ458771:BGJ458772 BQF458771:BQF458772 CAB458771:CAB458772 CJX458771:CJX458772 CTT458771:CTT458772 DDP458771:DDP458772 DNL458771:DNL458772 DXH458771:DXH458772 EHD458771:EHD458772 EQZ458771:EQZ458772 FAV458771:FAV458772 FKR458771:FKR458772 FUN458771:FUN458772 GEJ458771:GEJ458772 GOF458771:GOF458772 GYB458771:GYB458772 HHX458771:HHX458772 HRT458771:HRT458772 IBP458771:IBP458772 ILL458771:ILL458772 IVH458771:IVH458772 JFD458771:JFD458772 JOZ458771:JOZ458772 JYV458771:JYV458772 KIR458771:KIR458772 KSN458771:KSN458772 LCJ458771:LCJ458772 LMF458771:LMF458772 LWB458771:LWB458772 MFX458771:MFX458772 MPT458771:MPT458772 MZP458771:MZP458772 NJL458771:NJL458772 NTH458771:NTH458772 ODD458771:ODD458772 OMZ458771:OMZ458772 OWV458771:OWV458772 PGR458771:PGR458772 PQN458771:PQN458772 QAJ458771:QAJ458772 QKF458771:QKF458772 QUB458771:QUB458772 RDX458771:RDX458772 RNT458771:RNT458772 RXP458771:RXP458772 SHL458771:SHL458772 SRH458771:SRH458772 TBD458771:TBD458772 TKZ458771:TKZ458772 TUV458771:TUV458772 UER458771:UER458772 UON458771:UON458772 UYJ458771:UYJ458772 VIF458771:VIF458772 VSB458771:VSB458772 WBX458771:WBX458772 WLT458771:WLT458772 WVP458771:WVP458772 H524307:H524308 JD524307:JD524308 SZ524307:SZ524308 ACV524307:ACV524308 AMR524307:AMR524308 AWN524307:AWN524308 BGJ524307:BGJ524308 BQF524307:BQF524308 CAB524307:CAB524308 CJX524307:CJX524308 CTT524307:CTT524308 DDP524307:DDP524308 DNL524307:DNL524308 DXH524307:DXH524308 EHD524307:EHD524308 EQZ524307:EQZ524308 FAV524307:FAV524308 FKR524307:FKR524308 FUN524307:FUN524308 GEJ524307:GEJ524308 GOF524307:GOF524308 GYB524307:GYB524308 HHX524307:HHX524308 HRT524307:HRT524308 IBP524307:IBP524308 ILL524307:ILL524308 IVH524307:IVH524308 JFD524307:JFD524308 JOZ524307:JOZ524308 JYV524307:JYV524308 KIR524307:KIR524308 KSN524307:KSN524308 LCJ524307:LCJ524308 LMF524307:LMF524308 LWB524307:LWB524308 MFX524307:MFX524308 MPT524307:MPT524308 MZP524307:MZP524308 NJL524307:NJL524308 NTH524307:NTH524308 ODD524307:ODD524308 OMZ524307:OMZ524308 OWV524307:OWV524308 PGR524307:PGR524308 PQN524307:PQN524308 QAJ524307:QAJ524308 QKF524307:QKF524308 QUB524307:QUB524308 RDX524307:RDX524308 RNT524307:RNT524308 RXP524307:RXP524308 SHL524307:SHL524308 SRH524307:SRH524308 TBD524307:TBD524308 TKZ524307:TKZ524308 TUV524307:TUV524308 UER524307:UER524308 UON524307:UON524308 UYJ524307:UYJ524308 VIF524307:VIF524308 VSB524307:VSB524308 WBX524307:WBX524308 WLT524307:WLT524308 WVP524307:WVP524308 H589843:H589844 JD589843:JD589844 SZ589843:SZ589844 ACV589843:ACV589844 AMR589843:AMR589844 AWN589843:AWN589844 BGJ589843:BGJ589844 BQF589843:BQF589844 CAB589843:CAB589844 CJX589843:CJX589844 CTT589843:CTT589844 DDP589843:DDP589844 DNL589843:DNL589844 DXH589843:DXH589844 EHD589843:EHD589844 EQZ589843:EQZ589844 FAV589843:FAV589844 FKR589843:FKR589844 FUN589843:FUN589844 GEJ589843:GEJ589844 GOF589843:GOF589844 GYB589843:GYB589844 HHX589843:HHX589844 HRT589843:HRT589844 IBP589843:IBP589844 ILL589843:ILL589844 IVH589843:IVH589844 JFD589843:JFD589844 JOZ589843:JOZ589844 JYV589843:JYV589844 KIR589843:KIR589844 KSN589843:KSN589844 LCJ589843:LCJ589844 LMF589843:LMF589844 LWB589843:LWB589844 MFX589843:MFX589844 MPT589843:MPT589844 MZP589843:MZP589844 NJL589843:NJL589844 NTH589843:NTH589844 ODD589843:ODD589844 OMZ589843:OMZ589844 OWV589843:OWV589844 PGR589843:PGR589844 PQN589843:PQN589844 QAJ589843:QAJ589844 QKF589843:QKF589844 QUB589843:QUB589844 RDX589843:RDX589844 RNT589843:RNT589844 RXP589843:RXP589844 SHL589843:SHL589844 SRH589843:SRH589844 TBD589843:TBD589844 TKZ589843:TKZ589844 TUV589843:TUV589844 UER589843:UER589844 UON589843:UON589844 UYJ589843:UYJ589844 VIF589843:VIF589844 VSB589843:VSB589844 WBX589843:WBX589844 WLT589843:WLT589844 WVP589843:WVP589844 H655379:H655380 JD655379:JD655380 SZ655379:SZ655380 ACV655379:ACV655380 AMR655379:AMR655380 AWN655379:AWN655380 BGJ655379:BGJ655380 BQF655379:BQF655380 CAB655379:CAB655380 CJX655379:CJX655380 CTT655379:CTT655380 DDP655379:DDP655380 DNL655379:DNL655380 DXH655379:DXH655380 EHD655379:EHD655380 EQZ655379:EQZ655380 FAV655379:FAV655380 FKR655379:FKR655380 FUN655379:FUN655380 GEJ655379:GEJ655380 GOF655379:GOF655380 GYB655379:GYB655380 HHX655379:HHX655380 HRT655379:HRT655380 IBP655379:IBP655380 ILL655379:ILL655380 IVH655379:IVH655380 JFD655379:JFD655380 JOZ655379:JOZ655380 JYV655379:JYV655380 KIR655379:KIR655380 KSN655379:KSN655380 LCJ655379:LCJ655380 LMF655379:LMF655380 LWB655379:LWB655380 MFX655379:MFX655380 MPT655379:MPT655380 MZP655379:MZP655380 NJL655379:NJL655380 NTH655379:NTH655380 ODD655379:ODD655380 OMZ655379:OMZ655380 OWV655379:OWV655380 PGR655379:PGR655380 PQN655379:PQN655380 QAJ655379:QAJ655380 QKF655379:QKF655380 QUB655379:QUB655380 RDX655379:RDX655380 RNT655379:RNT655380 RXP655379:RXP655380 SHL655379:SHL655380 SRH655379:SRH655380 TBD655379:TBD655380 TKZ655379:TKZ655380 TUV655379:TUV655380 UER655379:UER655380 UON655379:UON655380 UYJ655379:UYJ655380 VIF655379:VIF655380 VSB655379:VSB655380 WBX655379:WBX655380 WLT655379:WLT655380 WVP655379:WVP655380 H720915:H720916 JD720915:JD720916 SZ720915:SZ720916 ACV720915:ACV720916 AMR720915:AMR720916 AWN720915:AWN720916 BGJ720915:BGJ720916 BQF720915:BQF720916 CAB720915:CAB720916 CJX720915:CJX720916 CTT720915:CTT720916 DDP720915:DDP720916 DNL720915:DNL720916 DXH720915:DXH720916 EHD720915:EHD720916 EQZ720915:EQZ720916 FAV720915:FAV720916 FKR720915:FKR720916 FUN720915:FUN720916 GEJ720915:GEJ720916 GOF720915:GOF720916 GYB720915:GYB720916 HHX720915:HHX720916 HRT720915:HRT720916 IBP720915:IBP720916 ILL720915:ILL720916 IVH720915:IVH720916 JFD720915:JFD720916 JOZ720915:JOZ720916 JYV720915:JYV720916 KIR720915:KIR720916 KSN720915:KSN720916 LCJ720915:LCJ720916 LMF720915:LMF720916 LWB720915:LWB720916 MFX720915:MFX720916 MPT720915:MPT720916 MZP720915:MZP720916 NJL720915:NJL720916 NTH720915:NTH720916 ODD720915:ODD720916 OMZ720915:OMZ720916 OWV720915:OWV720916 PGR720915:PGR720916 PQN720915:PQN720916 QAJ720915:QAJ720916 QKF720915:QKF720916 QUB720915:QUB720916 RDX720915:RDX720916 RNT720915:RNT720916 RXP720915:RXP720916 SHL720915:SHL720916 SRH720915:SRH720916 TBD720915:TBD720916 TKZ720915:TKZ720916 TUV720915:TUV720916 UER720915:UER720916 UON720915:UON720916 UYJ720915:UYJ720916 VIF720915:VIF720916 VSB720915:VSB720916 WBX720915:WBX720916 WLT720915:WLT720916 WVP720915:WVP720916 H786451:H786452 JD786451:JD786452 SZ786451:SZ786452 ACV786451:ACV786452 AMR786451:AMR786452 AWN786451:AWN786452 BGJ786451:BGJ786452 BQF786451:BQF786452 CAB786451:CAB786452 CJX786451:CJX786452 CTT786451:CTT786452 DDP786451:DDP786452 DNL786451:DNL786452 DXH786451:DXH786452 EHD786451:EHD786452 EQZ786451:EQZ786452 FAV786451:FAV786452 FKR786451:FKR786452 FUN786451:FUN786452 GEJ786451:GEJ786452 GOF786451:GOF786452 GYB786451:GYB786452 HHX786451:HHX786452 HRT786451:HRT786452 IBP786451:IBP786452 ILL786451:ILL786452 IVH786451:IVH786452 JFD786451:JFD786452 JOZ786451:JOZ786452 JYV786451:JYV786452 KIR786451:KIR786452 KSN786451:KSN786452 LCJ786451:LCJ786452 LMF786451:LMF786452 LWB786451:LWB786452 MFX786451:MFX786452 MPT786451:MPT786452 MZP786451:MZP786452 NJL786451:NJL786452 NTH786451:NTH786452 ODD786451:ODD786452 OMZ786451:OMZ786452 OWV786451:OWV786452 PGR786451:PGR786452 PQN786451:PQN786452 QAJ786451:QAJ786452 QKF786451:QKF786452 QUB786451:QUB786452 RDX786451:RDX786452 RNT786451:RNT786452 RXP786451:RXP786452 SHL786451:SHL786452 SRH786451:SRH786452 TBD786451:TBD786452 TKZ786451:TKZ786452 TUV786451:TUV786452 UER786451:UER786452 UON786451:UON786452 UYJ786451:UYJ786452 VIF786451:VIF786452 VSB786451:VSB786452 WBX786451:WBX786452 WLT786451:WLT786452 WVP786451:WVP786452 H851987:H851988 JD851987:JD851988 SZ851987:SZ851988 ACV851987:ACV851988 AMR851987:AMR851988 AWN851987:AWN851988 BGJ851987:BGJ851988 BQF851987:BQF851988 CAB851987:CAB851988 CJX851987:CJX851988 CTT851987:CTT851988 DDP851987:DDP851988 DNL851987:DNL851988 DXH851987:DXH851988 EHD851987:EHD851988 EQZ851987:EQZ851988 FAV851987:FAV851988 FKR851987:FKR851988 FUN851987:FUN851988 GEJ851987:GEJ851988 GOF851987:GOF851988 GYB851987:GYB851988 HHX851987:HHX851988 HRT851987:HRT851988 IBP851987:IBP851988 ILL851987:ILL851988 IVH851987:IVH851988 JFD851987:JFD851988 JOZ851987:JOZ851988 JYV851987:JYV851988 KIR851987:KIR851988 KSN851987:KSN851988 LCJ851987:LCJ851988 LMF851987:LMF851988 LWB851987:LWB851988 MFX851987:MFX851988 MPT851987:MPT851988 MZP851987:MZP851988 NJL851987:NJL851988 NTH851987:NTH851988 ODD851987:ODD851988 OMZ851987:OMZ851988 OWV851987:OWV851988 PGR851987:PGR851988 PQN851987:PQN851988 QAJ851987:QAJ851988 QKF851987:QKF851988 QUB851987:QUB851988 RDX851987:RDX851988 RNT851987:RNT851988 RXP851987:RXP851988 SHL851987:SHL851988 SRH851987:SRH851988 TBD851987:TBD851988 TKZ851987:TKZ851988 TUV851987:TUV851988 UER851987:UER851988 UON851987:UON851988 UYJ851987:UYJ851988 VIF851987:VIF851988 VSB851987:VSB851988 WBX851987:WBX851988 WLT851987:WLT851988 WVP851987:WVP851988 H917523:H917524 JD917523:JD917524 SZ917523:SZ917524 ACV917523:ACV917524 AMR917523:AMR917524 AWN917523:AWN917524 BGJ917523:BGJ917524 BQF917523:BQF917524 CAB917523:CAB917524 CJX917523:CJX917524 CTT917523:CTT917524 DDP917523:DDP917524 DNL917523:DNL917524 DXH917523:DXH917524 EHD917523:EHD917524 EQZ917523:EQZ917524 FAV917523:FAV917524 FKR917523:FKR917524 FUN917523:FUN917524 GEJ917523:GEJ917524 GOF917523:GOF917524 GYB917523:GYB917524 HHX917523:HHX917524 HRT917523:HRT917524 IBP917523:IBP917524 ILL917523:ILL917524 IVH917523:IVH917524 JFD917523:JFD917524 JOZ917523:JOZ917524 JYV917523:JYV917524 KIR917523:KIR917524 KSN917523:KSN917524 LCJ917523:LCJ917524 LMF917523:LMF917524 LWB917523:LWB917524 MFX917523:MFX917524 MPT917523:MPT917524 MZP917523:MZP917524 NJL917523:NJL917524 NTH917523:NTH917524 ODD917523:ODD917524 OMZ917523:OMZ917524 OWV917523:OWV917524 PGR917523:PGR917524 PQN917523:PQN917524 QAJ917523:QAJ917524 QKF917523:QKF917524 QUB917523:QUB917524 RDX917523:RDX917524 RNT917523:RNT917524 RXP917523:RXP917524 SHL917523:SHL917524 SRH917523:SRH917524 TBD917523:TBD917524 TKZ917523:TKZ917524 TUV917523:TUV917524 UER917523:UER917524 UON917523:UON917524 UYJ917523:UYJ917524 VIF917523:VIF917524 VSB917523:VSB917524 WBX917523:WBX917524 WLT917523:WLT917524 WVP917523:WVP917524 H983059:H983060 JD983059:JD983060 SZ983059:SZ983060 ACV983059:ACV983060 AMR983059:AMR983060 AWN983059:AWN983060 BGJ983059:BGJ983060 BQF983059:BQF983060 CAB983059:CAB983060 CJX983059:CJX983060 CTT983059:CTT983060 DDP983059:DDP983060 DNL983059:DNL983060 DXH983059:DXH983060 EHD983059:EHD983060 EQZ983059:EQZ983060 FAV983059:FAV983060 FKR983059:FKR983060 FUN983059:FUN983060 GEJ983059:GEJ983060 GOF983059:GOF983060 GYB983059:GYB983060 HHX983059:HHX983060 HRT983059:HRT983060 IBP983059:IBP983060 ILL983059:ILL983060 IVH983059:IVH983060 JFD983059:JFD983060 JOZ983059:JOZ983060 JYV983059:JYV983060 KIR983059:KIR983060 KSN983059:KSN983060 LCJ983059:LCJ983060 LMF983059:LMF983060 LWB983059:LWB983060 MFX983059:MFX983060 MPT983059:MPT983060 MZP983059:MZP983060 NJL983059:NJL983060 NTH983059:NTH983060 ODD983059:ODD983060 OMZ983059:OMZ983060 OWV983059:OWV983060 PGR983059:PGR983060 PQN983059:PQN983060 QAJ983059:QAJ983060 QKF983059:QKF983060 QUB983059:QUB983060 RDX983059:RDX983060 RNT983059:RNT983060 RXP983059:RXP983060 SHL983059:SHL983060 SRH983059:SRH983060 TBD983059:TBD983060 TKZ983059:TKZ983060 TUV983059:TUV983060 UER983059:UER983060 UON983059:UON983060 UYJ983059:UYJ983060 VIF983059:VIF983060 VSB983059:VSB983060 WBX983059:WBX983060 WLT983059:WLT983060 WVP983059:WVP983060 D13:D18 IZ13:IZ18 SV13:SV18 ACR13:ACR18 AMN13:AMN18 AWJ13:AWJ18 BGF13:BGF18 BQB13:BQB18 BZX13:BZX18 CJT13:CJT18 CTP13:CTP18 DDL13:DDL18 DNH13:DNH18 DXD13:DXD18 EGZ13:EGZ18 EQV13:EQV18 FAR13:FAR18 FKN13:FKN18 FUJ13:FUJ18 GEF13:GEF18 GOB13:GOB18 GXX13:GXX18 HHT13:HHT18 HRP13:HRP18 IBL13:IBL18 ILH13:ILH18 IVD13:IVD18 JEZ13:JEZ18 JOV13:JOV18 JYR13:JYR18 KIN13:KIN18 KSJ13:KSJ18 LCF13:LCF18 LMB13:LMB18 LVX13:LVX18 MFT13:MFT18 MPP13:MPP18 MZL13:MZL18 NJH13:NJH18 NTD13:NTD18 OCZ13:OCZ18 OMV13:OMV18 OWR13:OWR18 PGN13:PGN18 PQJ13:PQJ18 QAF13:QAF18 QKB13:QKB18 QTX13:QTX18 RDT13:RDT18 RNP13:RNP18 RXL13:RXL18 SHH13:SHH18 SRD13:SRD18 TAZ13:TAZ18 TKV13:TKV18 TUR13:TUR18 UEN13:UEN18 UOJ13:UOJ18 UYF13:UYF18 VIB13:VIB18 VRX13:VRX18 WBT13:WBT18 WLP13:WLP18 WVL13:WVL18 D65549:D65554 IZ65549:IZ65554 SV65549:SV65554 ACR65549:ACR65554 AMN65549:AMN65554 AWJ65549:AWJ65554 BGF65549:BGF65554 BQB65549:BQB65554 BZX65549:BZX65554 CJT65549:CJT65554 CTP65549:CTP65554 DDL65549:DDL65554 DNH65549:DNH65554 DXD65549:DXD65554 EGZ65549:EGZ65554 EQV65549:EQV65554 FAR65549:FAR65554 FKN65549:FKN65554 FUJ65549:FUJ65554 GEF65549:GEF65554 GOB65549:GOB65554 GXX65549:GXX65554 HHT65549:HHT65554 HRP65549:HRP65554 IBL65549:IBL65554 ILH65549:ILH65554 IVD65549:IVD65554 JEZ65549:JEZ65554 JOV65549:JOV65554 JYR65549:JYR65554 KIN65549:KIN65554 KSJ65549:KSJ65554 LCF65549:LCF65554 LMB65549:LMB65554 LVX65549:LVX65554 MFT65549:MFT65554 MPP65549:MPP65554 MZL65549:MZL65554 NJH65549:NJH65554 NTD65549:NTD65554 OCZ65549:OCZ65554 OMV65549:OMV65554 OWR65549:OWR65554 PGN65549:PGN65554 PQJ65549:PQJ65554 QAF65549:QAF65554 QKB65549:QKB65554 QTX65549:QTX65554 RDT65549:RDT65554 RNP65549:RNP65554 RXL65549:RXL65554 SHH65549:SHH65554 SRD65549:SRD65554 TAZ65549:TAZ65554 TKV65549:TKV65554 TUR65549:TUR65554 UEN65549:UEN65554 UOJ65549:UOJ65554 UYF65549:UYF65554 VIB65549:VIB65554 VRX65549:VRX65554 WBT65549:WBT65554 WLP65549:WLP65554 WVL65549:WVL65554 D131085:D131090 IZ131085:IZ131090 SV131085:SV131090 ACR131085:ACR131090 AMN131085:AMN131090 AWJ131085:AWJ131090 BGF131085:BGF131090 BQB131085:BQB131090 BZX131085:BZX131090 CJT131085:CJT131090 CTP131085:CTP131090 DDL131085:DDL131090 DNH131085:DNH131090 DXD131085:DXD131090 EGZ131085:EGZ131090 EQV131085:EQV131090 FAR131085:FAR131090 FKN131085:FKN131090 FUJ131085:FUJ131090 GEF131085:GEF131090 GOB131085:GOB131090 GXX131085:GXX131090 HHT131085:HHT131090 HRP131085:HRP131090 IBL131085:IBL131090 ILH131085:ILH131090 IVD131085:IVD131090 JEZ131085:JEZ131090 JOV131085:JOV131090 JYR131085:JYR131090 KIN131085:KIN131090 KSJ131085:KSJ131090 LCF131085:LCF131090 LMB131085:LMB131090 LVX131085:LVX131090 MFT131085:MFT131090 MPP131085:MPP131090 MZL131085:MZL131090 NJH131085:NJH131090 NTD131085:NTD131090 OCZ131085:OCZ131090 OMV131085:OMV131090 OWR131085:OWR131090 PGN131085:PGN131090 PQJ131085:PQJ131090 QAF131085:QAF131090 QKB131085:QKB131090 QTX131085:QTX131090 RDT131085:RDT131090 RNP131085:RNP131090 RXL131085:RXL131090 SHH131085:SHH131090 SRD131085:SRD131090 TAZ131085:TAZ131090 TKV131085:TKV131090 TUR131085:TUR131090 UEN131085:UEN131090 UOJ131085:UOJ131090 UYF131085:UYF131090 VIB131085:VIB131090 VRX131085:VRX131090 WBT131085:WBT131090 WLP131085:WLP131090 WVL131085:WVL131090 D196621:D196626 IZ196621:IZ196626 SV196621:SV196626 ACR196621:ACR196626 AMN196621:AMN196626 AWJ196621:AWJ196626 BGF196621:BGF196626 BQB196621:BQB196626 BZX196621:BZX196626 CJT196621:CJT196626 CTP196621:CTP196626 DDL196621:DDL196626 DNH196621:DNH196626 DXD196621:DXD196626 EGZ196621:EGZ196626 EQV196621:EQV196626 FAR196621:FAR196626 FKN196621:FKN196626 FUJ196621:FUJ196626 GEF196621:GEF196626 GOB196621:GOB196626 GXX196621:GXX196626 HHT196621:HHT196626 HRP196621:HRP196626 IBL196621:IBL196626 ILH196621:ILH196626 IVD196621:IVD196626 JEZ196621:JEZ196626 JOV196621:JOV196626 JYR196621:JYR196626 KIN196621:KIN196626 KSJ196621:KSJ196626 LCF196621:LCF196626 LMB196621:LMB196626 LVX196621:LVX196626 MFT196621:MFT196626 MPP196621:MPP196626 MZL196621:MZL196626 NJH196621:NJH196626 NTD196621:NTD196626 OCZ196621:OCZ196626 OMV196621:OMV196626 OWR196621:OWR196626 PGN196621:PGN196626 PQJ196621:PQJ196626 QAF196621:QAF196626 QKB196621:QKB196626 QTX196621:QTX196626 RDT196621:RDT196626 RNP196621:RNP196626 RXL196621:RXL196626 SHH196621:SHH196626 SRD196621:SRD196626 TAZ196621:TAZ196626 TKV196621:TKV196626 TUR196621:TUR196626 UEN196621:UEN196626 UOJ196621:UOJ196626 UYF196621:UYF196626 VIB196621:VIB196626 VRX196621:VRX196626 WBT196621:WBT196626 WLP196621:WLP196626 WVL196621:WVL196626 D262157:D262162 IZ262157:IZ262162 SV262157:SV262162 ACR262157:ACR262162 AMN262157:AMN262162 AWJ262157:AWJ262162 BGF262157:BGF262162 BQB262157:BQB262162 BZX262157:BZX262162 CJT262157:CJT262162 CTP262157:CTP262162 DDL262157:DDL262162 DNH262157:DNH262162 DXD262157:DXD262162 EGZ262157:EGZ262162 EQV262157:EQV262162 FAR262157:FAR262162 FKN262157:FKN262162 FUJ262157:FUJ262162 GEF262157:GEF262162 GOB262157:GOB262162 GXX262157:GXX262162 HHT262157:HHT262162 HRP262157:HRP262162 IBL262157:IBL262162 ILH262157:ILH262162 IVD262157:IVD262162 JEZ262157:JEZ262162 JOV262157:JOV262162 JYR262157:JYR262162 KIN262157:KIN262162 KSJ262157:KSJ262162 LCF262157:LCF262162 LMB262157:LMB262162 LVX262157:LVX262162 MFT262157:MFT262162 MPP262157:MPP262162 MZL262157:MZL262162 NJH262157:NJH262162 NTD262157:NTD262162 OCZ262157:OCZ262162 OMV262157:OMV262162 OWR262157:OWR262162 PGN262157:PGN262162 PQJ262157:PQJ262162 QAF262157:QAF262162 QKB262157:QKB262162 QTX262157:QTX262162 RDT262157:RDT262162 RNP262157:RNP262162 RXL262157:RXL262162 SHH262157:SHH262162 SRD262157:SRD262162 TAZ262157:TAZ262162 TKV262157:TKV262162 TUR262157:TUR262162 UEN262157:UEN262162 UOJ262157:UOJ262162 UYF262157:UYF262162 VIB262157:VIB262162 VRX262157:VRX262162 WBT262157:WBT262162 WLP262157:WLP262162 WVL262157:WVL262162 D327693:D327698 IZ327693:IZ327698 SV327693:SV327698 ACR327693:ACR327698 AMN327693:AMN327698 AWJ327693:AWJ327698 BGF327693:BGF327698 BQB327693:BQB327698 BZX327693:BZX327698 CJT327693:CJT327698 CTP327693:CTP327698 DDL327693:DDL327698 DNH327693:DNH327698 DXD327693:DXD327698 EGZ327693:EGZ327698 EQV327693:EQV327698 FAR327693:FAR327698 FKN327693:FKN327698 FUJ327693:FUJ327698 GEF327693:GEF327698 GOB327693:GOB327698 GXX327693:GXX327698 HHT327693:HHT327698 HRP327693:HRP327698 IBL327693:IBL327698 ILH327693:ILH327698 IVD327693:IVD327698 JEZ327693:JEZ327698 JOV327693:JOV327698 JYR327693:JYR327698 KIN327693:KIN327698 KSJ327693:KSJ327698 LCF327693:LCF327698 LMB327693:LMB327698 LVX327693:LVX327698 MFT327693:MFT327698 MPP327693:MPP327698 MZL327693:MZL327698 NJH327693:NJH327698 NTD327693:NTD327698 OCZ327693:OCZ327698 OMV327693:OMV327698 OWR327693:OWR327698 PGN327693:PGN327698 PQJ327693:PQJ327698 QAF327693:QAF327698 QKB327693:QKB327698 QTX327693:QTX327698 RDT327693:RDT327698 RNP327693:RNP327698 RXL327693:RXL327698 SHH327693:SHH327698 SRD327693:SRD327698 TAZ327693:TAZ327698 TKV327693:TKV327698 TUR327693:TUR327698 UEN327693:UEN327698 UOJ327693:UOJ327698 UYF327693:UYF327698 VIB327693:VIB327698 VRX327693:VRX327698 WBT327693:WBT327698 WLP327693:WLP327698 WVL327693:WVL327698 D393229:D393234 IZ393229:IZ393234 SV393229:SV393234 ACR393229:ACR393234 AMN393229:AMN393234 AWJ393229:AWJ393234 BGF393229:BGF393234 BQB393229:BQB393234 BZX393229:BZX393234 CJT393229:CJT393234 CTP393229:CTP393234 DDL393229:DDL393234 DNH393229:DNH393234 DXD393229:DXD393234 EGZ393229:EGZ393234 EQV393229:EQV393234 FAR393229:FAR393234 FKN393229:FKN393234 FUJ393229:FUJ393234 GEF393229:GEF393234 GOB393229:GOB393234 GXX393229:GXX393234 HHT393229:HHT393234 HRP393229:HRP393234 IBL393229:IBL393234 ILH393229:ILH393234 IVD393229:IVD393234 JEZ393229:JEZ393234 JOV393229:JOV393234 JYR393229:JYR393234 KIN393229:KIN393234 KSJ393229:KSJ393234 LCF393229:LCF393234 LMB393229:LMB393234 LVX393229:LVX393234 MFT393229:MFT393234 MPP393229:MPP393234 MZL393229:MZL393234 NJH393229:NJH393234 NTD393229:NTD393234 OCZ393229:OCZ393234 OMV393229:OMV393234 OWR393229:OWR393234 PGN393229:PGN393234 PQJ393229:PQJ393234 QAF393229:QAF393234 QKB393229:QKB393234 QTX393229:QTX393234 RDT393229:RDT393234 RNP393229:RNP393234 RXL393229:RXL393234 SHH393229:SHH393234 SRD393229:SRD393234 TAZ393229:TAZ393234 TKV393229:TKV393234 TUR393229:TUR393234 UEN393229:UEN393234 UOJ393229:UOJ393234 UYF393229:UYF393234 VIB393229:VIB393234 VRX393229:VRX393234 WBT393229:WBT393234 WLP393229:WLP393234 WVL393229:WVL393234 D458765:D458770 IZ458765:IZ458770 SV458765:SV458770 ACR458765:ACR458770 AMN458765:AMN458770 AWJ458765:AWJ458770 BGF458765:BGF458770 BQB458765:BQB458770 BZX458765:BZX458770 CJT458765:CJT458770 CTP458765:CTP458770 DDL458765:DDL458770 DNH458765:DNH458770 DXD458765:DXD458770 EGZ458765:EGZ458770 EQV458765:EQV458770 FAR458765:FAR458770 FKN458765:FKN458770 FUJ458765:FUJ458770 GEF458765:GEF458770 GOB458765:GOB458770 GXX458765:GXX458770 HHT458765:HHT458770 HRP458765:HRP458770 IBL458765:IBL458770 ILH458765:ILH458770 IVD458765:IVD458770 JEZ458765:JEZ458770 JOV458765:JOV458770 JYR458765:JYR458770 KIN458765:KIN458770 KSJ458765:KSJ458770 LCF458765:LCF458770 LMB458765:LMB458770 LVX458765:LVX458770 MFT458765:MFT458770 MPP458765:MPP458770 MZL458765:MZL458770 NJH458765:NJH458770 NTD458765:NTD458770 OCZ458765:OCZ458770 OMV458765:OMV458770 OWR458765:OWR458770 PGN458765:PGN458770 PQJ458765:PQJ458770 QAF458765:QAF458770 QKB458765:QKB458770 QTX458765:QTX458770 RDT458765:RDT458770 RNP458765:RNP458770 RXL458765:RXL458770 SHH458765:SHH458770 SRD458765:SRD458770 TAZ458765:TAZ458770 TKV458765:TKV458770 TUR458765:TUR458770 UEN458765:UEN458770 UOJ458765:UOJ458770 UYF458765:UYF458770 VIB458765:VIB458770 VRX458765:VRX458770 WBT458765:WBT458770 WLP458765:WLP458770 WVL458765:WVL458770 D524301:D524306 IZ524301:IZ524306 SV524301:SV524306 ACR524301:ACR524306 AMN524301:AMN524306 AWJ524301:AWJ524306 BGF524301:BGF524306 BQB524301:BQB524306 BZX524301:BZX524306 CJT524301:CJT524306 CTP524301:CTP524306 DDL524301:DDL524306 DNH524301:DNH524306 DXD524301:DXD524306 EGZ524301:EGZ524306 EQV524301:EQV524306 FAR524301:FAR524306 FKN524301:FKN524306 FUJ524301:FUJ524306 GEF524301:GEF524306 GOB524301:GOB524306 GXX524301:GXX524306 HHT524301:HHT524306 HRP524301:HRP524306 IBL524301:IBL524306 ILH524301:ILH524306 IVD524301:IVD524306 JEZ524301:JEZ524306 JOV524301:JOV524306 JYR524301:JYR524306 KIN524301:KIN524306 KSJ524301:KSJ524306 LCF524301:LCF524306 LMB524301:LMB524306 LVX524301:LVX524306 MFT524301:MFT524306 MPP524301:MPP524306 MZL524301:MZL524306 NJH524301:NJH524306 NTD524301:NTD524306 OCZ524301:OCZ524306 OMV524301:OMV524306 OWR524301:OWR524306 PGN524301:PGN524306 PQJ524301:PQJ524306 QAF524301:QAF524306 QKB524301:QKB524306 QTX524301:QTX524306 RDT524301:RDT524306 RNP524301:RNP524306 RXL524301:RXL524306 SHH524301:SHH524306 SRD524301:SRD524306 TAZ524301:TAZ524306 TKV524301:TKV524306 TUR524301:TUR524306 UEN524301:UEN524306 UOJ524301:UOJ524306 UYF524301:UYF524306 VIB524301:VIB524306 VRX524301:VRX524306 WBT524301:WBT524306 WLP524301:WLP524306 WVL524301:WVL524306 D589837:D589842 IZ589837:IZ589842 SV589837:SV589842 ACR589837:ACR589842 AMN589837:AMN589842 AWJ589837:AWJ589842 BGF589837:BGF589842 BQB589837:BQB589842 BZX589837:BZX589842 CJT589837:CJT589842 CTP589837:CTP589842 DDL589837:DDL589842 DNH589837:DNH589842 DXD589837:DXD589842 EGZ589837:EGZ589842 EQV589837:EQV589842 FAR589837:FAR589842 FKN589837:FKN589842 FUJ589837:FUJ589842 GEF589837:GEF589842 GOB589837:GOB589842 GXX589837:GXX589842 HHT589837:HHT589842 HRP589837:HRP589842 IBL589837:IBL589842 ILH589837:ILH589842 IVD589837:IVD589842 JEZ589837:JEZ589842 JOV589837:JOV589842 JYR589837:JYR589842 KIN589837:KIN589842 KSJ589837:KSJ589842 LCF589837:LCF589842 LMB589837:LMB589842 LVX589837:LVX589842 MFT589837:MFT589842 MPP589837:MPP589842 MZL589837:MZL589842 NJH589837:NJH589842 NTD589837:NTD589842 OCZ589837:OCZ589842 OMV589837:OMV589842 OWR589837:OWR589842 PGN589837:PGN589842 PQJ589837:PQJ589842 QAF589837:QAF589842 QKB589837:QKB589842 QTX589837:QTX589842 RDT589837:RDT589842 RNP589837:RNP589842 RXL589837:RXL589842 SHH589837:SHH589842 SRD589837:SRD589842 TAZ589837:TAZ589842 TKV589837:TKV589842 TUR589837:TUR589842 UEN589837:UEN589842 UOJ589837:UOJ589842 UYF589837:UYF589842 VIB589837:VIB589842 VRX589837:VRX589842 WBT589837:WBT589842 WLP589837:WLP589842 WVL589837:WVL589842 D655373:D655378 IZ655373:IZ655378 SV655373:SV655378 ACR655373:ACR655378 AMN655373:AMN655378 AWJ655373:AWJ655378 BGF655373:BGF655378 BQB655373:BQB655378 BZX655373:BZX655378 CJT655373:CJT655378 CTP655373:CTP655378 DDL655373:DDL655378 DNH655373:DNH655378 DXD655373:DXD655378 EGZ655373:EGZ655378 EQV655373:EQV655378 FAR655373:FAR655378 FKN655373:FKN655378 FUJ655373:FUJ655378 GEF655373:GEF655378 GOB655373:GOB655378 GXX655373:GXX655378 HHT655373:HHT655378 HRP655373:HRP655378 IBL655373:IBL655378 ILH655373:ILH655378 IVD655373:IVD655378 JEZ655373:JEZ655378 JOV655373:JOV655378 JYR655373:JYR655378 KIN655373:KIN655378 KSJ655373:KSJ655378 LCF655373:LCF655378 LMB655373:LMB655378 LVX655373:LVX655378 MFT655373:MFT655378 MPP655373:MPP655378 MZL655373:MZL655378 NJH655373:NJH655378 NTD655373:NTD655378 OCZ655373:OCZ655378 OMV655373:OMV655378 OWR655373:OWR655378 PGN655373:PGN655378 PQJ655373:PQJ655378 QAF655373:QAF655378 QKB655373:QKB655378 QTX655373:QTX655378 RDT655373:RDT655378 RNP655373:RNP655378 RXL655373:RXL655378 SHH655373:SHH655378 SRD655373:SRD655378 TAZ655373:TAZ655378 TKV655373:TKV655378 TUR655373:TUR655378 UEN655373:UEN655378 UOJ655373:UOJ655378 UYF655373:UYF655378 VIB655373:VIB655378 VRX655373:VRX655378 WBT655373:WBT655378 WLP655373:WLP655378 WVL655373:WVL655378 D720909:D720914 IZ720909:IZ720914 SV720909:SV720914 ACR720909:ACR720914 AMN720909:AMN720914 AWJ720909:AWJ720914 BGF720909:BGF720914 BQB720909:BQB720914 BZX720909:BZX720914 CJT720909:CJT720914 CTP720909:CTP720914 DDL720909:DDL720914 DNH720909:DNH720914 DXD720909:DXD720914 EGZ720909:EGZ720914 EQV720909:EQV720914 FAR720909:FAR720914 FKN720909:FKN720914 FUJ720909:FUJ720914 GEF720909:GEF720914 GOB720909:GOB720914 GXX720909:GXX720914 HHT720909:HHT720914 HRP720909:HRP720914 IBL720909:IBL720914 ILH720909:ILH720914 IVD720909:IVD720914 JEZ720909:JEZ720914 JOV720909:JOV720914 JYR720909:JYR720914 KIN720909:KIN720914 KSJ720909:KSJ720914 LCF720909:LCF720914 LMB720909:LMB720914 LVX720909:LVX720914 MFT720909:MFT720914 MPP720909:MPP720914 MZL720909:MZL720914 NJH720909:NJH720914 NTD720909:NTD720914 OCZ720909:OCZ720914 OMV720909:OMV720914 OWR720909:OWR720914 PGN720909:PGN720914 PQJ720909:PQJ720914 QAF720909:QAF720914 QKB720909:QKB720914 QTX720909:QTX720914 RDT720909:RDT720914 RNP720909:RNP720914 RXL720909:RXL720914 SHH720909:SHH720914 SRD720909:SRD720914 TAZ720909:TAZ720914 TKV720909:TKV720914 TUR720909:TUR720914 UEN720909:UEN720914 UOJ720909:UOJ720914 UYF720909:UYF720914 VIB720909:VIB720914 VRX720909:VRX720914 WBT720909:WBT720914 WLP720909:WLP720914 WVL720909:WVL720914 D786445:D786450 IZ786445:IZ786450 SV786445:SV786450 ACR786445:ACR786450 AMN786445:AMN786450 AWJ786445:AWJ786450 BGF786445:BGF786450 BQB786445:BQB786450 BZX786445:BZX786450 CJT786445:CJT786450 CTP786445:CTP786450 DDL786445:DDL786450 DNH786445:DNH786450 DXD786445:DXD786450 EGZ786445:EGZ786450 EQV786445:EQV786450 FAR786445:FAR786450 FKN786445:FKN786450 FUJ786445:FUJ786450 GEF786445:GEF786450 GOB786445:GOB786450 GXX786445:GXX786450 HHT786445:HHT786450 HRP786445:HRP786450 IBL786445:IBL786450 ILH786445:ILH786450 IVD786445:IVD786450 JEZ786445:JEZ786450 JOV786445:JOV786450 JYR786445:JYR786450 KIN786445:KIN786450 KSJ786445:KSJ786450 LCF786445:LCF786450 LMB786445:LMB786450 LVX786445:LVX786450 MFT786445:MFT786450 MPP786445:MPP786450 MZL786445:MZL786450 NJH786445:NJH786450 NTD786445:NTD786450 OCZ786445:OCZ786450 OMV786445:OMV786450 OWR786445:OWR786450 PGN786445:PGN786450 PQJ786445:PQJ786450 QAF786445:QAF786450 QKB786445:QKB786450 QTX786445:QTX786450 RDT786445:RDT786450 RNP786445:RNP786450 RXL786445:RXL786450 SHH786445:SHH786450 SRD786445:SRD786450 TAZ786445:TAZ786450 TKV786445:TKV786450 TUR786445:TUR786450 UEN786445:UEN786450 UOJ786445:UOJ786450 UYF786445:UYF786450 VIB786445:VIB786450 VRX786445:VRX786450 WBT786445:WBT786450 WLP786445:WLP786450 WVL786445:WVL786450 D851981:D851986 IZ851981:IZ851986 SV851981:SV851986 ACR851981:ACR851986 AMN851981:AMN851986 AWJ851981:AWJ851986 BGF851981:BGF851986 BQB851981:BQB851986 BZX851981:BZX851986 CJT851981:CJT851986 CTP851981:CTP851986 DDL851981:DDL851986 DNH851981:DNH851986 DXD851981:DXD851986 EGZ851981:EGZ851986 EQV851981:EQV851986 FAR851981:FAR851986 FKN851981:FKN851986 FUJ851981:FUJ851986 GEF851981:GEF851986 GOB851981:GOB851986 GXX851981:GXX851986 HHT851981:HHT851986 HRP851981:HRP851986 IBL851981:IBL851986 ILH851981:ILH851986 IVD851981:IVD851986 JEZ851981:JEZ851986 JOV851981:JOV851986 JYR851981:JYR851986 KIN851981:KIN851986 KSJ851981:KSJ851986 LCF851981:LCF851986 LMB851981:LMB851986 LVX851981:LVX851986 MFT851981:MFT851986 MPP851981:MPP851986 MZL851981:MZL851986 NJH851981:NJH851986 NTD851981:NTD851986 OCZ851981:OCZ851986 OMV851981:OMV851986 OWR851981:OWR851986 PGN851981:PGN851986 PQJ851981:PQJ851986 QAF851981:QAF851986 QKB851981:QKB851986 QTX851981:QTX851986 RDT851981:RDT851986 RNP851981:RNP851986 RXL851981:RXL851986 SHH851981:SHH851986 SRD851981:SRD851986 TAZ851981:TAZ851986 TKV851981:TKV851986 TUR851981:TUR851986 UEN851981:UEN851986 UOJ851981:UOJ851986 UYF851981:UYF851986 VIB851981:VIB851986 VRX851981:VRX851986 WBT851981:WBT851986 WLP851981:WLP851986 WVL851981:WVL851986 D917517:D917522 IZ917517:IZ917522 SV917517:SV917522 ACR917517:ACR917522 AMN917517:AMN917522 AWJ917517:AWJ917522 BGF917517:BGF917522 BQB917517:BQB917522 BZX917517:BZX917522 CJT917517:CJT917522 CTP917517:CTP917522 DDL917517:DDL917522 DNH917517:DNH917522 DXD917517:DXD917522 EGZ917517:EGZ917522 EQV917517:EQV917522 FAR917517:FAR917522 FKN917517:FKN917522 FUJ917517:FUJ917522 GEF917517:GEF917522 GOB917517:GOB917522 GXX917517:GXX917522 HHT917517:HHT917522 HRP917517:HRP917522 IBL917517:IBL917522 ILH917517:ILH917522 IVD917517:IVD917522 JEZ917517:JEZ917522 JOV917517:JOV917522 JYR917517:JYR917522 KIN917517:KIN917522 KSJ917517:KSJ917522 LCF917517:LCF917522 LMB917517:LMB917522 LVX917517:LVX917522 MFT917517:MFT917522 MPP917517:MPP917522 MZL917517:MZL917522 NJH917517:NJH917522 NTD917517:NTD917522 OCZ917517:OCZ917522 OMV917517:OMV917522 OWR917517:OWR917522 PGN917517:PGN917522 PQJ917517:PQJ917522 QAF917517:QAF917522 QKB917517:QKB917522 QTX917517:QTX917522 RDT917517:RDT917522 RNP917517:RNP917522 RXL917517:RXL917522 SHH917517:SHH917522 SRD917517:SRD917522 TAZ917517:TAZ917522 TKV917517:TKV917522 TUR917517:TUR917522 UEN917517:UEN917522 UOJ917517:UOJ917522 UYF917517:UYF917522 VIB917517:VIB917522 VRX917517:VRX917522 WBT917517:WBT917522 WLP917517:WLP917522 WVL917517:WVL917522 D983053:D983058 IZ983053:IZ983058 SV983053:SV983058 ACR983053:ACR983058 AMN983053:AMN983058 AWJ983053:AWJ983058 BGF983053:BGF983058 BQB983053:BQB983058 BZX983053:BZX983058 CJT983053:CJT983058 CTP983053:CTP983058 DDL983053:DDL983058 DNH983053:DNH983058 DXD983053:DXD983058 EGZ983053:EGZ983058 EQV983053:EQV983058 FAR983053:FAR983058 FKN983053:FKN983058 FUJ983053:FUJ983058 GEF983053:GEF983058 GOB983053:GOB983058 GXX983053:GXX983058 HHT983053:HHT983058 HRP983053:HRP983058 IBL983053:IBL983058 ILH983053:ILH983058 IVD983053:IVD983058 JEZ983053:JEZ983058 JOV983053:JOV983058 JYR983053:JYR983058 KIN983053:KIN983058 KSJ983053:KSJ983058 LCF983053:LCF983058 LMB983053:LMB983058 LVX983053:LVX983058 MFT983053:MFT983058 MPP983053:MPP983058 MZL983053:MZL983058 NJH983053:NJH983058 NTD983053:NTD983058 OCZ983053:OCZ983058 OMV983053:OMV983058 OWR983053:OWR983058 PGN983053:PGN983058 PQJ983053:PQJ983058 QAF983053:QAF983058 QKB983053:QKB983058 QTX983053:QTX983058 RDT983053:RDT983058 RNP983053:RNP983058 RXL983053:RXL983058 SHH983053:SHH983058 SRD983053:SRD983058 TAZ983053:TAZ983058 TKV983053:TKV983058 TUR983053:TUR983058 UEN983053:UEN983058 UOJ983053:UOJ983058 UYF983053:UYF983058 VIB983053:VIB983058 VRX983053:VRX983058 WBT983053:WBT983058 WLP983053:WLP983058 WVL983053:WVL983058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workbookViewId="0">
      <selection activeCell="M22" sqref="M22"/>
    </sheetView>
  </sheetViews>
  <sheetFormatPr defaultColWidth="9.33203125" defaultRowHeight="13.8"/>
  <cols>
    <col min="1" max="3" width="9.33203125" style="59"/>
    <col min="4" max="16384" width="9.33203125" style="60"/>
  </cols>
  <sheetData>
    <row r="1" spans="1:5">
      <c r="A1" s="63" t="s">
        <v>256</v>
      </c>
    </row>
    <row r="3" spans="1:5">
      <c r="A3" s="64" t="s">
        <v>257</v>
      </c>
      <c r="B3" s="64" t="s">
        <v>258</v>
      </c>
      <c r="C3" s="59" t="s">
        <v>259</v>
      </c>
      <c r="D3" s="59" t="s">
        <v>260</v>
      </c>
      <c r="E3" s="59" t="s">
        <v>261</v>
      </c>
    </row>
    <row r="4" spans="1:5">
      <c r="A4" s="64">
        <v>200</v>
      </c>
      <c r="B4" s="64">
        <v>64</v>
      </c>
      <c r="C4" s="59">
        <v>2186</v>
      </c>
      <c r="D4" s="59">
        <v>80</v>
      </c>
      <c r="E4" s="59" t="s">
        <v>262</v>
      </c>
    </row>
    <row r="5" spans="1:5">
      <c r="A5" s="64">
        <v>211</v>
      </c>
      <c r="B5" s="64">
        <v>64</v>
      </c>
      <c r="C5" s="59">
        <v>2186</v>
      </c>
      <c r="D5" s="59">
        <v>80</v>
      </c>
      <c r="E5" s="59" t="s">
        <v>262</v>
      </c>
    </row>
    <row r="6" spans="1:5">
      <c r="A6" s="64">
        <v>212</v>
      </c>
      <c r="B6" s="64">
        <v>64</v>
      </c>
      <c r="C6" s="59">
        <v>2186</v>
      </c>
      <c r="D6" s="59">
        <v>80</v>
      </c>
      <c r="E6" s="59" t="s">
        <v>262</v>
      </c>
    </row>
    <row r="7" spans="1:5">
      <c r="A7" s="64">
        <v>221</v>
      </c>
      <c r="B7" s="64">
        <v>64</v>
      </c>
      <c r="C7" s="59">
        <v>2186</v>
      </c>
      <c r="D7" s="59">
        <v>80</v>
      </c>
      <c r="E7" s="59" t="s">
        <v>262</v>
      </c>
    </row>
    <row r="8" spans="1:5">
      <c r="A8" s="64">
        <v>230</v>
      </c>
      <c r="B8" s="64">
        <v>64</v>
      </c>
      <c r="C8" s="59">
        <v>2186</v>
      </c>
      <c r="D8" s="59">
        <v>80</v>
      </c>
      <c r="E8" s="59" t="s">
        <v>262</v>
      </c>
    </row>
    <row r="9" spans="1:5">
      <c r="A9" s="64">
        <v>237</v>
      </c>
      <c r="B9" s="64">
        <v>64</v>
      </c>
      <c r="C9" s="59">
        <v>2186</v>
      </c>
      <c r="D9" s="59">
        <v>80</v>
      </c>
      <c r="E9" s="59" t="s">
        <v>262</v>
      </c>
    </row>
    <row r="10" spans="1:5">
      <c r="A10" s="64">
        <v>238</v>
      </c>
      <c r="B10" s="64">
        <v>64</v>
      </c>
      <c r="C10" s="59">
        <v>2186</v>
      </c>
      <c r="D10" s="59">
        <v>80</v>
      </c>
      <c r="E10" s="59" t="s">
        <v>262</v>
      </c>
    </row>
    <row r="11" spans="1:5">
      <c r="A11" s="64">
        <v>239</v>
      </c>
      <c r="B11" s="64">
        <v>64</v>
      </c>
      <c r="C11" s="59">
        <v>2186</v>
      </c>
      <c r="D11" s="59">
        <v>80</v>
      </c>
      <c r="E11" s="59" t="s">
        <v>262</v>
      </c>
    </row>
    <row r="12" spans="1:5">
      <c r="A12" s="64">
        <v>240</v>
      </c>
      <c r="B12" s="64">
        <v>64</v>
      </c>
      <c r="C12" s="59">
        <v>2186</v>
      </c>
      <c r="D12" s="59">
        <v>80</v>
      </c>
      <c r="E12" s="59" t="s">
        <v>262</v>
      </c>
    </row>
    <row r="13" spans="1:5">
      <c r="A13" s="64">
        <v>241</v>
      </c>
      <c r="B13" s="64">
        <v>64</v>
      </c>
      <c r="C13" s="59">
        <v>2186</v>
      </c>
      <c r="D13" s="59">
        <v>80</v>
      </c>
      <c r="E13" s="59" t="s">
        <v>262</v>
      </c>
    </row>
    <row r="14" spans="1:5">
      <c r="A14" s="64">
        <v>242</v>
      </c>
      <c r="B14" s="64">
        <v>64</v>
      </c>
      <c r="C14" s="59">
        <v>2186</v>
      </c>
      <c r="D14" s="59">
        <v>80</v>
      </c>
      <c r="E14" s="59" t="s">
        <v>262</v>
      </c>
    </row>
    <row r="15" spans="1:5">
      <c r="A15" s="64">
        <v>243</v>
      </c>
      <c r="B15" s="64">
        <v>64</v>
      </c>
      <c r="C15" s="59">
        <v>2186</v>
      </c>
      <c r="D15" s="59">
        <v>80</v>
      </c>
      <c r="E15" s="59" t="s">
        <v>262</v>
      </c>
    </row>
    <row r="16" spans="1:5">
      <c r="A16" s="64">
        <v>244</v>
      </c>
      <c r="B16" s="64">
        <v>64</v>
      </c>
      <c r="C16" s="59">
        <v>2186</v>
      </c>
      <c r="D16" s="59">
        <v>80</v>
      </c>
      <c r="E16" s="59" t="s">
        <v>262</v>
      </c>
    </row>
    <row r="17" spans="1:5">
      <c r="A17" s="64">
        <v>245</v>
      </c>
      <c r="B17" s="64">
        <v>64</v>
      </c>
      <c r="C17" s="59">
        <v>2186</v>
      </c>
      <c r="D17" s="59">
        <v>80</v>
      </c>
      <c r="E17" s="59" t="s">
        <v>262</v>
      </c>
    </row>
    <row r="18" spans="1:5">
      <c r="A18" s="64">
        <v>246</v>
      </c>
      <c r="B18" s="64">
        <v>64</v>
      </c>
      <c r="C18" s="59">
        <v>2186</v>
      </c>
      <c r="D18" s="59">
        <v>80</v>
      </c>
      <c r="E18" s="59" t="s">
        <v>262</v>
      </c>
    </row>
    <row r="19" spans="1:5">
      <c r="A19" s="64">
        <v>247</v>
      </c>
      <c r="B19" s="64">
        <v>64</v>
      </c>
      <c r="C19" s="59">
        <v>2186</v>
      </c>
      <c r="D19" s="59">
        <v>80</v>
      </c>
      <c r="E19" s="59" t="s">
        <v>262</v>
      </c>
    </row>
    <row r="20" spans="1:5">
      <c r="A20" s="64">
        <v>248</v>
      </c>
      <c r="B20" s="64">
        <v>64</v>
      </c>
      <c r="C20" s="59">
        <v>2186</v>
      </c>
      <c r="D20" s="59">
        <v>80</v>
      </c>
      <c r="E20" s="59" t="s">
        <v>262</v>
      </c>
    </row>
    <row r="21" spans="1:5">
      <c r="A21" s="64">
        <v>249</v>
      </c>
      <c r="B21" s="64">
        <v>64</v>
      </c>
      <c r="C21" s="59">
        <v>2186</v>
      </c>
      <c r="D21" s="59">
        <v>80</v>
      </c>
      <c r="E21" s="59" t="s">
        <v>262</v>
      </c>
    </row>
    <row r="22" spans="1:5">
      <c r="A22" s="64">
        <v>250</v>
      </c>
      <c r="B22" s="64">
        <v>64</v>
      </c>
      <c r="C22" s="59">
        <v>2186</v>
      </c>
      <c r="D22" s="59">
        <v>80</v>
      </c>
      <c r="E22" s="59" t="s">
        <v>262</v>
      </c>
    </row>
    <row r="23" spans="1:5">
      <c r="A23" s="64">
        <v>251</v>
      </c>
      <c r="B23" s="64">
        <v>64</v>
      </c>
      <c r="C23" s="59">
        <v>2186</v>
      </c>
      <c r="D23" s="59">
        <v>80</v>
      </c>
      <c r="E23" s="59" t="s">
        <v>262</v>
      </c>
    </row>
    <row r="24" spans="1:5">
      <c r="A24" s="64">
        <v>252</v>
      </c>
      <c r="B24" s="64">
        <v>64</v>
      </c>
      <c r="C24" s="59">
        <v>2186</v>
      </c>
      <c r="D24" s="59">
        <v>80</v>
      </c>
      <c r="E24" s="59" t="s">
        <v>262</v>
      </c>
    </row>
    <row r="25" spans="1:5">
      <c r="A25" s="64">
        <v>253</v>
      </c>
      <c r="B25" s="64">
        <v>64</v>
      </c>
      <c r="C25" s="59">
        <v>2186</v>
      </c>
      <c r="D25" s="59">
        <v>80</v>
      </c>
      <c r="E25" s="59" t="s">
        <v>262</v>
      </c>
    </row>
    <row r="26" spans="1:5">
      <c r="A26" s="64">
        <v>254</v>
      </c>
      <c r="B26" s="64">
        <v>64</v>
      </c>
      <c r="C26" s="59">
        <v>2186</v>
      </c>
      <c r="D26" s="59">
        <v>80</v>
      </c>
      <c r="E26" s="59" t="s">
        <v>262</v>
      </c>
    </row>
    <row r="27" spans="1:5">
      <c r="A27" s="64">
        <v>255</v>
      </c>
      <c r="B27" s="64">
        <v>64</v>
      </c>
      <c r="C27" s="59">
        <v>2186</v>
      </c>
      <c r="D27" s="59">
        <v>80</v>
      </c>
      <c r="E27" s="59" t="s">
        <v>262</v>
      </c>
    </row>
    <row r="28" spans="1:5">
      <c r="A28" s="64">
        <v>256</v>
      </c>
      <c r="B28" s="64">
        <v>64</v>
      </c>
      <c r="C28" s="59">
        <v>2186</v>
      </c>
      <c r="D28" s="59">
        <v>80</v>
      </c>
      <c r="E28" s="59" t="s">
        <v>262</v>
      </c>
    </row>
    <row r="29" spans="1:5">
      <c r="A29" s="64">
        <v>257</v>
      </c>
      <c r="B29" s="64">
        <v>64</v>
      </c>
      <c r="C29" s="59">
        <v>2186</v>
      </c>
      <c r="D29" s="59">
        <v>80</v>
      </c>
      <c r="E29" s="59" t="s">
        <v>262</v>
      </c>
    </row>
    <row r="30" spans="1:5">
      <c r="A30" s="64">
        <v>258</v>
      </c>
      <c r="B30" s="64">
        <v>64</v>
      </c>
      <c r="C30" s="59">
        <v>2186</v>
      </c>
      <c r="D30" s="59">
        <v>80</v>
      </c>
      <c r="E30" s="59" t="s">
        <v>262</v>
      </c>
    </row>
    <row r="31" spans="1:5">
      <c r="A31" s="64">
        <v>259</v>
      </c>
      <c r="B31" s="64">
        <v>64</v>
      </c>
      <c r="C31" s="59">
        <v>2186</v>
      </c>
      <c r="D31" s="59">
        <v>80</v>
      </c>
      <c r="E31" s="59" t="s">
        <v>262</v>
      </c>
    </row>
    <row r="32" spans="1:5">
      <c r="A32" s="64">
        <v>260</v>
      </c>
      <c r="B32" s="64">
        <v>64</v>
      </c>
      <c r="C32" s="59">
        <v>2186</v>
      </c>
      <c r="D32" s="59">
        <v>80</v>
      </c>
      <c r="E32" s="59" t="s">
        <v>262</v>
      </c>
    </row>
    <row r="33" spans="1:5">
      <c r="A33" s="64">
        <v>261</v>
      </c>
      <c r="B33" s="64">
        <v>64</v>
      </c>
      <c r="C33" s="59">
        <v>2186</v>
      </c>
      <c r="D33" s="59">
        <v>80</v>
      </c>
      <c r="E33" s="59" t="s">
        <v>262</v>
      </c>
    </row>
    <row r="34" spans="1:5">
      <c r="A34" s="64">
        <v>262</v>
      </c>
      <c r="B34" s="64">
        <v>64</v>
      </c>
      <c r="C34" s="59">
        <v>2186</v>
      </c>
      <c r="D34" s="59">
        <v>80</v>
      </c>
      <c r="E34" s="59" t="s">
        <v>262</v>
      </c>
    </row>
    <row r="35" spans="1:5">
      <c r="A35" s="64">
        <v>263</v>
      </c>
      <c r="B35" s="64">
        <v>64</v>
      </c>
      <c r="C35" s="59">
        <v>2186</v>
      </c>
      <c r="D35" s="59">
        <v>80</v>
      </c>
      <c r="E35" s="59" t="s">
        <v>262</v>
      </c>
    </row>
    <row r="36" spans="1:5">
      <c r="A36" s="64">
        <v>264</v>
      </c>
      <c r="B36" s="64">
        <v>64</v>
      </c>
      <c r="C36" s="59">
        <v>2186</v>
      </c>
      <c r="D36" s="59">
        <v>80</v>
      </c>
      <c r="E36" s="59" t="s">
        <v>262</v>
      </c>
    </row>
    <row r="37" spans="1:5">
      <c r="A37" s="64">
        <v>266</v>
      </c>
      <c r="B37" s="64">
        <v>64</v>
      </c>
      <c r="C37" s="59">
        <v>2186</v>
      </c>
      <c r="D37" s="59">
        <v>80</v>
      </c>
      <c r="E37" s="59" t="s">
        <v>262</v>
      </c>
    </row>
    <row r="38" spans="1:5">
      <c r="A38" s="64">
        <v>267</v>
      </c>
      <c r="B38" s="64">
        <v>64</v>
      </c>
      <c r="C38" s="59">
        <v>2186</v>
      </c>
      <c r="D38" s="59">
        <v>80</v>
      </c>
      <c r="E38" s="59" t="s">
        <v>262</v>
      </c>
    </row>
    <row r="39" spans="1:5">
      <c r="A39" s="64">
        <v>268</v>
      </c>
      <c r="B39" s="64">
        <v>64</v>
      </c>
      <c r="C39" s="59">
        <v>2186</v>
      </c>
      <c r="D39" s="59">
        <v>80</v>
      </c>
      <c r="E39" s="59" t="s">
        <v>262</v>
      </c>
    </row>
    <row r="40" spans="1:5">
      <c r="A40" s="64">
        <v>269</v>
      </c>
      <c r="B40" s="64">
        <v>64</v>
      </c>
      <c r="C40" s="59">
        <v>2186</v>
      </c>
      <c r="D40" s="59">
        <v>80</v>
      </c>
      <c r="E40" s="59" t="s">
        <v>262</v>
      </c>
    </row>
    <row r="41" spans="1:5">
      <c r="A41" s="64">
        <v>270</v>
      </c>
      <c r="B41" s="64">
        <v>64</v>
      </c>
      <c r="C41" s="59">
        <v>2186</v>
      </c>
      <c r="D41" s="59">
        <v>80</v>
      </c>
      <c r="E41" s="59" t="s">
        <v>262</v>
      </c>
    </row>
    <row r="42" spans="1:5">
      <c r="A42" s="64">
        <v>271</v>
      </c>
      <c r="B42" s="64">
        <v>64</v>
      </c>
      <c r="C42" s="59">
        <v>2186</v>
      </c>
      <c r="D42" s="59">
        <v>80</v>
      </c>
      <c r="E42" s="59" t="s">
        <v>262</v>
      </c>
    </row>
    <row r="43" spans="1:5">
      <c r="A43" s="64">
        <v>272</v>
      </c>
      <c r="B43" s="64">
        <v>64</v>
      </c>
      <c r="C43" s="59">
        <v>2186</v>
      </c>
      <c r="D43" s="59">
        <v>80</v>
      </c>
      <c r="E43" s="59" t="s">
        <v>262</v>
      </c>
    </row>
    <row r="44" spans="1:5">
      <c r="A44" s="64">
        <v>273</v>
      </c>
      <c r="B44" s="64">
        <v>64</v>
      </c>
      <c r="C44" s="59">
        <v>2186</v>
      </c>
      <c r="D44" s="59">
        <v>80</v>
      </c>
      <c r="E44" s="59" t="s">
        <v>262</v>
      </c>
    </row>
    <row r="45" spans="1:5">
      <c r="A45" s="64">
        <v>274</v>
      </c>
      <c r="B45" s="64">
        <v>64</v>
      </c>
      <c r="C45" s="59">
        <v>2186</v>
      </c>
      <c r="D45" s="59">
        <v>80</v>
      </c>
      <c r="E45" s="59" t="s">
        <v>262</v>
      </c>
    </row>
    <row r="46" spans="1:5">
      <c r="A46" s="64">
        <v>275</v>
      </c>
      <c r="B46" s="64">
        <v>64</v>
      </c>
      <c r="C46" s="59">
        <v>2186</v>
      </c>
      <c r="D46" s="59">
        <v>80</v>
      </c>
      <c r="E46" s="59" t="s">
        <v>262</v>
      </c>
    </row>
    <row r="47" spans="1:5">
      <c r="A47" s="64">
        <v>276</v>
      </c>
      <c r="B47" s="64">
        <v>64</v>
      </c>
      <c r="C47" s="59">
        <v>2186</v>
      </c>
      <c r="D47" s="59">
        <v>80</v>
      </c>
      <c r="E47" s="59" t="s">
        <v>262</v>
      </c>
    </row>
    <row r="48" spans="1:5">
      <c r="A48" s="64">
        <v>277</v>
      </c>
      <c r="B48" s="64">
        <v>64</v>
      </c>
      <c r="C48" s="59">
        <v>2186</v>
      </c>
      <c r="D48" s="59">
        <v>80</v>
      </c>
      <c r="E48" s="59" t="s">
        <v>262</v>
      </c>
    </row>
    <row r="49" spans="1:5">
      <c r="A49" s="64">
        <v>278</v>
      </c>
      <c r="B49" s="64">
        <v>64</v>
      </c>
      <c r="C49" s="59">
        <v>2186</v>
      </c>
      <c r="D49" s="59">
        <v>80</v>
      </c>
      <c r="E49" s="59" t="s">
        <v>262</v>
      </c>
    </row>
    <row r="50" spans="1:5">
      <c r="A50" s="64">
        <v>279</v>
      </c>
      <c r="B50" s="64">
        <v>64</v>
      </c>
      <c r="C50" s="59">
        <v>2186</v>
      </c>
      <c r="D50" s="59">
        <v>80</v>
      </c>
      <c r="E50" s="59" t="s">
        <v>262</v>
      </c>
    </row>
    <row r="51" spans="1:5">
      <c r="A51" s="64">
        <v>280</v>
      </c>
      <c r="B51" s="64">
        <v>64</v>
      </c>
      <c r="C51" s="59">
        <v>2186</v>
      </c>
      <c r="D51" s="59">
        <v>80</v>
      </c>
      <c r="E51" s="59" t="s">
        <v>262</v>
      </c>
    </row>
    <row r="52" spans="1:5">
      <c r="A52" s="64">
        <v>281</v>
      </c>
      <c r="B52" s="64">
        <v>64</v>
      </c>
      <c r="C52" s="59">
        <v>2186</v>
      </c>
      <c r="D52" s="59">
        <v>80</v>
      </c>
      <c r="E52" s="59" t="s">
        <v>262</v>
      </c>
    </row>
    <row r="53" spans="1:5">
      <c r="A53" s="64">
        <v>282</v>
      </c>
      <c r="B53" s="64">
        <v>64</v>
      </c>
      <c r="C53" s="59">
        <v>2186</v>
      </c>
      <c r="D53" s="59">
        <v>80</v>
      </c>
      <c r="E53" s="59" t="s">
        <v>262</v>
      </c>
    </row>
    <row r="54" spans="1:5">
      <c r="A54" s="64">
        <v>283</v>
      </c>
      <c r="B54" s="64">
        <v>64</v>
      </c>
      <c r="C54" s="59">
        <v>2186</v>
      </c>
      <c r="D54" s="59">
        <v>80</v>
      </c>
      <c r="E54" s="59" t="s">
        <v>262</v>
      </c>
    </row>
    <row r="55" spans="1:5">
      <c r="A55" s="64">
        <v>284</v>
      </c>
      <c r="B55" s="64">
        <v>64</v>
      </c>
      <c r="C55" s="59">
        <v>2186</v>
      </c>
      <c r="D55" s="59">
        <v>80</v>
      </c>
      <c r="E55" s="59" t="s">
        <v>262</v>
      </c>
    </row>
    <row r="56" spans="1:5">
      <c r="A56" s="64">
        <v>285</v>
      </c>
      <c r="B56" s="64">
        <v>64</v>
      </c>
      <c r="C56" s="59">
        <v>2186</v>
      </c>
      <c r="D56" s="59">
        <v>80</v>
      </c>
      <c r="E56" s="59" t="s">
        <v>262</v>
      </c>
    </row>
    <row r="57" spans="1:5">
      <c r="A57" s="64">
        <v>286</v>
      </c>
      <c r="B57" s="64">
        <v>64</v>
      </c>
      <c r="C57" s="59">
        <v>2186</v>
      </c>
      <c r="D57" s="59">
        <v>80</v>
      </c>
      <c r="E57" s="59" t="s">
        <v>262</v>
      </c>
    </row>
    <row r="58" spans="1:5">
      <c r="A58" s="64">
        <v>287</v>
      </c>
      <c r="B58" s="64">
        <v>64</v>
      </c>
      <c r="C58" s="59">
        <v>2186</v>
      </c>
      <c r="D58" s="59">
        <v>80</v>
      </c>
      <c r="E58" s="59" t="s">
        <v>262</v>
      </c>
    </row>
    <row r="59" spans="1:5">
      <c r="A59" s="64">
        <v>288</v>
      </c>
      <c r="B59" s="64">
        <v>64</v>
      </c>
      <c r="C59" s="59">
        <v>2186</v>
      </c>
      <c r="D59" s="59">
        <v>80</v>
      </c>
      <c r="E59" s="59" t="s">
        <v>262</v>
      </c>
    </row>
    <row r="60" spans="1:5">
      <c r="A60" s="64">
        <v>289</v>
      </c>
      <c r="B60" s="64">
        <v>64</v>
      </c>
      <c r="C60" s="59">
        <v>2186</v>
      </c>
      <c r="D60" s="59">
        <v>80</v>
      </c>
      <c r="E60" s="59" t="s">
        <v>262</v>
      </c>
    </row>
    <row r="61" spans="1:5">
      <c r="A61" s="64">
        <v>290</v>
      </c>
      <c r="B61" s="64">
        <v>64</v>
      </c>
      <c r="C61" s="59">
        <v>2186</v>
      </c>
      <c r="D61" s="59">
        <v>80</v>
      </c>
      <c r="E61" s="59" t="s">
        <v>262</v>
      </c>
    </row>
    <row r="62" spans="1:5">
      <c r="A62" s="64">
        <v>291</v>
      </c>
      <c r="B62" s="64">
        <v>64</v>
      </c>
      <c r="C62" s="59">
        <v>2186</v>
      </c>
      <c r="D62" s="59">
        <v>80</v>
      </c>
      <c r="E62" s="59" t="s">
        <v>262</v>
      </c>
    </row>
    <row r="63" spans="1:5">
      <c r="A63" s="64">
        <v>293</v>
      </c>
      <c r="B63" s="64">
        <v>64</v>
      </c>
      <c r="C63" s="59">
        <v>2186</v>
      </c>
      <c r="D63" s="59">
        <v>80</v>
      </c>
      <c r="E63" s="59" t="s">
        <v>262</v>
      </c>
    </row>
    <row r="64" spans="1:5">
      <c r="A64" s="64">
        <v>294</v>
      </c>
      <c r="B64" s="64">
        <v>64</v>
      </c>
      <c r="C64" s="59">
        <v>2186</v>
      </c>
      <c r="D64" s="59">
        <v>80</v>
      </c>
      <c r="E64" s="59" t="s">
        <v>262</v>
      </c>
    </row>
    <row r="65" spans="1:5">
      <c r="A65" s="64">
        <v>295</v>
      </c>
      <c r="B65" s="64">
        <v>64</v>
      </c>
      <c r="C65" s="59">
        <v>2186</v>
      </c>
      <c r="D65" s="59">
        <v>80</v>
      </c>
      <c r="E65" s="59" t="s">
        <v>262</v>
      </c>
    </row>
    <row r="66" spans="1:5">
      <c r="A66" s="64">
        <v>296</v>
      </c>
      <c r="B66" s="64">
        <v>64</v>
      </c>
      <c r="C66" s="59">
        <v>2186</v>
      </c>
      <c r="D66" s="59">
        <v>80</v>
      </c>
      <c r="E66" s="59" t="s">
        <v>262</v>
      </c>
    </row>
    <row r="67" spans="1:5">
      <c r="A67" s="64">
        <v>297</v>
      </c>
      <c r="B67" s="64">
        <v>64</v>
      </c>
      <c r="C67" s="59">
        <v>2186</v>
      </c>
      <c r="D67" s="59">
        <v>80</v>
      </c>
      <c r="E67" s="59" t="s">
        <v>262</v>
      </c>
    </row>
    <row r="68" spans="1:5">
      <c r="A68" s="64">
        <v>298</v>
      </c>
      <c r="B68" s="64">
        <v>64</v>
      </c>
      <c r="C68" s="59">
        <v>2186</v>
      </c>
      <c r="D68" s="59">
        <v>80</v>
      </c>
      <c r="E68" s="59" t="s">
        <v>262</v>
      </c>
    </row>
    <row r="69" spans="1:5">
      <c r="A69" s="64">
        <v>299</v>
      </c>
      <c r="B69" s="64">
        <v>64</v>
      </c>
      <c r="C69" s="59">
        <v>2186</v>
      </c>
      <c r="D69" s="59">
        <v>80</v>
      </c>
      <c r="E69" s="59" t="s">
        <v>262</v>
      </c>
    </row>
    <row r="70" spans="1:5">
      <c r="A70" s="64">
        <v>800</v>
      </c>
      <c r="B70" s="64">
        <v>66</v>
      </c>
      <c r="C70" s="59">
        <v>0</v>
      </c>
      <c r="D70" s="59">
        <v>2895</v>
      </c>
      <c r="E70" s="59" t="s">
        <v>263</v>
      </c>
    </row>
    <row r="71" spans="1:5">
      <c r="A71" s="64">
        <v>801</v>
      </c>
      <c r="B71" s="64">
        <v>66</v>
      </c>
      <c r="C71" s="59">
        <v>0</v>
      </c>
      <c r="D71" s="59">
        <v>2895</v>
      </c>
      <c r="E71" s="59" t="s">
        <v>263</v>
      </c>
    </row>
    <row r="72" spans="1:5">
      <c r="A72" s="64">
        <v>804</v>
      </c>
      <c r="B72" s="64">
        <v>66</v>
      </c>
      <c r="C72" s="59">
        <v>0</v>
      </c>
      <c r="D72" s="59">
        <v>2895</v>
      </c>
      <c r="E72" s="59" t="s">
        <v>263</v>
      </c>
    </row>
    <row r="73" spans="1:5">
      <c r="A73" s="64">
        <v>810</v>
      </c>
      <c r="B73" s="64">
        <v>66</v>
      </c>
      <c r="C73" s="59">
        <v>0</v>
      </c>
      <c r="D73" s="59">
        <v>2895</v>
      </c>
      <c r="E73" s="59" t="s">
        <v>263</v>
      </c>
    </row>
    <row r="74" spans="1:5">
      <c r="A74" s="64">
        <v>811</v>
      </c>
      <c r="B74" s="64">
        <v>66</v>
      </c>
      <c r="C74" s="59">
        <v>0</v>
      </c>
      <c r="D74" s="59">
        <v>2895</v>
      </c>
      <c r="E74" s="59" t="s">
        <v>263</v>
      </c>
    </row>
    <row r="75" spans="1:5">
      <c r="A75" s="64">
        <v>812</v>
      </c>
      <c r="B75" s="64">
        <v>66</v>
      </c>
      <c r="C75" s="59">
        <v>0</v>
      </c>
      <c r="D75" s="59">
        <v>2895</v>
      </c>
      <c r="E75" s="59" t="s">
        <v>263</v>
      </c>
    </row>
    <row r="76" spans="1:5">
      <c r="A76" s="64">
        <v>813</v>
      </c>
      <c r="B76" s="64">
        <v>66</v>
      </c>
      <c r="C76" s="59">
        <v>0</v>
      </c>
      <c r="D76" s="59">
        <v>2895</v>
      </c>
      <c r="E76" s="59" t="s">
        <v>263</v>
      </c>
    </row>
    <row r="77" spans="1:5">
      <c r="A77" s="64">
        <v>814</v>
      </c>
      <c r="B77" s="64">
        <v>66</v>
      </c>
      <c r="C77" s="59">
        <v>0</v>
      </c>
      <c r="D77" s="59">
        <v>2895</v>
      </c>
      <c r="E77" s="59" t="s">
        <v>263</v>
      </c>
    </row>
    <row r="78" spans="1:5">
      <c r="A78" s="64">
        <v>815</v>
      </c>
      <c r="B78" s="64">
        <v>66</v>
      </c>
      <c r="C78" s="59">
        <v>0</v>
      </c>
      <c r="D78" s="59">
        <v>2895</v>
      </c>
      <c r="E78" s="59" t="s">
        <v>263</v>
      </c>
    </row>
    <row r="79" spans="1:5">
      <c r="A79" s="64">
        <v>820</v>
      </c>
      <c r="B79" s="64">
        <v>66</v>
      </c>
      <c r="C79" s="59">
        <v>0</v>
      </c>
      <c r="D79" s="59">
        <v>2895</v>
      </c>
      <c r="E79" s="59" t="s">
        <v>263</v>
      </c>
    </row>
    <row r="80" spans="1:5">
      <c r="A80" s="64">
        <v>821</v>
      </c>
      <c r="B80" s="64">
        <v>66</v>
      </c>
      <c r="C80" s="59">
        <v>0</v>
      </c>
      <c r="D80" s="59">
        <v>2895</v>
      </c>
      <c r="E80" s="59" t="s">
        <v>263</v>
      </c>
    </row>
    <row r="81" spans="1:5">
      <c r="A81" s="64">
        <v>822</v>
      </c>
      <c r="B81" s="64">
        <v>66</v>
      </c>
      <c r="C81" s="59">
        <v>0</v>
      </c>
      <c r="D81" s="59">
        <v>2895</v>
      </c>
      <c r="E81" s="59" t="s">
        <v>263</v>
      </c>
    </row>
    <row r="82" spans="1:5">
      <c r="A82" s="64">
        <v>828</v>
      </c>
      <c r="B82" s="64">
        <v>66</v>
      </c>
      <c r="C82" s="59">
        <v>0</v>
      </c>
      <c r="D82" s="59">
        <v>2895</v>
      </c>
      <c r="E82" s="59" t="s">
        <v>263</v>
      </c>
    </row>
    <row r="83" spans="1:5">
      <c r="A83" s="64">
        <v>830</v>
      </c>
      <c r="B83" s="64">
        <v>66</v>
      </c>
      <c r="C83" s="59">
        <v>0</v>
      </c>
      <c r="D83" s="59">
        <v>2895</v>
      </c>
      <c r="E83" s="59" t="s">
        <v>263</v>
      </c>
    </row>
    <row r="84" spans="1:5">
      <c r="A84" s="64">
        <v>831</v>
      </c>
      <c r="B84" s="64">
        <v>66</v>
      </c>
      <c r="C84" s="59">
        <v>0</v>
      </c>
      <c r="D84" s="59">
        <v>2895</v>
      </c>
      <c r="E84" s="59" t="s">
        <v>263</v>
      </c>
    </row>
    <row r="85" spans="1:5">
      <c r="A85" s="64">
        <v>832</v>
      </c>
      <c r="B85" s="64">
        <v>66</v>
      </c>
      <c r="C85" s="59">
        <v>0</v>
      </c>
      <c r="D85" s="59">
        <v>2895</v>
      </c>
      <c r="E85" s="59" t="s">
        <v>263</v>
      </c>
    </row>
    <row r="86" spans="1:5">
      <c r="A86" s="64">
        <v>835</v>
      </c>
      <c r="B86" s="64">
        <v>66</v>
      </c>
      <c r="C86" s="59">
        <v>0</v>
      </c>
      <c r="D86" s="59">
        <v>2895</v>
      </c>
      <c r="E86" s="59" t="s">
        <v>263</v>
      </c>
    </row>
    <row r="87" spans="1:5">
      <c r="A87" s="64">
        <v>836</v>
      </c>
      <c r="B87" s="64">
        <v>66</v>
      </c>
      <c r="C87" s="59">
        <v>0</v>
      </c>
      <c r="D87" s="59">
        <v>2895</v>
      </c>
      <c r="E87" s="59" t="s">
        <v>263</v>
      </c>
    </row>
    <row r="88" spans="1:5">
      <c r="A88" s="64">
        <v>837</v>
      </c>
      <c r="B88" s="64">
        <v>66</v>
      </c>
      <c r="C88" s="59">
        <v>0</v>
      </c>
      <c r="D88" s="59">
        <v>2895</v>
      </c>
      <c r="E88" s="59" t="s">
        <v>263</v>
      </c>
    </row>
    <row r="89" spans="1:5">
      <c r="A89" s="64">
        <v>840</v>
      </c>
      <c r="B89" s="64">
        <v>66</v>
      </c>
      <c r="C89" s="59">
        <v>0</v>
      </c>
      <c r="D89" s="59">
        <v>2895</v>
      </c>
      <c r="E89" s="59" t="s">
        <v>263</v>
      </c>
    </row>
    <row r="90" spans="1:5">
      <c r="A90" s="64">
        <v>845</v>
      </c>
      <c r="B90" s="64">
        <v>66</v>
      </c>
      <c r="C90" s="59">
        <v>0</v>
      </c>
      <c r="D90" s="59">
        <v>2895</v>
      </c>
      <c r="E90" s="59" t="s">
        <v>263</v>
      </c>
    </row>
    <row r="91" spans="1:5">
      <c r="A91" s="64">
        <v>846</v>
      </c>
      <c r="B91" s="64">
        <v>66</v>
      </c>
      <c r="C91" s="59">
        <v>0</v>
      </c>
      <c r="D91" s="59">
        <v>2895</v>
      </c>
      <c r="E91" s="59" t="s">
        <v>263</v>
      </c>
    </row>
    <row r="92" spans="1:5">
      <c r="A92" s="64">
        <v>847</v>
      </c>
      <c r="B92" s="64">
        <v>66</v>
      </c>
      <c r="C92" s="59">
        <v>0</v>
      </c>
      <c r="D92" s="59">
        <v>2895</v>
      </c>
      <c r="E92" s="59" t="s">
        <v>263</v>
      </c>
    </row>
    <row r="93" spans="1:5">
      <c r="A93" s="64">
        <v>850</v>
      </c>
      <c r="B93" s="64">
        <v>66</v>
      </c>
      <c r="C93" s="59">
        <v>0</v>
      </c>
      <c r="D93" s="59">
        <v>2895</v>
      </c>
      <c r="E93" s="59" t="s">
        <v>263</v>
      </c>
    </row>
    <row r="94" spans="1:5">
      <c r="A94" s="64">
        <v>851</v>
      </c>
      <c r="B94" s="64">
        <v>66</v>
      </c>
      <c r="C94" s="59">
        <v>0</v>
      </c>
      <c r="D94" s="59">
        <v>2895</v>
      </c>
      <c r="E94" s="59" t="s">
        <v>263</v>
      </c>
    </row>
    <row r="95" spans="1:5">
      <c r="A95" s="64">
        <v>852</v>
      </c>
      <c r="B95" s="64">
        <v>66</v>
      </c>
      <c r="C95" s="59">
        <v>0</v>
      </c>
      <c r="D95" s="59">
        <v>2895</v>
      </c>
      <c r="E95" s="59" t="s">
        <v>263</v>
      </c>
    </row>
    <row r="96" spans="1:5">
      <c r="A96" s="64">
        <v>853</v>
      </c>
      <c r="B96" s="64">
        <v>66</v>
      </c>
      <c r="C96" s="59">
        <v>0</v>
      </c>
      <c r="D96" s="59">
        <v>2895</v>
      </c>
      <c r="E96" s="59" t="s">
        <v>263</v>
      </c>
    </row>
    <row r="97" spans="1:5">
      <c r="A97" s="64">
        <v>854</v>
      </c>
      <c r="B97" s="64">
        <v>66</v>
      </c>
      <c r="C97" s="59">
        <v>0</v>
      </c>
      <c r="D97" s="59">
        <v>2895</v>
      </c>
      <c r="E97" s="59" t="s">
        <v>263</v>
      </c>
    </row>
    <row r="98" spans="1:5">
      <c r="A98" s="64">
        <v>860</v>
      </c>
      <c r="B98" s="64">
        <v>70</v>
      </c>
      <c r="C98" s="59">
        <v>79</v>
      </c>
      <c r="D98" s="59">
        <v>958</v>
      </c>
      <c r="E98" s="59" t="s">
        <v>263</v>
      </c>
    </row>
    <row r="99" spans="1:5">
      <c r="A99" s="64">
        <v>861</v>
      </c>
      <c r="B99" s="64">
        <v>70</v>
      </c>
      <c r="C99" s="59">
        <v>79</v>
      </c>
      <c r="D99" s="59">
        <v>958</v>
      </c>
      <c r="E99" s="59" t="s">
        <v>263</v>
      </c>
    </row>
    <row r="100" spans="1:5">
      <c r="A100" s="64">
        <v>862</v>
      </c>
      <c r="B100" s="64">
        <v>70</v>
      </c>
      <c r="C100" s="59">
        <v>79</v>
      </c>
      <c r="D100" s="59">
        <v>958</v>
      </c>
      <c r="E100" s="59" t="s">
        <v>263</v>
      </c>
    </row>
    <row r="101" spans="1:5">
      <c r="A101" s="64">
        <v>870</v>
      </c>
      <c r="B101" s="64">
        <v>71</v>
      </c>
      <c r="C101" s="59">
        <v>660</v>
      </c>
      <c r="D101" s="59">
        <v>379</v>
      </c>
      <c r="E101" s="59" t="s">
        <v>263</v>
      </c>
    </row>
    <row r="102" spans="1:5">
      <c r="A102" s="64">
        <v>871</v>
      </c>
      <c r="B102" s="64">
        <v>71</v>
      </c>
      <c r="C102" s="59">
        <v>660</v>
      </c>
      <c r="D102" s="59">
        <v>379</v>
      </c>
      <c r="E102" s="59" t="s">
        <v>263</v>
      </c>
    </row>
    <row r="103" spans="1:5">
      <c r="A103" s="64">
        <v>872</v>
      </c>
      <c r="B103" s="64">
        <v>71</v>
      </c>
      <c r="C103" s="59">
        <v>660</v>
      </c>
      <c r="D103" s="59">
        <v>379</v>
      </c>
      <c r="E103" s="59" t="s">
        <v>263</v>
      </c>
    </row>
    <row r="104" spans="1:5">
      <c r="A104" s="64">
        <v>880</v>
      </c>
      <c r="B104" s="64">
        <v>67</v>
      </c>
      <c r="C104" s="59">
        <v>0</v>
      </c>
      <c r="D104" s="59">
        <v>3344</v>
      </c>
      <c r="E104" s="59" t="s">
        <v>263</v>
      </c>
    </row>
    <row r="105" spans="1:5">
      <c r="A105" s="64">
        <v>881</v>
      </c>
      <c r="B105" s="64">
        <v>67</v>
      </c>
      <c r="C105" s="59">
        <v>0</v>
      </c>
      <c r="D105" s="59">
        <v>3344</v>
      </c>
      <c r="E105" s="59" t="s">
        <v>263</v>
      </c>
    </row>
    <row r="106" spans="1:5">
      <c r="A106" s="64">
        <v>885</v>
      </c>
      <c r="B106" s="64">
        <v>67</v>
      </c>
      <c r="C106" s="59">
        <v>0</v>
      </c>
      <c r="D106" s="59">
        <v>3344</v>
      </c>
      <c r="E106" s="59" t="s">
        <v>263</v>
      </c>
    </row>
    <row r="107" spans="1:5">
      <c r="A107" s="64">
        <v>886</v>
      </c>
      <c r="B107" s="64">
        <v>66</v>
      </c>
      <c r="C107" s="59">
        <v>0</v>
      </c>
      <c r="D107" s="59">
        <v>2895</v>
      </c>
      <c r="E107" s="59" t="s">
        <v>263</v>
      </c>
    </row>
    <row r="108" spans="1:5">
      <c r="A108" s="64">
        <v>909</v>
      </c>
      <c r="B108" s="64">
        <v>66</v>
      </c>
      <c r="C108" s="59">
        <v>0</v>
      </c>
      <c r="D108" s="59">
        <v>2895</v>
      </c>
      <c r="E108" s="59" t="s">
        <v>263</v>
      </c>
    </row>
    <row r="109" spans="1:5">
      <c r="A109" s="64">
        <v>1001</v>
      </c>
      <c r="B109" s="64">
        <v>63</v>
      </c>
      <c r="C109" s="59">
        <v>642</v>
      </c>
      <c r="D109" s="59">
        <v>541</v>
      </c>
      <c r="E109" s="59" t="s">
        <v>264</v>
      </c>
    </row>
    <row r="110" spans="1:5">
      <c r="A110" s="64">
        <v>1002</v>
      </c>
      <c r="B110" s="64">
        <v>63</v>
      </c>
      <c r="C110" s="59">
        <v>642</v>
      </c>
      <c r="D110" s="59">
        <v>541</v>
      </c>
      <c r="E110" s="59" t="s">
        <v>264</v>
      </c>
    </row>
    <row r="111" spans="1:5">
      <c r="A111" s="64">
        <v>1003</v>
      </c>
      <c r="B111" s="64">
        <v>63</v>
      </c>
      <c r="C111" s="59">
        <v>642</v>
      </c>
      <c r="D111" s="59">
        <v>541</v>
      </c>
      <c r="E111" s="59" t="s">
        <v>264</v>
      </c>
    </row>
    <row r="112" spans="1:5">
      <c r="A112" s="64">
        <v>1004</v>
      </c>
      <c r="B112" s="64">
        <v>63</v>
      </c>
      <c r="C112" s="59">
        <v>642</v>
      </c>
      <c r="D112" s="59">
        <v>541</v>
      </c>
      <c r="E112" s="59" t="s">
        <v>264</v>
      </c>
    </row>
    <row r="113" spans="1:5">
      <c r="A113" s="64">
        <v>1005</v>
      </c>
      <c r="B113" s="64">
        <v>63</v>
      </c>
      <c r="C113" s="59">
        <v>642</v>
      </c>
      <c r="D113" s="59">
        <v>541</v>
      </c>
      <c r="E113" s="59" t="s">
        <v>264</v>
      </c>
    </row>
    <row r="114" spans="1:5">
      <c r="A114" s="64">
        <v>1006</v>
      </c>
      <c r="B114" s="64">
        <v>63</v>
      </c>
      <c r="C114" s="59">
        <v>642</v>
      </c>
      <c r="D114" s="59">
        <v>541</v>
      </c>
      <c r="E114" s="59" t="s">
        <v>264</v>
      </c>
    </row>
    <row r="115" spans="1:5">
      <c r="A115" s="64">
        <v>1007</v>
      </c>
      <c r="B115" s="64">
        <v>63</v>
      </c>
      <c r="C115" s="59">
        <v>642</v>
      </c>
      <c r="D115" s="59">
        <v>541</v>
      </c>
      <c r="E115" s="59" t="s">
        <v>264</v>
      </c>
    </row>
    <row r="116" spans="1:5">
      <c r="A116" s="64">
        <v>1008</v>
      </c>
      <c r="B116" s="64">
        <v>63</v>
      </c>
      <c r="C116" s="59">
        <v>642</v>
      </c>
      <c r="D116" s="59">
        <v>541</v>
      </c>
      <c r="E116" s="59" t="s">
        <v>264</v>
      </c>
    </row>
    <row r="117" spans="1:5">
      <c r="A117" s="64">
        <v>1009</v>
      </c>
      <c r="B117" s="64">
        <v>63</v>
      </c>
      <c r="C117" s="59">
        <v>642</v>
      </c>
      <c r="D117" s="59">
        <v>541</v>
      </c>
      <c r="E117" s="59" t="s">
        <v>264</v>
      </c>
    </row>
    <row r="118" spans="1:5">
      <c r="A118" s="64">
        <v>1010</v>
      </c>
      <c r="B118" s="64">
        <v>63</v>
      </c>
      <c r="C118" s="59">
        <v>642</v>
      </c>
      <c r="D118" s="59">
        <v>541</v>
      </c>
      <c r="E118" s="59" t="s">
        <v>264</v>
      </c>
    </row>
    <row r="119" spans="1:5">
      <c r="A119" s="64">
        <v>1011</v>
      </c>
      <c r="B119" s="64">
        <v>63</v>
      </c>
      <c r="C119" s="59">
        <v>642</v>
      </c>
      <c r="D119" s="59">
        <v>541</v>
      </c>
      <c r="E119" s="59" t="s">
        <v>264</v>
      </c>
    </row>
    <row r="120" spans="1:5">
      <c r="A120" s="64">
        <v>1012</v>
      </c>
      <c r="B120" s="64">
        <v>63</v>
      </c>
      <c r="C120" s="59">
        <v>642</v>
      </c>
      <c r="D120" s="59">
        <v>541</v>
      </c>
      <c r="E120" s="59" t="s">
        <v>264</v>
      </c>
    </row>
    <row r="121" spans="1:5">
      <c r="A121" s="64">
        <v>1013</v>
      </c>
      <c r="B121" s="64">
        <v>63</v>
      </c>
      <c r="C121" s="59">
        <v>642</v>
      </c>
      <c r="D121" s="59">
        <v>541</v>
      </c>
      <c r="E121" s="59" t="s">
        <v>264</v>
      </c>
    </row>
    <row r="122" spans="1:5">
      <c r="A122" s="64">
        <v>1015</v>
      </c>
      <c r="B122" s="64">
        <v>63</v>
      </c>
      <c r="C122" s="59">
        <v>642</v>
      </c>
      <c r="D122" s="59">
        <v>541</v>
      </c>
      <c r="E122" s="59" t="s">
        <v>264</v>
      </c>
    </row>
    <row r="123" spans="1:5">
      <c r="A123" s="64">
        <v>1016</v>
      </c>
      <c r="B123" s="64">
        <v>63</v>
      </c>
      <c r="C123" s="59">
        <v>642</v>
      </c>
      <c r="D123" s="59">
        <v>541</v>
      </c>
      <c r="E123" s="59" t="s">
        <v>264</v>
      </c>
    </row>
    <row r="124" spans="1:5">
      <c r="A124" s="64">
        <v>1017</v>
      </c>
      <c r="B124" s="64">
        <v>63</v>
      </c>
      <c r="C124" s="59">
        <v>642</v>
      </c>
      <c r="D124" s="59">
        <v>541</v>
      </c>
      <c r="E124" s="59" t="s">
        <v>264</v>
      </c>
    </row>
    <row r="125" spans="1:5">
      <c r="A125" s="64">
        <v>1018</v>
      </c>
      <c r="B125" s="64">
        <v>63</v>
      </c>
      <c r="C125" s="59">
        <v>642</v>
      </c>
      <c r="D125" s="59">
        <v>541</v>
      </c>
      <c r="E125" s="59" t="s">
        <v>264</v>
      </c>
    </row>
    <row r="126" spans="1:5">
      <c r="A126" s="64">
        <v>1019</v>
      </c>
      <c r="B126" s="64">
        <v>63</v>
      </c>
      <c r="C126" s="59">
        <v>642</v>
      </c>
      <c r="D126" s="59">
        <v>541</v>
      </c>
      <c r="E126" s="59" t="s">
        <v>264</v>
      </c>
    </row>
    <row r="127" spans="1:5">
      <c r="A127" s="64">
        <v>1020</v>
      </c>
      <c r="B127" s="64">
        <v>63</v>
      </c>
      <c r="C127" s="59">
        <v>642</v>
      </c>
      <c r="D127" s="59">
        <v>541</v>
      </c>
      <c r="E127" s="59" t="s">
        <v>264</v>
      </c>
    </row>
    <row r="128" spans="1:5">
      <c r="A128" s="64">
        <v>1021</v>
      </c>
      <c r="B128" s="64">
        <v>63</v>
      </c>
      <c r="C128" s="59">
        <v>642</v>
      </c>
      <c r="D128" s="59">
        <v>541</v>
      </c>
      <c r="E128" s="59" t="s">
        <v>264</v>
      </c>
    </row>
    <row r="129" spans="1:5">
      <c r="A129" s="64">
        <v>1022</v>
      </c>
      <c r="B129" s="64">
        <v>63</v>
      </c>
      <c r="C129" s="59">
        <v>642</v>
      </c>
      <c r="D129" s="59">
        <v>541</v>
      </c>
      <c r="E129" s="59" t="s">
        <v>264</v>
      </c>
    </row>
    <row r="130" spans="1:5">
      <c r="A130" s="64">
        <v>1023</v>
      </c>
      <c r="B130" s="64">
        <v>63</v>
      </c>
      <c r="C130" s="59">
        <v>642</v>
      </c>
      <c r="D130" s="59">
        <v>541</v>
      </c>
      <c r="E130" s="59" t="s">
        <v>264</v>
      </c>
    </row>
    <row r="131" spans="1:5">
      <c r="A131" s="64">
        <v>1024</v>
      </c>
      <c r="B131" s="64">
        <v>63</v>
      </c>
      <c r="C131" s="59">
        <v>642</v>
      </c>
      <c r="D131" s="59">
        <v>541</v>
      </c>
      <c r="E131" s="59" t="s">
        <v>264</v>
      </c>
    </row>
    <row r="132" spans="1:5">
      <c r="A132" s="64">
        <v>1025</v>
      </c>
      <c r="B132" s="64">
        <v>63</v>
      </c>
      <c r="C132" s="59">
        <v>642</v>
      </c>
      <c r="D132" s="59">
        <v>541</v>
      </c>
      <c r="E132" s="59" t="s">
        <v>264</v>
      </c>
    </row>
    <row r="133" spans="1:5">
      <c r="A133" s="64">
        <v>1026</v>
      </c>
      <c r="B133" s="64">
        <v>63</v>
      </c>
      <c r="C133" s="59">
        <v>642</v>
      </c>
      <c r="D133" s="59">
        <v>541</v>
      </c>
      <c r="E133" s="59" t="s">
        <v>264</v>
      </c>
    </row>
    <row r="134" spans="1:5">
      <c r="A134" s="64">
        <v>1027</v>
      </c>
      <c r="B134" s="64">
        <v>63</v>
      </c>
      <c r="C134" s="59">
        <v>642</v>
      </c>
      <c r="D134" s="59">
        <v>541</v>
      </c>
      <c r="E134" s="59" t="s">
        <v>264</v>
      </c>
    </row>
    <row r="135" spans="1:5">
      <c r="A135" s="64">
        <v>1028</v>
      </c>
      <c r="B135" s="64">
        <v>63</v>
      </c>
      <c r="C135" s="59">
        <v>642</v>
      </c>
      <c r="D135" s="59">
        <v>541</v>
      </c>
      <c r="E135" s="59" t="s">
        <v>264</v>
      </c>
    </row>
    <row r="136" spans="1:5">
      <c r="A136" s="64">
        <v>1029</v>
      </c>
      <c r="B136" s="64">
        <v>63</v>
      </c>
      <c r="C136" s="59">
        <v>642</v>
      </c>
      <c r="D136" s="59">
        <v>541</v>
      </c>
      <c r="E136" s="59" t="s">
        <v>264</v>
      </c>
    </row>
    <row r="137" spans="1:5">
      <c r="A137" s="64">
        <v>1030</v>
      </c>
      <c r="B137" s="64">
        <v>63</v>
      </c>
      <c r="C137" s="59">
        <v>642</v>
      </c>
      <c r="D137" s="59">
        <v>541</v>
      </c>
      <c r="E137" s="59" t="s">
        <v>264</v>
      </c>
    </row>
    <row r="138" spans="1:5">
      <c r="A138" s="64">
        <v>1031</v>
      </c>
      <c r="B138" s="64">
        <v>63</v>
      </c>
      <c r="C138" s="59">
        <v>642</v>
      </c>
      <c r="D138" s="59">
        <v>541</v>
      </c>
      <c r="E138" s="59" t="s">
        <v>264</v>
      </c>
    </row>
    <row r="139" spans="1:5">
      <c r="A139" s="64">
        <v>1032</v>
      </c>
      <c r="B139" s="64">
        <v>63</v>
      </c>
      <c r="C139" s="59">
        <v>642</v>
      </c>
      <c r="D139" s="59">
        <v>541</v>
      </c>
      <c r="E139" s="59" t="s">
        <v>264</v>
      </c>
    </row>
    <row r="140" spans="1:5">
      <c r="A140" s="64">
        <v>1033</v>
      </c>
      <c r="B140" s="64">
        <v>63</v>
      </c>
      <c r="C140" s="59">
        <v>642</v>
      </c>
      <c r="D140" s="59">
        <v>541</v>
      </c>
      <c r="E140" s="59" t="s">
        <v>264</v>
      </c>
    </row>
    <row r="141" spans="1:5">
      <c r="A141" s="64">
        <v>1034</v>
      </c>
      <c r="B141" s="64">
        <v>63</v>
      </c>
      <c r="C141" s="59">
        <v>642</v>
      </c>
      <c r="D141" s="59">
        <v>541</v>
      </c>
      <c r="E141" s="59" t="s">
        <v>264</v>
      </c>
    </row>
    <row r="142" spans="1:5">
      <c r="A142" s="64">
        <v>1035</v>
      </c>
      <c r="B142" s="64">
        <v>63</v>
      </c>
      <c r="C142" s="59">
        <v>642</v>
      </c>
      <c r="D142" s="59">
        <v>541</v>
      </c>
      <c r="E142" s="59" t="s">
        <v>264</v>
      </c>
    </row>
    <row r="143" spans="1:5">
      <c r="A143" s="64">
        <v>1036</v>
      </c>
      <c r="B143" s="64">
        <v>63</v>
      </c>
      <c r="C143" s="59">
        <v>642</v>
      </c>
      <c r="D143" s="59">
        <v>541</v>
      </c>
      <c r="E143" s="59" t="s">
        <v>264</v>
      </c>
    </row>
    <row r="144" spans="1:5">
      <c r="A144" s="64">
        <v>1037</v>
      </c>
      <c r="B144" s="64">
        <v>63</v>
      </c>
      <c r="C144" s="59">
        <v>642</v>
      </c>
      <c r="D144" s="59">
        <v>541</v>
      </c>
      <c r="E144" s="59" t="s">
        <v>264</v>
      </c>
    </row>
    <row r="145" spans="1:5">
      <c r="A145" s="64">
        <v>1038</v>
      </c>
      <c r="B145" s="64">
        <v>63</v>
      </c>
      <c r="C145" s="59">
        <v>642</v>
      </c>
      <c r="D145" s="59">
        <v>541</v>
      </c>
      <c r="E145" s="59" t="s">
        <v>264</v>
      </c>
    </row>
    <row r="146" spans="1:5">
      <c r="A146" s="64">
        <v>1039</v>
      </c>
      <c r="B146" s="64">
        <v>63</v>
      </c>
      <c r="C146" s="59">
        <v>642</v>
      </c>
      <c r="D146" s="59">
        <v>541</v>
      </c>
      <c r="E146" s="59" t="s">
        <v>264</v>
      </c>
    </row>
    <row r="147" spans="1:5">
      <c r="A147" s="64">
        <v>1040</v>
      </c>
      <c r="B147" s="64">
        <v>63</v>
      </c>
      <c r="C147" s="59">
        <v>642</v>
      </c>
      <c r="D147" s="59">
        <v>541</v>
      </c>
      <c r="E147" s="59" t="s">
        <v>264</v>
      </c>
    </row>
    <row r="148" spans="1:5">
      <c r="A148" s="64">
        <v>1041</v>
      </c>
      <c r="B148" s="64">
        <v>63</v>
      </c>
      <c r="C148" s="59">
        <v>642</v>
      </c>
      <c r="D148" s="59">
        <v>541</v>
      </c>
      <c r="E148" s="59" t="s">
        <v>264</v>
      </c>
    </row>
    <row r="149" spans="1:5">
      <c r="A149" s="64">
        <v>1042</v>
      </c>
      <c r="B149" s="64">
        <v>63</v>
      </c>
      <c r="C149" s="59">
        <v>642</v>
      </c>
      <c r="D149" s="59">
        <v>541</v>
      </c>
      <c r="E149" s="59" t="s">
        <v>264</v>
      </c>
    </row>
    <row r="150" spans="1:5">
      <c r="A150" s="64">
        <v>1043</v>
      </c>
      <c r="B150" s="64">
        <v>63</v>
      </c>
      <c r="C150" s="59">
        <v>642</v>
      </c>
      <c r="D150" s="59">
        <v>541</v>
      </c>
      <c r="E150" s="59" t="s">
        <v>264</v>
      </c>
    </row>
    <row r="151" spans="1:5">
      <c r="A151" s="64">
        <v>1044</v>
      </c>
      <c r="B151" s="64">
        <v>63</v>
      </c>
      <c r="C151" s="59">
        <v>642</v>
      </c>
      <c r="D151" s="59">
        <v>541</v>
      </c>
      <c r="E151" s="59" t="s">
        <v>264</v>
      </c>
    </row>
    <row r="152" spans="1:5">
      <c r="A152" s="64">
        <v>1045</v>
      </c>
      <c r="B152" s="64">
        <v>63</v>
      </c>
      <c r="C152" s="59">
        <v>642</v>
      </c>
      <c r="D152" s="59">
        <v>541</v>
      </c>
      <c r="E152" s="59" t="s">
        <v>264</v>
      </c>
    </row>
    <row r="153" spans="1:5">
      <c r="A153" s="64">
        <v>1046</v>
      </c>
      <c r="B153" s="64">
        <v>63</v>
      </c>
      <c r="C153" s="59">
        <v>642</v>
      </c>
      <c r="D153" s="59">
        <v>541</v>
      </c>
      <c r="E153" s="59" t="s">
        <v>264</v>
      </c>
    </row>
    <row r="154" spans="1:5">
      <c r="A154" s="64">
        <v>1047</v>
      </c>
      <c r="B154" s="64">
        <v>63</v>
      </c>
      <c r="C154" s="59">
        <v>642</v>
      </c>
      <c r="D154" s="59">
        <v>541</v>
      </c>
      <c r="E154" s="59" t="s">
        <v>264</v>
      </c>
    </row>
    <row r="155" spans="1:5">
      <c r="A155" s="64">
        <v>1048</v>
      </c>
      <c r="B155" s="64">
        <v>63</v>
      </c>
      <c r="C155" s="59">
        <v>642</v>
      </c>
      <c r="D155" s="59">
        <v>541</v>
      </c>
      <c r="E155" s="59" t="s">
        <v>264</v>
      </c>
    </row>
    <row r="156" spans="1:5">
      <c r="A156" s="64">
        <v>1049</v>
      </c>
      <c r="B156" s="64">
        <v>63</v>
      </c>
      <c r="C156" s="59">
        <v>642</v>
      </c>
      <c r="D156" s="59">
        <v>541</v>
      </c>
      <c r="E156" s="59" t="s">
        <v>264</v>
      </c>
    </row>
    <row r="157" spans="1:5">
      <c r="A157" s="64">
        <v>1050</v>
      </c>
      <c r="B157" s="64">
        <v>63</v>
      </c>
      <c r="C157" s="59">
        <v>642</v>
      </c>
      <c r="D157" s="59">
        <v>541</v>
      </c>
      <c r="E157" s="59" t="s">
        <v>264</v>
      </c>
    </row>
    <row r="158" spans="1:5">
      <c r="A158" s="64">
        <v>1051</v>
      </c>
      <c r="B158" s="64">
        <v>63</v>
      </c>
      <c r="C158" s="59">
        <v>642</v>
      </c>
      <c r="D158" s="59">
        <v>541</v>
      </c>
      <c r="E158" s="59" t="s">
        <v>264</v>
      </c>
    </row>
    <row r="159" spans="1:5">
      <c r="A159" s="64">
        <v>1052</v>
      </c>
      <c r="B159" s="64">
        <v>63</v>
      </c>
      <c r="C159" s="59">
        <v>642</v>
      </c>
      <c r="D159" s="59">
        <v>541</v>
      </c>
      <c r="E159" s="59" t="s">
        <v>264</v>
      </c>
    </row>
    <row r="160" spans="1:5">
      <c r="A160" s="64">
        <v>1053</v>
      </c>
      <c r="B160" s="64">
        <v>63</v>
      </c>
      <c r="C160" s="59">
        <v>642</v>
      </c>
      <c r="D160" s="59">
        <v>541</v>
      </c>
      <c r="E160" s="59" t="s">
        <v>264</v>
      </c>
    </row>
    <row r="161" spans="1:5">
      <c r="A161" s="64">
        <v>1054</v>
      </c>
      <c r="B161" s="64">
        <v>63</v>
      </c>
      <c r="C161" s="59">
        <v>642</v>
      </c>
      <c r="D161" s="59">
        <v>541</v>
      </c>
      <c r="E161" s="59" t="s">
        <v>264</v>
      </c>
    </row>
    <row r="162" spans="1:5">
      <c r="A162" s="64">
        <v>1055</v>
      </c>
      <c r="B162" s="64">
        <v>63</v>
      </c>
      <c r="C162" s="59">
        <v>642</v>
      </c>
      <c r="D162" s="59">
        <v>541</v>
      </c>
      <c r="E162" s="59" t="s">
        <v>264</v>
      </c>
    </row>
    <row r="163" spans="1:5">
      <c r="A163" s="64">
        <v>1056</v>
      </c>
      <c r="B163" s="64">
        <v>63</v>
      </c>
      <c r="C163" s="59">
        <v>642</v>
      </c>
      <c r="D163" s="59">
        <v>541</v>
      </c>
      <c r="E163" s="59" t="s">
        <v>264</v>
      </c>
    </row>
    <row r="164" spans="1:5">
      <c r="A164" s="64">
        <v>1057</v>
      </c>
      <c r="B164" s="64">
        <v>63</v>
      </c>
      <c r="C164" s="59">
        <v>642</v>
      </c>
      <c r="D164" s="59">
        <v>541</v>
      </c>
      <c r="E164" s="59" t="s">
        <v>264</v>
      </c>
    </row>
    <row r="165" spans="1:5">
      <c r="A165" s="64">
        <v>1058</v>
      </c>
      <c r="B165" s="64">
        <v>63</v>
      </c>
      <c r="C165" s="59">
        <v>642</v>
      </c>
      <c r="D165" s="59">
        <v>541</v>
      </c>
      <c r="E165" s="59" t="s">
        <v>264</v>
      </c>
    </row>
    <row r="166" spans="1:5">
      <c r="A166" s="64">
        <v>1059</v>
      </c>
      <c r="B166" s="64">
        <v>63</v>
      </c>
      <c r="C166" s="59">
        <v>642</v>
      </c>
      <c r="D166" s="59">
        <v>541</v>
      </c>
      <c r="E166" s="59" t="s">
        <v>264</v>
      </c>
    </row>
    <row r="167" spans="1:5">
      <c r="A167" s="64">
        <v>1060</v>
      </c>
      <c r="B167" s="64">
        <v>63</v>
      </c>
      <c r="C167" s="59">
        <v>642</v>
      </c>
      <c r="D167" s="59">
        <v>541</v>
      </c>
      <c r="E167" s="59" t="s">
        <v>264</v>
      </c>
    </row>
    <row r="168" spans="1:5">
      <c r="A168" s="64">
        <v>1061</v>
      </c>
      <c r="B168" s="64">
        <v>63</v>
      </c>
      <c r="C168" s="59">
        <v>642</v>
      </c>
      <c r="D168" s="59">
        <v>541</v>
      </c>
      <c r="E168" s="59" t="s">
        <v>264</v>
      </c>
    </row>
    <row r="169" spans="1:5">
      <c r="A169" s="64">
        <v>1062</v>
      </c>
      <c r="B169" s="64">
        <v>63</v>
      </c>
      <c r="C169" s="59">
        <v>642</v>
      </c>
      <c r="D169" s="59">
        <v>541</v>
      </c>
      <c r="E169" s="59" t="s">
        <v>264</v>
      </c>
    </row>
    <row r="170" spans="1:5">
      <c r="A170" s="64">
        <v>1063</v>
      </c>
      <c r="B170" s="64">
        <v>63</v>
      </c>
      <c r="C170" s="59">
        <v>642</v>
      </c>
      <c r="D170" s="59">
        <v>541</v>
      </c>
      <c r="E170" s="59" t="s">
        <v>264</v>
      </c>
    </row>
    <row r="171" spans="1:5">
      <c r="A171" s="64">
        <v>1064</v>
      </c>
      <c r="B171" s="64">
        <v>63</v>
      </c>
      <c r="C171" s="59">
        <v>642</v>
      </c>
      <c r="D171" s="59">
        <v>541</v>
      </c>
      <c r="E171" s="59" t="s">
        <v>264</v>
      </c>
    </row>
    <row r="172" spans="1:5">
      <c r="A172" s="64">
        <v>1065</v>
      </c>
      <c r="B172" s="64">
        <v>63</v>
      </c>
      <c r="C172" s="59">
        <v>642</v>
      </c>
      <c r="D172" s="59">
        <v>541</v>
      </c>
      <c r="E172" s="59" t="s">
        <v>264</v>
      </c>
    </row>
    <row r="173" spans="1:5">
      <c r="A173" s="64">
        <v>1066</v>
      </c>
      <c r="B173" s="64">
        <v>63</v>
      </c>
      <c r="C173" s="59">
        <v>642</v>
      </c>
      <c r="D173" s="59">
        <v>541</v>
      </c>
      <c r="E173" s="59" t="s">
        <v>264</v>
      </c>
    </row>
    <row r="174" spans="1:5">
      <c r="A174" s="64">
        <v>1067</v>
      </c>
      <c r="B174" s="64">
        <v>63</v>
      </c>
      <c r="C174" s="59">
        <v>642</v>
      </c>
      <c r="D174" s="59">
        <v>541</v>
      </c>
      <c r="E174" s="59" t="s">
        <v>264</v>
      </c>
    </row>
    <row r="175" spans="1:5">
      <c r="A175" s="64">
        <v>1068</v>
      </c>
      <c r="B175" s="64">
        <v>63</v>
      </c>
      <c r="C175" s="59">
        <v>642</v>
      </c>
      <c r="D175" s="59">
        <v>541</v>
      </c>
      <c r="E175" s="59" t="s">
        <v>264</v>
      </c>
    </row>
    <row r="176" spans="1:5">
      <c r="A176" s="64">
        <v>1069</v>
      </c>
      <c r="B176" s="64">
        <v>63</v>
      </c>
      <c r="C176" s="59">
        <v>642</v>
      </c>
      <c r="D176" s="59">
        <v>541</v>
      </c>
      <c r="E176" s="59" t="s">
        <v>264</v>
      </c>
    </row>
    <row r="177" spans="1:5">
      <c r="A177" s="64">
        <v>1070</v>
      </c>
      <c r="B177" s="64">
        <v>63</v>
      </c>
      <c r="C177" s="59">
        <v>642</v>
      </c>
      <c r="D177" s="59">
        <v>541</v>
      </c>
      <c r="E177" s="59" t="s">
        <v>264</v>
      </c>
    </row>
    <row r="178" spans="1:5">
      <c r="A178" s="64">
        <v>1071</v>
      </c>
      <c r="B178" s="64">
        <v>63</v>
      </c>
      <c r="C178" s="59">
        <v>642</v>
      </c>
      <c r="D178" s="59">
        <v>541</v>
      </c>
      <c r="E178" s="59" t="s">
        <v>264</v>
      </c>
    </row>
    <row r="179" spans="1:5">
      <c r="A179" s="64">
        <v>1072</v>
      </c>
      <c r="B179" s="64">
        <v>63</v>
      </c>
      <c r="C179" s="59">
        <v>642</v>
      </c>
      <c r="D179" s="59">
        <v>541</v>
      </c>
      <c r="E179" s="59" t="s">
        <v>264</v>
      </c>
    </row>
    <row r="180" spans="1:5">
      <c r="A180" s="64">
        <v>1073</v>
      </c>
      <c r="B180" s="64">
        <v>63</v>
      </c>
      <c r="C180" s="59">
        <v>642</v>
      </c>
      <c r="D180" s="59">
        <v>541</v>
      </c>
      <c r="E180" s="59" t="s">
        <v>264</v>
      </c>
    </row>
    <row r="181" spans="1:5">
      <c r="A181" s="64">
        <v>1074</v>
      </c>
      <c r="B181" s="64">
        <v>63</v>
      </c>
      <c r="C181" s="59">
        <v>642</v>
      </c>
      <c r="D181" s="59">
        <v>541</v>
      </c>
      <c r="E181" s="59" t="s">
        <v>264</v>
      </c>
    </row>
    <row r="182" spans="1:5">
      <c r="A182" s="64">
        <v>1075</v>
      </c>
      <c r="B182" s="64">
        <v>63</v>
      </c>
      <c r="C182" s="59">
        <v>642</v>
      </c>
      <c r="D182" s="59">
        <v>541</v>
      </c>
      <c r="E182" s="59" t="s">
        <v>264</v>
      </c>
    </row>
    <row r="183" spans="1:5">
      <c r="A183" s="64">
        <v>1076</v>
      </c>
      <c r="B183" s="64">
        <v>63</v>
      </c>
      <c r="C183" s="59">
        <v>642</v>
      </c>
      <c r="D183" s="59">
        <v>541</v>
      </c>
      <c r="E183" s="59" t="s">
        <v>264</v>
      </c>
    </row>
    <row r="184" spans="1:5">
      <c r="A184" s="64">
        <v>1077</v>
      </c>
      <c r="B184" s="64">
        <v>63</v>
      </c>
      <c r="C184" s="59">
        <v>642</v>
      </c>
      <c r="D184" s="59">
        <v>541</v>
      </c>
      <c r="E184" s="59" t="s">
        <v>264</v>
      </c>
    </row>
    <row r="185" spans="1:5">
      <c r="A185" s="64">
        <v>1078</v>
      </c>
      <c r="B185" s="64">
        <v>63</v>
      </c>
      <c r="C185" s="59">
        <v>642</v>
      </c>
      <c r="D185" s="59">
        <v>541</v>
      </c>
      <c r="E185" s="59" t="s">
        <v>264</v>
      </c>
    </row>
    <row r="186" spans="1:5">
      <c r="A186" s="64">
        <v>1079</v>
      </c>
      <c r="B186" s="64">
        <v>63</v>
      </c>
      <c r="C186" s="59">
        <v>642</v>
      </c>
      <c r="D186" s="59">
        <v>541</v>
      </c>
      <c r="E186" s="59" t="s">
        <v>264</v>
      </c>
    </row>
    <row r="187" spans="1:5">
      <c r="A187" s="64">
        <v>1080</v>
      </c>
      <c r="B187" s="64">
        <v>63</v>
      </c>
      <c r="C187" s="59">
        <v>642</v>
      </c>
      <c r="D187" s="59">
        <v>541</v>
      </c>
      <c r="E187" s="59" t="s">
        <v>264</v>
      </c>
    </row>
    <row r="188" spans="1:5">
      <c r="A188" s="64">
        <v>1081</v>
      </c>
      <c r="B188" s="64">
        <v>63</v>
      </c>
      <c r="C188" s="59">
        <v>642</v>
      </c>
      <c r="D188" s="59">
        <v>541</v>
      </c>
      <c r="E188" s="59" t="s">
        <v>264</v>
      </c>
    </row>
    <row r="189" spans="1:5">
      <c r="A189" s="64">
        <v>1082</v>
      </c>
      <c r="B189" s="64">
        <v>63</v>
      </c>
      <c r="C189" s="59">
        <v>642</v>
      </c>
      <c r="D189" s="59">
        <v>541</v>
      </c>
      <c r="E189" s="59" t="s">
        <v>264</v>
      </c>
    </row>
    <row r="190" spans="1:5">
      <c r="A190" s="64">
        <v>1083</v>
      </c>
      <c r="B190" s="64">
        <v>63</v>
      </c>
      <c r="C190" s="59">
        <v>642</v>
      </c>
      <c r="D190" s="59">
        <v>541</v>
      </c>
      <c r="E190" s="59" t="s">
        <v>264</v>
      </c>
    </row>
    <row r="191" spans="1:5">
      <c r="A191" s="64">
        <v>1084</v>
      </c>
      <c r="B191" s="64">
        <v>63</v>
      </c>
      <c r="C191" s="59">
        <v>642</v>
      </c>
      <c r="D191" s="59">
        <v>541</v>
      </c>
      <c r="E191" s="59" t="s">
        <v>264</v>
      </c>
    </row>
    <row r="192" spans="1:5">
      <c r="A192" s="64">
        <v>1085</v>
      </c>
      <c r="B192" s="64">
        <v>63</v>
      </c>
      <c r="C192" s="59">
        <v>642</v>
      </c>
      <c r="D192" s="59">
        <v>541</v>
      </c>
      <c r="E192" s="59" t="s">
        <v>264</v>
      </c>
    </row>
    <row r="193" spans="1:5">
      <c r="A193" s="64">
        <v>1086</v>
      </c>
      <c r="B193" s="64">
        <v>63</v>
      </c>
      <c r="C193" s="59">
        <v>642</v>
      </c>
      <c r="D193" s="59">
        <v>541</v>
      </c>
      <c r="E193" s="59" t="s">
        <v>264</v>
      </c>
    </row>
    <row r="194" spans="1:5">
      <c r="A194" s="64">
        <v>1087</v>
      </c>
      <c r="B194" s="64">
        <v>63</v>
      </c>
      <c r="C194" s="59">
        <v>642</v>
      </c>
      <c r="D194" s="59">
        <v>541</v>
      </c>
      <c r="E194" s="59" t="s">
        <v>264</v>
      </c>
    </row>
    <row r="195" spans="1:5">
      <c r="A195" s="64">
        <v>1088</v>
      </c>
      <c r="B195" s="64">
        <v>63</v>
      </c>
      <c r="C195" s="59">
        <v>642</v>
      </c>
      <c r="D195" s="59">
        <v>541</v>
      </c>
      <c r="E195" s="59" t="s">
        <v>264</v>
      </c>
    </row>
    <row r="196" spans="1:5">
      <c r="A196" s="64">
        <v>1089</v>
      </c>
      <c r="B196" s="64">
        <v>63</v>
      </c>
      <c r="C196" s="59">
        <v>642</v>
      </c>
      <c r="D196" s="59">
        <v>541</v>
      </c>
      <c r="E196" s="59" t="s">
        <v>264</v>
      </c>
    </row>
    <row r="197" spans="1:5">
      <c r="A197" s="64">
        <v>1090</v>
      </c>
      <c r="B197" s="64">
        <v>63</v>
      </c>
      <c r="C197" s="59">
        <v>642</v>
      </c>
      <c r="D197" s="59">
        <v>541</v>
      </c>
      <c r="E197" s="59" t="s">
        <v>264</v>
      </c>
    </row>
    <row r="198" spans="1:5">
      <c r="A198" s="64">
        <v>1091</v>
      </c>
      <c r="B198" s="64">
        <v>63</v>
      </c>
      <c r="C198" s="59">
        <v>642</v>
      </c>
      <c r="D198" s="59">
        <v>541</v>
      </c>
      <c r="E198" s="59" t="s">
        <v>264</v>
      </c>
    </row>
    <row r="199" spans="1:5">
      <c r="A199" s="64">
        <v>1092</v>
      </c>
      <c r="B199" s="64">
        <v>63</v>
      </c>
      <c r="C199" s="59">
        <v>642</v>
      </c>
      <c r="D199" s="59">
        <v>541</v>
      </c>
      <c r="E199" s="59" t="s">
        <v>264</v>
      </c>
    </row>
    <row r="200" spans="1:5">
      <c r="A200" s="64">
        <v>1093</v>
      </c>
      <c r="B200" s="64">
        <v>63</v>
      </c>
      <c r="C200" s="59">
        <v>642</v>
      </c>
      <c r="D200" s="59">
        <v>541</v>
      </c>
      <c r="E200" s="59" t="s">
        <v>264</v>
      </c>
    </row>
    <row r="201" spans="1:5">
      <c r="A201" s="64">
        <v>1094</v>
      </c>
      <c r="B201" s="64">
        <v>63</v>
      </c>
      <c r="C201" s="59">
        <v>642</v>
      </c>
      <c r="D201" s="59">
        <v>541</v>
      </c>
      <c r="E201" s="59" t="s">
        <v>264</v>
      </c>
    </row>
    <row r="202" spans="1:5">
      <c r="A202" s="64">
        <v>1095</v>
      </c>
      <c r="B202" s="64">
        <v>63</v>
      </c>
      <c r="C202" s="59">
        <v>642</v>
      </c>
      <c r="D202" s="59">
        <v>541</v>
      </c>
      <c r="E202" s="59" t="s">
        <v>264</v>
      </c>
    </row>
    <row r="203" spans="1:5">
      <c r="A203" s="64">
        <v>1096</v>
      </c>
      <c r="B203" s="64">
        <v>63</v>
      </c>
      <c r="C203" s="59">
        <v>642</v>
      </c>
      <c r="D203" s="59">
        <v>541</v>
      </c>
      <c r="E203" s="59" t="s">
        <v>264</v>
      </c>
    </row>
    <row r="204" spans="1:5">
      <c r="A204" s="64">
        <v>1097</v>
      </c>
      <c r="B204" s="64">
        <v>63</v>
      </c>
      <c r="C204" s="59">
        <v>642</v>
      </c>
      <c r="D204" s="59">
        <v>541</v>
      </c>
      <c r="E204" s="59" t="s">
        <v>264</v>
      </c>
    </row>
    <row r="205" spans="1:5">
      <c r="A205" s="64">
        <v>1098</v>
      </c>
      <c r="B205" s="64">
        <v>63</v>
      </c>
      <c r="C205" s="59">
        <v>642</v>
      </c>
      <c r="D205" s="59">
        <v>541</v>
      </c>
      <c r="E205" s="59" t="s">
        <v>264</v>
      </c>
    </row>
    <row r="206" spans="1:5">
      <c r="A206" s="64">
        <v>1099</v>
      </c>
      <c r="B206" s="64">
        <v>63</v>
      </c>
      <c r="C206" s="59">
        <v>642</v>
      </c>
      <c r="D206" s="59">
        <v>541</v>
      </c>
      <c r="E206" s="59" t="s">
        <v>264</v>
      </c>
    </row>
    <row r="207" spans="1:5">
      <c r="A207" s="64">
        <v>1100</v>
      </c>
      <c r="B207" s="64">
        <v>63</v>
      </c>
      <c r="C207" s="59">
        <v>642</v>
      </c>
      <c r="D207" s="59">
        <v>541</v>
      </c>
      <c r="E207" s="59" t="s">
        <v>264</v>
      </c>
    </row>
    <row r="208" spans="1:5">
      <c r="A208" s="64">
        <v>1101</v>
      </c>
      <c r="B208" s="64">
        <v>63</v>
      </c>
      <c r="C208" s="59">
        <v>642</v>
      </c>
      <c r="D208" s="59">
        <v>541</v>
      </c>
      <c r="E208" s="59" t="s">
        <v>264</v>
      </c>
    </row>
    <row r="209" spans="1:5">
      <c r="A209" s="64">
        <v>1102</v>
      </c>
      <c r="B209" s="64">
        <v>63</v>
      </c>
      <c r="C209" s="59">
        <v>642</v>
      </c>
      <c r="D209" s="59">
        <v>541</v>
      </c>
      <c r="E209" s="59" t="s">
        <v>264</v>
      </c>
    </row>
    <row r="210" spans="1:5">
      <c r="A210" s="64">
        <v>1103</v>
      </c>
      <c r="B210" s="64">
        <v>63</v>
      </c>
      <c r="C210" s="59">
        <v>642</v>
      </c>
      <c r="D210" s="59">
        <v>541</v>
      </c>
      <c r="E210" s="59" t="s">
        <v>264</v>
      </c>
    </row>
    <row r="211" spans="1:5">
      <c r="A211" s="64">
        <v>1104</v>
      </c>
      <c r="B211" s="64">
        <v>63</v>
      </c>
      <c r="C211" s="59">
        <v>642</v>
      </c>
      <c r="D211" s="59">
        <v>541</v>
      </c>
      <c r="E211" s="59" t="s">
        <v>264</v>
      </c>
    </row>
    <row r="212" spans="1:5">
      <c r="A212" s="64">
        <v>1105</v>
      </c>
      <c r="B212" s="64">
        <v>63</v>
      </c>
      <c r="C212" s="59">
        <v>642</v>
      </c>
      <c r="D212" s="59">
        <v>541</v>
      </c>
      <c r="E212" s="59" t="s">
        <v>264</v>
      </c>
    </row>
    <row r="213" spans="1:5">
      <c r="A213" s="64">
        <v>1106</v>
      </c>
      <c r="B213" s="64">
        <v>63</v>
      </c>
      <c r="C213" s="59">
        <v>642</v>
      </c>
      <c r="D213" s="59">
        <v>541</v>
      </c>
      <c r="E213" s="59" t="s">
        <v>264</v>
      </c>
    </row>
    <row r="214" spans="1:5">
      <c r="A214" s="64">
        <v>1107</v>
      </c>
      <c r="B214" s="64">
        <v>63</v>
      </c>
      <c r="C214" s="59">
        <v>642</v>
      </c>
      <c r="D214" s="59">
        <v>541</v>
      </c>
      <c r="E214" s="59" t="s">
        <v>264</v>
      </c>
    </row>
    <row r="215" spans="1:5">
      <c r="A215" s="64">
        <v>1108</v>
      </c>
      <c r="B215" s="64">
        <v>63</v>
      </c>
      <c r="C215" s="59">
        <v>642</v>
      </c>
      <c r="D215" s="59">
        <v>541</v>
      </c>
      <c r="E215" s="59" t="s">
        <v>264</v>
      </c>
    </row>
    <row r="216" spans="1:5">
      <c r="A216" s="64">
        <v>1109</v>
      </c>
      <c r="B216" s="64">
        <v>63</v>
      </c>
      <c r="C216" s="59">
        <v>642</v>
      </c>
      <c r="D216" s="59">
        <v>541</v>
      </c>
      <c r="E216" s="59" t="s">
        <v>264</v>
      </c>
    </row>
    <row r="217" spans="1:5">
      <c r="A217" s="64">
        <v>1110</v>
      </c>
      <c r="B217" s="64">
        <v>63</v>
      </c>
      <c r="C217" s="59">
        <v>642</v>
      </c>
      <c r="D217" s="59">
        <v>541</v>
      </c>
      <c r="E217" s="59" t="s">
        <v>264</v>
      </c>
    </row>
    <row r="218" spans="1:5">
      <c r="A218" s="64">
        <v>1112</v>
      </c>
      <c r="B218" s="64">
        <v>63</v>
      </c>
      <c r="C218" s="59">
        <v>642</v>
      </c>
      <c r="D218" s="59">
        <v>541</v>
      </c>
      <c r="E218" s="59" t="s">
        <v>264</v>
      </c>
    </row>
    <row r="219" spans="1:5">
      <c r="A219" s="64">
        <v>1113</v>
      </c>
      <c r="B219" s="64">
        <v>63</v>
      </c>
      <c r="C219" s="59">
        <v>642</v>
      </c>
      <c r="D219" s="59">
        <v>541</v>
      </c>
      <c r="E219" s="59" t="s">
        <v>264</v>
      </c>
    </row>
    <row r="220" spans="1:5">
      <c r="A220" s="64">
        <v>1114</v>
      </c>
      <c r="B220" s="64">
        <v>63</v>
      </c>
      <c r="C220" s="59">
        <v>642</v>
      </c>
      <c r="D220" s="59">
        <v>541</v>
      </c>
      <c r="E220" s="59" t="s">
        <v>264</v>
      </c>
    </row>
    <row r="221" spans="1:5">
      <c r="A221" s="64">
        <v>1115</v>
      </c>
      <c r="B221" s="64">
        <v>63</v>
      </c>
      <c r="C221" s="59">
        <v>642</v>
      </c>
      <c r="D221" s="59">
        <v>541</v>
      </c>
      <c r="E221" s="59" t="s">
        <v>264</v>
      </c>
    </row>
    <row r="222" spans="1:5">
      <c r="A222" s="64">
        <v>1116</v>
      </c>
      <c r="B222" s="64">
        <v>63</v>
      </c>
      <c r="C222" s="59">
        <v>642</v>
      </c>
      <c r="D222" s="59">
        <v>541</v>
      </c>
      <c r="E222" s="59" t="s">
        <v>264</v>
      </c>
    </row>
    <row r="223" spans="1:5">
      <c r="A223" s="64">
        <v>1118</v>
      </c>
      <c r="B223" s="64">
        <v>63</v>
      </c>
      <c r="C223" s="59">
        <v>642</v>
      </c>
      <c r="D223" s="59">
        <v>541</v>
      </c>
      <c r="E223" s="59" t="s">
        <v>264</v>
      </c>
    </row>
    <row r="224" spans="1:5">
      <c r="A224" s="64">
        <v>1119</v>
      </c>
      <c r="B224" s="64">
        <v>63</v>
      </c>
      <c r="C224" s="59">
        <v>642</v>
      </c>
      <c r="D224" s="59">
        <v>541</v>
      </c>
      <c r="E224" s="59" t="s">
        <v>264</v>
      </c>
    </row>
    <row r="225" spans="1:5">
      <c r="A225" s="64">
        <v>1120</v>
      </c>
      <c r="B225" s="64">
        <v>63</v>
      </c>
      <c r="C225" s="59">
        <v>642</v>
      </c>
      <c r="D225" s="59">
        <v>541</v>
      </c>
      <c r="E225" s="59" t="s">
        <v>264</v>
      </c>
    </row>
    <row r="226" spans="1:5">
      <c r="A226" s="64">
        <v>1121</v>
      </c>
      <c r="B226" s="64">
        <v>63</v>
      </c>
      <c r="C226" s="59">
        <v>642</v>
      </c>
      <c r="D226" s="59">
        <v>541</v>
      </c>
      <c r="E226" s="59" t="s">
        <v>264</v>
      </c>
    </row>
    <row r="227" spans="1:5">
      <c r="A227" s="64">
        <v>1122</v>
      </c>
      <c r="B227" s="64">
        <v>63</v>
      </c>
      <c r="C227" s="59">
        <v>642</v>
      </c>
      <c r="D227" s="59">
        <v>541</v>
      </c>
      <c r="E227" s="59" t="s">
        <v>264</v>
      </c>
    </row>
    <row r="228" spans="1:5">
      <c r="A228" s="64">
        <v>1123</v>
      </c>
      <c r="B228" s="64">
        <v>63</v>
      </c>
      <c r="C228" s="59">
        <v>642</v>
      </c>
      <c r="D228" s="59">
        <v>541</v>
      </c>
      <c r="E228" s="59" t="s">
        <v>264</v>
      </c>
    </row>
    <row r="229" spans="1:5">
      <c r="A229" s="64">
        <v>1124</v>
      </c>
      <c r="B229" s="64">
        <v>63</v>
      </c>
      <c r="C229" s="59">
        <v>642</v>
      </c>
      <c r="D229" s="59">
        <v>541</v>
      </c>
      <c r="E229" s="59" t="s">
        <v>264</v>
      </c>
    </row>
    <row r="230" spans="1:5">
      <c r="A230" s="64">
        <v>1125</v>
      </c>
      <c r="B230" s="64">
        <v>63</v>
      </c>
      <c r="C230" s="59">
        <v>642</v>
      </c>
      <c r="D230" s="59">
        <v>541</v>
      </c>
      <c r="E230" s="59" t="s">
        <v>264</v>
      </c>
    </row>
    <row r="231" spans="1:5">
      <c r="A231" s="64">
        <v>1126</v>
      </c>
      <c r="B231" s="64">
        <v>63</v>
      </c>
      <c r="C231" s="59">
        <v>642</v>
      </c>
      <c r="D231" s="59">
        <v>541</v>
      </c>
      <c r="E231" s="59" t="s">
        <v>264</v>
      </c>
    </row>
    <row r="232" spans="1:5">
      <c r="A232" s="64">
        <v>1127</v>
      </c>
      <c r="B232" s="64">
        <v>63</v>
      </c>
      <c r="C232" s="59">
        <v>642</v>
      </c>
      <c r="D232" s="59">
        <v>541</v>
      </c>
      <c r="E232" s="59" t="s">
        <v>264</v>
      </c>
    </row>
    <row r="233" spans="1:5">
      <c r="A233" s="64">
        <v>1128</v>
      </c>
      <c r="B233" s="64">
        <v>63</v>
      </c>
      <c r="C233" s="59">
        <v>642</v>
      </c>
      <c r="D233" s="59">
        <v>541</v>
      </c>
      <c r="E233" s="59" t="s">
        <v>264</v>
      </c>
    </row>
    <row r="234" spans="1:5">
      <c r="A234" s="64">
        <v>1129</v>
      </c>
      <c r="B234" s="64">
        <v>63</v>
      </c>
      <c r="C234" s="59">
        <v>642</v>
      </c>
      <c r="D234" s="59">
        <v>541</v>
      </c>
      <c r="E234" s="59" t="s">
        <v>264</v>
      </c>
    </row>
    <row r="235" spans="1:5">
      <c r="A235" s="64">
        <v>1130</v>
      </c>
      <c r="B235" s="64">
        <v>63</v>
      </c>
      <c r="C235" s="59">
        <v>642</v>
      </c>
      <c r="D235" s="59">
        <v>541</v>
      </c>
      <c r="E235" s="59" t="s">
        <v>264</v>
      </c>
    </row>
    <row r="236" spans="1:5">
      <c r="A236" s="64">
        <v>1131</v>
      </c>
      <c r="B236" s="64">
        <v>63</v>
      </c>
      <c r="C236" s="59">
        <v>642</v>
      </c>
      <c r="D236" s="59">
        <v>541</v>
      </c>
      <c r="E236" s="59" t="s">
        <v>264</v>
      </c>
    </row>
    <row r="237" spans="1:5">
      <c r="A237" s="64">
        <v>1132</v>
      </c>
      <c r="B237" s="64">
        <v>63</v>
      </c>
      <c r="C237" s="59">
        <v>642</v>
      </c>
      <c r="D237" s="59">
        <v>541</v>
      </c>
      <c r="E237" s="59" t="s">
        <v>264</v>
      </c>
    </row>
    <row r="238" spans="1:5">
      <c r="A238" s="64">
        <v>1133</v>
      </c>
      <c r="B238" s="64">
        <v>63</v>
      </c>
      <c r="C238" s="59">
        <v>642</v>
      </c>
      <c r="D238" s="59">
        <v>541</v>
      </c>
      <c r="E238" s="59" t="s">
        <v>264</v>
      </c>
    </row>
    <row r="239" spans="1:5">
      <c r="A239" s="64">
        <v>1134</v>
      </c>
      <c r="B239" s="64">
        <v>63</v>
      </c>
      <c r="C239" s="59">
        <v>642</v>
      </c>
      <c r="D239" s="59">
        <v>541</v>
      </c>
      <c r="E239" s="59" t="s">
        <v>264</v>
      </c>
    </row>
    <row r="240" spans="1:5">
      <c r="A240" s="64">
        <v>1135</v>
      </c>
      <c r="B240" s="64">
        <v>63</v>
      </c>
      <c r="C240" s="59">
        <v>642</v>
      </c>
      <c r="D240" s="59">
        <v>541</v>
      </c>
      <c r="E240" s="59" t="s">
        <v>264</v>
      </c>
    </row>
    <row r="241" spans="1:5">
      <c r="A241" s="64">
        <v>1136</v>
      </c>
      <c r="B241" s="64">
        <v>63</v>
      </c>
      <c r="C241" s="59">
        <v>642</v>
      </c>
      <c r="D241" s="59">
        <v>541</v>
      </c>
      <c r="E241" s="59" t="s">
        <v>264</v>
      </c>
    </row>
    <row r="242" spans="1:5">
      <c r="A242" s="64">
        <v>1137</v>
      </c>
      <c r="B242" s="64">
        <v>63</v>
      </c>
      <c r="C242" s="59">
        <v>642</v>
      </c>
      <c r="D242" s="59">
        <v>541</v>
      </c>
      <c r="E242" s="59" t="s">
        <v>264</v>
      </c>
    </row>
    <row r="243" spans="1:5">
      <c r="A243" s="64">
        <v>1138</v>
      </c>
      <c r="B243" s="64">
        <v>63</v>
      </c>
      <c r="C243" s="59">
        <v>642</v>
      </c>
      <c r="D243" s="59">
        <v>541</v>
      </c>
      <c r="E243" s="59" t="s">
        <v>264</v>
      </c>
    </row>
    <row r="244" spans="1:5">
      <c r="A244" s="64">
        <v>1139</v>
      </c>
      <c r="B244" s="64">
        <v>63</v>
      </c>
      <c r="C244" s="59">
        <v>642</v>
      </c>
      <c r="D244" s="59">
        <v>541</v>
      </c>
      <c r="E244" s="59" t="s">
        <v>264</v>
      </c>
    </row>
    <row r="245" spans="1:5">
      <c r="A245" s="64">
        <v>1140</v>
      </c>
      <c r="B245" s="64">
        <v>63</v>
      </c>
      <c r="C245" s="59">
        <v>642</v>
      </c>
      <c r="D245" s="59">
        <v>541</v>
      </c>
      <c r="E245" s="59" t="s">
        <v>264</v>
      </c>
    </row>
    <row r="246" spans="1:5">
      <c r="A246" s="64">
        <v>1141</v>
      </c>
      <c r="B246" s="64">
        <v>63</v>
      </c>
      <c r="C246" s="59">
        <v>642</v>
      </c>
      <c r="D246" s="59">
        <v>541</v>
      </c>
      <c r="E246" s="59" t="s">
        <v>264</v>
      </c>
    </row>
    <row r="247" spans="1:5">
      <c r="A247" s="64">
        <v>1142</v>
      </c>
      <c r="B247" s="64">
        <v>63</v>
      </c>
      <c r="C247" s="59">
        <v>642</v>
      </c>
      <c r="D247" s="59">
        <v>541</v>
      </c>
      <c r="E247" s="59" t="s">
        <v>264</v>
      </c>
    </row>
    <row r="248" spans="1:5">
      <c r="A248" s="64">
        <v>1143</v>
      </c>
      <c r="B248" s="64">
        <v>63</v>
      </c>
      <c r="C248" s="59">
        <v>642</v>
      </c>
      <c r="D248" s="59">
        <v>541</v>
      </c>
      <c r="E248" s="59" t="s">
        <v>264</v>
      </c>
    </row>
    <row r="249" spans="1:5">
      <c r="A249" s="64">
        <v>1144</v>
      </c>
      <c r="B249" s="64">
        <v>63</v>
      </c>
      <c r="C249" s="59">
        <v>642</v>
      </c>
      <c r="D249" s="59">
        <v>541</v>
      </c>
      <c r="E249" s="59" t="s">
        <v>264</v>
      </c>
    </row>
    <row r="250" spans="1:5">
      <c r="A250" s="64">
        <v>1145</v>
      </c>
      <c r="B250" s="64">
        <v>63</v>
      </c>
      <c r="C250" s="59">
        <v>642</v>
      </c>
      <c r="D250" s="59">
        <v>541</v>
      </c>
      <c r="E250" s="59" t="s">
        <v>264</v>
      </c>
    </row>
    <row r="251" spans="1:5">
      <c r="A251" s="64">
        <v>1146</v>
      </c>
      <c r="B251" s="64">
        <v>63</v>
      </c>
      <c r="C251" s="59">
        <v>642</v>
      </c>
      <c r="D251" s="59">
        <v>541</v>
      </c>
      <c r="E251" s="59" t="s">
        <v>264</v>
      </c>
    </row>
    <row r="252" spans="1:5">
      <c r="A252" s="64">
        <v>1147</v>
      </c>
      <c r="B252" s="64">
        <v>63</v>
      </c>
      <c r="C252" s="59">
        <v>642</v>
      </c>
      <c r="D252" s="59">
        <v>541</v>
      </c>
      <c r="E252" s="59" t="s">
        <v>264</v>
      </c>
    </row>
    <row r="253" spans="1:5">
      <c r="A253" s="64">
        <v>1148</v>
      </c>
      <c r="B253" s="64">
        <v>63</v>
      </c>
      <c r="C253" s="59">
        <v>642</v>
      </c>
      <c r="D253" s="59">
        <v>541</v>
      </c>
      <c r="E253" s="59" t="s">
        <v>264</v>
      </c>
    </row>
    <row r="254" spans="1:5">
      <c r="A254" s="64">
        <v>1149</v>
      </c>
      <c r="B254" s="64">
        <v>63</v>
      </c>
      <c r="C254" s="59">
        <v>642</v>
      </c>
      <c r="D254" s="59">
        <v>541</v>
      </c>
      <c r="E254" s="59" t="s">
        <v>264</v>
      </c>
    </row>
    <row r="255" spans="1:5">
      <c r="A255" s="64">
        <v>1150</v>
      </c>
      <c r="B255" s="64">
        <v>63</v>
      </c>
      <c r="C255" s="59">
        <v>642</v>
      </c>
      <c r="D255" s="59">
        <v>541</v>
      </c>
      <c r="E255" s="59" t="s">
        <v>264</v>
      </c>
    </row>
    <row r="256" spans="1:5">
      <c r="A256" s="64">
        <v>1151</v>
      </c>
      <c r="B256" s="64">
        <v>63</v>
      </c>
      <c r="C256" s="59">
        <v>642</v>
      </c>
      <c r="D256" s="59">
        <v>541</v>
      </c>
      <c r="E256" s="59" t="s">
        <v>264</v>
      </c>
    </row>
    <row r="257" spans="1:5">
      <c r="A257" s="64">
        <v>1152</v>
      </c>
      <c r="B257" s="64">
        <v>63</v>
      </c>
      <c r="C257" s="59">
        <v>642</v>
      </c>
      <c r="D257" s="59">
        <v>541</v>
      </c>
      <c r="E257" s="59" t="s">
        <v>264</v>
      </c>
    </row>
    <row r="258" spans="1:5">
      <c r="A258" s="64">
        <v>1153</v>
      </c>
      <c r="B258" s="64">
        <v>63</v>
      </c>
      <c r="C258" s="59">
        <v>642</v>
      </c>
      <c r="D258" s="59">
        <v>541</v>
      </c>
      <c r="E258" s="59" t="s">
        <v>264</v>
      </c>
    </row>
    <row r="259" spans="1:5">
      <c r="A259" s="64">
        <v>1154</v>
      </c>
      <c r="B259" s="64">
        <v>63</v>
      </c>
      <c r="C259" s="59">
        <v>642</v>
      </c>
      <c r="D259" s="59">
        <v>541</v>
      </c>
      <c r="E259" s="59" t="s">
        <v>264</v>
      </c>
    </row>
    <row r="260" spans="1:5">
      <c r="A260" s="64">
        <v>1155</v>
      </c>
      <c r="B260" s="64">
        <v>63</v>
      </c>
      <c r="C260" s="59">
        <v>642</v>
      </c>
      <c r="D260" s="59">
        <v>541</v>
      </c>
      <c r="E260" s="59" t="s">
        <v>264</v>
      </c>
    </row>
    <row r="261" spans="1:5">
      <c r="A261" s="64">
        <v>1156</v>
      </c>
      <c r="B261" s="64">
        <v>63</v>
      </c>
      <c r="C261" s="59">
        <v>642</v>
      </c>
      <c r="D261" s="59">
        <v>541</v>
      </c>
      <c r="E261" s="59" t="s">
        <v>264</v>
      </c>
    </row>
    <row r="262" spans="1:5">
      <c r="A262" s="64">
        <v>1157</v>
      </c>
      <c r="B262" s="64">
        <v>63</v>
      </c>
      <c r="C262" s="59">
        <v>642</v>
      </c>
      <c r="D262" s="59">
        <v>541</v>
      </c>
      <c r="E262" s="59" t="s">
        <v>264</v>
      </c>
    </row>
    <row r="263" spans="1:5">
      <c r="A263" s="64">
        <v>1158</v>
      </c>
      <c r="B263" s="64">
        <v>63</v>
      </c>
      <c r="C263" s="59">
        <v>642</v>
      </c>
      <c r="D263" s="59">
        <v>541</v>
      </c>
      <c r="E263" s="59" t="s">
        <v>264</v>
      </c>
    </row>
    <row r="264" spans="1:5">
      <c r="A264" s="64">
        <v>1159</v>
      </c>
      <c r="B264" s="64">
        <v>63</v>
      </c>
      <c r="C264" s="59">
        <v>642</v>
      </c>
      <c r="D264" s="59">
        <v>541</v>
      </c>
      <c r="E264" s="59" t="s">
        <v>264</v>
      </c>
    </row>
    <row r="265" spans="1:5">
      <c r="A265" s="64">
        <v>1160</v>
      </c>
      <c r="B265" s="64">
        <v>63</v>
      </c>
      <c r="C265" s="59">
        <v>642</v>
      </c>
      <c r="D265" s="59">
        <v>541</v>
      </c>
      <c r="E265" s="59" t="s">
        <v>264</v>
      </c>
    </row>
    <row r="266" spans="1:5">
      <c r="A266" s="64">
        <v>1161</v>
      </c>
      <c r="B266" s="64">
        <v>63</v>
      </c>
      <c r="C266" s="59">
        <v>642</v>
      </c>
      <c r="D266" s="59">
        <v>541</v>
      </c>
      <c r="E266" s="59" t="s">
        <v>264</v>
      </c>
    </row>
    <row r="267" spans="1:5">
      <c r="A267" s="64">
        <v>1162</v>
      </c>
      <c r="B267" s="64">
        <v>63</v>
      </c>
      <c r="C267" s="59">
        <v>642</v>
      </c>
      <c r="D267" s="59">
        <v>541</v>
      </c>
      <c r="E267" s="59" t="s">
        <v>264</v>
      </c>
    </row>
    <row r="268" spans="1:5">
      <c r="A268" s="64">
        <v>1163</v>
      </c>
      <c r="B268" s="64">
        <v>63</v>
      </c>
      <c r="C268" s="59">
        <v>642</v>
      </c>
      <c r="D268" s="59">
        <v>541</v>
      </c>
      <c r="E268" s="59" t="s">
        <v>264</v>
      </c>
    </row>
    <row r="269" spans="1:5">
      <c r="A269" s="64">
        <v>1164</v>
      </c>
      <c r="B269" s="64">
        <v>63</v>
      </c>
      <c r="C269" s="59">
        <v>642</v>
      </c>
      <c r="D269" s="59">
        <v>541</v>
      </c>
      <c r="E269" s="59" t="s">
        <v>264</v>
      </c>
    </row>
    <row r="270" spans="1:5">
      <c r="A270" s="64">
        <v>1165</v>
      </c>
      <c r="B270" s="64">
        <v>63</v>
      </c>
      <c r="C270" s="59">
        <v>642</v>
      </c>
      <c r="D270" s="59">
        <v>541</v>
      </c>
      <c r="E270" s="59" t="s">
        <v>264</v>
      </c>
    </row>
    <row r="271" spans="1:5">
      <c r="A271" s="64">
        <v>1166</v>
      </c>
      <c r="B271" s="64">
        <v>63</v>
      </c>
      <c r="C271" s="59">
        <v>642</v>
      </c>
      <c r="D271" s="59">
        <v>541</v>
      </c>
      <c r="E271" s="59" t="s">
        <v>264</v>
      </c>
    </row>
    <row r="272" spans="1:5">
      <c r="A272" s="64">
        <v>1167</v>
      </c>
      <c r="B272" s="64">
        <v>63</v>
      </c>
      <c r="C272" s="59">
        <v>642</v>
      </c>
      <c r="D272" s="59">
        <v>541</v>
      </c>
      <c r="E272" s="59" t="s">
        <v>264</v>
      </c>
    </row>
    <row r="273" spans="1:5">
      <c r="A273" s="64">
        <v>1168</v>
      </c>
      <c r="B273" s="64">
        <v>63</v>
      </c>
      <c r="C273" s="59">
        <v>642</v>
      </c>
      <c r="D273" s="59">
        <v>541</v>
      </c>
      <c r="E273" s="59" t="s">
        <v>264</v>
      </c>
    </row>
    <row r="274" spans="1:5">
      <c r="A274" s="64">
        <v>1169</v>
      </c>
      <c r="B274" s="64">
        <v>63</v>
      </c>
      <c r="C274" s="59">
        <v>642</v>
      </c>
      <c r="D274" s="59">
        <v>541</v>
      </c>
      <c r="E274" s="59" t="s">
        <v>264</v>
      </c>
    </row>
    <row r="275" spans="1:5">
      <c r="A275" s="64">
        <v>1170</v>
      </c>
      <c r="B275" s="64">
        <v>63</v>
      </c>
      <c r="C275" s="59">
        <v>642</v>
      </c>
      <c r="D275" s="59">
        <v>541</v>
      </c>
      <c r="E275" s="59" t="s">
        <v>264</v>
      </c>
    </row>
    <row r="276" spans="1:5">
      <c r="A276" s="64">
        <v>1171</v>
      </c>
      <c r="B276" s="64">
        <v>63</v>
      </c>
      <c r="C276" s="59">
        <v>642</v>
      </c>
      <c r="D276" s="59">
        <v>541</v>
      </c>
      <c r="E276" s="59" t="s">
        <v>264</v>
      </c>
    </row>
    <row r="277" spans="1:5">
      <c r="A277" s="64">
        <v>1172</v>
      </c>
      <c r="B277" s="64">
        <v>63</v>
      </c>
      <c r="C277" s="59">
        <v>642</v>
      </c>
      <c r="D277" s="59">
        <v>541</v>
      </c>
      <c r="E277" s="59" t="s">
        <v>264</v>
      </c>
    </row>
    <row r="278" spans="1:5">
      <c r="A278" s="64">
        <v>1173</v>
      </c>
      <c r="B278" s="64">
        <v>63</v>
      </c>
      <c r="C278" s="59">
        <v>642</v>
      </c>
      <c r="D278" s="59">
        <v>541</v>
      </c>
      <c r="E278" s="59" t="s">
        <v>264</v>
      </c>
    </row>
    <row r="279" spans="1:5">
      <c r="A279" s="64">
        <v>1174</v>
      </c>
      <c r="B279" s="64">
        <v>63</v>
      </c>
      <c r="C279" s="59">
        <v>642</v>
      </c>
      <c r="D279" s="59">
        <v>541</v>
      </c>
      <c r="E279" s="59" t="s">
        <v>264</v>
      </c>
    </row>
    <row r="280" spans="1:5">
      <c r="A280" s="64">
        <v>1175</v>
      </c>
      <c r="B280" s="64">
        <v>63</v>
      </c>
      <c r="C280" s="59">
        <v>642</v>
      </c>
      <c r="D280" s="59">
        <v>541</v>
      </c>
      <c r="E280" s="59" t="s">
        <v>264</v>
      </c>
    </row>
    <row r="281" spans="1:5">
      <c r="A281" s="64">
        <v>1176</v>
      </c>
      <c r="B281" s="64">
        <v>63</v>
      </c>
      <c r="C281" s="59">
        <v>642</v>
      </c>
      <c r="D281" s="59">
        <v>541</v>
      </c>
      <c r="E281" s="59" t="s">
        <v>264</v>
      </c>
    </row>
    <row r="282" spans="1:5">
      <c r="A282" s="64">
        <v>1177</v>
      </c>
      <c r="B282" s="64">
        <v>63</v>
      </c>
      <c r="C282" s="59">
        <v>642</v>
      </c>
      <c r="D282" s="59">
        <v>541</v>
      </c>
      <c r="E282" s="59" t="s">
        <v>264</v>
      </c>
    </row>
    <row r="283" spans="1:5">
      <c r="A283" s="64">
        <v>1178</v>
      </c>
      <c r="B283" s="64">
        <v>63</v>
      </c>
      <c r="C283" s="59">
        <v>642</v>
      </c>
      <c r="D283" s="59">
        <v>541</v>
      </c>
      <c r="E283" s="59" t="s">
        <v>264</v>
      </c>
    </row>
    <row r="284" spans="1:5">
      <c r="A284" s="64">
        <v>1179</v>
      </c>
      <c r="B284" s="64">
        <v>63</v>
      </c>
      <c r="C284" s="59">
        <v>642</v>
      </c>
      <c r="D284" s="59">
        <v>541</v>
      </c>
      <c r="E284" s="59" t="s">
        <v>264</v>
      </c>
    </row>
    <row r="285" spans="1:5">
      <c r="A285" s="64">
        <v>1180</v>
      </c>
      <c r="B285" s="64">
        <v>63</v>
      </c>
      <c r="C285" s="59">
        <v>642</v>
      </c>
      <c r="D285" s="59">
        <v>541</v>
      </c>
      <c r="E285" s="59" t="s">
        <v>264</v>
      </c>
    </row>
    <row r="286" spans="1:5">
      <c r="A286" s="64">
        <v>1181</v>
      </c>
      <c r="B286" s="64">
        <v>63</v>
      </c>
      <c r="C286" s="59">
        <v>642</v>
      </c>
      <c r="D286" s="59">
        <v>541</v>
      </c>
      <c r="E286" s="59" t="s">
        <v>264</v>
      </c>
    </row>
    <row r="287" spans="1:5">
      <c r="A287" s="64">
        <v>1182</v>
      </c>
      <c r="B287" s="64">
        <v>63</v>
      </c>
      <c r="C287" s="59">
        <v>642</v>
      </c>
      <c r="D287" s="59">
        <v>541</v>
      </c>
      <c r="E287" s="59" t="s">
        <v>264</v>
      </c>
    </row>
    <row r="288" spans="1:5">
      <c r="A288" s="64">
        <v>1183</v>
      </c>
      <c r="B288" s="64">
        <v>63</v>
      </c>
      <c r="C288" s="59">
        <v>642</v>
      </c>
      <c r="D288" s="59">
        <v>541</v>
      </c>
      <c r="E288" s="59" t="s">
        <v>264</v>
      </c>
    </row>
    <row r="289" spans="1:5">
      <c r="A289" s="64">
        <v>1184</v>
      </c>
      <c r="B289" s="64">
        <v>63</v>
      </c>
      <c r="C289" s="59">
        <v>642</v>
      </c>
      <c r="D289" s="59">
        <v>541</v>
      </c>
      <c r="E289" s="59" t="s">
        <v>264</v>
      </c>
    </row>
    <row r="290" spans="1:5">
      <c r="A290" s="64">
        <v>1185</v>
      </c>
      <c r="B290" s="64">
        <v>63</v>
      </c>
      <c r="C290" s="59">
        <v>642</v>
      </c>
      <c r="D290" s="59">
        <v>541</v>
      </c>
      <c r="E290" s="59" t="s">
        <v>264</v>
      </c>
    </row>
    <row r="291" spans="1:5">
      <c r="A291" s="64">
        <v>1186</v>
      </c>
      <c r="B291" s="64">
        <v>63</v>
      </c>
      <c r="C291" s="59">
        <v>642</v>
      </c>
      <c r="D291" s="59">
        <v>541</v>
      </c>
      <c r="E291" s="59" t="s">
        <v>264</v>
      </c>
    </row>
    <row r="292" spans="1:5">
      <c r="A292" s="64">
        <v>1187</v>
      </c>
      <c r="B292" s="64">
        <v>63</v>
      </c>
      <c r="C292" s="59">
        <v>642</v>
      </c>
      <c r="D292" s="59">
        <v>541</v>
      </c>
      <c r="E292" s="59" t="s">
        <v>264</v>
      </c>
    </row>
    <row r="293" spans="1:5">
      <c r="A293" s="64">
        <v>1188</v>
      </c>
      <c r="B293" s="64">
        <v>63</v>
      </c>
      <c r="C293" s="59">
        <v>642</v>
      </c>
      <c r="D293" s="59">
        <v>541</v>
      </c>
      <c r="E293" s="59" t="s">
        <v>264</v>
      </c>
    </row>
    <row r="294" spans="1:5">
      <c r="A294" s="64">
        <v>1189</v>
      </c>
      <c r="B294" s="64">
        <v>63</v>
      </c>
      <c r="C294" s="59">
        <v>642</v>
      </c>
      <c r="D294" s="59">
        <v>541</v>
      </c>
      <c r="E294" s="59" t="s">
        <v>264</v>
      </c>
    </row>
    <row r="295" spans="1:5">
      <c r="A295" s="64">
        <v>1190</v>
      </c>
      <c r="B295" s="64">
        <v>63</v>
      </c>
      <c r="C295" s="59">
        <v>642</v>
      </c>
      <c r="D295" s="59">
        <v>541</v>
      </c>
      <c r="E295" s="59" t="s">
        <v>264</v>
      </c>
    </row>
    <row r="296" spans="1:5">
      <c r="A296" s="64">
        <v>1191</v>
      </c>
      <c r="B296" s="64">
        <v>63</v>
      </c>
      <c r="C296" s="59">
        <v>642</v>
      </c>
      <c r="D296" s="59">
        <v>541</v>
      </c>
      <c r="E296" s="59" t="s">
        <v>264</v>
      </c>
    </row>
    <row r="297" spans="1:5">
      <c r="A297" s="64">
        <v>1192</v>
      </c>
      <c r="B297" s="64">
        <v>63</v>
      </c>
      <c r="C297" s="59">
        <v>642</v>
      </c>
      <c r="D297" s="59">
        <v>541</v>
      </c>
      <c r="E297" s="59" t="s">
        <v>264</v>
      </c>
    </row>
    <row r="298" spans="1:5">
      <c r="A298" s="64">
        <v>1193</v>
      </c>
      <c r="B298" s="64">
        <v>63</v>
      </c>
      <c r="C298" s="59">
        <v>642</v>
      </c>
      <c r="D298" s="59">
        <v>541</v>
      </c>
      <c r="E298" s="59" t="s">
        <v>264</v>
      </c>
    </row>
    <row r="299" spans="1:5">
      <c r="A299" s="64">
        <v>1194</v>
      </c>
      <c r="B299" s="64">
        <v>63</v>
      </c>
      <c r="C299" s="59">
        <v>642</v>
      </c>
      <c r="D299" s="59">
        <v>541</v>
      </c>
      <c r="E299" s="59" t="s">
        <v>264</v>
      </c>
    </row>
    <row r="300" spans="1:5">
      <c r="A300" s="64">
        <v>1195</v>
      </c>
      <c r="B300" s="64">
        <v>63</v>
      </c>
      <c r="C300" s="59">
        <v>642</v>
      </c>
      <c r="D300" s="59">
        <v>541</v>
      </c>
      <c r="E300" s="59" t="s">
        <v>264</v>
      </c>
    </row>
    <row r="301" spans="1:5">
      <c r="A301" s="64">
        <v>1196</v>
      </c>
      <c r="B301" s="64">
        <v>63</v>
      </c>
      <c r="C301" s="59">
        <v>642</v>
      </c>
      <c r="D301" s="59">
        <v>541</v>
      </c>
      <c r="E301" s="59" t="s">
        <v>264</v>
      </c>
    </row>
    <row r="302" spans="1:5">
      <c r="A302" s="64">
        <v>1197</v>
      </c>
      <c r="B302" s="64">
        <v>63</v>
      </c>
      <c r="C302" s="59">
        <v>642</v>
      </c>
      <c r="D302" s="59">
        <v>541</v>
      </c>
      <c r="E302" s="59" t="s">
        <v>264</v>
      </c>
    </row>
    <row r="303" spans="1:5">
      <c r="A303" s="64">
        <v>1198</v>
      </c>
      <c r="B303" s="64">
        <v>63</v>
      </c>
      <c r="C303" s="59">
        <v>642</v>
      </c>
      <c r="D303" s="59">
        <v>541</v>
      </c>
      <c r="E303" s="59" t="s">
        <v>264</v>
      </c>
    </row>
    <row r="304" spans="1:5">
      <c r="A304" s="64">
        <v>1199</v>
      </c>
      <c r="B304" s="64">
        <v>63</v>
      </c>
      <c r="C304" s="59">
        <v>642</v>
      </c>
      <c r="D304" s="59">
        <v>541</v>
      </c>
      <c r="E304" s="59" t="s">
        <v>264</v>
      </c>
    </row>
    <row r="305" spans="1:5">
      <c r="A305" s="64">
        <v>1200</v>
      </c>
      <c r="B305" s="64">
        <v>63</v>
      </c>
      <c r="C305" s="59">
        <v>642</v>
      </c>
      <c r="D305" s="59">
        <v>541</v>
      </c>
      <c r="E305" s="59" t="s">
        <v>264</v>
      </c>
    </row>
    <row r="306" spans="1:5">
      <c r="A306" s="64">
        <v>1201</v>
      </c>
      <c r="B306" s="64">
        <v>63</v>
      </c>
      <c r="C306" s="59">
        <v>642</v>
      </c>
      <c r="D306" s="59">
        <v>541</v>
      </c>
      <c r="E306" s="59" t="s">
        <v>264</v>
      </c>
    </row>
    <row r="307" spans="1:5">
      <c r="A307" s="64">
        <v>1202</v>
      </c>
      <c r="B307" s="64">
        <v>63</v>
      </c>
      <c r="C307" s="59">
        <v>642</v>
      </c>
      <c r="D307" s="59">
        <v>541</v>
      </c>
      <c r="E307" s="59" t="s">
        <v>264</v>
      </c>
    </row>
    <row r="308" spans="1:5">
      <c r="A308" s="64">
        <v>1203</v>
      </c>
      <c r="B308" s="64">
        <v>63</v>
      </c>
      <c r="C308" s="59">
        <v>642</v>
      </c>
      <c r="D308" s="59">
        <v>541</v>
      </c>
      <c r="E308" s="59" t="s">
        <v>264</v>
      </c>
    </row>
    <row r="309" spans="1:5">
      <c r="A309" s="64">
        <v>1204</v>
      </c>
      <c r="B309" s="64">
        <v>63</v>
      </c>
      <c r="C309" s="59">
        <v>642</v>
      </c>
      <c r="D309" s="59">
        <v>541</v>
      </c>
      <c r="E309" s="59" t="s">
        <v>264</v>
      </c>
    </row>
    <row r="310" spans="1:5">
      <c r="A310" s="64">
        <v>1205</v>
      </c>
      <c r="B310" s="64">
        <v>63</v>
      </c>
      <c r="C310" s="59">
        <v>642</v>
      </c>
      <c r="D310" s="59">
        <v>541</v>
      </c>
      <c r="E310" s="59" t="s">
        <v>264</v>
      </c>
    </row>
    <row r="311" spans="1:5">
      <c r="A311" s="64">
        <v>1206</v>
      </c>
      <c r="B311" s="64">
        <v>63</v>
      </c>
      <c r="C311" s="59">
        <v>642</v>
      </c>
      <c r="D311" s="59">
        <v>541</v>
      </c>
      <c r="E311" s="59" t="s">
        <v>264</v>
      </c>
    </row>
    <row r="312" spans="1:5">
      <c r="A312" s="64">
        <v>1207</v>
      </c>
      <c r="B312" s="64">
        <v>63</v>
      </c>
      <c r="C312" s="59">
        <v>642</v>
      </c>
      <c r="D312" s="59">
        <v>541</v>
      </c>
      <c r="E312" s="59" t="s">
        <v>264</v>
      </c>
    </row>
    <row r="313" spans="1:5">
      <c r="A313" s="64">
        <v>1208</v>
      </c>
      <c r="B313" s="64">
        <v>63</v>
      </c>
      <c r="C313" s="59">
        <v>642</v>
      </c>
      <c r="D313" s="59">
        <v>541</v>
      </c>
      <c r="E313" s="59" t="s">
        <v>264</v>
      </c>
    </row>
    <row r="314" spans="1:5">
      <c r="A314" s="64">
        <v>1209</v>
      </c>
      <c r="B314" s="64">
        <v>63</v>
      </c>
      <c r="C314" s="59">
        <v>642</v>
      </c>
      <c r="D314" s="59">
        <v>541</v>
      </c>
      <c r="E314" s="59" t="s">
        <v>264</v>
      </c>
    </row>
    <row r="315" spans="1:5">
      <c r="A315" s="64">
        <v>1210</v>
      </c>
      <c r="B315" s="64">
        <v>63</v>
      </c>
      <c r="C315" s="59">
        <v>642</v>
      </c>
      <c r="D315" s="59">
        <v>541</v>
      </c>
      <c r="E315" s="59" t="s">
        <v>264</v>
      </c>
    </row>
    <row r="316" spans="1:5">
      <c r="A316" s="64">
        <v>1211</v>
      </c>
      <c r="B316" s="64">
        <v>63</v>
      </c>
      <c r="C316" s="59">
        <v>642</v>
      </c>
      <c r="D316" s="59">
        <v>541</v>
      </c>
      <c r="E316" s="59" t="s">
        <v>264</v>
      </c>
    </row>
    <row r="317" spans="1:5">
      <c r="A317" s="64">
        <v>1212</v>
      </c>
      <c r="B317" s="64">
        <v>63</v>
      </c>
      <c r="C317" s="59">
        <v>642</v>
      </c>
      <c r="D317" s="59">
        <v>541</v>
      </c>
      <c r="E317" s="59" t="s">
        <v>264</v>
      </c>
    </row>
    <row r="318" spans="1:5">
      <c r="A318" s="64">
        <v>1213</v>
      </c>
      <c r="B318" s="64">
        <v>63</v>
      </c>
      <c r="C318" s="59">
        <v>642</v>
      </c>
      <c r="D318" s="59">
        <v>541</v>
      </c>
      <c r="E318" s="59" t="s">
        <v>264</v>
      </c>
    </row>
    <row r="319" spans="1:5">
      <c r="A319" s="64">
        <v>1214</v>
      </c>
      <c r="B319" s="64">
        <v>63</v>
      </c>
      <c r="C319" s="59">
        <v>642</v>
      </c>
      <c r="D319" s="59">
        <v>541</v>
      </c>
      <c r="E319" s="59" t="s">
        <v>264</v>
      </c>
    </row>
    <row r="320" spans="1:5">
      <c r="A320" s="64">
        <v>1215</v>
      </c>
      <c r="B320" s="64">
        <v>63</v>
      </c>
      <c r="C320" s="59">
        <v>642</v>
      </c>
      <c r="D320" s="59">
        <v>541</v>
      </c>
      <c r="E320" s="59" t="s">
        <v>264</v>
      </c>
    </row>
    <row r="321" spans="1:5">
      <c r="A321" s="64">
        <v>1216</v>
      </c>
      <c r="B321" s="64">
        <v>63</v>
      </c>
      <c r="C321" s="59">
        <v>642</v>
      </c>
      <c r="D321" s="59">
        <v>541</v>
      </c>
      <c r="E321" s="59" t="s">
        <v>264</v>
      </c>
    </row>
    <row r="322" spans="1:5">
      <c r="A322" s="64">
        <v>1217</v>
      </c>
      <c r="B322" s="64">
        <v>63</v>
      </c>
      <c r="C322" s="59">
        <v>642</v>
      </c>
      <c r="D322" s="59">
        <v>541</v>
      </c>
      <c r="E322" s="59" t="s">
        <v>264</v>
      </c>
    </row>
    <row r="323" spans="1:5">
      <c r="A323" s="64">
        <v>1218</v>
      </c>
      <c r="B323" s="64">
        <v>63</v>
      </c>
      <c r="C323" s="59">
        <v>642</v>
      </c>
      <c r="D323" s="59">
        <v>541</v>
      </c>
      <c r="E323" s="59" t="s">
        <v>264</v>
      </c>
    </row>
    <row r="324" spans="1:5">
      <c r="A324" s="64">
        <v>1219</v>
      </c>
      <c r="B324" s="64">
        <v>63</v>
      </c>
      <c r="C324" s="59">
        <v>642</v>
      </c>
      <c r="D324" s="59">
        <v>541</v>
      </c>
      <c r="E324" s="59" t="s">
        <v>264</v>
      </c>
    </row>
    <row r="325" spans="1:5">
      <c r="A325" s="64">
        <v>1220</v>
      </c>
      <c r="B325" s="64">
        <v>63</v>
      </c>
      <c r="C325" s="59">
        <v>642</v>
      </c>
      <c r="D325" s="59">
        <v>541</v>
      </c>
      <c r="E325" s="59" t="s">
        <v>264</v>
      </c>
    </row>
    <row r="326" spans="1:5">
      <c r="A326" s="64">
        <v>1221</v>
      </c>
      <c r="B326" s="64">
        <v>63</v>
      </c>
      <c r="C326" s="59">
        <v>642</v>
      </c>
      <c r="D326" s="59">
        <v>541</v>
      </c>
      <c r="E326" s="59" t="s">
        <v>264</v>
      </c>
    </row>
    <row r="327" spans="1:5">
      <c r="A327" s="64">
        <v>1222</v>
      </c>
      <c r="B327" s="64">
        <v>63</v>
      </c>
      <c r="C327" s="59">
        <v>642</v>
      </c>
      <c r="D327" s="59">
        <v>541</v>
      </c>
      <c r="E327" s="59" t="s">
        <v>264</v>
      </c>
    </row>
    <row r="328" spans="1:5">
      <c r="A328" s="64">
        <v>1223</v>
      </c>
      <c r="B328" s="64">
        <v>63</v>
      </c>
      <c r="C328" s="59">
        <v>642</v>
      </c>
      <c r="D328" s="59">
        <v>541</v>
      </c>
      <c r="E328" s="59" t="s">
        <v>264</v>
      </c>
    </row>
    <row r="329" spans="1:5">
      <c r="A329" s="64">
        <v>1224</v>
      </c>
      <c r="B329" s="64">
        <v>63</v>
      </c>
      <c r="C329" s="59">
        <v>642</v>
      </c>
      <c r="D329" s="59">
        <v>541</v>
      </c>
      <c r="E329" s="59" t="s">
        <v>264</v>
      </c>
    </row>
    <row r="330" spans="1:5">
      <c r="A330" s="64">
        <v>1225</v>
      </c>
      <c r="B330" s="64">
        <v>63</v>
      </c>
      <c r="C330" s="59">
        <v>642</v>
      </c>
      <c r="D330" s="59">
        <v>541</v>
      </c>
      <c r="E330" s="59" t="s">
        <v>264</v>
      </c>
    </row>
    <row r="331" spans="1:5">
      <c r="A331" s="64">
        <v>1226</v>
      </c>
      <c r="B331" s="64">
        <v>63</v>
      </c>
      <c r="C331" s="59">
        <v>642</v>
      </c>
      <c r="D331" s="59">
        <v>541</v>
      </c>
      <c r="E331" s="59" t="s">
        <v>264</v>
      </c>
    </row>
    <row r="332" spans="1:5">
      <c r="A332" s="64">
        <v>1227</v>
      </c>
      <c r="B332" s="64">
        <v>63</v>
      </c>
      <c r="C332" s="59">
        <v>642</v>
      </c>
      <c r="D332" s="59">
        <v>541</v>
      </c>
      <c r="E332" s="59" t="s">
        <v>264</v>
      </c>
    </row>
    <row r="333" spans="1:5">
      <c r="A333" s="64">
        <v>1228</v>
      </c>
      <c r="B333" s="64">
        <v>63</v>
      </c>
      <c r="C333" s="59">
        <v>642</v>
      </c>
      <c r="D333" s="59">
        <v>541</v>
      </c>
      <c r="E333" s="59" t="s">
        <v>264</v>
      </c>
    </row>
    <row r="334" spans="1:5">
      <c r="A334" s="64">
        <v>1229</v>
      </c>
      <c r="B334" s="64">
        <v>63</v>
      </c>
      <c r="C334" s="59">
        <v>642</v>
      </c>
      <c r="D334" s="59">
        <v>541</v>
      </c>
      <c r="E334" s="59" t="s">
        <v>264</v>
      </c>
    </row>
    <row r="335" spans="1:5">
      <c r="A335" s="64">
        <v>1230</v>
      </c>
      <c r="B335" s="64">
        <v>63</v>
      </c>
      <c r="C335" s="59">
        <v>642</v>
      </c>
      <c r="D335" s="59">
        <v>541</v>
      </c>
      <c r="E335" s="59" t="s">
        <v>264</v>
      </c>
    </row>
    <row r="336" spans="1:5">
      <c r="A336" s="64">
        <v>1231</v>
      </c>
      <c r="B336" s="64">
        <v>63</v>
      </c>
      <c r="C336" s="59">
        <v>642</v>
      </c>
      <c r="D336" s="59">
        <v>541</v>
      </c>
      <c r="E336" s="59" t="s">
        <v>264</v>
      </c>
    </row>
    <row r="337" spans="1:5">
      <c r="A337" s="64">
        <v>1232</v>
      </c>
      <c r="B337" s="64">
        <v>63</v>
      </c>
      <c r="C337" s="59">
        <v>642</v>
      </c>
      <c r="D337" s="59">
        <v>541</v>
      </c>
      <c r="E337" s="59" t="s">
        <v>264</v>
      </c>
    </row>
    <row r="338" spans="1:5">
      <c r="A338" s="64">
        <v>1233</v>
      </c>
      <c r="B338" s="64">
        <v>63</v>
      </c>
      <c r="C338" s="59">
        <v>642</v>
      </c>
      <c r="D338" s="59">
        <v>541</v>
      </c>
      <c r="E338" s="59" t="s">
        <v>264</v>
      </c>
    </row>
    <row r="339" spans="1:5">
      <c r="A339" s="64">
        <v>1234</v>
      </c>
      <c r="B339" s="64">
        <v>63</v>
      </c>
      <c r="C339" s="59">
        <v>642</v>
      </c>
      <c r="D339" s="59">
        <v>541</v>
      </c>
      <c r="E339" s="59" t="s">
        <v>264</v>
      </c>
    </row>
    <row r="340" spans="1:5">
      <c r="A340" s="64">
        <v>1235</v>
      </c>
      <c r="B340" s="64">
        <v>63</v>
      </c>
      <c r="C340" s="59">
        <v>642</v>
      </c>
      <c r="D340" s="59">
        <v>541</v>
      </c>
      <c r="E340" s="59" t="s">
        <v>264</v>
      </c>
    </row>
    <row r="341" spans="1:5">
      <c r="A341" s="64">
        <v>1236</v>
      </c>
      <c r="B341" s="64">
        <v>63</v>
      </c>
      <c r="C341" s="59">
        <v>642</v>
      </c>
      <c r="D341" s="59">
        <v>541</v>
      </c>
      <c r="E341" s="59" t="s">
        <v>264</v>
      </c>
    </row>
    <row r="342" spans="1:5">
      <c r="A342" s="64">
        <v>1237</v>
      </c>
      <c r="B342" s="64">
        <v>63</v>
      </c>
      <c r="C342" s="59">
        <v>642</v>
      </c>
      <c r="D342" s="59">
        <v>541</v>
      </c>
      <c r="E342" s="59" t="s">
        <v>264</v>
      </c>
    </row>
    <row r="343" spans="1:5">
      <c r="A343" s="64">
        <v>1238</v>
      </c>
      <c r="B343" s="64">
        <v>63</v>
      </c>
      <c r="C343" s="59">
        <v>642</v>
      </c>
      <c r="D343" s="59">
        <v>541</v>
      </c>
      <c r="E343" s="59" t="s">
        <v>264</v>
      </c>
    </row>
    <row r="344" spans="1:5">
      <c r="A344" s="64">
        <v>1239</v>
      </c>
      <c r="B344" s="64">
        <v>63</v>
      </c>
      <c r="C344" s="59">
        <v>642</v>
      </c>
      <c r="D344" s="59">
        <v>541</v>
      </c>
      <c r="E344" s="59" t="s">
        <v>264</v>
      </c>
    </row>
    <row r="345" spans="1:5">
      <c r="A345" s="64">
        <v>1240</v>
      </c>
      <c r="B345" s="64">
        <v>63</v>
      </c>
      <c r="C345" s="59">
        <v>642</v>
      </c>
      <c r="D345" s="59">
        <v>541</v>
      </c>
      <c r="E345" s="59" t="s">
        <v>264</v>
      </c>
    </row>
    <row r="346" spans="1:5">
      <c r="A346" s="64">
        <v>1241</v>
      </c>
      <c r="B346" s="64">
        <v>63</v>
      </c>
      <c r="C346" s="59">
        <v>642</v>
      </c>
      <c r="D346" s="59">
        <v>541</v>
      </c>
      <c r="E346" s="59" t="s">
        <v>264</v>
      </c>
    </row>
    <row r="347" spans="1:5">
      <c r="A347" s="64">
        <v>1242</v>
      </c>
      <c r="B347" s="64">
        <v>63</v>
      </c>
      <c r="C347" s="59">
        <v>642</v>
      </c>
      <c r="D347" s="59">
        <v>541</v>
      </c>
      <c r="E347" s="59" t="s">
        <v>264</v>
      </c>
    </row>
    <row r="348" spans="1:5">
      <c r="A348" s="64">
        <v>1243</v>
      </c>
      <c r="B348" s="64">
        <v>63</v>
      </c>
      <c r="C348" s="59">
        <v>642</v>
      </c>
      <c r="D348" s="59">
        <v>541</v>
      </c>
      <c r="E348" s="59" t="s">
        <v>264</v>
      </c>
    </row>
    <row r="349" spans="1:5">
      <c r="A349" s="64">
        <v>1244</v>
      </c>
      <c r="B349" s="64">
        <v>63</v>
      </c>
      <c r="C349" s="59">
        <v>642</v>
      </c>
      <c r="D349" s="59">
        <v>541</v>
      </c>
      <c r="E349" s="59" t="s">
        <v>264</v>
      </c>
    </row>
    <row r="350" spans="1:5">
      <c r="A350" s="64">
        <v>1245</v>
      </c>
      <c r="B350" s="64">
        <v>63</v>
      </c>
      <c r="C350" s="59">
        <v>642</v>
      </c>
      <c r="D350" s="59">
        <v>541</v>
      </c>
      <c r="E350" s="59" t="s">
        <v>264</v>
      </c>
    </row>
    <row r="351" spans="1:5">
      <c r="A351" s="64">
        <v>1246</v>
      </c>
      <c r="B351" s="64">
        <v>63</v>
      </c>
      <c r="C351" s="59">
        <v>642</v>
      </c>
      <c r="D351" s="59">
        <v>541</v>
      </c>
      <c r="E351" s="59" t="s">
        <v>264</v>
      </c>
    </row>
    <row r="352" spans="1:5">
      <c r="A352" s="64">
        <v>1247</v>
      </c>
      <c r="B352" s="64">
        <v>63</v>
      </c>
      <c r="C352" s="59">
        <v>642</v>
      </c>
      <c r="D352" s="59">
        <v>541</v>
      </c>
      <c r="E352" s="59" t="s">
        <v>264</v>
      </c>
    </row>
    <row r="353" spans="1:5">
      <c r="A353" s="64">
        <v>1248</v>
      </c>
      <c r="B353" s="64">
        <v>63</v>
      </c>
      <c r="C353" s="59">
        <v>642</v>
      </c>
      <c r="D353" s="59">
        <v>541</v>
      </c>
      <c r="E353" s="59" t="s">
        <v>264</v>
      </c>
    </row>
    <row r="354" spans="1:5">
      <c r="A354" s="64">
        <v>1249</v>
      </c>
      <c r="B354" s="64">
        <v>63</v>
      </c>
      <c r="C354" s="59">
        <v>642</v>
      </c>
      <c r="D354" s="59">
        <v>541</v>
      </c>
      <c r="E354" s="59" t="s">
        <v>264</v>
      </c>
    </row>
    <row r="355" spans="1:5">
      <c r="A355" s="64">
        <v>1250</v>
      </c>
      <c r="B355" s="64">
        <v>63</v>
      </c>
      <c r="C355" s="59">
        <v>642</v>
      </c>
      <c r="D355" s="59">
        <v>541</v>
      </c>
      <c r="E355" s="59" t="s">
        <v>264</v>
      </c>
    </row>
    <row r="356" spans="1:5">
      <c r="A356" s="64">
        <v>1251</v>
      </c>
      <c r="B356" s="64">
        <v>63</v>
      </c>
      <c r="C356" s="59">
        <v>642</v>
      </c>
      <c r="D356" s="59">
        <v>541</v>
      </c>
      <c r="E356" s="59" t="s">
        <v>264</v>
      </c>
    </row>
    <row r="357" spans="1:5">
      <c r="A357" s="64">
        <v>1252</v>
      </c>
      <c r="B357" s="64">
        <v>63</v>
      </c>
      <c r="C357" s="59">
        <v>642</v>
      </c>
      <c r="D357" s="59">
        <v>541</v>
      </c>
      <c r="E357" s="59" t="s">
        <v>264</v>
      </c>
    </row>
    <row r="358" spans="1:5">
      <c r="A358" s="64">
        <v>1253</v>
      </c>
      <c r="B358" s="64">
        <v>63</v>
      </c>
      <c r="C358" s="59">
        <v>642</v>
      </c>
      <c r="D358" s="59">
        <v>541</v>
      </c>
      <c r="E358" s="59" t="s">
        <v>264</v>
      </c>
    </row>
    <row r="359" spans="1:5">
      <c r="A359" s="64">
        <v>1254</v>
      </c>
      <c r="B359" s="64">
        <v>63</v>
      </c>
      <c r="C359" s="59">
        <v>642</v>
      </c>
      <c r="D359" s="59">
        <v>541</v>
      </c>
      <c r="E359" s="59" t="s">
        <v>264</v>
      </c>
    </row>
    <row r="360" spans="1:5">
      <c r="A360" s="64">
        <v>1255</v>
      </c>
      <c r="B360" s="64">
        <v>63</v>
      </c>
      <c r="C360" s="59">
        <v>642</v>
      </c>
      <c r="D360" s="59">
        <v>541</v>
      </c>
      <c r="E360" s="59" t="s">
        <v>264</v>
      </c>
    </row>
    <row r="361" spans="1:5">
      <c r="A361" s="64">
        <v>1256</v>
      </c>
      <c r="B361" s="64">
        <v>63</v>
      </c>
      <c r="C361" s="59">
        <v>642</v>
      </c>
      <c r="D361" s="59">
        <v>541</v>
      </c>
      <c r="E361" s="59" t="s">
        <v>264</v>
      </c>
    </row>
    <row r="362" spans="1:5">
      <c r="A362" s="64">
        <v>1257</v>
      </c>
      <c r="B362" s="64">
        <v>63</v>
      </c>
      <c r="C362" s="59">
        <v>642</v>
      </c>
      <c r="D362" s="59">
        <v>541</v>
      </c>
      <c r="E362" s="59" t="s">
        <v>264</v>
      </c>
    </row>
    <row r="363" spans="1:5">
      <c r="A363" s="64">
        <v>1258</v>
      </c>
      <c r="B363" s="64">
        <v>63</v>
      </c>
      <c r="C363" s="59">
        <v>642</v>
      </c>
      <c r="D363" s="59">
        <v>541</v>
      </c>
      <c r="E363" s="59" t="s">
        <v>264</v>
      </c>
    </row>
    <row r="364" spans="1:5">
      <c r="A364" s="64">
        <v>1259</v>
      </c>
      <c r="B364" s="64">
        <v>63</v>
      </c>
      <c r="C364" s="59">
        <v>642</v>
      </c>
      <c r="D364" s="59">
        <v>541</v>
      </c>
      <c r="E364" s="59" t="s">
        <v>264</v>
      </c>
    </row>
    <row r="365" spans="1:5">
      <c r="A365" s="64">
        <v>1260</v>
      </c>
      <c r="B365" s="64">
        <v>63</v>
      </c>
      <c r="C365" s="59">
        <v>642</v>
      </c>
      <c r="D365" s="59">
        <v>541</v>
      </c>
      <c r="E365" s="59" t="s">
        <v>264</v>
      </c>
    </row>
    <row r="366" spans="1:5">
      <c r="A366" s="64">
        <v>1262</v>
      </c>
      <c r="B366" s="64">
        <v>63</v>
      </c>
      <c r="C366" s="59">
        <v>642</v>
      </c>
      <c r="D366" s="59">
        <v>541</v>
      </c>
      <c r="E366" s="59" t="s">
        <v>264</v>
      </c>
    </row>
    <row r="367" spans="1:5">
      <c r="A367" s="64">
        <v>1263</v>
      </c>
      <c r="B367" s="64">
        <v>63</v>
      </c>
      <c r="C367" s="59">
        <v>642</v>
      </c>
      <c r="D367" s="59">
        <v>541</v>
      </c>
      <c r="E367" s="59" t="s">
        <v>264</v>
      </c>
    </row>
    <row r="368" spans="1:5">
      <c r="A368" s="64">
        <v>1264</v>
      </c>
      <c r="B368" s="64">
        <v>63</v>
      </c>
      <c r="C368" s="59">
        <v>642</v>
      </c>
      <c r="D368" s="59">
        <v>541</v>
      </c>
      <c r="E368" s="59" t="s">
        <v>264</v>
      </c>
    </row>
    <row r="369" spans="1:5">
      <c r="A369" s="64">
        <v>1265</v>
      </c>
      <c r="B369" s="64">
        <v>63</v>
      </c>
      <c r="C369" s="59">
        <v>642</v>
      </c>
      <c r="D369" s="59">
        <v>541</v>
      </c>
      <c r="E369" s="59" t="s">
        <v>264</v>
      </c>
    </row>
    <row r="370" spans="1:5">
      <c r="A370" s="64">
        <v>1266</v>
      </c>
      <c r="B370" s="64">
        <v>63</v>
      </c>
      <c r="C370" s="59">
        <v>642</v>
      </c>
      <c r="D370" s="59">
        <v>541</v>
      </c>
      <c r="E370" s="59" t="s">
        <v>264</v>
      </c>
    </row>
    <row r="371" spans="1:5">
      <c r="A371" s="64">
        <v>1267</v>
      </c>
      <c r="B371" s="64">
        <v>63</v>
      </c>
      <c r="C371" s="59">
        <v>642</v>
      </c>
      <c r="D371" s="59">
        <v>541</v>
      </c>
      <c r="E371" s="59" t="s">
        <v>264</v>
      </c>
    </row>
    <row r="372" spans="1:5">
      <c r="A372" s="64">
        <v>1268</v>
      </c>
      <c r="B372" s="64">
        <v>63</v>
      </c>
      <c r="C372" s="59">
        <v>642</v>
      </c>
      <c r="D372" s="59">
        <v>541</v>
      </c>
      <c r="E372" s="59" t="s">
        <v>264</v>
      </c>
    </row>
    <row r="373" spans="1:5">
      <c r="A373" s="64">
        <v>1269</v>
      </c>
      <c r="B373" s="64">
        <v>63</v>
      </c>
      <c r="C373" s="59">
        <v>642</v>
      </c>
      <c r="D373" s="59">
        <v>541</v>
      </c>
      <c r="E373" s="59" t="s">
        <v>264</v>
      </c>
    </row>
    <row r="374" spans="1:5">
      <c r="A374" s="64">
        <v>1270</v>
      </c>
      <c r="B374" s="64">
        <v>63</v>
      </c>
      <c r="C374" s="59">
        <v>642</v>
      </c>
      <c r="D374" s="59">
        <v>541</v>
      </c>
      <c r="E374" s="59" t="s">
        <v>264</v>
      </c>
    </row>
    <row r="375" spans="1:5">
      <c r="A375" s="64">
        <v>1272</v>
      </c>
      <c r="B375" s="64">
        <v>63</v>
      </c>
      <c r="C375" s="59">
        <v>642</v>
      </c>
      <c r="D375" s="59">
        <v>541</v>
      </c>
      <c r="E375" s="59" t="s">
        <v>264</v>
      </c>
    </row>
    <row r="376" spans="1:5">
      <c r="A376" s="64">
        <v>1273</v>
      </c>
      <c r="B376" s="64">
        <v>63</v>
      </c>
      <c r="C376" s="59">
        <v>642</v>
      </c>
      <c r="D376" s="59">
        <v>541</v>
      </c>
      <c r="E376" s="59" t="s">
        <v>264</v>
      </c>
    </row>
    <row r="377" spans="1:5">
      <c r="A377" s="64">
        <v>1274</v>
      </c>
      <c r="B377" s="64">
        <v>63</v>
      </c>
      <c r="C377" s="59">
        <v>642</v>
      </c>
      <c r="D377" s="59">
        <v>541</v>
      </c>
      <c r="E377" s="59" t="s">
        <v>264</v>
      </c>
    </row>
    <row r="378" spans="1:5">
      <c r="A378" s="64">
        <v>1275</v>
      </c>
      <c r="B378" s="64">
        <v>63</v>
      </c>
      <c r="C378" s="59">
        <v>642</v>
      </c>
      <c r="D378" s="59">
        <v>541</v>
      </c>
      <c r="E378" s="59" t="s">
        <v>264</v>
      </c>
    </row>
    <row r="379" spans="1:5">
      <c r="A379" s="64">
        <v>1276</v>
      </c>
      <c r="B379" s="64">
        <v>63</v>
      </c>
      <c r="C379" s="59">
        <v>642</v>
      </c>
      <c r="D379" s="59">
        <v>541</v>
      </c>
      <c r="E379" s="59" t="s">
        <v>264</v>
      </c>
    </row>
    <row r="380" spans="1:5">
      <c r="A380" s="64">
        <v>1277</v>
      </c>
      <c r="B380" s="64">
        <v>63</v>
      </c>
      <c r="C380" s="59">
        <v>642</v>
      </c>
      <c r="D380" s="59">
        <v>541</v>
      </c>
      <c r="E380" s="59" t="s">
        <v>264</v>
      </c>
    </row>
    <row r="381" spans="1:5">
      <c r="A381" s="64">
        <v>1278</v>
      </c>
      <c r="B381" s="64">
        <v>63</v>
      </c>
      <c r="C381" s="59">
        <v>642</v>
      </c>
      <c r="D381" s="59">
        <v>541</v>
      </c>
      <c r="E381" s="59" t="s">
        <v>264</v>
      </c>
    </row>
    <row r="382" spans="1:5">
      <c r="A382" s="64">
        <v>1279</v>
      </c>
      <c r="B382" s="64">
        <v>63</v>
      </c>
      <c r="C382" s="59">
        <v>642</v>
      </c>
      <c r="D382" s="59">
        <v>541</v>
      </c>
      <c r="E382" s="59" t="s">
        <v>264</v>
      </c>
    </row>
    <row r="383" spans="1:5">
      <c r="A383" s="64">
        <v>1280</v>
      </c>
      <c r="B383" s="64">
        <v>63</v>
      </c>
      <c r="C383" s="59">
        <v>642</v>
      </c>
      <c r="D383" s="59">
        <v>541</v>
      </c>
      <c r="E383" s="59" t="s">
        <v>264</v>
      </c>
    </row>
    <row r="384" spans="1:5">
      <c r="A384" s="64">
        <v>1281</v>
      </c>
      <c r="B384" s="64">
        <v>63</v>
      </c>
      <c r="C384" s="59">
        <v>642</v>
      </c>
      <c r="D384" s="59">
        <v>541</v>
      </c>
      <c r="E384" s="59" t="s">
        <v>264</v>
      </c>
    </row>
    <row r="385" spans="1:5">
      <c r="A385" s="64">
        <v>1282</v>
      </c>
      <c r="B385" s="64">
        <v>63</v>
      </c>
      <c r="C385" s="59">
        <v>642</v>
      </c>
      <c r="D385" s="59">
        <v>541</v>
      </c>
      <c r="E385" s="59" t="s">
        <v>264</v>
      </c>
    </row>
    <row r="386" spans="1:5">
      <c r="A386" s="64">
        <v>1283</v>
      </c>
      <c r="B386" s="64">
        <v>63</v>
      </c>
      <c r="C386" s="59">
        <v>642</v>
      </c>
      <c r="D386" s="59">
        <v>541</v>
      </c>
      <c r="E386" s="59" t="s">
        <v>264</v>
      </c>
    </row>
    <row r="387" spans="1:5">
      <c r="A387" s="64">
        <v>1284</v>
      </c>
      <c r="B387" s="64">
        <v>63</v>
      </c>
      <c r="C387" s="59">
        <v>642</v>
      </c>
      <c r="D387" s="59">
        <v>541</v>
      </c>
      <c r="E387" s="59" t="s">
        <v>264</v>
      </c>
    </row>
    <row r="388" spans="1:5">
      <c r="A388" s="64">
        <v>1285</v>
      </c>
      <c r="B388" s="64">
        <v>63</v>
      </c>
      <c r="C388" s="59">
        <v>642</v>
      </c>
      <c r="D388" s="59">
        <v>541</v>
      </c>
      <c r="E388" s="59" t="s">
        <v>264</v>
      </c>
    </row>
    <row r="389" spans="1:5">
      <c r="A389" s="64">
        <v>1286</v>
      </c>
      <c r="B389" s="64">
        <v>63</v>
      </c>
      <c r="C389" s="59">
        <v>642</v>
      </c>
      <c r="D389" s="59">
        <v>541</v>
      </c>
      <c r="E389" s="59" t="s">
        <v>264</v>
      </c>
    </row>
    <row r="390" spans="1:5">
      <c r="A390" s="64">
        <v>1287</v>
      </c>
      <c r="B390" s="64">
        <v>63</v>
      </c>
      <c r="C390" s="59">
        <v>642</v>
      </c>
      <c r="D390" s="59">
        <v>541</v>
      </c>
      <c r="E390" s="59" t="s">
        <v>264</v>
      </c>
    </row>
    <row r="391" spans="1:5">
      <c r="A391" s="64">
        <v>1288</v>
      </c>
      <c r="B391" s="64">
        <v>63</v>
      </c>
      <c r="C391" s="59">
        <v>642</v>
      </c>
      <c r="D391" s="59">
        <v>541</v>
      </c>
      <c r="E391" s="59" t="s">
        <v>264</v>
      </c>
    </row>
    <row r="392" spans="1:5">
      <c r="A392" s="64">
        <v>1289</v>
      </c>
      <c r="B392" s="64">
        <v>63</v>
      </c>
      <c r="C392" s="59">
        <v>642</v>
      </c>
      <c r="D392" s="59">
        <v>541</v>
      </c>
      <c r="E392" s="59" t="s">
        <v>264</v>
      </c>
    </row>
    <row r="393" spans="1:5">
      <c r="A393" s="64">
        <v>1290</v>
      </c>
      <c r="B393" s="64">
        <v>63</v>
      </c>
      <c r="C393" s="59">
        <v>642</v>
      </c>
      <c r="D393" s="59">
        <v>541</v>
      </c>
      <c r="E393" s="59" t="s">
        <v>264</v>
      </c>
    </row>
    <row r="394" spans="1:5">
      <c r="A394" s="64">
        <v>1291</v>
      </c>
      <c r="B394" s="64">
        <v>63</v>
      </c>
      <c r="C394" s="59">
        <v>642</v>
      </c>
      <c r="D394" s="59">
        <v>541</v>
      </c>
      <c r="E394" s="59" t="s">
        <v>264</v>
      </c>
    </row>
    <row r="395" spans="1:5">
      <c r="A395" s="64">
        <v>1292</v>
      </c>
      <c r="B395" s="64">
        <v>63</v>
      </c>
      <c r="C395" s="59">
        <v>642</v>
      </c>
      <c r="D395" s="59">
        <v>541</v>
      </c>
      <c r="E395" s="59" t="s">
        <v>264</v>
      </c>
    </row>
    <row r="396" spans="1:5">
      <c r="A396" s="64">
        <v>1293</v>
      </c>
      <c r="B396" s="64">
        <v>63</v>
      </c>
      <c r="C396" s="59">
        <v>642</v>
      </c>
      <c r="D396" s="59">
        <v>541</v>
      </c>
      <c r="E396" s="59" t="s">
        <v>264</v>
      </c>
    </row>
    <row r="397" spans="1:5">
      <c r="A397" s="64">
        <v>1294</v>
      </c>
      <c r="B397" s="64">
        <v>63</v>
      </c>
      <c r="C397" s="59">
        <v>642</v>
      </c>
      <c r="D397" s="59">
        <v>541</v>
      </c>
      <c r="E397" s="59" t="s">
        <v>264</v>
      </c>
    </row>
    <row r="398" spans="1:5">
      <c r="A398" s="64">
        <v>1295</v>
      </c>
      <c r="B398" s="64">
        <v>63</v>
      </c>
      <c r="C398" s="59">
        <v>642</v>
      </c>
      <c r="D398" s="59">
        <v>541</v>
      </c>
      <c r="E398" s="59" t="s">
        <v>264</v>
      </c>
    </row>
    <row r="399" spans="1:5">
      <c r="A399" s="64">
        <v>1296</v>
      </c>
      <c r="B399" s="64">
        <v>63</v>
      </c>
      <c r="C399" s="59">
        <v>642</v>
      </c>
      <c r="D399" s="59">
        <v>541</v>
      </c>
      <c r="E399" s="59" t="s">
        <v>264</v>
      </c>
    </row>
    <row r="400" spans="1:5">
      <c r="A400" s="64">
        <v>1297</v>
      </c>
      <c r="B400" s="64">
        <v>63</v>
      </c>
      <c r="C400" s="59">
        <v>642</v>
      </c>
      <c r="D400" s="59">
        <v>541</v>
      </c>
      <c r="E400" s="59" t="s">
        <v>264</v>
      </c>
    </row>
    <row r="401" spans="1:5">
      <c r="A401" s="64">
        <v>1298</v>
      </c>
      <c r="B401" s="64">
        <v>63</v>
      </c>
      <c r="C401" s="59">
        <v>642</v>
      </c>
      <c r="D401" s="59">
        <v>541</v>
      </c>
      <c r="E401" s="59" t="s">
        <v>264</v>
      </c>
    </row>
    <row r="402" spans="1:5">
      <c r="A402" s="64">
        <v>1299</v>
      </c>
      <c r="B402" s="64">
        <v>63</v>
      </c>
      <c r="C402" s="59">
        <v>642</v>
      </c>
      <c r="D402" s="59">
        <v>541</v>
      </c>
      <c r="E402" s="59" t="s">
        <v>264</v>
      </c>
    </row>
    <row r="403" spans="1:5">
      <c r="A403" s="64">
        <v>1300</v>
      </c>
      <c r="B403" s="64">
        <v>63</v>
      </c>
      <c r="C403" s="59">
        <v>642</v>
      </c>
      <c r="D403" s="59">
        <v>541</v>
      </c>
      <c r="E403" s="59" t="s">
        <v>264</v>
      </c>
    </row>
    <row r="404" spans="1:5">
      <c r="A404" s="64">
        <v>1301</v>
      </c>
      <c r="B404" s="64">
        <v>63</v>
      </c>
      <c r="C404" s="59">
        <v>642</v>
      </c>
      <c r="D404" s="59">
        <v>541</v>
      </c>
      <c r="E404" s="59" t="s">
        <v>264</v>
      </c>
    </row>
    <row r="405" spans="1:5">
      <c r="A405" s="64">
        <v>1302</v>
      </c>
      <c r="B405" s="64">
        <v>63</v>
      </c>
      <c r="C405" s="59">
        <v>642</v>
      </c>
      <c r="D405" s="59">
        <v>541</v>
      </c>
      <c r="E405" s="59" t="s">
        <v>264</v>
      </c>
    </row>
    <row r="406" spans="1:5">
      <c r="A406" s="64">
        <v>1303</v>
      </c>
      <c r="B406" s="64">
        <v>63</v>
      </c>
      <c r="C406" s="59">
        <v>642</v>
      </c>
      <c r="D406" s="59">
        <v>541</v>
      </c>
      <c r="E406" s="59" t="s">
        <v>264</v>
      </c>
    </row>
    <row r="407" spans="1:5">
      <c r="A407" s="64">
        <v>1304</v>
      </c>
      <c r="B407" s="64">
        <v>63</v>
      </c>
      <c r="C407" s="59">
        <v>642</v>
      </c>
      <c r="D407" s="59">
        <v>541</v>
      </c>
      <c r="E407" s="59" t="s">
        <v>264</v>
      </c>
    </row>
    <row r="408" spans="1:5">
      <c r="A408" s="64">
        <v>1305</v>
      </c>
      <c r="B408" s="64">
        <v>63</v>
      </c>
      <c r="C408" s="59">
        <v>642</v>
      </c>
      <c r="D408" s="59">
        <v>541</v>
      </c>
      <c r="E408" s="59" t="s">
        <v>264</v>
      </c>
    </row>
    <row r="409" spans="1:5">
      <c r="A409" s="64">
        <v>1306</v>
      </c>
      <c r="B409" s="64">
        <v>63</v>
      </c>
      <c r="C409" s="59">
        <v>642</v>
      </c>
      <c r="D409" s="59">
        <v>541</v>
      </c>
      <c r="E409" s="59" t="s">
        <v>264</v>
      </c>
    </row>
    <row r="410" spans="1:5">
      <c r="A410" s="64">
        <v>1307</v>
      </c>
      <c r="B410" s="64">
        <v>63</v>
      </c>
      <c r="C410" s="59">
        <v>642</v>
      </c>
      <c r="D410" s="59">
        <v>541</v>
      </c>
      <c r="E410" s="59" t="s">
        <v>264</v>
      </c>
    </row>
    <row r="411" spans="1:5">
      <c r="A411" s="64">
        <v>1308</v>
      </c>
      <c r="B411" s="64">
        <v>63</v>
      </c>
      <c r="C411" s="59">
        <v>642</v>
      </c>
      <c r="D411" s="59">
        <v>541</v>
      </c>
      <c r="E411" s="59" t="s">
        <v>264</v>
      </c>
    </row>
    <row r="412" spans="1:5">
      <c r="A412" s="64">
        <v>1309</v>
      </c>
      <c r="B412" s="64">
        <v>63</v>
      </c>
      <c r="C412" s="59">
        <v>642</v>
      </c>
      <c r="D412" s="59">
        <v>541</v>
      </c>
      <c r="E412" s="59" t="s">
        <v>264</v>
      </c>
    </row>
    <row r="413" spans="1:5">
      <c r="A413" s="64">
        <v>1310</v>
      </c>
      <c r="B413" s="64">
        <v>63</v>
      </c>
      <c r="C413" s="59">
        <v>642</v>
      </c>
      <c r="D413" s="59">
        <v>541</v>
      </c>
      <c r="E413" s="59" t="s">
        <v>264</v>
      </c>
    </row>
    <row r="414" spans="1:5">
      <c r="A414" s="64">
        <v>1311</v>
      </c>
      <c r="B414" s="64">
        <v>63</v>
      </c>
      <c r="C414" s="59">
        <v>642</v>
      </c>
      <c r="D414" s="59">
        <v>541</v>
      </c>
      <c r="E414" s="59" t="s">
        <v>264</v>
      </c>
    </row>
    <row r="415" spans="1:5">
      <c r="A415" s="64">
        <v>1312</v>
      </c>
      <c r="B415" s="64">
        <v>63</v>
      </c>
      <c r="C415" s="59">
        <v>642</v>
      </c>
      <c r="D415" s="59">
        <v>541</v>
      </c>
      <c r="E415" s="59" t="s">
        <v>264</v>
      </c>
    </row>
    <row r="416" spans="1:5">
      <c r="A416" s="64">
        <v>1313</v>
      </c>
      <c r="B416" s="64">
        <v>63</v>
      </c>
      <c r="C416" s="59">
        <v>642</v>
      </c>
      <c r="D416" s="59">
        <v>541</v>
      </c>
      <c r="E416" s="59" t="s">
        <v>264</v>
      </c>
    </row>
    <row r="417" spans="1:5">
      <c r="A417" s="64">
        <v>1314</v>
      </c>
      <c r="B417" s="64">
        <v>63</v>
      </c>
      <c r="C417" s="59">
        <v>642</v>
      </c>
      <c r="D417" s="59">
        <v>541</v>
      </c>
      <c r="E417" s="59" t="s">
        <v>264</v>
      </c>
    </row>
    <row r="418" spans="1:5">
      <c r="A418" s="64">
        <v>1315</v>
      </c>
      <c r="B418" s="64">
        <v>63</v>
      </c>
      <c r="C418" s="59">
        <v>642</v>
      </c>
      <c r="D418" s="59">
        <v>541</v>
      </c>
      <c r="E418" s="59" t="s">
        <v>264</v>
      </c>
    </row>
    <row r="419" spans="1:5">
      <c r="A419" s="64">
        <v>1316</v>
      </c>
      <c r="B419" s="64">
        <v>63</v>
      </c>
      <c r="C419" s="59">
        <v>642</v>
      </c>
      <c r="D419" s="59">
        <v>541</v>
      </c>
      <c r="E419" s="59" t="s">
        <v>264</v>
      </c>
    </row>
    <row r="420" spans="1:5">
      <c r="A420" s="64">
        <v>1317</v>
      </c>
      <c r="B420" s="64">
        <v>63</v>
      </c>
      <c r="C420" s="59">
        <v>642</v>
      </c>
      <c r="D420" s="59">
        <v>541</v>
      </c>
      <c r="E420" s="59" t="s">
        <v>264</v>
      </c>
    </row>
    <row r="421" spans="1:5">
      <c r="A421" s="64">
        <v>1318</v>
      </c>
      <c r="B421" s="64">
        <v>63</v>
      </c>
      <c r="C421" s="59">
        <v>642</v>
      </c>
      <c r="D421" s="59">
        <v>541</v>
      </c>
      <c r="E421" s="59" t="s">
        <v>264</v>
      </c>
    </row>
    <row r="422" spans="1:5">
      <c r="A422" s="64">
        <v>1319</v>
      </c>
      <c r="B422" s="64">
        <v>63</v>
      </c>
      <c r="C422" s="59">
        <v>642</v>
      </c>
      <c r="D422" s="59">
        <v>541</v>
      </c>
      <c r="E422" s="59" t="s">
        <v>264</v>
      </c>
    </row>
    <row r="423" spans="1:5">
      <c r="A423" s="64">
        <v>1320</v>
      </c>
      <c r="B423" s="64">
        <v>63</v>
      </c>
      <c r="C423" s="59">
        <v>642</v>
      </c>
      <c r="D423" s="59">
        <v>541</v>
      </c>
      <c r="E423" s="59" t="s">
        <v>264</v>
      </c>
    </row>
    <row r="424" spans="1:5">
      <c r="A424" s="64">
        <v>1321</v>
      </c>
      <c r="B424" s="64">
        <v>63</v>
      </c>
      <c r="C424" s="59">
        <v>642</v>
      </c>
      <c r="D424" s="59">
        <v>541</v>
      </c>
      <c r="E424" s="59" t="s">
        <v>264</v>
      </c>
    </row>
    <row r="425" spans="1:5">
      <c r="A425" s="64">
        <v>1322</v>
      </c>
      <c r="B425" s="64">
        <v>63</v>
      </c>
      <c r="C425" s="59">
        <v>642</v>
      </c>
      <c r="D425" s="59">
        <v>541</v>
      </c>
      <c r="E425" s="59" t="s">
        <v>264</v>
      </c>
    </row>
    <row r="426" spans="1:5">
      <c r="A426" s="64">
        <v>1323</v>
      </c>
      <c r="B426" s="64">
        <v>63</v>
      </c>
      <c r="C426" s="59">
        <v>642</v>
      </c>
      <c r="D426" s="59">
        <v>541</v>
      </c>
      <c r="E426" s="59" t="s">
        <v>264</v>
      </c>
    </row>
    <row r="427" spans="1:5">
      <c r="A427" s="64">
        <v>1324</v>
      </c>
      <c r="B427" s="64">
        <v>63</v>
      </c>
      <c r="C427" s="59">
        <v>642</v>
      </c>
      <c r="D427" s="59">
        <v>541</v>
      </c>
      <c r="E427" s="59" t="s">
        <v>264</v>
      </c>
    </row>
    <row r="428" spans="1:5">
      <c r="A428" s="64">
        <v>1325</v>
      </c>
      <c r="B428" s="64">
        <v>63</v>
      </c>
      <c r="C428" s="59">
        <v>642</v>
      </c>
      <c r="D428" s="59">
        <v>541</v>
      </c>
      <c r="E428" s="59" t="s">
        <v>264</v>
      </c>
    </row>
    <row r="429" spans="1:5">
      <c r="A429" s="64">
        <v>1326</v>
      </c>
      <c r="B429" s="64">
        <v>63</v>
      </c>
      <c r="C429" s="59">
        <v>642</v>
      </c>
      <c r="D429" s="59">
        <v>541</v>
      </c>
      <c r="E429" s="59" t="s">
        <v>264</v>
      </c>
    </row>
    <row r="430" spans="1:5">
      <c r="A430" s="64">
        <v>1327</v>
      </c>
      <c r="B430" s="64">
        <v>63</v>
      </c>
      <c r="C430" s="59">
        <v>642</v>
      </c>
      <c r="D430" s="59">
        <v>541</v>
      </c>
      <c r="E430" s="59" t="s">
        <v>264</v>
      </c>
    </row>
    <row r="431" spans="1:5">
      <c r="A431" s="64">
        <v>1328</v>
      </c>
      <c r="B431" s="64">
        <v>63</v>
      </c>
      <c r="C431" s="59">
        <v>642</v>
      </c>
      <c r="D431" s="59">
        <v>541</v>
      </c>
      <c r="E431" s="59" t="s">
        <v>264</v>
      </c>
    </row>
    <row r="432" spans="1:5">
      <c r="A432" s="64">
        <v>1329</v>
      </c>
      <c r="B432" s="64">
        <v>63</v>
      </c>
      <c r="C432" s="59">
        <v>642</v>
      </c>
      <c r="D432" s="59">
        <v>541</v>
      </c>
      <c r="E432" s="59" t="s">
        <v>264</v>
      </c>
    </row>
    <row r="433" spans="1:5">
      <c r="A433" s="64">
        <v>1330</v>
      </c>
      <c r="B433" s="64">
        <v>63</v>
      </c>
      <c r="C433" s="59">
        <v>642</v>
      </c>
      <c r="D433" s="59">
        <v>541</v>
      </c>
      <c r="E433" s="59" t="s">
        <v>264</v>
      </c>
    </row>
    <row r="434" spans="1:5">
      <c r="A434" s="64">
        <v>1331</v>
      </c>
      <c r="B434" s="64">
        <v>63</v>
      </c>
      <c r="C434" s="59">
        <v>642</v>
      </c>
      <c r="D434" s="59">
        <v>541</v>
      </c>
      <c r="E434" s="59" t="s">
        <v>264</v>
      </c>
    </row>
    <row r="435" spans="1:5">
      <c r="A435" s="64">
        <v>1332</v>
      </c>
      <c r="B435" s="64">
        <v>63</v>
      </c>
      <c r="C435" s="59">
        <v>642</v>
      </c>
      <c r="D435" s="59">
        <v>541</v>
      </c>
      <c r="E435" s="59" t="s">
        <v>264</v>
      </c>
    </row>
    <row r="436" spans="1:5">
      <c r="A436" s="64">
        <v>1333</v>
      </c>
      <c r="B436" s="64">
        <v>63</v>
      </c>
      <c r="C436" s="59">
        <v>642</v>
      </c>
      <c r="D436" s="59">
        <v>541</v>
      </c>
      <c r="E436" s="59" t="s">
        <v>264</v>
      </c>
    </row>
    <row r="437" spans="1:5">
      <c r="A437" s="64">
        <v>1334</v>
      </c>
      <c r="B437" s="64">
        <v>63</v>
      </c>
      <c r="C437" s="59">
        <v>642</v>
      </c>
      <c r="D437" s="59">
        <v>541</v>
      </c>
      <c r="E437" s="59" t="s">
        <v>264</v>
      </c>
    </row>
    <row r="438" spans="1:5">
      <c r="A438" s="64">
        <v>1335</v>
      </c>
      <c r="B438" s="64">
        <v>63</v>
      </c>
      <c r="C438" s="59">
        <v>642</v>
      </c>
      <c r="D438" s="59">
        <v>541</v>
      </c>
      <c r="E438" s="59" t="s">
        <v>264</v>
      </c>
    </row>
    <row r="439" spans="1:5">
      <c r="A439" s="64">
        <v>1336</v>
      </c>
      <c r="B439" s="64">
        <v>63</v>
      </c>
      <c r="C439" s="59">
        <v>642</v>
      </c>
      <c r="D439" s="59">
        <v>541</v>
      </c>
      <c r="E439" s="59" t="s">
        <v>264</v>
      </c>
    </row>
    <row r="440" spans="1:5">
      <c r="A440" s="64">
        <v>1337</v>
      </c>
      <c r="B440" s="64">
        <v>63</v>
      </c>
      <c r="C440" s="59">
        <v>642</v>
      </c>
      <c r="D440" s="59">
        <v>541</v>
      </c>
      <c r="E440" s="59" t="s">
        <v>264</v>
      </c>
    </row>
    <row r="441" spans="1:5">
      <c r="A441" s="64">
        <v>1338</v>
      </c>
      <c r="B441" s="64">
        <v>63</v>
      </c>
      <c r="C441" s="59">
        <v>642</v>
      </c>
      <c r="D441" s="59">
        <v>541</v>
      </c>
      <c r="E441" s="59" t="s">
        <v>264</v>
      </c>
    </row>
    <row r="442" spans="1:5">
      <c r="A442" s="64">
        <v>1339</v>
      </c>
      <c r="B442" s="64">
        <v>63</v>
      </c>
      <c r="C442" s="59">
        <v>642</v>
      </c>
      <c r="D442" s="59">
        <v>541</v>
      </c>
      <c r="E442" s="59" t="s">
        <v>264</v>
      </c>
    </row>
    <row r="443" spans="1:5">
      <c r="A443" s="64">
        <v>1340</v>
      </c>
      <c r="B443" s="64">
        <v>63</v>
      </c>
      <c r="C443" s="59">
        <v>642</v>
      </c>
      <c r="D443" s="59">
        <v>541</v>
      </c>
      <c r="E443" s="59" t="s">
        <v>264</v>
      </c>
    </row>
    <row r="444" spans="1:5">
      <c r="A444" s="64">
        <v>1341</v>
      </c>
      <c r="B444" s="64">
        <v>63</v>
      </c>
      <c r="C444" s="59">
        <v>642</v>
      </c>
      <c r="D444" s="59">
        <v>541</v>
      </c>
      <c r="E444" s="59" t="s">
        <v>264</v>
      </c>
    </row>
    <row r="445" spans="1:5">
      <c r="A445" s="64">
        <v>1342</v>
      </c>
      <c r="B445" s="64">
        <v>63</v>
      </c>
      <c r="C445" s="59">
        <v>642</v>
      </c>
      <c r="D445" s="59">
        <v>541</v>
      </c>
      <c r="E445" s="59" t="s">
        <v>264</v>
      </c>
    </row>
    <row r="446" spans="1:5">
      <c r="A446" s="64">
        <v>1343</v>
      </c>
      <c r="B446" s="64">
        <v>63</v>
      </c>
      <c r="C446" s="59">
        <v>642</v>
      </c>
      <c r="D446" s="59">
        <v>541</v>
      </c>
      <c r="E446" s="59" t="s">
        <v>264</v>
      </c>
    </row>
    <row r="447" spans="1:5">
      <c r="A447" s="64">
        <v>1344</v>
      </c>
      <c r="B447" s="64">
        <v>63</v>
      </c>
      <c r="C447" s="59">
        <v>642</v>
      </c>
      <c r="D447" s="59">
        <v>541</v>
      </c>
      <c r="E447" s="59" t="s">
        <v>264</v>
      </c>
    </row>
    <row r="448" spans="1:5">
      <c r="A448" s="64">
        <v>1345</v>
      </c>
      <c r="B448" s="64">
        <v>63</v>
      </c>
      <c r="C448" s="59">
        <v>642</v>
      </c>
      <c r="D448" s="59">
        <v>541</v>
      </c>
      <c r="E448" s="59" t="s">
        <v>264</v>
      </c>
    </row>
    <row r="449" spans="1:5">
      <c r="A449" s="64">
        <v>1346</v>
      </c>
      <c r="B449" s="64">
        <v>63</v>
      </c>
      <c r="C449" s="59">
        <v>642</v>
      </c>
      <c r="D449" s="59">
        <v>541</v>
      </c>
      <c r="E449" s="59" t="s">
        <v>264</v>
      </c>
    </row>
    <row r="450" spans="1:5">
      <c r="A450" s="64">
        <v>1347</v>
      </c>
      <c r="B450" s="64">
        <v>63</v>
      </c>
      <c r="C450" s="59">
        <v>642</v>
      </c>
      <c r="D450" s="59">
        <v>541</v>
      </c>
      <c r="E450" s="59" t="s">
        <v>264</v>
      </c>
    </row>
    <row r="451" spans="1:5">
      <c r="A451" s="64">
        <v>1348</v>
      </c>
      <c r="B451" s="64">
        <v>63</v>
      </c>
      <c r="C451" s="59">
        <v>642</v>
      </c>
      <c r="D451" s="59">
        <v>541</v>
      </c>
      <c r="E451" s="59" t="s">
        <v>264</v>
      </c>
    </row>
    <row r="452" spans="1:5">
      <c r="A452" s="64">
        <v>1349</v>
      </c>
      <c r="B452" s="64">
        <v>63</v>
      </c>
      <c r="C452" s="59">
        <v>642</v>
      </c>
      <c r="D452" s="59">
        <v>541</v>
      </c>
      <c r="E452" s="59" t="s">
        <v>264</v>
      </c>
    </row>
    <row r="453" spans="1:5">
      <c r="A453" s="64">
        <v>1350</v>
      </c>
      <c r="B453" s="64">
        <v>63</v>
      </c>
      <c r="C453" s="59">
        <v>642</v>
      </c>
      <c r="D453" s="59">
        <v>541</v>
      </c>
      <c r="E453" s="59" t="s">
        <v>264</v>
      </c>
    </row>
    <row r="454" spans="1:5">
      <c r="A454" s="64">
        <v>1355</v>
      </c>
      <c r="B454" s="64">
        <v>63</v>
      </c>
      <c r="C454" s="59">
        <v>642</v>
      </c>
      <c r="D454" s="59">
        <v>541</v>
      </c>
      <c r="E454" s="59" t="s">
        <v>264</v>
      </c>
    </row>
    <row r="455" spans="1:5">
      <c r="A455" s="64">
        <v>1356</v>
      </c>
      <c r="B455" s="64">
        <v>63</v>
      </c>
      <c r="C455" s="59">
        <v>642</v>
      </c>
      <c r="D455" s="59">
        <v>541</v>
      </c>
      <c r="E455" s="59" t="s">
        <v>264</v>
      </c>
    </row>
    <row r="456" spans="1:5">
      <c r="A456" s="64">
        <v>1357</v>
      </c>
      <c r="B456" s="64">
        <v>63</v>
      </c>
      <c r="C456" s="59">
        <v>642</v>
      </c>
      <c r="D456" s="59">
        <v>541</v>
      </c>
      <c r="E456" s="59" t="s">
        <v>264</v>
      </c>
    </row>
    <row r="457" spans="1:5">
      <c r="A457" s="64">
        <v>1358</v>
      </c>
      <c r="B457" s="64">
        <v>63</v>
      </c>
      <c r="C457" s="59">
        <v>642</v>
      </c>
      <c r="D457" s="59">
        <v>541</v>
      </c>
      <c r="E457" s="59" t="s">
        <v>264</v>
      </c>
    </row>
    <row r="458" spans="1:5">
      <c r="A458" s="64">
        <v>1359</v>
      </c>
      <c r="B458" s="64">
        <v>63</v>
      </c>
      <c r="C458" s="59">
        <v>642</v>
      </c>
      <c r="D458" s="59">
        <v>541</v>
      </c>
      <c r="E458" s="59" t="s">
        <v>264</v>
      </c>
    </row>
    <row r="459" spans="1:5">
      <c r="A459" s="64">
        <v>1360</v>
      </c>
      <c r="B459" s="64">
        <v>63</v>
      </c>
      <c r="C459" s="59">
        <v>642</v>
      </c>
      <c r="D459" s="59">
        <v>541</v>
      </c>
      <c r="E459" s="59" t="s">
        <v>264</v>
      </c>
    </row>
    <row r="460" spans="1:5">
      <c r="A460" s="64">
        <v>1362</v>
      </c>
      <c r="B460" s="64">
        <v>63</v>
      </c>
      <c r="C460" s="59">
        <v>642</v>
      </c>
      <c r="D460" s="59">
        <v>541</v>
      </c>
      <c r="E460" s="59" t="s">
        <v>264</v>
      </c>
    </row>
    <row r="461" spans="1:5">
      <c r="A461" s="64">
        <v>1363</v>
      </c>
      <c r="B461" s="64">
        <v>63</v>
      </c>
      <c r="C461" s="59">
        <v>642</v>
      </c>
      <c r="D461" s="59">
        <v>541</v>
      </c>
      <c r="E461" s="59" t="s">
        <v>264</v>
      </c>
    </row>
    <row r="462" spans="1:5">
      <c r="A462" s="64">
        <v>1400</v>
      </c>
      <c r="B462" s="64">
        <v>63</v>
      </c>
      <c r="C462" s="59">
        <v>642</v>
      </c>
      <c r="D462" s="59">
        <v>541</v>
      </c>
      <c r="E462" s="59" t="s">
        <v>264</v>
      </c>
    </row>
    <row r="463" spans="1:5">
      <c r="A463" s="64">
        <v>1401</v>
      </c>
      <c r="B463" s="64">
        <v>63</v>
      </c>
      <c r="C463" s="59">
        <v>642</v>
      </c>
      <c r="D463" s="59">
        <v>541</v>
      </c>
      <c r="E463" s="59" t="s">
        <v>264</v>
      </c>
    </row>
    <row r="464" spans="1:5">
      <c r="A464" s="64">
        <v>1402</v>
      </c>
      <c r="B464" s="64">
        <v>63</v>
      </c>
      <c r="C464" s="59">
        <v>642</v>
      </c>
      <c r="D464" s="59">
        <v>541</v>
      </c>
      <c r="E464" s="59" t="s">
        <v>264</v>
      </c>
    </row>
    <row r="465" spans="1:5">
      <c r="A465" s="64">
        <v>1403</v>
      </c>
      <c r="B465" s="64">
        <v>63</v>
      </c>
      <c r="C465" s="59">
        <v>642</v>
      </c>
      <c r="D465" s="59">
        <v>541</v>
      </c>
      <c r="E465" s="59" t="s">
        <v>264</v>
      </c>
    </row>
    <row r="466" spans="1:5">
      <c r="A466" s="64">
        <v>1404</v>
      </c>
      <c r="B466" s="64">
        <v>63</v>
      </c>
      <c r="C466" s="59">
        <v>642</v>
      </c>
      <c r="D466" s="59">
        <v>541</v>
      </c>
      <c r="E466" s="59" t="s">
        <v>264</v>
      </c>
    </row>
    <row r="467" spans="1:5">
      <c r="A467" s="64">
        <v>1405</v>
      </c>
      <c r="B467" s="64">
        <v>63</v>
      </c>
      <c r="C467" s="59">
        <v>642</v>
      </c>
      <c r="D467" s="59">
        <v>541</v>
      </c>
      <c r="E467" s="59" t="s">
        <v>264</v>
      </c>
    </row>
    <row r="468" spans="1:5">
      <c r="A468" s="64">
        <v>1406</v>
      </c>
      <c r="B468" s="64">
        <v>63</v>
      </c>
      <c r="C468" s="59">
        <v>642</v>
      </c>
      <c r="D468" s="59">
        <v>541</v>
      </c>
      <c r="E468" s="59" t="s">
        <v>264</v>
      </c>
    </row>
    <row r="469" spans="1:5">
      <c r="A469" s="64">
        <v>1407</v>
      </c>
      <c r="B469" s="64">
        <v>63</v>
      </c>
      <c r="C469" s="59">
        <v>642</v>
      </c>
      <c r="D469" s="59">
        <v>541</v>
      </c>
      <c r="E469" s="59" t="s">
        <v>264</v>
      </c>
    </row>
    <row r="470" spans="1:5">
      <c r="A470" s="64">
        <v>1408</v>
      </c>
      <c r="B470" s="64">
        <v>63</v>
      </c>
      <c r="C470" s="59">
        <v>642</v>
      </c>
      <c r="D470" s="59">
        <v>541</v>
      </c>
      <c r="E470" s="59" t="s">
        <v>264</v>
      </c>
    </row>
    <row r="471" spans="1:5">
      <c r="A471" s="64">
        <v>1409</v>
      </c>
      <c r="B471" s="64">
        <v>63</v>
      </c>
      <c r="C471" s="59">
        <v>642</v>
      </c>
      <c r="D471" s="59">
        <v>541</v>
      </c>
      <c r="E471" s="59" t="s">
        <v>264</v>
      </c>
    </row>
    <row r="472" spans="1:5">
      <c r="A472" s="64">
        <v>1410</v>
      </c>
      <c r="B472" s="64">
        <v>63</v>
      </c>
      <c r="C472" s="59">
        <v>642</v>
      </c>
      <c r="D472" s="59">
        <v>541</v>
      </c>
      <c r="E472" s="59" t="s">
        <v>264</v>
      </c>
    </row>
    <row r="473" spans="1:5">
      <c r="A473" s="64">
        <v>1411</v>
      </c>
      <c r="B473" s="64">
        <v>63</v>
      </c>
      <c r="C473" s="59">
        <v>642</v>
      </c>
      <c r="D473" s="59">
        <v>541</v>
      </c>
      <c r="E473" s="59" t="s">
        <v>264</v>
      </c>
    </row>
    <row r="474" spans="1:5">
      <c r="A474" s="64">
        <v>1412</v>
      </c>
      <c r="B474" s="64">
        <v>63</v>
      </c>
      <c r="C474" s="59">
        <v>642</v>
      </c>
      <c r="D474" s="59">
        <v>541</v>
      </c>
      <c r="E474" s="59" t="s">
        <v>264</v>
      </c>
    </row>
    <row r="475" spans="1:5">
      <c r="A475" s="64">
        <v>1413</v>
      </c>
      <c r="B475" s="64">
        <v>63</v>
      </c>
      <c r="C475" s="59">
        <v>642</v>
      </c>
      <c r="D475" s="59">
        <v>541</v>
      </c>
      <c r="E475" s="59" t="s">
        <v>264</v>
      </c>
    </row>
    <row r="476" spans="1:5">
      <c r="A476" s="64">
        <v>1414</v>
      </c>
      <c r="B476" s="64">
        <v>63</v>
      </c>
      <c r="C476" s="59">
        <v>642</v>
      </c>
      <c r="D476" s="59">
        <v>541</v>
      </c>
      <c r="E476" s="59" t="s">
        <v>264</v>
      </c>
    </row>
    <row r="477" spans="1:5">
      <c r="A477" s="64">
        <v>1415</v>
      </c>
      <c r="B477" s="64">
        <v>63</v>
      </c>
      <c r="C477" s="59">
        <v>642</v>
      </c>
      <c r="D477" s="59">
        <v>541</v>
      </c>
      <c r="E477" s="59" t="s">
        <v>264</v>
      </c>
    </row>
    <row r="478" spans="1:5">
      <c r="A478" s="64">
        <v>1416</v>
      </c>
      <c r="B478" s="64">
        <v>63</v>
      </c>
      <c r="C478" s="59">
        <v>642</v>
      </c>
      <c r="D478" s="59">
        <v>541</v>
      </c>
      <c r="E478" s="59" t="s">
        <v>264</v>
      </c>
    </row>
    <row r="479" spans="1:5">
      <c r="A479" s="64">
        <v>1417</v>
      </c>
      <c r="B479" s="64">
        <v>63</v>
      </c>
      <c r="C479" s="59">
        <v>642</v>
      </c>
      <c r="D479" s="59">
        <v>541</v>
      </c>
      <c r="E479" s="59" t="s">
        <v>264</v>
      </c>
    </row>
    <row r="480" spans="1:5">
      <c r="A480" s="64">
        <v>1418</v>
      </c>
      <c r="B480" s="64">
        <v>63</v>
      </c>
      <c r="C480" s="59">
        <v>642</v>
      </c>
      <c r="D480" s="59">
        <v>541</v>
      </c>
      <c r="E480" s="59" t="s">
        <v>264</v>
      </c>
    </row>
    <row r="481" spans="1:5">
      <c r="A481" s="64">
        <v>1419</v>
      </c>
      <c r="B481" s="64">
        <v>63</v>
      </c>
      <c r="C481" s="59">
        <v>642</v>
      </c>
      <c r="D481" s="59">
        <v>541</v>
      </c>
      <c r="E481" s="59" t="s">
        <v>264</v>
      </c>
    </row>
    <row r="482" spans="1:5">
      <c r="A482" s="64">
        <v>1420</v>
      </c>
      <c r="B482" s="64">
        <v>63</v>
      </c>
      <c r="C482" s="59">
        <v>642</v>
      </c>
      <c r="D482" s="59">
        <v>541</v>
      </c>
      <c r="E482" s="59" t="s">
        <v>264</v>
      </c>
    </row>
    <row r="483" spans="1:5">
      <c r="A483" s="64">
        <v>1421</v>
      </c>
      <c r="B483" s="64">
        <v>63</v>
      </c>
      <c r="C483" s="59">
        <v>642</v>
      </c>
      <c r="D483" s="59">
        <v>541</v>
      </c>
      <c r="E483" s="59" t="s">
        <v>264</v>
      </c>
    </row>
    <row r="484" spans="1:5">
      <c r="A484" s="64">
        <v>1422</v>
      </c>
      <c r="B484" s="64">
        <v>63</v>
      </c>
      <c r="C484" s="59">
        <v>642</v>
      </c>
      <c r="D484" s="59">
        <v>541</v>
      </c>
      <c r="E484" s="59" t="s">
        <v>264</v>
      </c>
    </row>
    <row r="485" spans="1:5">
      <c r="A485" s="64">
        <v>1423</v>
      </c>
      <c r="B485" s="64">
        <v>63</v>
      </c>
      <c r="C485" s="59">
        <v>642</v>
      </c>
      <c r="D485" s="59">
        <v>541</v>
      </c>
      <c r="E485" s="59" t="s">
        <v>264</v>
      </c>
    </row>
    <row r="486" spans="1:5">
      <c r="A486" s="64">
        <v>1424</v>
      </c>
      <c r="B486" s="64">
        <v>63</v>
      </c>
      <c r="C486" s="59">
        <v>642</v>
      </c>
      <c r="D486" s="59">
        <v>541</v>
      </c>
      <c r="E486" s="59" t="s">
        <v>264</v>
      </c>
    </row>
    <row r="487" spans="1:5">
      <c r="A487" s="64">
        <v>1425</v>
      </c>
      <c r="B487" s="64">
        <v>63</v>
      </c>
      <c r="C487" s="59">
        <v>642</v>
      </c>
      <c r="D487" s="59">
        <v>541</v>
      </c>
      <c r="E487" s="59" t="s">
        <v>264</v>
      </c>
    </row>
    <row r="488" spans="1:5">
      <c r="A488" s="64">
        <v>1426</v>
      </c>
      <c r="B488" s="64">
        <v>63</v>
      </c>
      <c r="C488" s="59">
        <v>642</v>
      </c>
      <c r="D488" s="59">
        <v>541</v>
      </c>
      <c r="E488" s="59" t="s">
        <v>264</v>
      </c>
    </row>
    <row r="489" spans="1:5">
      <c r="A489" s="64">
        <v>1427</v>
      </c>
      <c r="B489" s="64">
        <v>63</v>
      </c>
      <c r="C489" s="59">
        <v>642</v>
      </c>
      <c r="D489" s="59">
        <v>541</v>
      </c>
      <c r="E489" s="59" t="s">
        <v>264</v>
      </c>
    </row>
    <row r="490" spans="1:5">
      <c r="A490" s="64">
        <v>1428</v>
      </c>
      <c r="B490" s="64">
        <v>63</v>
      </c>
      <c r="C490" s="59">
        <v>642</v>
      </c>
      <c r="D490" s="59">
        <v>541</v>
      </c>
      <c r="E490" s="59" t="s">
        <v>264</v>
      </c>
    </row>
    <row r="491" spans="1:5">
      <c r="A491" s="64">
        <v>1429</v>
      </c>
      <c r="B491" s="64">
        <v>63</v>
      </c>
      <c r="C491" s="59">
        <v>642</v>
      </c>
      <c r="D491" s="59">
        <v>541</v>
      </c>
      <c r="E491" s="59" t="s">
        <v>264</v>
      </c>
    </row>
    <row r="492" spans="1:5">
      <c r="A492" s="64">
        <v>1430</v>
      </c>
      <c r="B492" s="64">
        <v>63</v>
      </c>
      <c r="C492" s="59">
        <v>642</v>
      </c>
      <c r="D492" s="59">
        <v>541</v>
      </c>
      <c r="E492" s="59" t="s">
        <v>264</v>
      </c>
    </row>
    <row r="493" spans="1:5">
      <c r="A493" s="64">
        <v>1431</v>
      </c>
      <c r="B493" s="64">
        <v>63</v>
      </c>
      <c r="C493" s="59">
        <v>642</v>
      </c>
      <c r="D493" s="59">
        <v>541</v>
      </c>
      <c r="E493" s="59" t="s">
        <v>264</v>
      </c>
    </row>
    <row r="494" spans="1:5">
      <c r="A494" s="64">
        <v>1432</v>
      </c>
      <c r="B494" s="64">
        <v>63</v>
      </c>
      <c r="C494" s="59">
        <v>642</v>
      </c>
      <c r="D494" s="59">
        <v>541</v>
      </c>
      <c r="E494" s="59" t="s">
        <v>264</v>
      </c>
    </row>
    <row r="495" spans="1:5">
      <c r="A495" s="64">
        <v>1433</v>
      </c>
      <c r="B495" s="64">
        <v>63</v>
      </c>
      <c r="C495" s="59">
        <v>642</v>
      </c>
      <c r="D495" s="59">
        <v>541</v>
      </c>
      <c r="E495" s="59" t="s">
        <v>264</v>
      </c>
    </row>
    <row r="496" spans="1:5">
      <c r="A496" s="64">
        <v>1434</v>
      </c>
      <c r="B496" s="64">
        <v>63</v>
      </c>
      <c r="C496" s="59">
        <v>642</v>
      </c>
      <c r="D496" s="59">
        <v>541</v>
      </c>
      <c r="E496" s="59" t="s">
        <v>264</v>
      </c>
    </row>
    <row r="497" spans="1:5">
      <c r="A497" s="64">
        <v>1435</v>
      </c>
      <c r="B497" s="64">
        <v>63</v>
      </c>
      <c r="C497" s="59">
        <v>642</v>
      </c>
      <c r="D497" s="59">
        <v>541</v>
      </c>
      <c r="E497" s="59" t="s">
        <v>264</v>
      </c>
    </row>
    <row r="498" spans="1:5">
      <c r="A498" s="64">
        <v>1436</v>
      </c>
      <c r="B498" s="64">
        <v>63</v>
      </c>
      <c r="C498" s="59">
        <v>642</v>
      </c>
      <c r="D498" s="59">
        <v>541</v>
      </c>
      <c r="E498" s="59" t="s">
        <v>264</v>
      </c>
    </row>
    <row r="499" spans="1:5">
      <c r="A499" s="64">
        <v>1437</v>
      </c>
      <c r="B499" s="64">
        <v>63</v>
      </c>
      <c r="C499" s="59">
        <v>642</v>
      </c>
      <c r="D499" s="59">
        <v>541</v>
      </c>
      <c r="E499" s="59" t="s">
        <v>264</v>
      </c>
    </row>
    <row r="500" spans="1:5">
      <c r="A500" s="64">
        <v>1438</v>
      </c>
      <c r="B500" s="64">
        <v>63</v>
      </c>
      <c r="C500" s="59">
        <v>642</v>
      </c>
      <c r="D500" s="59">
        <v>541</v>
      </c>
      <c r="E500" s="59" t="s">
        <v>264</v>
      </c>
    </row>
    <row r="501" spans="1:5">
      <c r="A501" s="64">
        <v>1439</v>
      </c>
      <c r="B501" s="64">
        <v>63</v>
      </c>
      <c r="C501" s="59">
        <v>642</v>
      </c>
      <c r="D501" s="59">
        <v>541</v>
      </c>
      <c r="E501" s="59" t="s">
        <v>264</v>
      </c>
    </row>
    <row r="502" spans="1:5">
      <c r="A502" s="64">
        <v>1440</v>
      </c>
      <c r="B502" s="64">
        <v>63</v>
      </c>
      <c r="C502" s="59">
        <v>642</v>
      </c>
      <c r="D502" s="59">
        <v>541</v>
      </c>
      <c r="E502" s="59" t="s">
        <v>264</v>
      </c>
    </row>
    <row r="503" spans="1:5">
      <c r="A503" s="64">
        <v>1441</v>
      </c>
      <c r="B503" s="64">
        <v>63</v>
      </c>
      <c r="C503" s="59">
        <v>642</v>
      </c>
      <c r="D503" s="59">
        <v>541</v>
      </c>
      <c r="E503" s="59" t="s">
        <v>264</v>
      </c>
    </row>
    <row r="504" spans="1:5">
      <c r="A504" s="64">
        <v>1442</v>
      </c>
      <c r="B504" s="64">
        <v>63</v>
      </c>
      <c r="C504" s="59">
        <v>642</v>
      </c>
      <c r="D504" s="59">
        <v>541</v>
      </c>
      <c r="E504" s="59" t="s">
        <v>264</v>
      </c>
    </row>
    <row r="505" spans="1:5">
      <c r="A505" s="64">
        <v>1443</v>
      </c>
      <c r="B505" s="64">
        <v>63</v>
      </c>
      <c r="C505" s="59">
        <v>642</v>
      </c>
      <c r="D505" s="59">
        <v>541</v>
      </c>
      <c r="E505" s="59" t="s">
        <v>264</v>
      </c>
    </row>
    <row r="506" spans="1:5">
      <c r="A506" s="64">
        <v>1444</v>
      </c>
      <c r="B506" s="64">
        <v>63</v>
      </c>
      <c r="C506" s="59">
        <v>642</v>
      </c>
      <c r="D506" s="59">
        <v>541</v>
      </c>
      <c r="E506" s="59" t="s">
        <v>264</v>
      </c>
    </row>
    <row r="507" spans="1:5">
      <c r="A507" s="64">
        <v>1445</v>
      </c>
      <c r="B507" s="64">
        <v>63</v>
      </c>
      <c r="C507" s="59">
        <v>642</v>
      </c>
      <c r="D507" s="59">
        <v>541</v>
      </c>
      <c r="E507" s="59" t="s">
        <v>264</v>
      </c>
    </row>
    <row r="508" spans="1:5">
      <c r="A508" s="64">
        <v>1450</v>
      </c>
      <c r="B508" s="64">
        <v>63</v>
      </c>
      <c r="C508" s="59">
        <v>642</v>
      </c>
      <c r="D508" s="59">
        <v>541</v>
      </c>
      <c r="E508" s="59" t="s">
        <v>264</v>
      </c>
    </row>
    <row r="509" spans="1:5">
      <c r="A509" s="64">
        <v>1452</v>
      </c>
      <c r="B509" s="64">
        <v>63</v>
      </c>
      <c r="C509" s="59">
        <v>642</v>
      </c>
      <c r="D509" s="59">
        <v>541</v>
      </c>
      <c r="E509" s="59" t="s">
        <v>264</v>
      </c>
    </row>
    <row r="510" spans="1:5">
      <c r="A510" s="64">
        <v>1453</v>
      </c>
      <c r="B510" s="64">
        <v>63</v>
      </c>
      <c r="C510" s="59">
        <v>642</v>
      </c>
      <c r="D510" s="59">
        <v>541</v>
      </c>
      <c r="E510" s="59" t="s">
        <v>264</v>
      </c>
    </row>
    <row r="511" spans="1:5">
      <c r="A511" s="64">
        <v>1454</v>
      </c>
      <c r="B511" s="64">
        <v>63</v>
      </c>
      <c r="C511" s="59">
        <v>642</v>
      </c>
      <c r="D511" s="59">
        <v>541</v>
      </c>
      <c r="E511" s="59" t="s">
        <v>264</v>
      </c>
    </row>
    <row r="512" spans="1:5">
      <c r="A512" s="64">
        <v>1455</v>
      </c>
      <c r="B512" s="64">
        <v>63</v>
      </c>
      <c r="C512" s="59">
        <v>642</v>
      </c>
      <c r="D512" s="59">
        <v>541</v>
      </c>
      <c r="E512" s="59" t="s">
        <v>264</v>
      </c>
    </row>
    <row r="513" spans="1:5">
      <c r="A513" s="64">
        <v>1456</v>
      </c>
      <c r="B513" s="64">
        <v>63</v>
      </c>
      <c r="C513" s="59">
        <v>642</v>
      </c>
      <c r="D513" s="59">
        <v>541</v>
      </c>
      <c r="E513" s="59" t="s">
        <v>264</v>
      </c>
    </row>
    <row r="514" spans="1:5">
      <c r="A514" s="64">
        <v>1457</v>
      </c>
      <c r="B514" s="64">
        <v>63</v>
      </c>
      <c r="C514" s="59">
        <v>642</v>
      </c>
      <c r="D514" s="59">
        <v>541</v>
      </c>
      <c r="E514" s="59" t="s">
        <v>264</v>
      </c>
    </row>
    <row r="515" spans="1:5">
      <c r="A515" s="64">
        <v>1458</v>
      </c>
      <c r="B515" s="64">
        <v>63</v>
      </c>
      <c r="C515" s="59">
        <v>642</v>
      </c>
      <c r="D515" s="59">
        <v>541</v>
      </c>
      <c r="E515" s="59" t="s">
        <v>264</v>
      </c>
    </row>
    <row r="516" spans="1:5">
      <c r="A516" s="64">
        <v>1459</v>
      </c>
      <c r="B516" s="64">
        <v>63</v>
      </c>
      <c r="C516" s="59">
        <v>642</v>
      </c>
      <c r="D516" s="59">
        <v>541</v>
      </c>
      <c r="E516" s="59" t="s">
        <v>264</v>
      </c>
    </row>
    <row r="517" spans="1:5">
      <c r="A517" s="64">
        <v>1460</v>
      </c>
      <c r="B517" s="64">
        <v>63</v>
      </c>
      <c r="C517" s="59">
        <v>642</v>
      </c>
      <c r="D517" s="59">
        <v>541</v>
      </c>
      <c r="E517" s="59" t="s">
        <v>264</v>
      </c>
    </row>
    <row r="518" spans="1:5">
      <c r="A518" s="64">
        <v>1461</v>
      </c>
      <c r="B518" s="64">
        <v>63</v>
      </c>
      <c r="C518" s="59">
        <v>642</v>
      </c>
      <c r="D518" s="59">
        <v>541</v>
      </c>
      <c r="E518" s="59" t="s">
        <v>264</v>
      </c>
    </row>
    <row r="519" spans="1:5">
      <c r="A519" s="64">
        <v>1462</v>
      </c>
      <c r="B519" s="64">
        <v>63</v>
      </c>
      <c r="C519" s="59">
        <v>642</v>
      </c>
      <c r="D519" s="59">
        <v>541</v>
      </c>
      <c r="E519" s="59" t="s">
        <v>264</v>
      </c>
    </row>
    <row r="520" spans="1:5">
      <c r="A520" s="64">
        <v>1463</v>
      </c>
      <c r="B520" s="64">
        <v>63</v>
      </c>
      <c r="C520" s="59">
        <v>642</v>
      </c>
      <c r="D520" s="59">
        <v>541</v>
      </c>
      <c r="E520" s="59" t="s">
        <v>264</v>
      </c>
    </row>
    <row r="521" spans="1:5">
      <c r="A521" s="64">
        <v>1465</v>
      </c>
      <c r="B521" s="64">
        <v>63</v>
      </c>
      <c r="C521" s="59">
        <v>642</v>
      </c>
      <c r="D521" s="59">
        <v>541</v>
      </c>
      <c r="E521" s="59" t="s">
        <v>264</v>
      </c>
    </row>
    <row r="522" spans="1:5">
      <c r="A522" s="64">
        <v>1467</v>
      </c>
      <c r="B522" s="64">
        <v>63</v>
      </c>
      <c r="C522" s="59">
        <v>642</v>
      </c>
      <c r="D522" s="59">
        <v>541</v>
      </c>
      <c r="E522" s="59" t="s">
        <v>264</v>
      </c>
    </row>
    <row r="523" spans="1:5">
      <c r="A523" s="64">
        <v>1468</v>
      </c>
      <c r="B523" s="64">
        <v>63</v>
      </c>
      <c r="C523" s="59">
        <v>642</v>
      </c>
      <c r="D523" s="59">
        <v>541</v>
      </c>
      <c r="E523" s="59" t="s">
        <v>264</v>
      </c>
    </row>
    <row r="524" spans="1:5">
      <c r="A524" s="64">
        <v>1470</v>
      </c>
      <c r="B524" s="64">
        <v>63</v>
      </c>
      <c r="C524" s="59">
        <v>642</v>
      </c>
      <c r="D524" s="59">
        <v>541</v>
      </c>
      <c r="E524" s="59" t="s">
        <v>264</v>
      </c>
    </row>
    <row r="525" spans="1:5">
      <c r="A525" s="64">
        <v>1472</v>
      </c>
      <c r="B525" s="64">
        <v>63</v>
      </c>
      <c r="C525" s="59">
        <v>642</v>
      </c>
      <c r="D525" s="59">
        <v>541</v>
      </c>
      <c r="E525" s="59" t="s">
        <v>264</v>
      </c>
    </row>
    <row r="526" spans="1:5">
      <c r="A526" s="64">
        <v>1474</v>
      </c>
      <c r="B526" s="64">
        <v>63</v>
      </c>
      <c r="C526" s="59">
        <v>642</v>
      </c>
      <c r="D526" s="59">
        <v>541</v>
      </c>
      <c r="E526" s="59" t="s">
        <v>264</v>
      </c>
    </row>
    <row r="527" spans="1:5">
      <c r="A527" s="64">
        <v>1475</v>
      </c>
      <c r="B527" s="64">
        <v>63</v>
      </c>
      <c r="C527" s="59">
        <v>642</v>
      </c>
      <c r="D527" s="59">
        <v>541</v>
      </c>
      <c r="E527" s="59" t="s">
        <v>264</v>
      </c>
    </row>
    <row r="528" spans="1:5">
      <c r="A528" s="64">
        <v>1476</v>
      </c>
      <c r="B528" s="64">
        <v>63</v>
      </c>
      <c r="C528" s="59">
        <v>642</v>
      </c>
      <c r="D528" s="59">
        <v>541</v>
      </c>
      <c r="E528" s="59" t="s">
        <v>264</v>
      </c>
    </row>
    <row r="529" spans="1:5">
      <c r="A529" s="64">
        <v>1477</v>
      </c>
      <c r="B529" s="64">
        <v>63</v>
      </c>
      <c r="C529" s="59">
        <v>642</v>
      </c>
      <c r="D529" s="59">
        <v>541</v>
      </c>
      <c r="E529" s="59" t="s">
        <v>264</v>
      </c>
    </row>
    <row r="530" spans="1:5">
      <c r="A530" s="64">
        <v>1478</v>
      </c>
      <c r="B530" s="64">
        <v>63</v>
      </c>
      <c r="C530" s="59">
        <v>642</v>
      </c>
      <c r="D530" s="59">
        <v>541</v>
      </c>
      <c r="E530" s="59" t="s">
        <v>264</v>
      </c>
    </row>
    <row r="531" spans="1:5">
      <c r="A531" s="64">
        <v>1479</v>
      </c>
      <c r="B531" s="64">
        <v>63</v>
      </c>
      <c r="C531" s="59">
        <v>642</v>
      </c>
      <c r="D531" s="59">
        <v>541</v>
      </c>
      <c r="E531" s="59" t="s">
        <v>264</v>
      </c>
    </row>
    <row r="532" spans="1:5">
      <c r="A532" s="64">
        <v>1480</v>
      </c>
      <c r="B532" s="64">
        <v>63</v>
      </c>
      <c r="C532" s="59">
        <v>642</v>
      </c>
      <c r="D532" s="59">
        <v>541</v>
      </c>
      <c r="E532" s="59" t="s">
        <v>264</v>
      </c>
    </row>
    <row r="533" spans="1:5">
      <c r="A533" s="64">
        <v>1481</v>
      </c>
      <c r="B533" s="64">
        <v>63</v>
      </c>
      <c r="C533" s="59">
        <v>642</v>
      </c>
      <c r="D533" s="59">
        <v>541</v>
      </c>
      <c r="E533" s="59" t="s">
        <v>264</v>
      </c>
    </row>
    <row r="534" spans="1:5">
      <c r="A534" s="64">
        <v>1482</v>
      </c>
      <c r="B534" s="64">
        <v>63</v>
      </c>
      <c r="C534" s="59">
        <v>642</v>
      </c>
      <c r="D534" s="59">
        <v>541</v>
      </c>
      <c r="E534" s="59" t="s">
        <v>264</v>
      </c>
    </row>
    <row r="535" spans="1:5">
      <c r="A535" s="64">
        <v>1484</v>
      </c>
      <c r="B535" s="64">
        <v>63</v>
      </c>
      <c r="C535" s="59">
        <v>642</v>
      </c>
      <c r="D535" s="59">
        <v>541</v>
      </c>
      <c r="E535" s="59" t="s">
        <v>264</v>
      </c>
    </row>
    <row r="536" spans="1:5">
      <c r="A536" s="64">
        <v>1485</v>
      </c>
      <c r="B536" s="64">
        <v>63</v>
      </c>
      <c r="C536" s="59">
        <v>642</v>
      </c>
      <c r="D536" s="59">
        <v>541</v>
      </c>
      <c r="E536" s="59" t="s">
        <v>264</v>
      </c>
    </row>
    <row r="537" spans="1:5">
      <c r="A537" s="64">
        <v>1487</v>
      </c>
      <c r="B537" s="64">
        <v>63</v>
      </c>
      <c r="C537" s="59">
        <v>642</v>
      </c>
      <c r="D537" s="59">
        <v>541</v>
      </c>
      <c r="E537" s="59" t="s">
        <v>264</v>
      </c>
    </row>
    <row r="538" spans="1:5">
      <c r="A538" s="64">
        <v>1490</v>
      </c>
      <c r="B538" s="64">
        <v>63</v>
      </c>
      <c r="C538" s="59">
        <v>642</v>
      </c>
      <c r="D538" s="59">
        <v>541</v>
      </c>
      <c r="E538" s="59" t="s">
        <v>264</v>
      </c>
    </row>
    <row r="539" spans="1:5">
      <c r="A539" s="64">
        <v>1493</v>
      </c>
      <c r="B539" s="64">
        <v>63</v>
      </c>
      <c r="C539" s="59">
        <v>642</v>
      </c>
      <c r="D539" s="59">
        <v>541</v>
      </c>
      <c r="E539" s="59" t="s">
        <v>264</v>
      </c>
    </row>
    <row r="540" spans="1:5">
      <c r="A540" s="64">
        <v>1495</v>
      </c>
      <c r="B540" s="64">
        <v>63</v>
      </c>
      <c r="C540" s="59">
        <v>642</v>
      </c>
      <c r="D540" s="59">
        <v>541</v>
      </c>
      <c r="E540" s="59" t="s">
        <v>264</v>
      </c>
    </row>
    <row r="541" spans="1:5">
      <c r="A541" s="64">
        <v>1499</v>
      </c>
      <c r="B541" s="64">
        <v>63</v>
      </c>
      <c r="C541" s="59">
        <v>642</v>
      </c>
      <c r="D541" s="59">
        <v>541</v>
      </c>
      <c r="E541" s="59" t="s">
        <v>264</v>
      </c>
    </row>
    <row r="542" spans="1:5">
      <c r="A542" s="64">
        <v>1502</v>
      </c>
      <c r="B542" s="64">
        <v>63</v>
      </c>
      <c r="C542" s="59">
        <v>642</v>
      </c>
      <c r="D542" s="59">
        <v>541</v>
      </c>
      <c r="E542" s="59" t="s">
        <v>264</v>
      </c>
    </row>
    <row r="543" spans="1:5">
      <c r="A543" s="64">
        <v>1503</v>
      </c>
      <c r="B543" s="64">
        <v>63</v>
      </c>
      <c r="C543" s="59">
        <v>642</v>
      </c>
      <c r="D543" s="59">
        <v>541</v>
      </c>
      <c r="E543" s="59" t="s">
        <v>264</v>
      </c>
    </row>
    <row r="544" spans="1:5">
      <c r="A544" s="64">
        <v>1504</v>
      </c>
      <c r="B544" s="64">
        <v>63</v>
      </c>
      <c r="C544" s="59">
        <v>642</v>
      </c>
      <c r="D544" s="59">
        <v>541</v>
      </c>
      <c r="E544" s="59" t="s">
        <v>264</v>
      </c>
    </row>
    <row r="545" spans="1:5">
      <c r="A545" s="64">
        <v>1505</v>
      </c>
      <c r="B545" s="64">
        <v>63</v>
      </c>
      <c r="C545" s="59">
        <v>642</v>
      </c>
      <c r="D545" s="59">
        <v>541</v>
      </c>
      <c r="E545" s="59" t="s">
        <v>264</v>
      </c>
    </row>
    <row r="546" spans="1:5">
      <c r="A546" s="64">
        <v>1506</v>
      </c>
      <c r="B546" s="64">
        <v>63</v>
      </c>
      <c r="C546" s="59">
        <v>642</v>
      </c>
      <c r="D546" s="59">
        <v>541</v>
      </c>
      <c r="E546" s="59" t="s">
        <v>264</v>
      </c>
    </row>
    <row r="547" spans="1:5">
      <c r="A547" s="64">
        <v>1507</v>
      </c>
      <c r="B547" s="64">
        <v>63</v>
      </c>
      <c r="C547" s="59">
        <v>642</v>
      </c>
      <c r="D547" s="59">
        <v>541</v>
      </c>
      <c r="E547" s="59" t="s">
        <v>264</v>
      </c>
    </row>
    <row r="548" spans="1:5">
      <c r="A548" s="64">
        <v>1508</v>
      </c>
      <c r="B548" s="64">
        <v>63</v>
      </c>
      <c r="C548" s="59">
        <v>642</v>
      </c>
      <c r="D548" s="59">
        <v>541</v>
      </c>
      <c r="E548" s="59" t="s">
        <v>264</v>
      </c>
    </row>
    <row r="549" spans="1:5">
      <c r="A549" s="64">
        <v>1509</v>
      </c>
      <c r="B549" s="64">
        <v>63</v>
      </c>
      <c r="C549" s="59">
        <v>642</v>
      </c>
      <c r="D549" s="59">
        <v>541</v>
      </c>
      <c r="E549" s="59" t="s">
        <v>264</v>
      </c>
    </row>
    <row r="550" spans="1:5">
      <c r="A550" s="64">
        <v>1510</v>
      </c>
      <c r="B550" s="64">
        <v>63</v>
      </c>
      <c r="C550" s="59">
        <v>642</v>
      </c>
      <c r="D550" s="59">
        <v>541</v>
      </c>
      <c r="E550" s="59" t="s">
        <v>264</v>
      </c>
    </row>
    <row r="551" spans="1:5">
      <c r="A551" s="64">
        <v>1511</v>
      </c>
      <c r="B551" s="64">
        <v>63</v>
      </c>
      <c r="C551" s="59">
        <v>642</v>
      </c>
      <c r="D551" s="59">
        <v>541</v>
      </c>
      <c r="E551" s="59" t="s">
        <v>264</v>
      </c>
    </row>
    <row r="552" spans="1:5">
      <c r="A552" s="64">
        <v>1515</v>
      </c>
      <c r="B552" s="64">
        <v>63</v>
      </c>
      <c r="C552" s="59">
        <v>642</v>
      </c>
      <c r="D552" s="59">
        <v>541</v>
      </c>
      <c r="E552" s="59" t="s">
        <v>264</v>
      </c>
    </row>
    <row r="553" spans="1:5">
      <c r="A553" s="64">
        <v>1516</v>
      </c>
      <c r="B553" s="64">
        <v>63</v>
      </c>
      <c r="C553" s="59">
        <v>642</v>
      </c>
      <c r="D553" s="59">
        <v>541</v>
      </c>
      <c r="E553" s="59" t="s">
        <v>264</v>
      </c>
    </row>
    <row r="554" spans="1:5">
      <c r="A554" s="64">
        <v>1517</v>
      </c>
      <c r="B554" s="64">
        <v>63</v>
      </c>
      <c r="C554" s="59">
        <v>642</v>
      </c>
      <c r="D554" s="59">
        <v>541</v>
      </c>
      <c r="E554" s="59" t="s">
        <v>264</v>
      </c>
    </row>
    <row r="555" spans="1:5">
      <c r="A555" s="64">
        <v>1544</v>
      </c>
      <c r="B555" s="64">
        <v>63</v>
      </c>
      <c r="C555" s="59">
        <v>642</v>
      </c>
      <c r="D555" s="59">
        <v>541</v>
      </c>
      <c r="E555" s="59" t="s">
        <v>264</v>
      </c>
    </row>
    <row r="556" spans="1:5">
      <c r="A556" s="64">
        <v>1545</v>
      </c>
      <c r="B556" s="64">
        <v>63</v>
      </c>
      <c r="C556" s="59">
        <v>642</v>
      </c>
      <c r="D556" s="59">
        <v>541</v>
      </c>
      <c r="E556" s="59" t="s">
        <v>264</v>
      </c>
    </row>
    <row r="557" spans="1:5">
      <c r="A557" s="64">
        <v>1546</v>
      </c>
      <c r="B557" s="64">
        <v>63</v>
      </c>
      <c r="C557" s="59">
        <v>642</v>
      </c>
      <c r="D557" s="59">
        <v>541</v>
      </c>
      <c r="E557" s="59" t="s">
        <v>264</v>
      </c>
    </row>
    <row r="558" spans="1:5">
      <c r="A558" s="64">
        <v>1547</v>
      </c>
      <c r="B558" s="64">
        <v>63</v>
      </c>
      <c r="C558" s="59">
        <v>642</v>
      </c>
      <c r="D558" s="59">
        <v>541</v>
      </c>
      <c r="E558" s="59" t="s">
        <v>264</v>
      </c>
    </row>
    <row r="559" spans="1:5">
      <c r="A559" s="64">
        <v>1549</v>
      </c>
      <c r="B559" s="64">
        <v>63</v>
      </c>
      <c r="C559" s="59">
        <v>642</v>
      </c>
      <c r="D559" s="59">
        <v>541</v>
      </c>
      <c r="E559" s="59" t="s">
        <v>264</v>
      </c>
    </row>
    <row r="560" spans="1:5">
      <c r="A560" s="64">
        <v>1550</v>
      </c>
      <c r="B560" s="64">
        <v>63</v>
      </c>
      <c r="C560" s="59">
        <v>642</v>
      </c>
      <c r="D560" s="59">
        <v>541</v>
      </c>
      <c r="E560" s="59" t="s">
        <v>264</v>
      </c>
    </row>
    <row r="561" spans="1:5">
      <c r="A561" s="64">
        <v>1551</v>
      </c>
      <c r="B561" s="64">
        <v>63</v>
      </c>
      <c r="C561" s="59">
        <v>642</v>
      </c>
      <c r="D561" s="59">
        <v>541</v>
      </c>
      <c r="E561" s="59" t="s">
        <v>264</v>
      </c>
    </row>
    <row r="562" spans="1:5">
      <c r="A562" s="64">
        <v>1552</v>
      </c>
      <c r="B562" s="64">
        <v>63</v>
      </c>
      <c r="C562" s="59">
        <v>642</v>
      </c>
      <c r="D562" s="59">
        <v>541</v>
      </c>
      <c r="E562" s="59" t="s">
        <v>264</v>
      </c>
    </row>
    <row r="563" spans="1:5">
      <c r="A563" s="64">
        <v>1553</v>
      </c>
      <c r="B563" s="64">
        <v>63</v>
      </c>
      <c r="C563" s="59">
        <v>642</v>
      </c>
      <c r="D563" s="59">
        <v>541</v>
      </c>
      <c r="E563" s="59" t="s">
        <v>264</v>
      </c>
    </row>
    <row r="564" spans="1:5">
      <c r="A564" s="64">
        <v>1554</v>
      </c>
      <c r="B564" s="64">
        <v>63</v>
      </c>
      <c r="C564" s="59">
        <v>642</v>
      </c>
      <c r="D564" s="59">
        <v>541</v>
      </c>
      <c r="E564" s="59" t="s">
        <v>264</v>
      </c>
    </row>
    <row r="565" spans="1:5">
      <c r="A565" s="64">
        <v>1555</v>
      </c>
      <c r="B565" s="64">
        <v>63</v>
      </c>
      <c r="C565" s="59">
        <v>642</v>
      </c>
      <c r="D565" s="59">
        <v>541</v>
      </c>
      <c r="E565" s="59" t="s">
        <v>264</v>
      </c>
    </row>
    <row r="566" spans="1:5">
      <c r="A566" s="64">
        <v>1556</v>
      </c>
      <c r="B566" s="64">
        <v>63</v>
      </c>
      <c r="C566" s="59">
        <v>642</v>
      </c>
      <c r="D566" s="59">
        <v>541</v>
      </c>
      <c r="E566" s="59" t="s">
        <v>264</v>
      </c>
    </row>
    <row r="567" spans="1:5">
      <c r="A567" s="64">
        <v>1557</v>
      </c>
      <c r="B567" s="64">
        <v>63</v>
      </c>
      <c r="C567" s="59">
        <v>642</v>
      </c>
      <c r="D567" s="59">
        <v>541</v>
      </c>
      <c r="E567" s="59" t="s">
        <v>264</v>
      </c>
    </row>
    <row r="568" spans="1:5">
      <c r="A568" s="64">
        <v>1558</v>
      </c>
      <c r="B568" s="64">
        <v>63</v>
      </c>
      <c r="C568" s="59">
        <v>642</v>
      </c>
      <c r="D568" s="59">
        <v>541</v>
      </c>
      <c r="E568" s="59" t="s">
        <v>264</v>
      </c>
    </row>
    <row r="569" spans="1:5">
      <c r="A569" s="64">
        <v>1559</v>
      </c>
      <c r="B569" s="64">
        <v>63</v>
      </c>
      <c r="C569" s="59">
        <v>642</v>
      </c>
      <c r="D569" s="59">
        <v>541</v>
      </c>
      <c r="E569" s="59" t="s">
        <v>264</v>
      </c>
    </row>
    <row r="570" spans="1:5">
      <c r="A570" s="64">
        <v>1560</v>
      </c>
      <c r="B570" s="64">
        <v>63</v>
      </c>
      <c r="C570" s="59">
        <v>642</v>
      </c>
      <c r="D570" s="59">
        <v>541</v>
      </c>
      <c r="E570" s="59" t="s">
        <v>264</v>
      </c>
    </row>
    <row r="571" spans="1:5">
      <c r="A571" s="64">
        <v>1565</v>
      </c>
      <c r="B571" s="64">
        <v>63</v>
      </c>
      <c r="C571" s="59">
        <v>642</v>
      </c>
      <c r="D571" s="59">
        <v>541</v>
      </c>
      <c r="E571" s="59" t="s">
        <v>264</v>
      </c>
    </row>
    <row r="572" spans="1:5">
      <c r="A572" s="64">
        <v>1570</v>
      </c>
      <c r="B572" s="64">
        <v>63</v>
      </c>
      <c r="C572" s="59">
        <v>642</v>
      </c>
      <c r="D572" s="59">
        <v>541</v>
      </c>
      <c r="E572" s="59" t="s">
        <v>264</v>
      </c>
    </row>
    <row r="573" spans="1:5">
      <c r="A573" s="64">
        <v>1571</v>
      </c>
      <c r="B573" s="64">
        <v>63</v>
      </c>
      <c r="C573" s="59">
        <v>642</v>
      </c>
      <c r="D573" s="59">
        <v>541</v>
      </c>
      <c r="E573" s="59" t="s">
        <v>264</v>
      </c>
    </row>
    <row r="574" spans="1:5">
      <c r="A574" s="64">
        <v>1581</v>
      </c>
      <c r="B574" s="64">
        <v>63</v>
      </c>
      <c r="C574" s="59">
        <v>642</v>
      </c>
      <c r="D574" s="59">
        <v>541</v>
      </c>
      <c r="E574" s="59" t="s">
        <v>264</v>
      </c>
    </row>
    <row r="575" spans="1:5">
      <c r="A575" s="64">
        <v>1582</v>
      </c>
      <c r="B575" s="64">
        <v>63</v>
      </c>
      <c r="C575" s="59">
        <v>642</v>
      </c>
      <c r="D575" s="59">
        <v>541</v>
      </c>
      <c r="E575" s="59" t="s">
        <v>264</v>
      </c>
    </row>
    <row r="576" spans="1:5">
      <c r="A576" s="64">
        <v>1583</v>
      </c>
      <c r="B576" s="64">
        <v>63</v>
      </c>
      <c r="C576" s="59">
        <v>642</v>
      </c>
      <c r="D576" s="59">
        <v>541</v>
      </c>
      <c r="E576" s="59" t="s">
        <v>264</v>
      </c>
    </row>
    <row r="577" spans="1:5">
      <c r="A577" s="64">
        <v>1584</v>
      </c>
      <c r="B577" s="64">
        <v>63</v>
      </c>
      <c r="C577" s="59">
        <v>642</v>
      </c>
      <c r="D577" s="59">
        <v>541</v>
      </c>
      <c r="E577" s="59" t="s">
        <v>264</v>
      </c>
    </row>
    <row r="578" spans="1:5">
      <c r="A578" s="64">
        <v>1585</v>
      </c>
      <c r="B578" s="64">
        <v>63</v>
      </c>
      <c r="C578" s="59">
        <v>642</v>
      </c>
      <c r="D578" s="59">
        <v>541</v>
      </c>
      <c r="E578" s="59" t="s">
        <v>264</v>
      </c>
    </row>
    <row r="579" spans="1:5">
      <c r="A579" s="64">
        <v>1586</v>
      </c>
      <c r="B579" s="64">
        <v>63</v>
      </c>
      <c r="C579" s="59">
        <v>642</v>
      </c>
      <c r="D579" s="59">
        <v>541</v>
      </c>
      <c r="E579" s="59" t="s">
        <v>264</v>
      </c>
    </row>
    <row r="580" spans="1:5">
      <c r="A580" s="64">
        <v>1587</v>
      </c>
      <c r="B580" s="64">
        <v>63</v>
      </c>
      <c r="C580" s="59">
        <v>642</v>
      </c>
      <c r="D580" s="59">
        <v>541</v>
      </c>
      <c r="E580" s="59" t="s">
        <v>264</v>
      </c>
    </row>
    <row r="581" spans="1:5">
      <c r="A581" s="64">
        <v>1588</v>
      </c>
      <c r="B581" s="64">
        <v>63</v>
      </c>
      <c r="C581" s="59">
        <v>642</v>
      </c>
      <c r="D581" s="59">
        <v>541</v>
      </c>
      <c r="E581" s="59" t="s">
        <v>264</v>
      </c>
    </row>
    <row r="582" spans="1:5">
      <c r="A582" s="64">
        <v>1589</v>
      </c>
      <c r="B582" s="64">
        <v>63</v>
      </c>
      <c r="C582" s="59">
        <v>642</v>
      </c>
      <c r="D582" s="59">
        <v>541</v>
      </c>
      <c r="E582" s="59" t="s">
        <v>264</v>
      </c>
    </row>
    <row r="583" spans="1:5">
      <c r="A583" s="64">
        <v>1590</v>
      </c>
      <c r="B583" s="64">
        <v>63</v>
      </c>
      <c r="C583" s="59">
        <v>642</v>
      </c>
      <c r="D583" s="59">
        <v>541</v>
      </c>
      <c r="E583" s="59" t="s">
        <v>264</v>
      </c>
    </row>
    <row r="584" spans="1:5">
      <c r="A584" s="64">
        <v>1595</v>
      </c>
      <c r="B584" s="64">
        <v>63</v>
      </c>
      <c r="C584" s="59">
        <v>642</v>
      </c>
      <c r="D584" s="59">
        <v>541</v>
      </c>
      <c r="E584" s="59" t="s">
        <v>264</v>
      </c>
    </row>
    <row r="585" spans="1:5">
      <c r="A585" s="64">
        <v>1596</v>
      </c>
      <c r="B585" s="64">
        <v>63</v>
      </c>
      <c r="C585" s="59">
        <v>642</v>
      </c>
      <c r="D585" s="59">
        <v>541</v>
      </c>
      <c r="E585" s="59" t="s">
        <v>264</v>
      </c>
    </row>
    <row r="586" spans="1:5">
      <c r="A586" s="64">
        <v>1597</v>
      </c>
      <c r="B586" s="64">
        <v>63</v>
      </c>
      <c r="C586" s="59">
        <v>642</v>
      </c>
      <c r="D586" s="59">
        <v>541</v>
      </c>
      <c r="E586" s="59" t="s">
        <v>264</v>
      </c>
    </row>
    <row r="587" spans="1:5">
      <c r="A587" s="64">
        <v>1598</v>
      </c>
      <c r="B587" s="64">
        <v>63</v>
      </c>
      <c r="C587" s="59">
        <v>642</v>
      </c>
      <c r="D587" s="59">
        <v>541</v>
      </c>
      <c r="E587" s="59" t="s">
        <v>264</v>
      </c>
    </row>
    <row r="588" spans="1:5">
      <c r="A588" s="64">
        <v>1599</v>
      </c>
      <c r="B588" s="64">
        <v>63</v>
      </c>
      <c r="C588" s="59">
        <v>642</v>
      </c>
      <c r="D588" s="59">
        <v>541</v>
      </c>
      <c r="E588" s="59" t="s">
        <v>264</v>
      </c>
    </row>
    <row r="589" spans="1:5">
      <c r="A589" s="64">
        <v>1600</v>
      </c>
      <c r="B589" s="64">
        <v>63</v>
      </c>
      <c r="C589" s="59">
        <v>642</v>
      </c>
      <c r="D589" s="59">
        <v>541</v>
      </c>
      <c r="E589" s="59" t="s">
        <v>264</v>
      </c>
    </row>
    <row r="590" spans="1:5">
      <c r="A590" s="64">
        <v>1601</v>
      </c>
      <c r="B590" s="64">
        <v>63</v>
      </c>
      <c r="C590" s="59">
        <v>642</v>
      </c>
      <c r="D590" s="59">
        <v>541</v>
      </c>
      <c r="E590" s="59" t="s">
        <v>264</v>
      </c>
    </row>
    <row r="591" spans="1:5">
      <c r="A591" s="64">
        <v>1602</v>
      </c>
      <c r="B591" s="64">
        <v>63</v>
      </c>
      <c r="C591" s="59">
        <v>642</v>
      </c>
      <c r="D591" s="59">
        <v>541</v>
      </c>
      <c r="E591" s="59" t="s">
        <v>264</v>
      </c>
    </row>
    <row r="592" spans="1:5">
      <c r="A592" s="64">
        <v>1603</v>
      </c>
      <c r="B592" s="64">
        <v>63</v>
      </c>
      <c r="C592" s="59">
        <v>642</v>
      </c>
      <c r="D592" s="59">
        <v>541</v>
      </c>
      <c r="E592" s="59" t="s">
        <v>264</v>
      </c>
    </row>
    <row r="593" spans="1:5">
      <c r="A593" s="64">
        <v>1604</v>
      </c>
      <c r="B593" s="64">
        <v>63</v>
      </c>
      <c r="C593" s="59">
        <v>642</v>
      </c>
      <c r="D593" s="59">
        <v>541</v>
      </c>
      <c r="E593" s="59" t="s">
        <v>264</v>
      </c>
    </row>
    <row r="594" spans="1:5">
      <c r="A594" s="64">
        <v>1605</v>
      </c>
      <c r="B594" s="64">
        <v>63</v>
      </c>
      <c r="C594" s="59">
        <v>642</v>
      </c>
      <c r="D594" s="59">
        <v>541</v>
      </c>
      <c r="E594" s="59" t="s">
        <v>264</v>
      </c>
    </row>
    <row r="595" spans="1:5">
      <c r="A595" s="64">
        <v>1606</v>
      </c>
      <c r="B595" s="64">
        <v>63</v>
      </c>
      <c r="C595" s="59">
        <v>642</v>
      </c>
      <c r="D595" s="59">
        <v>541</v>
      </c>
      <c r="E595" s="59" t="s">
        <v>264</v>
      </c>
    </row>
    <row r="596" spans="1:5">
      <c r="A596" s="64">
        <v>1607</v>
      </c>
      <c r="B596" s="64">
        <v>63</v>
      </c>
      <c r="C596" s="59">
        <v>642</v>
      </c>
      <c r="D596" s="59">
        <v>541</v>
      </c>
      <c r="E596" s="59" t="s">
        <v>264</v>
      </c>
    </row>
    <row r="597" spans="1:5">
      <c r="A597" s="64">
        <v>1608</v>
      </c>
      <c r="B597" s="64">
        <v>63</v>
      </c>
      <c r="C597" s="59">
        <v>642</v>
      </c>
      <c r="D597" s="59">
        <v>541</v>
      </c>
      <c r="E597" s="59" t="s">
        <v>264</v>
      </c>
    </row>
    <row r="598" spans="1:5">
      <c r="A598" s="64">
        <v>1609</v>
      </c>
      <c r="B598" s="64">
        <v>63</v>
      </c>
      <c r="C598" s="59">
        <v>642</v>
      </c>
      <c r="D598" s="59">
        <v>541</v>
      </c>
      <c r="E598" s="59" t="s">
        <v>264</v>
      </c>
    </row>
    <row r="599" spans="1:5">
      <c r="A599" s="64">
        <v>1610</v>
      </c>
      <c r="B599" s="64">
        <v>63</v>
      </c>
      <c r="C599" s="59">
        <v>642</v>
      </c>
      <c r="D599" s="59">
        <v>541</v>
      </c>
      <c r="E599" s="59" t="s">
        <v>264</v>
      </c>
    </row>
    <row r="600" spans="1:5">
      <c r="A600" s="64">
        <v>1611</v>
      </c>
      <c r="B600" s="64">
        <v>63</v>
      </c>
      <c r="C600" s="59">
        <v>642</v>
      </c>
      <c r="D600" s="59">
        <v>541</v>
      </c>
      <c r="E600" s="59" t="s">
        <v>264</v>
      </c>
    </row>
    <row r="601" spans="1:5">
      <c r="A601" s="64">
        <v>1627</v>
      </c>
      <c r="B601" s="64">
        <v>63</v>
      </c>
      <c r="C601" s="59">
        <v>642</v>
      </c>
      <c r="D601" s="59">
        <v>541</v>
      </c>
      <c r="E601" s="59" t="s">
        <v>264</v>
      </c>
    </row>
    <row r="602" spans="1:5">
      <c r="A602" s="64">
        <v>1628</v>
      </c>
      <c r="B602" s="64">
        <v>63</v>
      </c>
      <c r="C602" s="59">
        <v>642</v>
      </c>
      <c r="D602" s="59">
        <v>541</v>
      </c>
      <c r="E602" s="59" t="s">
        <v>264</v>
      </c>
    </row>
    <row r="603" spans="1:5">
      <c r="A603" s="64">
        <v>1629</v>
      </c>
      <c r="B603" s="64">
        <v>63</v>
      </c>
      <c r="C603" s="59">
        <v>642</v>
      </c>
      <c r="D603" s="59">
        <v>541</v>
      </c>
      <c r="E603" s="59" t="s">
        <v>264</v>
      </c>
    </row>
    <row r="604" spans="1:5">
      <c r="A604" s="64">
        <v>1630</v>
      </c>
      <c r="B604" s="64">
        <v>63</v>
      </c>
      <c r="C604" s="59">
        <v>642</v>
      </c>
      <c r="D604" s="59">
        <v>541</v>
      </c>
      <c r="E604" s="59" t="s">
        <v>264</v>
      </c>
    </row>
    <row r="605" spans="1:5">
      <c r="A605" s="64">
        <v>1631</v>
      </c>
      <c r="B605" s="64">
        <v>63</v>
      </c>
      <c r="C605" s="59">
        <v>642</v>
      </c>
      <c r="D605" s="59">
        <v>541</v>
      </c>
      <c r="E605" s="59" t="s">
        <v>264</v>
      </c>
    </row>
    <row r="606" spans="1:5">
      <c r="A606" s="64">
        <v>1632</v>
      </c>
      <c r="B606" s="64">
        <v>63</v>
      </c>
      <c r="C606" s="59">
        <v>642</v>
      </c>
      <c r="D606" s="59">
        <v>541</v>
      </c>
      <c r="E606" s="59" t="s">
        <v>264</v>
      </c>
    </row>
    <row r="607" spans="1:5">
      <c r="A607" s="64">
        <v>1633</v>
      </c>
      <c r="B607" s="64">
        <v>63</v>
      </c>
      <c r="C607" s="59">
        <v>642</v>
      </c>
      <c r="D607" s="59">
        <v>541</v>
      </c>
      <c r="E607" s="59" t="s">
        <v>264</v>
      </c>
    </row>
    <row r="608" spans="1:5">
      <c r="A608" s="64">
        <v>1635</v>
      </c>
      <c r="B608" s="64">
        <v>63</v>
      </c>
      <c r="C608" s="59">
        <v>642</v>
      </c>
      <c r="D608" s="59">
        <v>541</v>
      </c>
      <c r="E608" s="59" t="s">
        <v>264</v>
      </c>
    </row>
    <row r="609" spans="1:5">
      <c r="A609" s="64">
        <v>1636</v>
      </c>
      <c r="B609" s="64">
        <v>63</v>
      </c>
      <c r="C609" s="59">
        <v>642</v>
      </c>
      <c r="D609" s="59">
        <v>541</v>
      </c>
      <c r="E609" s="59" t="s">
        <v>264</v>
      </c>
    </row>
    <row r="610" spans="1:5">
      <c r="A610" s="64">
        <v>1639</v>
      </c>
      <c r="B610" s="64">
        <v>63</v>
      </c>
      <c r="C610" s="59">
        <v>642</v>
      </c>
      <c r="D610" s="59">
        <v>541</v>
      </c>
      <c r="E610" s="59" t="s">
        <v>264</v>
      </c>
    </row>
    <row r="611" spans="1:5">
      <c r="A611" s="64">
        <v>1640</v>
      </c>
      <c r="B611" s="64">
        <v>63</v>
      </c>
      <c r="C611" s="59">
        <v>642</v>
      </c>
      <c r="D611" s="59">
        <v>541</v>
      </c>
      <c r="E611" s="59" t="s">
        <v>264</v>
      </c>
    </row>
    <row r="612" spans="1:5">
      <c r="A612" s="64">
        <v>1646</v>
      </c>
      <c r="B612" s="64">
        <v>63</v>
      </c>
      <c r="C612" s="59">
        <v>642</v>
      </c>
      <c r="D612" s="59">
        <v>541</v>
      </c>
      <c r="E612" s="59" t="s">
        <v>264</v>
      </c>
    </row>
    <row r="613" spans="1:5">
      <c r="A613" s="64">
        <v>1648</v>
      </c>
      <c r="B613" s="64">
        <v>63</v>
      </c>
      <c r="C613" s="59">
        <v>642</v>
      </c>
      <c r="D613" s="59">
        <v>541</v>
      </c>
      <c r="E613" s="59" t="s">
        <v>264</v>
      </c>
    </row>
    <row r="614" spans="1:5">
      <c r="A614" s="64">
        <v>1650</v>
      </c>
      <c r="B614" s="64">
        <v>63</v>
      </c>
      <c r="C614" s="59">
        <v>642</v>
      </c>
      <c r="D614" s="59">
        <v>541</v>
      </c>
      <c r="E614" s="59" t="s">
        <v>264</v>
      </c>
    </row>
    <row r="615" spans="1:5">
      <c r="A615" s="64">
        <v>1651</v>
      </c>
      <c r="B615" s="64">
        <v>63</v>
      </c>
      <c r="C615" s="59">
        <v>642</v>
      </c>
      <c r="D615" s="59">
        <v>541</v>
      </c>
      <c r="E615" s="59" t="s">
        <v>264</v>
      </c>
    </row>
    <row r="616" spans="1:5">
      <c r="A616" s="64">
        <v>1652</v>
      </c>
      <c r="B616" s="64">
        <v>63</v>
      </c>
      <c r="C616" s="59">
        <v>642</v>
      </c>
      <c r="D616" s="59">
        <v>541</v>
      </c>
      <c r="E616" s="59" t="s">
        <v>264</v>
      </c>
    </row>
    <row r="617" spans="1:5">
      <c r="A617" s="64">
        <v>1653</v>
      </c>
      <c r="B617" s="64">
        <v>63</v>
      </c>
      <c r="C617" s="59">
        <v>642</v>
      </c>
      <c r="D617" s="59">
        <v>541</v>
      </c>
      <c r="E617" s="59" t="s">
        <v>264</v>
      </c>
    </row>
    <row r="618" spans="1:5">
      <c r="A618" s="64">
        <v>1654</v>
      </c>
      <c r="B618" s="64">
        <v>63</v>
      </c>
      <c r="C618" s="59">
        <v>642</v>
      </c>
      <c r="D618" s="59">
        <v>541</v>
      </c>
      <c r="E618" s="59" t="s">
        <v>264</v>
      </c>
    </row>
    <row r="619" spans="1:5">
      <c r="A619" s="64">
        <v>1655</v>
      </c>
      <c r="B619" s="64">
        <v>63</v>
      </c>
      <c r="C619" s="59">
        <v>642</v>
      </c>
      <c r="D619" s="59">
        <v>541</v>
      </c>
      <c r="E619" s="59" t="s">
        <v>264</v>
      </c>
    </row>
    <row r="620" spans="1:5">
      <c r="A620" s="64">
        <v>1656</v>
      </c>
      <c r="B620" s="64">
        <v>63</v>
      </c>
      <c r="C620" s="59">
        <v>642</v>
      </c>
      <c r="D620" s="59">
        <v>541</v>
      </c>
      <c r="E620" s="59" t="s">
        <v>264</v>
      </c>
    </row>
    <row r="621" spans="1:5">
      <c r="A621" s="64">
        <v>1657</v>
      </c>
      <c r="B621" s="64">
        <v>63</v>
      </c>
      <c r="C621" s="59">
        <v>642</v>
      </c>
      <c r="D621" s="59">
        <v>541</v>
      </c>
      <c r="E621" s="59" t="s">
        <v>264</v>
      </c>
    </row>
    <row r="622" spans="1:5">
      <c r="A622" s="64">
        <v>1658</v>
      </c>
      <c r="B622" s="64">
        <v>63</v>
      </c>
      <c r="C622" s="59">
        <v>642</v>
      </c>
      <c r="D622" s="59">
        <v>541</v>
      </c>
      <c r="E622" s="59" t="s">
        <v>264</v>
      </c>
    </row>
    <row r="623" spans="1:5">
      <c r="A623" s="64">
        <v>1659</v>
      </c>
      <c r="B623" s="64">
        <v>63</v>
      </c>
      <c r="C623" s="59">
        <v>642</v>
      </c>
      <c r="D623" s="59">
        <v>541</v>
      </c>
      <c r="E623" s="59" t="s">
        <v>264</v>
      </c>
    </row>
    <row r="624" spans="1:5">
      <c r="A624" s="64">
        <v>1660</v>
      </c>
      <c r="B624" s="64">
        <v>63</v>
      </c>
      <c r="C624" s="59">
        <v>642</v>
      </c>
      <c r="D624" s="59">
        <v>541</v>
      </c>
      <c r="E624" s="59" t="s">
        <v>264</v>
      </c>
    </row>
    <row r="625" spans="1:5">
      <c r="A625" s="64">
        <v>1670</v>
      </c>
      <c r="B625" s="64">
        <v>63</v>
      </c>
      <c r="C625" s="59">
        <v>642</v>
      </c>
      <c r="D625" s="59">
        <v>541</v>
      </c>
      <c r="E625" s="59" t="s">
        <v>264</v>
      </c>
    </row>
    <row r="626" spans="1:5">
      <c r="A626" s="64">
        <v>1671</v>
      </c>
      <c r="B626" s="64">
        <v>63</v>
      </c>
      <c r="C626" s="59">
        <v>642</v>
      </c>
      <c r="D626" s="59">
        <v>541</v>
      </c>
      <c r="E626" s="59" t="s">
        <v>264</v>
      </c>
    </row>
    <row r="627" spans="1:5">
      <c r="A627" s="64">
        <v>1672</v>
      </c>
      <c r="B627" s="64">
        <v>63</v>
      </c>
      <c r="C627" s="59">
        <v>642</v>
      </c>
      <c r="D627" s="59">
        <v>541</v>
      </c>
      <c r="E627" s="59" t="s">
        <v>264</v>
      </c>
    </row>
    <row r="628" spans="1:5">
      <c r="A628" s="64">
        <v>1673</v>
      </c>
      <c r="B628" s="64">
        <v>63</v>
      </c>
      <c r="C628" s="59">
        <v>642</v>
      </c>
      <c r="D628" s="59">
        <v>541</v>
      </c>
      <c r="E628" s="59" t="s">
        <v>264</v>
      </c>
    </row>
    <row r="629" spans="1:5">
      <c r="A629" s="64">
        <v>1674</v>
      </c>
      <c r="B629" s="64">
        <v>63</v>
      </c>
      <c r="C629" s="59">
        <v>642</v>
      </c>
      <c r="D629" s="59">
        <v>541</v>
      </c>
      <c r="E629" s="59" t="s">
        <v>264</v>
      </c>
    </row>
    <row r="630" spans="1:5">
      <c r="A630" s="64">
        <v>1675</v>
      </c>
      <c r="B630" s="64">
        <v>63</v>
      </c>
      <c r="C630" s="59">
        <v>642</v>
      </c>
      <c r="D630" s="59">
        <v>541</v>
      </c>
      <c r="E630" s="59" t="s">
        <v>264</v>
      </c>
    </row>
    <row r="631" spans="1:5">
      <c r="A631" s="64">
        <v>1676</v>
      </c>
      <c r="B631" s="64">
        <v>63</v>
      </c>
      <c r="C631" s="59">
        <v>642</v>
      </c>
      <c r="D631" s="59">
        <v>541</v>
      </c>
      <c r="E631" s="59" t="s">
        <v>264</v>
      </c>
    </row>
    <row r="632" spans="1:5">
      <c r="A632" s="64">
        <v>1677</v>
      </c>
      <c r="B632" s="64">
        <v>63</v>
      </c>
      <c r="C632" s="59">
        <v>642</v>
      </c>
      <c r="D632" s="59">
        <v>541</v>
      </c>
      <c r="E632" s="59" t="s">
        <v>264</v>
      </c>
    </row>
    <row r="633" spans="1:5">
      <c r="A633" s="64">
        <v>1678</v>
      </c>
      <c r="B633" s="64">
        <v>63</v>
      </c>
      <c r="C633" s="59">
        <v>642</v>
      </c>
      <c r="D633" s="59">
        <v>541</v>
      </c>
      <c r="E633" s="59" t="s">
        <v>264</v>
      </c>
    </row>
    <row r="634" spans="1:5">
      <c r="A634" s="64">
        <v>1679</v>
      </c>
      <c r="B634" s="64">
        <v>63</v>
      </c>
      <c r="C634" s="59">
        <v>642</v>
      </c>
      <c r="D634" s="59">
        <v>541</v>
      </c>
      <c r="E634" s="59" t="s">
        <v>264</v>
      </c>
    </row>
    <row r="635" spans="1:5">
      <c r="A635" s="64">
        <v>1680</v>
      </c>
      <c r="B635" s="64">
        <v>63</v>
      </c>
      <c r="C635" s="59">
        <v>642</v>
      </c>
      <c r="D635" s="59">
        <v>541</v>
      </c>
      <c r="E635" s="59" t="s">
        <v>264</v>
      </c>
    </row>
    <row r="636" spans="1:5">
      <c r="A636" s="64">
        <v>1681</v>
      </c>
      <c r="B636" s="64">
        <v>63</v>
      </c>
      <c r="C636" s="59">
        <v>642</v>
      </c>
      <c r="D636" s="59">
        <v>541</v>
      </c>
      <c r="E636" s="59" t="s">
        <v>264</v>
      </c>
    </row>
    <row r="637" spans="1:5">
      <c r="A637" s="64">
        <v>1682</v>
      </c>
      <c r="B637" s="64">
        <v>63</v>
      </c>
      <c r="C637" s="59">
        <v>642</v>
      </c>
      <c r="D637" s="59">
        <v>541</v>
      </c>
      <c r="E637" s="59" t="s">
        <v>264</v>
      </c>
    </row>
    <row r="638" spans="1:5">
      <c r="A638" s="64">
        <v>1683</v>
      </c>
      <c r="B638" s="64">
        <v>63</v>
      </c>
      <c r="C638" s="59">
        <v>642</v>
      </c>
      <c r="D638" s="59">
        <v>541</v>
      </c>
      <c r="E638" s="59" t="s">
        <v>264</v>
      </c>
    </row>
    <row r="639" spans="1:5">
      <c r="A639" s="64">
        <v>1684</v>
      </c>
      <c r="B639" s="64">
        <v>63</v>
      </c>
      <c r="C639" s="59">
        <v>642</v>
      </c>
      <c r="D639" s="59">
        <v>541</v>
      </c>
      <c r="E639" s="59" t="s">
        <v>264</v>
      </c>
    </row>
    <row r="640" spans="1:5">
      <c r="A640" s="64">
        <v>1685</v>
      </c>
      <c r="B640" s="64">
        <v>63</v>
      </c>
      <c r="C640" s="59">
        <v>642</v>
      </c>
      <c r="D640" s="59">
        <v>541</v>
      </c>
      <c r="E640" s="59" t="s">
        <v>264</v>
      </c>
    </row>
    <row r="641" spans="1:5">
      <c r="A641" s="64">
        <v>1686</v>
      </c>
      <c r="B641" s="64">
        <v>63</v>
      </c>
      <c r="C641" s="59">
        <v>642</v>
      </c>
      <c r="D641" s="59">
        <v>541</v>
      </c>
      <c r="E641" s="59" t="s">
        <v>264</v>
      </c>
    </row>
    <row r="642" spans="1:5">
      <c r="A642" s="64">
        <v>1687</v>
      </c>
      <c r="B642" s="64">
        <v>63</v>
      </c>
      <c r="C642" s="59">
        <v>642</v>
      </c>
      <c r="D642" s="59">
        <v>541</v>
      </c>
      <c r="E642" s="59" t="s">
        <v>264</v>
      </c>
    </row>
    <row r="643" spans="1:5">
      <c r="A643" s="64">
        <v>1688</v>
      </c>
      <c r="B643" s="64">
        <v>63</v>
      </c>
      <c r="C643" s="59">
        <v>642</v>
      </c>
      <c r="D643" s="59">
        <v>541</v>
      </c>
      <c r="E643" s="59" t="s">
        <v>264</v>
      </c>
    </row>
    <row r="644" spans="1:5">
      <c r="A644" s="64">
        <v>1689</v>
      </c>
      <c r="B644" s="64">
        <v>63</v>
      </c>
      <c r="C644" s="59">
        <v>642</v>
      </c>
      <c r="D644" s="59">
        <v>541</v>
      </c>
      <c r="E644" s="59" t="s">
        <v>264</v>
      </c>
    </row>
    <row r="645" spans="1:5">
      <c r="A645" s="64">
        <v>1690</v>
      </c>
      <c r="B645" s="64">
        <v>63</v>
      </c>
      <c r="C645" s="59">
        <v>642</v>
      </c>
      <c r="D645" s="59">
        <v>541</v>
      </c>
      <c r="E645" s="59" t="s">
        <v>264</v>
      </c>
    </row>
    <row r="646" spans="1:5">
      <c r="A646" s="64">
        <v>1691</v>
      </c>
      <c r="B646" s="64">
        <v>63</v>
      </c>
      <c r="C646" s="59">
        <v>642</v>
      </c>
      <c r="D646" s="59">
        <v>541</v>
      </c>
      <c r="E646" s="59" t="s">
        <v>264</v>
      </c>
    </row>
    <row r="647" spans="1:5">
      <c r="A647" s="64">
        <v>1692</v>
      </c>
      <c r="B647" s="64">
        <v>63</v>
      </c>
      <c r="C647" s="59">
        <v>642</v>
      </c>
      <c r="D647" s="59">
        <v>541</v>
      </c>
      <c r="E647" s="59" t="s">
        <v>264</v>
      </c>
    </row>
    <row r="648" spans="1:5">
      <c r="A648" s="64">
        <v>1693</v>
      </c>
      <c r="B648" s="64">
        <v>63</v>
      </c>
      <c r="C648" s="59">
        <v>642</v>
      </c>
      <c r="D648" s="59">
        <v>541</v>
      </c>
      <c r="E648" s="59" t="s">
        <v>264</v>
      </c>
    </row>
    <row r="649" spans="1:5">
      <c r="A649" s="64">
        <v>1694</v>
      </c>
      <c r="B649" s="64">
        <v>63</v>
      </c>
      <c r="C649" s="59">
        <v>642</v>
      </c>
      <c r="D649" s="59">
        <v>541</v>
      </c>
      <c r="E649" s="59" t="s">
        <v>264</v>
      </c>
    </row>
    <row r="650" spans="1:5">
      <c r="A650" s="64">
        <v>1695</v>
      </c>
      <c r="B650" s="64">
        <v>63</v>
      </c>
      <c r="C650" s="59">
        <v>642</v>
      </c>
      <c r="D650" s="59">
        <v>541</v>
      </c>
      <c r="E650" s="59" t="s">
        <v>264</v>
      </c>
    </row>
    <row r="651" spans="1:5">
      <c r="A651" s="64">
        <v>1696</v>
      </c>
      <c r="B651" s="64">
        <v>63</v>
      </c>
      <c r="C651" s="59">
        <v>642</v>
      </c>
      <c r="D651" s="59">
        <v>541</v>
      </c>
      <c r="E651" s="59" t="s">
        <v>264</v>
      </c>
    </row>
    <row r="652" spans="1:5">
      <c r="A652" s="64">
        <v>1697</v>
      </c>
      <c r="B652" s="64">
        <v>63</v>
      </c>
      <c r="C652" s="59">
        <v>642</v>
      </c>
      <c r="D652" s="59">
        <v>541</v>
      </c>
      <c r="E652" s="59" t="s">
        <v>264</v>
      </c>
    </row>
    <row r="653" spans="1:5">
      <c r="A653" s="64">
        <v>1698</v>
      </c>
      <c r="B653" s="64">
        <v>63</v>
      </c>
      <c r="C653" s="59">
        <v>642</v>
      </c>
      <c r="D653" s="59">
        <v>541</v>
      </c>
      <c r="E653" s="59" t="s">
        <v>264</v>
      </c>
    </row>
    <row r="654" spans="1:5">
      <c r="A654" s="64">
        <v>1699</v>
      </c>
      <c r="B654" s="64">
        <v>63</v>
      </c>
      <c r="C654" s="59">
        <v>642</v>
      </c>
      <c r="D654" s="59">
        <v>541</v>
      </c>
      <c r="E654" s="59" t="s">
        <v>264</v>
      </c>
    </row>
    <row r="655" spans="1:5">
      <c r="A655" s="64">
        <v>1700</v>
      </c>
      <c r="B655" s="64">
        <v>63</v>
      </c>
      <c r="C655" s="59">
        <v>642</v>
      </c>
      <c r="D655" s="59">
        <v>541</v>
      </c>
      <c r="E655" s="59" t="s">
        <v>264</v>
      </c>
    </row>
    <row r="656" spans="1:5">
      <c r="A656" s="64">
        <v>1701</v>
      </c>
      <c r="B656" s="64">
        <v>63</v>
      </c>
      <c r="C656" s="59">
        <v>642</v>
      </c>
      <c r="D656" s="59">
        <v>541</v>
      </c>
      <c r="E656" s="59" t="s">
        <v>264</v>
      </c>
    </row>
    <row r="657" spans="1:5">
      <c r="A657" s="64">
        <v>1707</v>
      </c>
      <c r="B657" s="64">
        <v>63</v>
      </c>
      <c r="C657" s="59">
        <v>642</v>
      </c>
      <c r="D657" s="59">
        <v>541</v>
      </c>
      <c r="E657" s="59" t="s">
        <v>264</v>
      </c>
    </row>
    <row r="658" spans="1:5">
      <c r="A658" s="64">
        <v>1708</v>
      </c>
      <c r="B658" s="64">
        <v>63</v>
      </c>
      <c r="C658" s="59">
        <v>642</v>
      </c>
      <c r="D658" s="59">
        <v>541</v>
      </c>
      <c r="E658" s="59" t="s">
        <v>264</v>
      </c>
    </row>
    <row r="659" spans="1:5">
      <c r="A659" s="64">
        <v>1709</v>
      </c>
      <c r="B659" s="64">
        <v>63</v>
      </c>
      <c r="C659" s="59">
        <v>642</v>
      </c>
      <c r="D659" s="59">
        <v>541</v>
      </c>
      <c r="E659" s="59" t="s">
        <v>264</v>
      </c>
    </row>
    <row r="660" spans="1:5">
      <c r="A660" s="64">
        <v>1710</v>
      </c>
      <c r="B660" s="64">
        <v>63</v>
      </c>
      <c r="C660" s="59">
        <v>642</v>
      </c>
      <c r="D660" s="59">
        <v>541</v>
      </c>
      <c r="E660" s="59" t="s">
        <v>264</v>
      </c>
    </row>
    <row r="661" spans="1:5">
      <c r="A661" s="64">
        <v>1711</v>
      </c>
      <c r="B661" s="64">
        <v>63</v>
      </c>
      <c r="C661" s="59">
        <v>642</v>
      </c>
      <c r="D661" s="59">
        <v>541</v>
      </c>
      <c r="E661" s="59" t="s">
        <v>264</v>
      </c>
    </row>
    <row r="662" spans="1:5">
      <c r="A662" s="64">
        <v>1712</v>
      </c>
      <c r="B662" s="64">
        <v>63</v>
      </c>
      <c r="C662" s="59">
        <v>642</v>
      </c>
      <c r="D662" s="59">
        <v>541</v>
      </c>
      <c r="E662" s="59" t="s">
        <v>264</v>
      </c>
    </row>
    <row r="663" spans="1:5">
      <c r="A663" s="64">
        <v>1713</v>
      </c>
      <c r="B663" s="64">
        <v>63</v>
      </c>
      <c r="C663" s="59">
        <v>642</v>
      </c>
      <c r="D663" s="59">
        <v>541</v>
      </c>
      <c r="E663" s="59" t="s">
        <v>264</v>
      </c>
    </row>
    <row r="664" spans="1:5">
      <c r="A664" s="64">
        <v>1714</v>
      </c>
      <c r="B664" s="64">
        <v>63</v>
      </c>
      <c r="C664" s="59">
        <v>642</v>
      </c>
      <c r="D664" s="59">
        <v>541</v>
      </c>
      <c r="E664" s="59" t="s">
        <v>264</v>
      </c>
    </row>
    <row r="665" spans="1:5">
      <c r="A665" s="64">
        <v>1715</v>
      </c>
      <c r="B665" s="64">
        <v>63</v>
      </c>
      <c r="C665" s="59">
        <v>642</v>
      </c>
      <c r="D665" s="59">
        <v>541</v>
      </c>
      <c r="E665" s="59" t="s">
        <v>264</v>
      </c>
    </row>
    <row r="666" spans="1:5">
      <c r="A666" s="64">
        <v>1725</v>
      </c>
      <c r="B666" s="64">
        <v>63</v>
      </c>
      <c r="C666" s="59">
        <v>642</v>
      </c>
      <c r="D666" s="59">
        <v>541</v>
      </c>
      <c r="E666" s="59" t="s">
        <v>264</v>
      </c>
    </row>
    <row r="667" spans="1:5">
      <c r="A667" s="64">
        <v>1726</v>
      </c>
      <c r="B667" s="64">
        <v>63</v>
      </c>
      <c r="C667" s="59">
        <v>642</v>
      </c>
      <c r="D667" s="59">
        <v>541</v>
      </c>
      <c r="E667" s="59" t="s">
        <v>264</v>
      </c>
    </row>
    <row r="668" spans="1:5">
      <c r="A668" s="64">
        <v>1727</v>
      </c>
      <c r="B668" s="64">
        <v>63</v>
      </c>
      <c r="C668" s="59">
        <v>642</v>
      </c>
      <c r="D668" s="59">
        <v>541</v>
      </c>
      <c r="E668" s="59" t="s">
        <v>264</v>
      </c>
    </row>
    <row r="669" spans="1:5">
      <c r="A669" s="64">
        <v>1728</v>
      </c>
      <c r="B669" s="64">
        <v>63</v>
      </c>
      <c r="C669" s="59">
        <v>642</v>
      </c>
      <c r="D669" s="59">
        <v>541</v>
      </c>
      <c r="E669" s="59" t="s">
        <v>264</v>
      </c>
    </row>
    <row r="670" spans="1:5">
      <c r="A670" s="64">
        <v>1730</v>
      </c>
      <c r="B670" s="64">
        <v>63</v>
      </c>
      <c r="C670" s="59">
        <v>642</v>
      </c>
      <c r="D670" s="59">
        <v>541</v>
      </c>
      <c r="E670" s="59" t="s">
        <v>264</v>
      </c>
    </row>
    <row r="671" spans="1:5">
      <c r="A671" s="64">
        <v>1738</v>
      </c>
      <c r="B671" s="64">
        <v>63</v>
      </c>
      <c r="C671" s="59">
        <v>642</v>
      </c>
      <c r="D671" s="59">
        <v>541</v>
      </c>
      <c r="E671" s="59" t="s">
        <v>264</v>
      </c>
    </row>
    <row r="672" spans="1:5">
      <c r="A672" s="64">
        <v>1739</v>
      </c>
      <c r="B672" s="64">
        <v>63</v>
      </c>
      <c r="C672" s="59">
        <v>642</v>
      </c>
      <c r="D672" s="59">
        <v>541</v>
      </c>
      <c r="E672" s="59" t="s">
        <v>264</v>
      </c>
    </row>
    <row r="673" spans="1:5">
      <c r="A673" s="64">
        <v>1740</v>
      </c>
      <c r="B673" s="64">
        <v>63</v>
      </c>
      <c r="C673" s="59">
        <v>642</v>
      </c>
      <c r="D673" s="59">
        <v>541</v>
      </c>
      <c r="E673" s="59" t="s">
        <v>264</v>
      </c>
    </row>
    <row r="674" spans="1:5">
      <c r="A674" s="64">
        <v>1741</v>
      </c>
      <c r="B674" s="64">
        <v>63</v>
      </c>
      <c r="C674" s="59">
        <v>642</v>
      </c>
      <c r="D674" s="59">
        <v>541</v>
      </c>
      <c r="E674" s="59" t="s">
        <v>264</v>
      </c>
    </row>
    <row r="675" spans="1:5">
      <c r="A675" s="64">
        <v>1742</v>
      </c>
      <c r="B675" s="64">
        <v>63</v>
      </c>
      <c r="C675" s="59">
        <v>642</v>
      </c>
      <c r="D675" s="59">
        <v>541</v>
      </c>
      <c r="E675" s="59" t="s">
        <v>264</v>
      </c>
    </row>
    <row r="676" spans="1:5">
      <c r="A676" s="64">
        <v>1743</v>
      </c>
      <c r="B676" s="64">
        <v>63</v>
      </c>
      <c r="C676" s="59">
        <v>642</v>
      </c>
      <c r="D676" s="59">
        <v>541</v>
      </c>
      <c r="E676" s="59" t="s">
        <v>264</v>
      </c>
    </row>
    <row r="677" spans="1:5">
      <c r="A677" s="64">
        <v>1744</v>
      </c>
      <c r="B677" s="64">
        <v>63</v>
      </c>
      <c r="C677" s="59">
        <v>642</v>
      </c>
      <c r="D677" s="59">
        <v>541</v>
      </c>
      <c r="E677" s="59" t="s">
        <v>264</v>
      </c>
    </row>
    <row r="678" spans="1:5">
      <c r="A678" s="64">
        <v>1745</v>
      </c>
      <c r="B678" s="64">
        <v>63</v>
      </c>
      <c r="C678" s="59">
        <v>642</v>
      </c>
      <c r="D678" s="59">
        <v>541</v>
      </c>
      <c r="E678" s="59" t="s">
        <v>264</v>
      </c>
    </row>
    <row r="679" spans="1:5">
      <c r="A679" s="64">
        <v>1746</v>
      </c>
      <c r="B679" s="64">
        <v>63</v>
      </c>
      <c r="C679" s="59">
        <v>642</v>
      </c>
      <c r="D679" s="59">
        <v>541</v>
      </c>
      <c r="E679" s="59" t="s">
        <v>264</v>
      </c>
    </row>
    <row r="680" spans="1:5">
      <c r="A680" s="64">
        <v>1747</v>
      </c>
      <c r="B680" s="64">
        <v>63</v>
      </c>
      <c r="C680" s="59">
        <v>642</v>
      </c>
      <c r="D680" s="59">
        <v>541</v>
      </c>
      <c r="E680" s="59" t="s">
        <v>264</v>
      </c>
    </row>
    <row r="681" spans="1:5">
      <c r="A681" s="64">
        <v>1748</v>
      </c>
      <c r="B681" s="64">
        <v>63</v>
      </c>
      <c r="C681" s="59">
        <v>642</v>
      </c>
      <c r="D681" s="59">
        <v>541</v>
      </c>
      <c r="E681" s="59" t="s">
        <v>264</v>
      </c>
    </row>
    <row r="682" spans="1:5">
      <c r="A682" s="64">
        <v>1749</v>
      </c>
      <c r="B682" s="64">
        <v>63</v>
      </c>
      <c r="C682" s="59">
        <v>642</v>
      </c>
      <c r="D682" s="59">
        <v>541</v>
      </c>
      <c r="E682" s="59" t="s">
        <v>264</v>
      </c>
    </row>
    <row r="683" spans="1:5">
      <c r="A683" s="64">
        <v>1750</v>
      </c>
      <c r="B683" s="64">
        <v>63</v>
      </c>
      <c r="C683" s="59">
        <v>642</v>
      </c>
      <c r="D683" s="59">
        <v>541</v>
      </c>
      <c r="E683" s="59" t="s">
        <v>264</v>
      </c>
    </row>
    <row r="684" spans="1:5">
      <c r="A684" s="64">
        <v>1755</v>
      </c>
      <c r="B684" s="64">
        <v>63</v>
      </c>
      <c r="C684" s="59">
        <v>642</v>
      </c>
      <c r="D684" s="59">
        <v>541</v>
      </c>
      <c r="E684" s="59" t="s">
        <v>264</v>
      </c>
    </row>
    <row r="685" spans="1:5">
      <c r="A685" s="64">
        <v>1764</v>
      </c>
      <c r="B685" s="64">
        <v>63</v>
      </c>
      <c r="C685" s="59">
        <v>642</v>
      </c>
      <c r="D685" s="59">
        <v>541</v>
      </c>
      <c r="E685" s="59" t="s">
        <v>264</v>
      </c>
    </row>
    <row r="686" spans="1:5">
      <c r="A686" s="64">
        <v>1765</v>
      </c>
      <c r="B686" s="64">
        <v>63</v>
      </c>
      <c r="C686" s="59">
        <v>642</v>
      </c>
      <c r="D686" s="59">
        <v>541</v>
      </c>
      <c r="E686" s="59" t="s">
        <v>264</v>
      </c>
    </row>
    <row r="687" spans="1:5">
      <c r="A687" s="64">
        <v>1771</v>
      </c>
      <c r="B687" s="64">
        <v>63</v>
      </c>
      <c r="C687" s="59">
        <v>642</v>
      </c>
      <c r="D687" s="59">
        <v>541</v>
      </c>
      <c r="E687" s="59" t="s">
        <v>264</v>
      </c>
    </row>
    <row r="688" spans="1:5">
      <c r="A688" s="64">
        <v>1772</v>
      </c>
      <c r="B688" s="64">
        <v>63</v>
      </c>
      <c r="C688" s="59">
        <v>642</v>
      </c>
      <c r="D688" s="59">
        <v>541</v>
      </c>
      <c r="E688" s="59" t="s">
        <v>264</v>
      </c>
    </row>
    <row r="689" spans="1:5">
      <c r="A689" s="64">
        <v>1773</v>
      </c>
      <c r="B689" s="64">
        <v>63</v>
      </c>
      <c r="C689" s="59">
        <v>642</v>
      </c>
      <c r="D689" s="59">
        <v>541</v>
      </c>
      <c r="E689" s="59" t="s">
        <v>264</v>
      </c>
    </row>
    <row r="690" spans="1:5">
      <c r="A690" s="64">
        <v>1774</v>
      </c>
      <c r="B690" s="64">
        <v>63</v>
      </c>
      <c r="C690" s="59">
        <v>642</v>
      </c>
      <c r="D690" s="59">
        <v>541</v>
      </c>
      <c r="E690" s="59" t="s">
        <v>264</v>
      </c>
    </row>
    <row r="691" spans="1:5">
      <c r="A691" s="64">
        <v>1775</v>
      </c>
      <c r="B691" s="64">
        <v>63</v>
      </c>
      <c r="C691" s="59">
        <v>642</v>
      </c>
      <c r="D691" s="59">
        <v>541</v>
      </c>
      <c r="E691" s="59" t="s">
        <v>264</v>
      </c>
    </row>
    <row r="692" spans="1:5">
      <c r="A692" s="64">
        <v>1776</v>
      </c>
      <c r="B692" s="64">
        <v>63</v>
      </c>
      <c r="C692" s="59">
        <v>642</v>
      </c>
      <c r="D692" s="59">
        <v>541</v>
      </c>
      <c r="E692" s="59" t="s">
        <v>264</v>
      </c>
    </row>
    <row r="693" spans="1:5">
      <c r="A693" s="64">
        <v>1777</v>
      </c>
      <c r="B693" s="64">
        <v>63</v>
      </c>
      <c r="C693" s="59">
        <v>642</v>
      </c>
      <c r="D693" s="59">
        <v>541</v>
      </c>
      <c r="E693" s="59" t="s">
        <v>264</v>
      </c>
    </row>
    <row r="694" spans="1:5">
      <c r="A694" s="64">
        <v>1778</v>
      </c>
      <c r="B694" s="64">
        <v>63</v>
      </c>
      <c r="C694" s="59">
        <v>642</v>
      </c>
      <c r="D694" s="59">
        <v>541</v>
      </c>
      <c r="E694" s="59" t="s">
        <v>264</v>
      </c>
    </row>
    <row r="695" spans="1:5">
      <c r="A695" s="64">
        <v>1779</v>
      </c>
      <c r="B695" s="64">
        <v>63</v>
      </c>
      <c r="C695" s="59">
        <v>642</v>
      </c>
      <c r="D695" s="59">
        <v>541</v>
      </c>
      <c r="E695" s="59" t="s">
        <v>264</v>
      </c>
    </row>
    <row r="696" spans="1:5">
      <c r="A696" s="64">
        <v>1780</v>
      </c>
      <c r="B696" s="64">
        <v>63</v>
      </c>
      <c r="C696" s="59">
        <v>642</v>
      </c>
      <c r="D696" s="59">
        <v>541</v>
      </c>
      <c r="E696" s="59" t="s">
        <v>264</v>
      </c>
    </row>
    <row r="697" spans="1:5">
      <c r="A697" s="64">
        <v>1781</v>
      </c>
      <c r="B697" s="64">
        <v>63</v>
      </c>
      <c r="C697" s="59">
        <v>642</v>
      </c>
      <c r="D697" s="59">
        <v>541</v>
      </c>
      <c r="E697" s="59" t="s">
        <v>264</v>
      </c>
    </row>
    <row r="698" spans="1:5">
      <c r="A698" s="64">
        <v>1783</v>
      </c>
      <c r="B698" s="64">
        <v>63</v>
      </c>
      <c r="C698" s="59">
        <v>642</v>
      </c>
      <c r="D698" s="59">
        <v>541</v>
      </c>
      <c r="E698" s="59" t="s">
        <v>264</v>
      </c>
    </row>
    <row r="699" spans="1:5">
      <c r="A699" s="64">
        <v>1784</v>
      </c>
      <c r="B699" s="64">
        <v>63</v>
      </c>
      <c r="C699" s="59">
        <v>642</v>
      </c>
      <c r="D699" s="59">
        <v>541</v>
      </c>
      <c r="E699" s="59" t="s">
        <v>264</v>
      </c>
    </row>
    <row r="700" spans="1:5">
      <c r="A700" s="64">
        <v>1785</v>
      </c>
      <c r="B700" s="64">
        <v>63</v>
      </c>
      <c r="C700" s="59">
        <v>642</v>
      </c>
      <c r="D700" s="59">
        <v>541</v>
      </c>
      <c r="E700" s="59" t="s">
        <v>264</v>
      </c>
    </row>
    <row r="701" spans="1:5">
      <c r="A701" s="64">
        <v>1786</v>
      </c>
      <c r="B701" s="64">
        <v>63</v>
      </c>
      <c r="C701" s="59">
        <v>642</v>
      </c>
      <c r="D701" s="59">
        <v>541</v>
      </c>
      <c r="E701" s="59" t="s">
        <v>264</v>
      </c>
    </row>
    <row r="702" spans="1:5">
      <c r="A702" s="64">
        <v>1787</v>
      </c>
      <c r="B702" s="64">
        <v>63</v>
      </c>
      <c r="C702" s="59">
        <v>642</v>
      </c>
      <c r="D702" s="59">
        <v>541</v>
      </c>
      <c r="E702" s="59" t="s">
        <v>264</v>
      </c>
    </row>
    <row r="703" spans="1:5">
      <c r="A703" s="64">
        <v>1788</v>
      </c>
      <c r="B703" s="64">
        <v>63</v>
      </c>
      <c r="C703" s="59">
        <v>642</v>
      </c>
      <c r="D703" s="59">
        <v>541</v>
      </c>
      <c r="E703" s="59" t="s">
        <v>264</v>
      </c>
    </row>
    <row r="704" spans="1:5">
      <c r="A704" s="64">
        <v>1789</v>
      </c>
      <c r="B704" s="64">
        <v>63</v>
      </c>
      <c r="C704" s="59">
        <v>642</v>
      </c>
      <c r="D704" s="59">
        <v>541</v>
      </c>
      <c r="E704" s="59" t="s">
        <v>264</v>
      </c>
    </row>
    <row r="705" spans="1:5">
      <c r="A705" s="64">
        <v>1790</v>
      </c>
      <c r="B705" s="64">
        <v>63</v>
      </c>
      <c r="C705" s="59">
        <v>642</v>
      </c>
      <c r="D705" s="59">
        <v>541</v>
      </c>
      <c r="E705" s="59" t="s">
        <v>264</v>
      </c>
    </row>
    <row r="706" spans="1:5">
      <c r="A706" s="64">
        <v>1795</v>
      </c>
      <c r="B706" s="64">
        <v>63</v>
      </c>
      <c r="C706" s="59">
        <v>642</v>
      </c>
      <c r="D706" s="59">
        <v>541</v>
      </c>
      <c r="E706" s="59" t="s">
        <v>264</v>
      </c>
    </row>
    <row r="707" spans="1:5">
      <c r="A707" s="64">
        <v>1796</v>
      </c>
      <c r="B707" s="64">
        <v>63</v>
      </c>
      <c r="C707" s="59">
        <v>642</v>
      </c>
      <c r="D707" s="59">
        <v>541</v>
      </c>
      <c r="E707" s="59" t="s">
        <v>264</v>
      </c>
    </row>
    <row r="708" spans="1:5">
      <c r="A708" s="64">
        <v>1797</v>
      </c>
      <c r="B708" s="64">
        <v>63</v>
      </c>
      <c r="C708" s="59">
        <v>642</v>
      </c>
      <c r="D708" s="59">
        <v>541</v>
      </c>
      <c r="E708" s="59" t="s">
        <v>264</v>
      </c>
    </row>
    <row r="709" spans="1:5">
      <c r="A709" s="64">
        <v>1798</v>
      </c>
      <c r="B709" s="64">
        <v>63</v>
      </c>
      <c r="C709" s="59">
        <v>642</v>
      </c>
      <c r="D709" s="59">
        <v>541</v>
      </c>
      <c r="E709" s="59" t="s">
        <v>264</v>
      </c>
    </row>
    <row r="710" spans="1:5">
      <c r="A710" s="64">
        <v>1800</v>
      </c>
      <c r="B710" s="64">
        <v>63</v>
      </c>
      <c r="C710" s="59">
        <v>642</v>
      </c>
      <c r="D710" s="59">
        <v>541</v>
      </c>
      <c r="E710" s="59" t="s">
        <v>264</v>
      </c>
    </row>
    <row r="711" spans="1:5">
      <c r="A711" s="64">
        <v>1801</v>
      </c>
      <c r="B711" s="64">
        <v>63</v>
      </c>
      <c r="C711" s="59">
        <v>642</v>
      </c>
      <c r="D711" s="59">
        <v>541</v>
      </c>
      <c r="E711" s="59" t="s">
        <v>264</v>
      </c>
    </row>
    <row r="712" spans="1:5">
      <c r="A712" s="64">
        <v>1802</v>
      </c>
      <c r="B712" s="64">
        <v>63</v>
      </c>
      <c r="C712" s="59">
        <v>642</v>
      </c>
      <c r="D712" s="59">
        <v>541</v>
      </c>
      <c r="E712" s="59" t="s">
        <v>264</v>
      </c>
    </row>
    <row r="713" spans="1:5">
      <c r="A713" s="64">
        <v>1803</v>
      </c>
      <c r="B713" s="64">
        <v>63</v>
      </c>
      <c r="C713" s="59">
        <v>642</v>
      </c>
      <c r="D713" s="59">
        <v>541</v>
      </c>
      <c r="E713" s="59" t="s">
        <v>264</v>
      </c>
    </row>
    <row r="714" spans="1:5">
      <c r="A714" s="64">
        <v>1804</v>
      </c>
      <c r="B714" s="64">
        <v>63</v>
      </c>
      <c r="C714" s="59">
        <v>642</v>
      </c>
      <c r="D714" s="59">
        <v>541</v>
      </c>
      <c r="E714" s="59" t="s">
        <v>264</v>
      </c>
    </row>
    <row r="715" spans="1:5">
      <c r="A715" s="64">
        <v>1805</v>
      </c>
      <c r="B715" s="64">
        <v>63</v>
      </c>
      <c r="C715" s="59">
        <v>642</v>
      </c>
      <c r="D715" s="59">
        <v>541</v>
      </c>
      <c r="E715" s="59" t="s">
        <v>264</v>
      </c>
    </row>
    <row r="716" spans="1:5">
      <c r="A716" s="64">
        <v>1806</v>
      </c>
      <c r="B716" s="64">
        <v>63</v>
      </c>
      <c r="C716" s="59">
        <v>642</v>
      </c>
      <c r="D716" s="59">
        <v>541</v>
      </c>
      <c r="E716" s="59" t="s">
        <v>264</v>
      </c>
    </row>
    <row r="717" spans="1:5">
      <c r="A717" s="64">
        <v>1807</v>
      </c>
      <c r="B717" s="64">
        <v>63</v>
      </c>
      <c r="C717" s="59">
        <v>642</v>
      </c>
      <c r="D717" s="59">
        <v>541</v>
      </c>
      <c r="E717" s="59" t="s">
        <v>264</v>
      </c>
    </row>
    <row r="718" spans="1:5">
      <c r="A718" s="64">
        <v>1808</v>
      </c>
      <c r="B718" s="64">
        <v>63</v>
      </c>
      <c r="C718" s="59">
        <v>642</v>
      </c>
      <c r="D718" s="59">
        <v>541</v>
      </c>
      <c r="E718" s="59" t="s">
        <v>264</v>
      </c>
    </row>
    <row r="719" spans="1:5">
      <c r="A719" s="64">
        <v>1809</v>
      </c>
      <c r="B719" s="64">
        <v>63</v>
      </c>
      <c r="C719" s="59">
        <v>642</v>
      </c>
      <c r="D719" s="59">
        <v>541</v>
      </c>
      <c r="E719" s="59" t="s">
        <v>264</v>
      </c>
    </row>
    <row r="720" spans="1:5">
      <c r="A720" s="64">
        <v>1811</v>
      </c>
      <c r="B720" s="64">
        <v>63</v>
      </c>
      <c r="C720" s="59">
        <v>642</v>
      </c>
      <c r="D720" s="59">
        <v>541</v>
      </c>
      <c r="E720" s="59" t="s">
        <v>264</v>
      </c>
    </row>
    <row r="721" spans="1:5">
      <c r="A721" s="64">
        <v>1812</v>
      </c>
      <c r="B721" s="64">
        <v>63</v>
      </c>
      <c r="C721" s="59">
        <v>642</v>
      </c>
      <c r="D721" s="59">
        <v>541</v>
      </c>
      <c r="E721" s="59" t="s">
        <v>264</v>
      </c>
    </row>
    <row r="722" spans="1:5">
      <c r="A722" s="64">
        <v>1813</v>
      </c>
      <c r="B722" s="64">
        <v>63</v>
      </c>
      <c r="C722" s="59">
        <v>642</v>
      </c>
      <c r="D722" s="59">
        <v>541</v>
      </c>
      <c r="E722" s="59" t="s">
        <v>264</v>
      </c>
    </row>
    <row r="723" spans="1:5">
      <c r="A723" s="64">
        <v>1814</v>
      </c>
      <c r="B723" s="64">
        <v>63</v>
      </c>
      <c r="C723" s="59">
        <v>642</v>
      </c>
      <c r="D723" s="59">
        <v>541</v>
      </c>
      <c r="E723" s="59" t="s">
        <v>264</v>
      </c>
    </row>
    <row r="724" spans="1:5">
      <c r="A724" s="64">
        <v>1815</v>
      </c>
      <c r="B724" s="64">
        <v>63</v>
      </c>
      <c r="C724" s="59">
        <v>642</v>
      </c>
      <c r="D724" s="59">
        <v>541</v>
      </c>
      <c r="E724" s="59" t="s">
        <v>264</v>
      </c>
    </row>
    <row r="725" spans="1:5">
      <c r="A725" s="64">
        <v>1816</v>
      </c>
      <c r="B725" s="64">
        <v>63</v>
      </c>
      <c r="C725" s="59">
        <v>642</v>
      </c>
      <c r="D725" s="59">
        <v>541</v>
      </c>
      <c r="E725" s="59" t="s">
        <v>264</v>
      </c>
    </row>
    <row r="726" spans="1:5">
      <c r="A726" s="64">
        <v>1817</v>
      </c>
      <c r="B726" s="64">
        <v>63</v>
      </c>
      <c r="C726" s="59">
        <v>642</v>
      </c>
      <c r="D726" s="59">
        <v>541</v>
      </c>
      <c r="E726" s="59" t="s">
        <v>264</v>
      </c>
    </row>
    <row r="727" spans="1:5">
      <c r="A727" s="64">
        <v>1818</v>
      </c>
      <c r="B727" s="64">
        <v>63</v>
      </c>
      <c r="C727" s="59">
        <v>642</v>
      </c>
      <c r="D727" s="59">
        <v>541</v>
      </c>
      <c r="E727" s="59" t="s">
        <v>264</v>
      </c>
    </row>
    <row r="728" spans="1:5">
      <c r="A728" s="64">
        <v>1819</v>
      </c>
      <c r="B728" s="64">
        <v>63</v>
      </c>
      <c r="C728" s="59">
        <v>642</v>
      </c>
      <c r="D728" s="59">
        <v>541</v>
      </c>
      <c r="E728" s="59" t="s">
        <v>264</v>
      </c>
    </row>
    <row r="729" spans="1:5">
      <c r="A729" s="64">
        <v>1820</v>
      </c>
      <c r="B729" s="64">
        <v>63</v>
      </c>
      <c r="C729" s="59">
        <v>642</v>
      </c>
      <c r="D729" s="59">
        <v>541</v>
      </c>
      <c r="E729" s="59" t="s">
        <v>264</v>
      </c>
    </row>
    <row r="730" spans="1:5">
      <c r="A730" s="64">
        <v>1821</v>
      </c>
      <c r="B730" s="64">
        <v>63</v>
      </c>
      <c r="C730" s="59">
        <v>642</v>
      </c>
      <c r="D730" s="59">
        <v>541</v>
      </c>
      <c r="E730" s="59" t="s">
        <v>264</v>
      </c>
    </row>
    <row r="731" spans="1:5">
      <c r="A731" s="64">
        <v>1822</v>
      </c>
      <c r="B731" s="64">
        <v>63</v>
      </c>
      <c r="C731" s="59">
        <v>642</v>
      </c>
      <c r="D731" s="59">
        <v>541</v>
      </c>
      <c r="E731" s="59" t="s">
        <v>264</v>
      </c>
    </row>
    <row r="732" spans="1:5">
      <c r="A732" s="64">
        <v>1823</v>
      </c>
      <c r="B732" s="64">
        <v>63</v>
      </c>
      <c r="C732" s="59">
        <v>642</v>
      </c>
      <c r="D732" s="59">
        <v>541</v>
      </c>
      <c r="E732" s="59" t="s">
        <v>264</v>
      </c>
    </row>
    <row r="733" spans="1:5">
      <c r="A733" s="64">
        <v>1824</v>
      </c>
      <c r="B733" s="64">
        <v>63</v>
      </c>
      <c r="C733" s="59">
        <v>642</v>
      </c>
      <c r="D733" s="59">
        <v>541</v>
      </c>
      <c r="E733" s="59" t="s">
        <v>264</v>
      </c>
    </row>
    <row r="734" spans="1:5">
      <c r="A734" s="64">
        <v>1825</v>
      </c>
      <c r="B734" s="64">
        <v>63</v>
      </c>
      <c r="C734" s="59">
        <v>642</v>
      </c>
      <c r="D734" s="59">
        <v>541</v>
      </c>
      <c r="E734" s="59" t="s">
        <v>264</v>
      </c>
    </row>
    <row r="735" spans="1:5">
      <c r="A735" s="64">
        <v>1826</v>
      </c>
      <c r="B735" s="64">
        <v>63</v>
      </c>
      <c r="C735" s="59">
        <v>642</v>
      </c>
      <c r="D735" s="59">
        <v>541</v>
      </c>
      <c r="E735" s="59" t="s">
        <v>264</v>
      </c>
    </row>
    <row r="736" spans="1:5">
      <c r="A736" s="64">
        <v>1827</v>
      </c>
      <c r="B736" s="64">
        <v>63</v>
      </c>
      <c r="C736" s="59">
        <v>642</v>
      </c>
      <c r="D736" s="59">
        <v>541</v>
      </c>
      <c r="E736" s="59" t="s">
        <v>264</v>
      </c>
    </row>
    <row r="737" spans="1:5">
      <c r="A737" s="64">
        <v>1828</v>
      </c>
      <c r="B737" s="64">
        <v>63</v>
      </c>
      <c r="C737" s="59">
        <v>642</v>
      </c>
      <c r="D737" s="59">
        <v>541</v>
      </c>
      <c r="E737" s="59" t="s">
        <v>264</v>
      </c>
    </row>
    <row r="738" spans="1:5">
      <c r="A738" s="64">
        <v>1829</v>
      </c>
      <c r="B738" s="64">
        <v>63</v>
      </c>
      <c r="C738" s="59">
        <v>642</v>
      </c>
      <c r="D738" s="59">
        <v>541</v>
      </c>
      <c r="E738" s="59" t="s">
        <v>264</v>
      </c>
    </row>
    <row r="739" spans="1:5">
      <c r="A739" s="64">
        <v>1830</v>
      </c>
      <c r="B739" s="64">
        <v>63</v>
      </c>
      <c r="C739" s="59">
        <v>642</v>
      </c>
      <c r="D739" s="59">
        <v>541</v>
      </c>
      <c r="E739" s="59" t="s">
        <v>264</v>
      </c>
    </row>
    <row r="740" spans="1:5">
      <c r="A740" s="64">
        <v>1831</v>
      </c>
      <c r="B740" s="64">
        <v>63</v>
      </c>
      <c r="C740" s="59">
        <v>642</v>
      </c>
      <c r="D740" s="59">
        <v>541</v>
      </c>
      <c r="E740" s="59" t="s">
        <v>264</v>
      </c>
    </row>
    <row r="741" spans="1:5">
      <c r="A741" s="64">
        <v>1832</v>
      </c>
      <c r="B741" s="64">
        <v>63</v>
      </c>
      <c r="C741" s="59">
        <v>642</v>
      </c>
      <c r="D741" s="59">
        <v>541</v>
      </c>
      <c r="E741" s="59" t="s">
        <v>264</v>
      </c>
    </row>
    <row r="742" spans="1:5">
      <c r="A742" s="64">
        <v>1833</v>
      </c>
      <c r="B742" s="64">
        <v>63</v>
      </c>
      <c r="C742" s="59">
        <v>642</v>
      </c>
      <c r="D742" s="59">
        <v>541</v>
      </c>
      <c r="E742" s="59" t="s">
        <v>264</v>
      </c>
    </row>
    <row r="743" spans="1:5">
      <c r="A743" s="64">
        <v>1834</v>
      </c>
      <c r="B743" s="64">
        <v>63</v>
      </c>
      <c r="C743" s="59">
        <v>642</v>
      </c>
      <c r="D743" s="59">
        <v>541</v>
      </c>
      <c r="E743" s="59" t="s">
        <v>264</v>
      </c>
    </row>
    <row r="744" spans="1:5">
      <c r="A744" s="64">
        <v>1835</v>
      </c>
      <c r="B744" s="64">
        <v>63</v>
      </c>
      <c r="C744" s="59">
        <v>642</v>
      </c>
      <c r="D744" s="59">
        <v>541</v>
      </c>
      <c r="E744" s="59" t="s">
        <v>264</v>
      </c>
    </row>
    <row r="745" spans="1:5">
      <c r="A745" s="64">
        <v>1836</v>
      </c>
      <c r="B745" s="64">
        <v>63</v>
      </c>
      <c r="C745" s="59">
        <v>642</v>
      </c>
      <c r="D745" s="59">
        <v>541</v>
      </c>
      <c r="E745" s="59" t="s">
        <v>264</v>
      </c>
    </row>
    <row r="746" spans="1:5">
      <c r="A746" s="64">
        <v>1837</v>
      </c>
      <c r="B746" s="64">
        <v>63</v>
      </c>
      <c r="C746" s="59">
        <v>642</v>
      </c>
      <c r="D746" s="59">
        <v>541</v>
      </c>
      <c r="E746" s="59" t="s">
        <v>264</v>
      </c>
    </row>
    <row r="747" spans="1:5">
      <c r="A747" s="64">
        <v>1838</v>
      </c>
      <c r="B747" s="64">
        <v>63</v>
      </c>
      <c r="C747" s="59">
        <v>642</v>
      </c>
      <c r="D747" s="59">
        <v>541</v>
      </c>
      <c r="E747" s="59" t="s">
        <v>264</v>
      </c>
    </row>
    <row r="748" spans="1:5">
      <c r="A748" s="64">
        <v>1839</v>
      </c>
      <c r="B748" s="64">
        <v>63</v>
      </c>
      <c r="C748" s="59">
        <v>642</v>
      </c>
      <c r="D748" s="59">
        <v>541</v>
      </c>
      <c r="E748" s="59" t="s">
        <v>264</v>
      </c>
    </row>
    <row r="749" spans="1:5">
      <c r="A749" s="64">
        <v>1842</v>
      </c>
      <c r="B749" s="64">
        <v>63</v>
      </c>
      <c r="C749" s="59">
        <v>642</v>
      </c>
      <c r="D749" s="59">
        <v>541</v>
      </c>
      <c r="E749" s="59" t="s">
        <v>264</v>
      </c>
    </row>
    <row r="750" spans="1:5">
      <c r="A750" s="64">
        <v>1843</v>
      </c>
      <c r="B750" s="64">
        <v>63</v>
      </c>
      <c r="C750" s="59">
        <v>642</v>
      </c>
      <c r="D750" s="59">
        <v>541</v>
      </c>
      <c r="E750" s="59" t="s">
        <v>264</v>
      </c>
    </row>
    <row r="751" spans="1:5">
      <c r="A751" s="64">
        <v>1844</v>
      </c>
      <c r="B751" s="64">
        <v>63</v>
      </c>
      <c r="C751" s="59">
        <v>642</v>
      </c>
      <c r="D751" s="59">
        <v>541</v>
      </c>
      <c r="E751" s="59" t="s">
        <v>264</v>
      </c>
    </row>
    <row r="752" spans="1:5">
      <c r="A752" s="64">
        <v>1845</v>
      </c>
      <c r="B752" s="64">
        <v>63</v>
      </c>
      <c r="C752" s="59">
        <v>642</v>
      </c>
      <c r="D752" s="59">
        <v>541</v>
      </c>
      <c r="E752" s="59" t="s">
        <v>264</v>
      </c>
    </row>
    <row r="753" spans="1:5">
      <c r="A753" s="64">
        <v>1846</v>
      </c>
      <c r="B753" s="64">
        <v>63</v>
      </c>
      <c r="C753" s="59">
        <v>642</v>
      </c>
      <c r="D753" s="59">
        <v>541</v>
      </c>
      <c r="E753" s="59" t="s">
        <v>264</v>
      </c>
    </row>
    <row r="754" spans="1:5">
      <c r="A754" s="64">
        <v>1847</v>
      </c>
      <c r="B754" s="64">
        <v>63</v>
      </c>
      <c r="C754" s="59">
        <v>642</v>
      </c>
      <c r="D754" s="59">
        <v>541</v>
      </c>
      <c r="E754" s="59" t="s">
        <v>264</v>
      </c>
    </row>
    <row r="755" spans="1:5">
      <c r="A755" s="64">
        <v>1848</v>
      </c>
      <c r="B755" s="64">
        <v>63</v>
      </c>
      <c r="C755" s="59">
        <v>642</v>
      </c>
      <c r="D755" s="59">
        <v>541</v>
      </c>
      <c r="E755" s="59" t="s">
        <v>264</v>
      </c>
    </row>
    <row r="756" spans="1:5">
      <c r="A756" s="64">
        <v>1849</v>
      </c>
      <c r="B756" s="64">
        <v>63</v>
      </c>
      <c r="C756" s="59">
        <v>642</v>
      </c>
      <c r="D756" s="59">
        <v>541</v>
      </c>
      <c r="E756" s="59" t="s">
        <v>264</v>
      </c>
    </row>
    <row r="757" spans="1:5">
      <c r="A757" s="64">
        <v>1850</v>
      </c>
      <c r="B757" s="64">
        <v>63</v>
      </c>
      <c r="C757" s="59">
        <v>642</v>
      </c>
      <c r="D757" s="59">
        <v>541</v>
      </c>
      <c r="E757" s="59" t="s">
        <v>264</v>
      </c>
    </row>
    <row r="758" spans="1:5">
      <c r="A758" s="64">
        <v>1851</v>
      </c>
      <c r="B758" s="64">
        <v>63</v>
      </c>
      <c r="C758" s="59">
        <v>642</v>
      </c>
      <c r="D758" s="59">
        <v>541</v>
      </c>
      <c r="E758" s="59" t="s">
        <v>264</v>
      </c>
    </row>
    <row r="759" spans="1:5">
      <c r="A759" s="64">
        <v>1852</v>
      </c>
      <c r="B759" s="64">
        <v>63</v>
      </c>
      <c r="C759" s="59">
        <v>642</v>
      </c>
      <c r="D759" s="59">
        <v>541</v>
      </c>
      <c r="E759" s="59" t="s">
        <v>264</v>
      </c>
    </row>
    <row r="760" spans="1:5">
      <c r="A760" s="64">
        <v>1853</v>
      </c>
      <c r="B760" s="64">
        <v>63</v>
      </c>
      <c r="C760" s="59">
        <v>642</v>
      </c>
      <c r="D760" s="59">
        <v>541</v>
      </c>
      <c r="E760" s="59" t="s">
        <v>264</v>
      </c>
    </row>
    <row r="761" spans="1:5">
      <c r="A761" s="64">
        <v>1854</v>
      </c>
      <c r="B761" s="64">
        <v>63</v>
      </c>
      <c r="C761" s="59">
        <v>642</v>
      </c>
      <c r="D761" s="59">
        <v>541</v>
      </c>
      <c r="E761" s="59" t="s">
        <v>264</v>
      </c>
    </row>
    <row r="762" spans="1:5">
      <c r="A762" s="64">
        <v>1855</v>
      </c>
      <c r="B762" s="64">
        <v>63</v>
      </c>
      <c r="C762" s="59">
        <v>642</v>
      </c>
      <c r="D762" s="59">
        <v>541</v>
      </c>
      <c r="E762" s="59" t="s">
        <v>264</v>
      </c>
    </row>
    <row r="763" spans="1:5">
      <c r="A763" s="64">
        <v>1856</v>
      </c>
      <c r="B763" s="64">
        <v>63</v>
      </c>
      <c r="C763" s="59">
        <v>642</v>
      </c>
      <c r="D763" s="59">
        <v>541</v>
      </c>
      <c r="E763" s="59" t="s">
        <v>264</v>
      </c>
    </row>
    <row r="764" spans="1:5">
      <c r="A764" s="64">
        <v>1857</v>
      </c>
      <c r="B764" s="64">
        <v>63</v>
      </c>
      <c r="C764" s="59">
        <v>642</v>
      </c>
      <c r="D764" s="59">
        <v>541</v>
      </c>
      <c r="E764" s="59" t="s">
        <v>264</v>
      </c>
    </row>
    <row r="765" spans="1:5">
      <c r="A765" s="64">
        <v>1858</v>
      </c>
      <c r="B765" s="64">
        <v>63</v>
      </c>
      <c r="C765" s="59">
        <v>642</v>
      </c>
      <c r="D765" s="59">
        <v>541</v>
      </c>
      <c r="E765" s="59" t="s">
        <v>264</v>
      </c>
    </row>
    <row r="766" spans="1:5">
      <c r="A766" s="64">
        <v>1859</v>
      </c>
      <c r="B766" s="64">
        <v>63</v>
      </c>
      <c r="C766" s="59">
        <v>642</v>
      </c>
      <c r="D766" s="59">
        <v>541</v>
      </c>
      <c r="E766" s="59" t="s">
        <v>264</v>
      </c>
    </row>
    <row r="767" spans="1:5">
      <c r="A767" s="64">
        <v>1860</v>
      </c>
      <c r="B767" s="64">
        <v>63</v>
      </c>
      <c r="C767" s="59">
        <v>642</v>
      </c>
      <c r="D767" s="59">
        <v>541</v>
      </c>
      <c r="E767" s="59" t="s">
        <v>264</v>
      </c>
    </row>
    <row r="768" spans="1:5">
      <c r="A768" s="64">
        <v>1861</v>
      </c>
      <c r="B768" s="64">
        <v>63</v>
      </c>
      <c r="C768" s="59">
        <v>642</v>
      </c>
      <c r="D768" s="59">
        <v>541</v>
      </c>
      <c r="E768" s="59" t="s">
        <v>264</v>
      </c>
    </row>
    <row r="769" spans="1:5">
      <c r="A769" s="64">
        <v>1862</v>
      </c>
      <c r="B769" s="64">
        <v>63</v>
      </c>
      <c r="C769" s="59">
        <v>642</v>
      </c>
      <c r="D769" s="59">
        <v>541</v>
      </c>
      <c r="E769" s="59" t="s">
        <v>264</v>
      </c>
    </row>
    <row r="770" spans="1:5">
      <c r="A770" s="64">
        <v>1863</v>
      </c>
      <c r="B770" s="64">
        <v>63</v>
      </c>
      <c r="C770" s="59">
        <v>642</v>
      </c>
      <c r="D770" s="59">
        <v>541</v>
      </c>
      <c r="E770" s="59" t="s">
        <v>264</v>
      </c>
    </row>
    <row r="771" spans="1:5">
      <c r="A771" s="64">
        <v>1864</v>
      </c>
      <c r="B771" s="64">
        <v>63</v>
      </c>
      <c r="C771" s="59">
        <v>642</v>
      </c>
      <c r="D771" s="59">
        <v>541</v>
      </c>
      <c r="E771" s="59" t="s">
        <v>264</v>
      </c>
    </row>
    <row r="772" spans="1:5">
      <c r="A772" s="64">
        <v>1867</v>
      </c>
      <c r="B772" s="64">
        <v>63</v>
      </c>
      <c r="C772" s="59">
        <v>642</v>
      </c>
      <c r="D772" s="59">
        <v>541</v>
      </c>
      <c r="E772" s="59" t="s">
        <v>264</v>
      </c>
    </row>
    <row r="773" spans="1:5">
      <c r="A773" s="64">
        <v>1868</v>
      </c>
      <c r="B773" s="64">
        <v>63</v>
      </c>
      <c r="C773" s="59">
        <v>642</v>
      </c>
      <c r="D773" s="59">
        <v>541</v>
      </c>
      <c r="E773" s="59" t="s">
        <v>264</v>
      </c>
    </row>
    <row r="774" spans="1:5">
      <c r="A774" s="64">
        <v>1869</v>
      </c>
      <c r="B774" s="64">
        <v>63</v>
      </c>
      <c r="C774" s="59">
        <v>642</v>
      </c>
      <c r="D774" s="59">
        <v>541</v>
      </c>
      <c r="E774" s="59" t="s">
        <v>264</v>
      </c>
    </row>
    <row r="775" spans="1:5">
      <c r="A775" s="64">
        <v>1870</v>
      </c>
      <c r="B775" s="64">
        <v>63</v>
      </c>
      <c r="C775" s="59">
        <v>642</v>
      </c>
      <c r="D775" s="59">
        <v>541</v>
      </c>
      <c r="E775" s="59" t="s">
        <v>264</v>
      </c>
    </row>
    <row r="776" spans="1:5">
      <c r="A776" s="64">
        <v>1871</v>
      </c>
      <c r="B776" s="64">
        <v>63</v>
      </c>
      <c r="C776" s="59">
        <v>642</v>
      </c>
      <c r="D776" s="59">
        <v>541</v>
      </c>
      <c r="E776" s="59" t="s">
        <v>264</v>
      </c>
    </row>
    <row r="777" spans="1:5">
      <c r="A777" s="64">
        <v>1872</v>
      </c>
      <c r="B777" s="64">
        <v>63</v>
      </c>
      <c r="C777" s="59">
        <v>642</v>
      </c>
      <c r="D777" s="59">
        <v>541</v>
      </c>
      <c r="E777" s="59" t="s">
        <v>264</v>
      </c>
    </row>
    <row r="778" spans="1:5">
      <c r="A778" s="64">
        <v>1873</v>
      </c>
      <c r="B778" s="64">
        <v>63</v>
      </c>
      <c r="C778" s="59">
        <v>642</v>
      </c>
      <c r="D778" s="59">
        <v>541</v>
      </c>
      <c r="E778" s="59" t="s">
        <v>264</v>
      </c>
    </row>
    <row r="779" spans="1:5">
      <c r="A779" s="64">
        <v>1874</v>
      </c>
      <c r="B779" s="64">
        <v>63</v>
      </c>
      <c r="C779" s="59">
        <v>642</v>
      </c>
      <c r="D779" s="59">
        <v>541</v>
      </c>
      <c r="E779" s="59" t="s">
        <v>264</v>
      </c>
    </row>
    <row r="780" spans="1:5">
      <c r="A780" s="64">
        <v>1875</v>
      </c>
      <c r="B780" s="64">
        <v>63</v>
      </c>
      <c r="C780" s="59">
        <v>642</v>
      </c>
      <c r="D780" s="59">
        <v>541</v>
      </c>
      <c r="E780" s="59" t="s">
        <v>264</v>
      </c>
    </row>
    <row r="781" spans="1:5">
      <c r="A781" s="64">
        <v>1876</v>
      </c>
      <c r="B781" s="64">
        <v>63</v>
      </c>
      <c r="C781" s="59">
        <v>642</v>
      </c>
      <c r="D781" s="59">
        <v>541</v>
      </c>
      <c r="E781" s="59" t="s">
        <v>264</v>
      </c>
    </row>
    <row r="782" spans="1:5">
      <c r="A782" s="64">
        <v>1877</v>
      </c>
      <c r="B782" s="64">
        <v>63</v>
      </c>
      <c r="C782" s="59">
        <v>642</v>
      </c>
      <c r="D782" s="59">
        <v>541</v>
      </c>
      <c r="E782" s="59" t="s">
        <v>264</v>
      </c>
    </row>
    <row r="783" spans="1:5">
      <c r="A783" s="64">
        <v>1878</v>
      </c>
      <c r="B783" s="64">
        <v>63</v>
      </c>
      <c r="C783" s="59">
        <v>642</v>
      </c>
      <c r="D783" s="59">
        <v>541</v>
      </c>
      <c r="E783" s="59" t="s">
        <v>264</v>
      </c>
    </row>
    <row r="784" spans="1:5">
      <c r="A784" s="64">
        <v>1879</v>
      </c>
      <c r="B784" s="64">
        <v>63</v>
      </c>
      <c r="C784" s="59">
        <v>642</v>
      </c>
      <c r="D784" s="59">
        <v>541</v>
      </c>
      <c r="E784" s="59" t="s">
        <v>264</v>
      </c>
    </row>
    <row r="785" spans="1:5">
      <c r="A785" s="64">
        <v>1880</v>
      </c>
      <c r="B785" s="64">
        <v>63</v>
      </c>
      <c r="C785" s="59">
        <v>642</v>
      </c>
      <c r="D785" s="59">
        <v>541</v>
      </c>
      <c r="E785" s="59" t="s">
        <v>264</v>
      </c>
    </row>
    <row r="786" spans="1:5">
      <c r="A786" s="64">
        <v>1881</v>
      </c>
      <c r="B786" s="64">
        <v>63</v>
      </c>
      <c r="C786" s="59">
        <v>642</v>
      </c>
      <c r="D786" s="59">
        <v>541</v>
      </c>
      <c r="E786" s="59" t="s">
        <v>264</v>
      </c>
    </row>
    <row r="787" spans="1:5">
      <c r="A787" s="64">
        <v>1882</v>
      </c>
      <c r="B787" s="64">
        <v>63</v>
      </c>
      <c r="C787" s="59">
        <v>642</v>
      </c>
      <c r="D787" s="59">
        <v>541</v>
      </c>
      <c r="E787" s="59" t="s">
        <v>264</v>
      </c>
    </row>
    <row r="788" spans="1:5">
      <c r="A788" s="64">
        <v>1883</v>
      </c>
      <c r="B788" s="64">
        <v>63</v>
      </c>
      <c r="C788" s="59">
        <v>642</v>
      </c>
      <c r="D788" s="59">
        <v>541</v>
      </c>
      <c r="E788" s="59" t="s">
        <v>264</v>
      </c>
    </row>
    <row r="789" spans="1:5">
      <c r="A789" s="64">
        <v>1884</v>
      </c>
      <c r="B789" s="64">
        <v>63</v>
      </c>
      <c r="C789" s="59">
        <v>642</v>
      </c>
      <c r="D789" s="59">
        <v>541</v>
      </c>
      <c r="E789" s="59" t="s">
        <v>264</v>
      </c>
    </row>
    <row r="790" spans="1:5">
      <c r="A790" s="64">
        <v>1885</v>
      </c>
      <c r="B790" s="64">
        <v>63</v>
      </c>
      <c r="C790" s="59">
        <v>642</v>
      </c>
      <c r="D790" s="59">
        <v>541</v>
      </c>
      <c r="E790" s="59" t="s">
        <v>264</v>
      </c>
    </row>
    <row r="791" spans="1:5">
      <c r="A791" s="64">
        <v>1886</v>
      </c>
      <c r="B791" s="64">
        <v>63</v>
      </c>
      <c r="C791" s="59">
        <v>642</v>
      </c>
      <c r="D791" s="59">
        <v>541</v>
      </c>
      <c r="E791" s="59" t="s">
        <v>264</v>
      </c>
    </row>
    <row r="792" spans="1:5">
      <c r="A792" s="64">
        <v>1887</v>
      </c>
      <c r="B792" s="64">
        <v>63</v>
      </c>
      <c r="C792" s="59">
        <v>642</v>
      </c>
      <c r="D792" s="59">
        <v>541</v>
      </c>
      <c r="E792" s="59" t="s">
        <v>264</v>
      </c>
    </row>
    <row r="793" spans="1:5">
      <c r="A793" s="64">
        <v>1888</v>
      </c>
      <c r="B793" s="64">
        <v>63</v>
      </c>
      <c r="C793" s="59">
        <v>642</v>
      </c>
      <c r="D793" s="59">
        <v>541</v>
      </c>
      <c r="E793" s="59" t="s">
        <v>264</v>
      </c>
    </row>
    <row r="794" spans="1:5">
      <c r="A794" s="64">
        <v>1890</v>
      </c>
      <c r="B794" s="64">
        <v>63</v>
      </c>
      <c r="C794" s="59">
        <v>642</v>
      </c>
      <c r="D794" s="59">
        <v>541</v>
      </c>
      <c r="E794" s="59" t="s">
        <v>264</v>
      </c>
    </row>
    <row r="795" spans="1:5">
      <c r="A795" s="64">
        <v>1891</v>
      </c>
      <c r="B795" s="64">
        <v>63</v>
      </c>
      <c r="C795" s="59">
        <v>642</v>
      </c>
      <c r="D795" s="59">
        <v>541</v>
      </c>
      <c r="E795" s="59" t="s">
        <v>264</v>
      </c>
    </row>
    <row r="796" spans="1:5">
      <c r="A796" s="64">
        <v>1894</v>
      </c>
      <c r="B796" s="64">
        <v>63</v>
      </c>
      <c r="C796" s="59">
        <v>642</v>
      </c>
      <c r="D796" s="59">
        <v>541</v>
      </c>
      <c r="E796" s="59" t="s">
        <v>264</v>
      </c>
    </row>
    <row r="797" spans="1:5">
      <c r="A797" s="64">
        <v>1895</v>
      </c>
      <c r="B797" s="64">
        <v>63</v>
      </c>
      <c r="C797" s="59">
        <v>642</v>
      </c>
      <c r="D797" s="59">
        <v>541</v>
      </c>
      <c r="E797" s="59" t="s">
        <v>264</v>
      </c>
    </row>
    <row r="798" spans="1:5">
      <c r="A798" s="64">
        <v>1896</v>
      </c>
      <c r="B798" s="64">
        <v>63</v>
      </c>
      <c r="C798" s="59">
        <v>642</v>
      </c>
      <c r="D798" s="59">
        <v>541</v>
      </c>
      <c r="E798" s="59" t="s">
        <v>264</v>
      </c>
    </row>
    <row r="799" spans="1:5">
      <c r="A799" s="64">
        <v>1897</v>
      </c>
      <c r="B799" s="64">
        <v>63</v>
      </c>
      <c r="C799" s="59">
        <v>642</v>
      </c>
      <c r="D799" s="59">
        <v>541</v>
      </c>
      <c r="E799" s="59" t="s">
        <v>264</v>
      </c>
    </row>
    <row r="800" spans="1:5">
      <c r="A800" s="64">
        <v>1898</v>
      </c>
      <c r="B800" s="64">
        <v>63</v>
      </c>
      <c r="C800" s="59">
        <v>642</v>
      </c>
      <c r="D800" s="59">
        <v>541</v>
      </c>
      <c r="E800" s="59" t="s">
        <v>264</v>
      </c>
    </row>
    <row r="801" spans="1:5">
      <c r="A801" s="64">
        <v>1900</v>
      </c>
      <c r="B801" s="64">
        <v>63</v>
      </c>
      <c r="C801" s="59">
        <v>642</v>
      </c>
      <c r="D801" s="59">
        <v>541</v>
      </c>
      <c r="E801" s="59" t="s">
        <v>264</v>
      </c>
    </row>
    <row r="802" spans="1:5">
      <c r="A802" s="64">
        <v>1902</v>
      </c>
      <c r="B802" s="64">
        <v>63</v>
      </c>
      <c r="C802" s="59">
        <v>642</v>
      </c>
      <c r="D802" s="59">
        <v>541</v>
      </c>
      <c r="E802" s="59" t="s">
        <v>264</v>
      </c>
    </row>
    <row r="803" spans="1:5">
      <c r="A803" s="64">
        <v>1903</v>
      </c>
      <c r="B803" s="64">
        <v>63</v>
      </c>
      <c r="C803" s="59">
        <v>642</v>
      </c>
      <c r="D803" s="59">
        <v>541</v>
      </c>
      <c r="E803" s="59" t="s">
        <v>264</v>
      </c>
    </row>
    <row r="804" spans="1:5">
      <c r="A804" s="64">
        <v>1920</v>
      </c>
      <c r="B804" s="64">
        <v>63</v>
      </c>
      <c r="C804" s="59">
        <v>642</v>
      </c>
      <c r="D804" s="59">
        <v>541</v>
      </c>
      <c r="E804" s="59" t="s">
        <v>264</v>
      </c>
    </row>
    <row r="805" spans="1:5">
      <c r="A805" s="64">
        <v>2000</v>
      </c>
      <c r="B805" s="64">
        <v>63</v>
      </c>
      <c r="C805" s="59">
        <v>642</v>
      </c>
      <c r="D805" s="59">
        <v>541</v>
      </c>
      <c r="E805" s="59" t="s">
        <v>264</v>
      </c>
    </row>
    <row r="806" spans="1:5">
      <c r="A806" s="64">
        <v>2001</v>
      </c>
      <c r="B806" s="64">
        <v>63</v>
      </c>
      <c r="C806" s="59">
        <v>642</v>
      </c>
      <c r="D806" s="59">
        <v>541</v>
      </c>
      <c r="E806" s="59" t="s">
        <v>264</v>
      </c>
    </row>
    <row r="807" spans="1:5">
      <c r="A807" s="64">
        <v>2004</v>
      </c>
      <c r="B807" s="64">
        <v>63</v>
      </c>
      <c r="C807" s="59">
        <v>642</v>
      </c>
      <c r="D807" s="59">
        <v>541</v>
      </c>
      <c r="E807" s="59" t="s">
        <v>264</v>
      </c>
    </row>
    <row r="808" spans="1:5">
      <c r="A808" s="64">
        <v>2005</v>
      </c>
      <c r="B808" s="64">
        <v>63</v>
      </c>
      <c r="C808" s="59">
        <v>642</v>
      </c>
      <c r="D808" s="59">
        <v>541</v>
      </c>
      <c r="E808" s="59" t="s">
        <v>264</v>
      </c>
    </row>
    <row r="809" spans="1:5">
      <c r="A809" s="64">
        <v>2006</v>
      </c>
      <c r="B809" s="64">
        <v>63</v>
      </c>
      <c r="C809" s="59">
        <v>642</v>
      </c>
      <c r="D809" s="59">
        <v>541</v>
      </c>
      <c r="E809" s="59" t="s">
        <v>264</v>
      </c>
    </row>
    <row r="810" spans="1:5">
      <c r="A810" s="64">
        <v>2007</v>
      </c>
      <c r="B810" s="64">
        <v>63</v>
      </c>
      <c r="C810" s="59">
        <v>642</v>
      </c>
      <c r="D810" s="59">
        <v>541</v>
      </c>
      <c r="E810" s="59" t="s">
        <v>264</v>
      </c>
    </row>
    <row r="811" spans="1:5">
      <c r="A811" s="64">
        <v>2008</v>
      </c>
      <c r="B811" s="64">
        <v>63</v>
      </c>
      <c r="C811" s="59">
        <v>642</v>
      </c>
      <c r="D811" s="59">
        <v>541</v>
      </c>
      <c r="E811" s="59" t="s">
        <v>264</v>
      </c>
    </row>
    <row r="812" spans="1:5">
      <c r="A812" s="64">
        <v>2009</v>
      </c>
      <c r="B812" s="64">
        <v>63</v>
      </c>
      <c r="C812" s="59">
        <v>642</v>
      </c>
      <c r="D812" s="59">
        <v>541</v>
      </c>
      <c r="E812" s="59" t="s">
        <v>264</v>
      </c>
    </row>
    <row r="813" spans="1:5">
      <c r="A813" s="64">
        <v>2010</v>
      </c>
      <c r="B813" s="64">
        <v>63</v>
      </c>
      <c r="C813" s="59">
        <v>642</v>
      </c>
      <c r="D813" s="59">
        <v>541</v>
      </c>
      <c r="E813" s="59" t="s">
        <v>264</v>
      </c>
    </row>
    <row r="814" spans="1:5">
      <c r="A814" s="64">
        <v>2011</v>
      </c>
      <c r="B814" s="64">
        <v>63</v>
      </c>
      <c r="C814" s="59">
        <v>642</v>
      </c>
      <c r="D814" s="59">
        <v>541</v>
      </c>
      <c r="E814" s="59" t="s">
        <v>264</v>
      </c>
    </row>
    <row r="815" spans="1:5">
      <c r="A815" s="64">
        <v>2012</v>
      </c>
      <c r="B815" s="64">
        <v>63</v>
      </c>
      <c r="C815" s="59">
        <v>642</v>
      </c>
      <c r="D815" s="59">
        <v>541</v>
      </c>
      <c r="E815" s="59" t="s">
        <v>264</v>
      </c>
    </row>
    <row r="816" spans="1:5">
      <c r="A816" s="64">
        <v>2013</v>
      </c>
      <c r="B816" s="64">
        <v>63</v>
      </c>
      <c r="C816" s="59">
        <v>642</v>
      </c>
      <c r="D816" s="59">
        <v>541</v>
      </c>
      <c r="E816" s="59" t="s">
        <v>264</v>
      </c>
    </row>
    <row r="817" spans="1:5">
      <c r="A817" s="64">
        <v>2014</v>
      </c>
      <c r="B817" s="64">
        <v>63</v>
      </c>
      <c r="C817" s="59">
        <v>642</v>
      </c>
      <c r="D817" s="59">
        <v>541</v>
      </c>
      <c r="E817" s="59" t="s">
        <v>264</v>
      </c>
    </row>
    <row r="818" spans="1:5">
      <c r="A818" s="64">
        <v>2015</v>
      </c>
      <c r="B818" s="64">
        <v>63</v>
      </c>
      <c r="C818" s="59">
        <v>642</v>
      </c>
      <c r="D818" s="59">
        <v>541</v>
      </c>
      <c r="E818" s="59" t="s">
        <v>264</v>
      </c>
    </row>
    <row r="819" spans="1:5">
      <c r="A819" s="64">
        <v>2016</v>
      </c>
      <c r="B819" s="64">
        <v>63</v>
      </c>
      <c r="C819" s="59">
        <v>642</v>
      </c>
      <c r="D819" s="59">
        <v>541</v>
      </c>
      <c r="E819" s="59" t="s">
        <v>264</v>
      </c>
    </row>
    <row r="820" spans="1:5">
      <c r="A820" s="64">
        <v>2017</v>
      </c>
      <c r="B820" s="64">
        <v>63</v>
      </c>
      <c r="C820" s="59">
        <v>642</v>
      </c>
      <c r="D820" s="59">
        <v>541</v>
      </c>
      <c r="E820" s="59" t="s">
        <v>264</v>
      </c>
    </row>
    <row r="821" spans="1:5">
      <c r="A821" s="64">
        <v>2018</v>
      </c>
      <c r="B821" s="64">
        <v>63</v>
      </c>
      <c r="C821" s="59">
        <v>642</v>
      </c>
      <c r="D821" s="59">
        <v>541</v>
      </c>
      <c r="E821" s="59" t="s">
        <v>264</v>
      </c>
    </row>
    <row r="822" spans="1:5">
      <c r="A822" s="64">
        <v>2019</v>
      </c>
      <c r="B822" s="64">
        <v>63</v>
      </c>
      <c r="C822" s="59">
        <v>642</v>
      </c>
      <c r="D822" s="59">
        <v>541</v>
      </c>
      <c r="E822" s="59" t="s">
        <v>264</v>
      </c>
    </row>
    <row r="823" spans="1:5">
      <c r="A823" s="64">
        <v>2020</v>
      </c>
      <c r="B823" s="64">
        <v>63</v>
      </c>
      <c r="C823" s="59">
        <v>642</v>
      </c>
      <c r="D823" s="59">
        <v>541</v>
      </c>
      <c r="E823" s="59" t="s">
        <v>264</v>
      </c>
    </row>
    <row r="824" spans="1:5">
      <c r="A824" s="64">
        <v>2021</v>
      </c>
      <c r="B824" s="64">
        <v>63</v>
      </c>
      <c r="C824" s="59">
        <v>642</v>
      </c>
      <c r="D824" s="59">
        <v>541</v>
      </c>
      <c r="E824" s="59" t="s">
        <v>264</v>
      </c>
    </row>
    <row r="825" spans="1:5">
      <c r="A825" s="64">
        <v>2022</v>
      </c>
      <c r="B825" s="64">
        <v>63</v>
      </c>
      <c r="C825" s="59">
        <v>642</v>
      </c>
      <c r="D825" s="59">
        <v>541</v>
      </c>
      <c r="E825" s="59" t="s">
        <v>264</v>
      </c>
    </row>
    <row r="826" spans="1:5">
      <c r="A826" s="64">
        <v>2023</v>
      </c>
      <c r="B826" s="64">
        <v>63</v>
      </c>
      <c r="C826" s="59">
        <v>642</v>
      </c>
      <c r="D826" s="59">
        <v>541</v>
      </c>
      <c r="E826" s="59" t="s">
        <v>264</v>
      </c>
    </row>
    <row r="827" spans="1:5">
      <c r="A827" s="64">
        <v>2024</v>
      </c>
      <c r="B827" s="64">
        <v>63</v>
      </c>
      <c r="C827" s="59">
        <v>642</v>
      </c>
      <c r="D827" s="59">
        <v>541</v>
      </c>
      <c r="E827" s="59" t="s">
        <v>264</v>
      </c>
    </row>
    <row r="828" spans="1:5">
      <c r="A828" s="64">
        <v>2025</v>
      </c>
      <c r="B828" s="64">
        <v>63</v>
      </c>
      <c r="C828" s="59">
        <v>642</v>
      </c>
      <c r="D828" s="59">
        <v>541</v>
      </c>
      <c r="E828" s="59" t="s">
        <v>264</v>
      </c>
    </row>
    <row r="829" spans="1:5">
      <c r="A829" s="64">
        <v>2026</v>
      </c>
      <c r="B829" s="64">
        <v>63</v>
      </c>
      <c r="C829" s="59">
        <v>642</v>
      </c>
      <c r="D829" s="59">
        <v>541</v>
      </c>
      <c r="E829" s="59" t="s">
        <v>264</v>
      </c>
    </row>
    <row r="830" spans="1:5">
      <c r="A830" s="64">
        <v>2027</v>
      </c>
      <c r="B830" s="64">
        <v>63</v>
      </c>
      <c r="C830" s="59">
        <v>642</v>
      </c>
      <c r="D830" s="59">
        <v>541</v>
      </c>
      <c r="E830" s="59" t="s">
        <v>264</v>
      </c>
    </row>
    <row r="831" spans="1:5">
      <c r="A831" s="64">
        <v>2028</v>
      </c>
      <c r="B831" s="64">
        <v>63</v>
      </c>
      <c r="C831" s="59">
        <v>642</v>
      </c>
      <c r="D831" s="59">
        <v>541</v>
      </c>
      <c r="E831" s="59" t="s">
        <v>264</v>
      </c>
    </row>
    <row r="832" spans="1:5">
      <c r="A832" s="64">
        <v>2029</v>
      </c>
      <c r="B832" s="64">
        <v>63</v>
      </c>
      <c r="C832" s="59">
        <v>642</v>
      </c>
      <c r="D832" s="59">
        <v>541</v>
      </c>
      <c r="E832" s="59" t="s">
        <v>264</v>
      </c>
    </row>
    <row r="833" spans="1:5">
      <c r="A833" s="64">
        <v>2030</v>
      </c>
      <c r="B833" s="64">
        <v>63</v>
      </c>
      <c r="C833" s="59">
        <v>642</v>
      </c>
      <c r="D833" s="59">
        <v>541</v>
      </c>
      <c r="E833" s="59" t="s">
        <v>264</v>
      </c>
    </row>
    <row r="834" spans="1:5">
      <c r="A834" s="64">
        <v>2031</v>
      </c>
      <c r="B834" s="64">
        <v>63</v>
      </c>
      <c r="C834" s="59">
        <v>642</v>
      </c>
      <c r="D834" s="59">
        <v>541</v>
      </c>
      <c r="E834" s="59" t="s">
        <v>264</v>
      </c>
    </row>
    <row r="835" spans="1:5">
      <c r="A835" s="64">
        <v>2032</v>
      </c>
      <c r="B835" s="64">
        <v>63</v>
      </c>
      <c r="C835" s="59">
        <v>642</v>
      </c>
      <c r="D835" s="59">
        <v>541</v>
      </c>
      <c r="E835" s="59" t="s">
        <v>264</v>
      </c>
    </row>
    <row r="836" spans="1:5">
      <c r="A836" s="64">
        <v>2033</v>
      </c>
      <c r="B836" s="64">
        <v>63</v>
      </c>
      <c r="C836" s="59">
        <v>642</v>
      </c>
      <c r="D836" s="59">
        <v>541</v>
      </c>
      <c r="E836" s="59" t="s">
        <v>264</v>
      </c>
    </row>
    <row r="837" spans="1:5">
      <c r="A837" s="64">
        <v>2034</v>
      </c>
      <c r="B837" s="64">
        <v>63</v>
      </c>
      <c r="C837" s="59">
        <v>642</v>
      </c>
      <c r="D837" s="59">
        <v>541</v>
      </c>
      <c r="E837" s="59" t="s">
        <v>264</v>
      </c>
    </row>
    <row r="838" spans="1:5">
      <c r="A838" s="64">
        <v>2035</v>
      </c>
      <c r="B838" s="64">
        <v>63</v>
      </c>
      <c r="C838" s="59">
        <v>642</v>
      </c>
      <c r="D838" s="59">
        <v>541</v>
      </c>
      <c r="E838" s="59" t="s">
        <v>264</v>
      </c>
    </row>
    <row r="839" spans="1:5">
      <c r="A839" s="64">
        <v>2036</v>
      </c>
      <c r="B839" s="64">
        <v>63</v>
      </c>
      <c r="C839" s="59">
        <v>642</v>
      </c>
      <c r="D839" s="59">
        <v>541</v>
      </c>
      <c r="E839" s="59" t="s">
        <v>264</v>
      </c>
    </row>
    <row r="840" spans="1:5">
      <c r="A840" s="64">
        <v>2037</v>
      </c>
      <c r="B840" s="64">
        <v>63</v>
      </c>
      <c r="C840" s="59">
        <v>642</v>
      </c>
      <c r="D840" s="59">
        <v>541</v>
      </c>
      <c r="E840" s="59" t="s">
        <v>264</v>
      </c>
    </row>
    <row r="841" spans="1:5">
      <c r="A841" s="64">
        <v>2038</v>
      </c>
      <c r="B841" s="64">
        <v>63</v>
      </c>
      <c r="C841" s="59">
        <v>642</v>
      </c>
      <c r="D841" s="59">
        <v>541</v>
      </c>
      <c r="E841" s="59" t="s">
        <v>264</v>
      </c>
    </row>
    <row r="842" spans="1:5">
      <c r="A842" s="64">
        <v>2039</v>
      </c>
      <c r="B842" s="64">
        <v>63</v>
      </c>
      <c r="C842" s="59">
        <v>642</v>
      </c>
      <c r="D842" s="59">
        <v>541</v>
      </c>
      <c r="E842" s="59" t="s">
        <v>264</v>
      </c>
    </row>
    <row r="843" spans="1:5">
      <c r="A843" s="64">
        <v>2040</v>
      </c>
      <c r="B843" s="64">
        <v>63</v>
      </c>
      <c r="C843" s="59">
        <v>642</v>
      </c>
      <c r="D843" s="59">
        <v>541</v>
      </c>
      <c r="E843" s="59" t="s">
        <v>264</v>
      </c>
    </row>
    <row r="844" spans="1:5">
      <c r="A844" s="64">
        <v>2041</v>
      </c>
      <c r="B844" s="64">
        <v>63</v>
      </c>
      <c r="C844" s="59">
        <v>642</v>
      </c>
      <c r="D844" s="59">
        <v>541</v>
      </c>
      <c r="E844" s="59" t="s">
        <v>264</v>
      </c>
    </row>
    <row r="845" spans="1:5">
      <c r="A845" s="64">
        <v>2042</v>
      </c>
      <c r="B845" s="64">
        <v>63</v>
      </c>
      <c r="C845" s="59">
        <v>642</v>
      </c>
      <c r="D845" s="59">
        <v>541</v>
      </c>
      <c r="E845" s="59" t="s">
        <v>264</v>
      </c>
    </row>
    <row r="846" spans="1:5">
      <c r="A846" s="64">
        <v>2043</v>
      </c>
      <c r="B846" s="64">
        <v>63</v>
      </c>
      <c r="C846" s="59">
        <v>642</v>
      </c>
      <c r="D846" s="59">
        <v>541</v>
      </c>
      <c r="E846" s="59" t="s">
        <v>264</v>
      </c>
    </row>
    <row r="847" spans="1:5">
      <c r="A847" s="64">
        <v>2044</v>
      </c>
      <c r="B847" s="64">
        <v>63</v>
      </c>
      <c r="C847" s="59">
        <v>642</v>
      </c>
      <c r="D847" s="59">
        <v>541</v>
      </c>
      <c r="E847" s="59" t="s">
        <v>264</v>
      </c>
    </row>
    <row r="848" spans="1:5">
      <c r="A848" s="64">
        <v>2045</v>
      </c>
      <c r="B848" s="64">
        <v>63</v>
      </c>
      <c r="C848" s="59">
        <v>642</v>
      </c>
      <c r="D848" s="59">
        <v>541</v>
      </c>
      <c r="E848" s="59" t="s">
        <v>264</v>
      </c>
    </row>
    <row r="849" spans="1:5">
      <c r="A849" s="64">
        <v>2046</v>
      </c>
      <c r="B849" s="64">
        <v>63</v>
      </c>
      <c r="C849" s="59">
        <v>642</v>
      </c>
      <c r="D849" s="59">
        <v>541</v>
      </c>
      <c r="E849" s="59" t="s">
        <v>264</v>
      </c>
    </row>
    <row r="850" spans="1:5">
      <c r="A850" s="64">
        <v>2047</v>
      </c>
      <c r="B850" s="64">
        <v>63</v>
      </c>
      <c r="C850" s="59">
        <v>642</v>
      </c>
      <c r="D850" s="59">
        <v>541</v>
      </c>
      <c r="E850" s="59" t="s">
        <v>264</v>
      </c>
    </row>
    <row r="851" spans="1:5">
      <c r="A851" s="64">
        <v>2048</v>
      </c>
      <c r="B851" s="64">
        <v>63</v>
      </c>
      <c r="C851" s="59">
        <v>642</v>
      </c>
      <c r="D851" s="59">
        <v>541</v>
      </c>
      <c r="E851" s="59" t="s">
        <v>264</v>
      </c>
    </row>
    <row r="852" spans="1:5">
      <c r="A852" s="64">
        <v>2049</v>
      </c>
      <c r="B852" s="64">
        <v>63</v>
      </c>
      <c r="C852" s="59">
        <v>642</v>
      </c>
      <c r="D852" s="59">
        <v>541</v>
      </c>
      <c r="E852" s="59" t="s">
        <v>264</v>
      </c>
    </row>
    <row r="853" spans="1:5">
      <c r="A853" s="64">
        <v>2050</v>
      </c>
      <c r="B853" s="64">
        <v>63</v>
      </c>
      <c r="C853" s="59">
        <v>642</v>
      </c>
      <c r="D853" s="59">
        <v>541</v>
      </c>
      <c r="E853" s="59" t="s">
        <v>264</v>
      </c>
    </row>
    <row r="854" spans="1:5">
      <c r="A854" s="64">
        <v>2051</v>
      </c>
      <c r="B854" s="64">
        <v>63</v>
      </c>
      <c r="C854" s="59">
        <v>642</v>
      </c>
      <c r="D854" s="59">
        <v>541</v>
      </c>
      <c r="E854" s="59" t="s">
        <v>264</v>
      </c>
    </row>
    <row r="855" spans="1:5">
      <c r="A855" s="64">
        <v>2052</v>
      </c>
      <c r="B855" s="64">
        <v>63</v>
      </c>
      <c r="C855" s="59">
        <v>642</v>
      </c>
      <c r="D855" s="59">
        <v>541</v>
      </c>
      <c r="E855" s="59" t="s">
        <v>264</v>
      </c>
    </row>
    <row r="856" spans="1:5">
      <c r="A856" s="64">
        <v>2055</v>
      </c>
      <c r="B856" s="64">
        <v>63</v>
      </c>
      <c r="C856" s="59">
        <v>642</v>
      </c>
      <c r="D856" s="59">
        <v>541</v>
      </c>
      <c r="E856" s="59" t="s">
        <v>264</v>
      </c>
    </row>
    <row r="857" spans="1:5">
      <c r="A857" s="64">
        <v>2056</v>
      </c>
      <c r="B857" s="64">
        <v>63</v>
      </c>
      <c r="C857" s="59">
        <v>642</v>
      </c>
      <c r="D857" s="59">
        <v>541</v>
      </c>
      <c r="E857" s="59" t="s">
        <v>264</v>
      </c>
    </row>
    <row r="858" spans="1:5">
      <c r="A858" s="64">
        <v>2057</v>
      </c>
      <c r="B858" s="64">
        <v>63</v>
      </c>
      <c r="C858" s="59">
        <v>642</v>
      </c>
      <c r="D858" s="59">
        <v>541</v>
      </c>
      <c r="E858" s="59" t="s">
        <v>264</v>
      </c>
    </row>
    <row r="859" spans="1:5">
      <c r="A859" s="64">
        <v>2058</v>
      </c>
      <c r="B859" s="64">
        <v>63</v>
      </c>
      <c r="C859" s="59">
        <v>642</v>
      </c>
      <c r="D859" s="59">
        <v>541</v>
      </c>
      <c r="E859" s="59" t="s">
        <v>264</v>
      </c>
    </row>
    <row r="860" spans="1:5">
      <c r="A860" s="64">
        <v>2059</v>
      </c>
      <c r="B860" s="64">
        <v>63</v>
      </c>
      <c r="C860" s="59">
        <v>642</v>
      </c>
      <c r="D860" s="59">
        <v>541</v>
      </c>
      <c r="E860" s="59" t="s">
        <v>264</v>
      </c>
    </row>
    <row r="861" spans="1:5">
      <c r="A861" s="64">
        <v>2060</v>
      </c>
      <c r="B861" s="64">
        <v>63</v>
      </c>
      <c r="C861" s="59">
        <v>642</v>
      </c>
      <c r="D861" s="59">
        <v>541</v>
      </c>
      <c r="E861" s="59" t="s">
        <v>264</v>
      </c>
    </row>
    <row r="862" spans="1:5">
      <c r="A862" s="64">
        <v>2061</v>
      </c>
      <c r="B862" s="64">
        <v>63</v>
      </c>
      <c r="C862" s="59">
        <v>642</v>
      </c>
      <c r="D862" s="59">
        <v>541</v>
      </c>
      <c r="E862" s="59" t="s">
        <v>264</v>
      </c>
    </row>
    <row r="863" spans="1:5">
      <c r="A863" s="64">
        <v>2062</v>
      </c>
      <c r="B863" s="64">
        <v>63</v>
      </c>
      <c r="C863" s="59">
        <v>642</v>
      </c>
      <c r="D863" s="59">
        <v>541</v>
      </c>
      <c r="E863" s="59" t="s">
        <v>264</v>
      </c>
    </row>
    <row r="864" spans="1:5">
      <c r="A864" s="64">
        <v>2063</v>
      </c>
      <c r="B864" s="64">
        <v>63</v>
      </c>
      <c r="C864" s="59">
        <v>642</v>
      </c>
      <c r="D864" s="59">
        <v>541</v>
      </c>
      <c r="E864" s="59" t="s">
        <v>264</v>
      </c>
    </row>
    <row r="865" spans="1:5">
      <c r="A865" s="64">
        <v>2064</v>
      </c>
      <c r="B865" s="64">
        <v>63</v>
      </c>
      <c r="C865" s="59">
        <v>642</v>
      </c>
      <c r="D865" s="59">
        <v>541</v>
      </c>
      <c r="E865" s="59" t="s">
        <v>264</v>
      </c>
    </row>
    <row r="866" spans="1:5">
      <c r="A866" s="64">
        <v>2065</v>
      </c>
      <c r="B866" s="64">
        <v>63</v>
      </c>
      <c r="C866" s="59">
        <v>642</v>
      </c>
      <c r="D866" s="59">
        <v>541</v>
      </c>
      <c r="E866" s="59" t="s">
        <v>264</v>
      </c>
    </row>
    <row r="867" spans="1:5">
      <c r="A867" s="64">
        <v>2066</v>
      </c>
      <c r="B867" s="64">
        <v>63</v>
      </c>
      <c r="C867" s="59">
        <v>642</v>
      </c>
      <c r="D867" s="59">
        <v>541</v>
      </c>
      <c r="E867" s="59" t="s">
        <v>264</v>
      </c>
    </row>
    <row r="868" spans="1:5">
      <c r="A868" s="64">
        <v>2067</v>
      </c>
      <c r="B868" s="64">
        <v>63</v>
      </c>
      <c r="C868" s="59">
        <v>642</v>
      </c>
      <c r="D868" s="59">
        <v>541</v>
      </c>
      <c r="E868" s="59" t="s">
        <v>264</v>
      </c>
    </row>
    <row r="869" spans="1:5">
      <c r="A869" s="64">
        <v>2068</v>
      </c>
      <c r="B869" s="64">
        <v>63</v>
      </c>
      <c r="C869" s="59">
        <v>642</v>
      </c>
      <c r="D869" s="59">
        <v>541</v>
      </c>
      <c r="E869" s="59" t="s">
        <v>264</v>
      </c>
    </row>
    <row r="870" spans="1:5">
      <c r="A870" s="64">
        <v>2069</v>
      </c>
      <c r="B870" s="64">
        <v>63</v>
      </c>
      <c r="C870" s="59">
        <v>642</v>
      </c>
      <c r="D870" s="59">
        <v>541</v>
      </c>
      <c r="E870" s="59" t="s">
        <v>264</v>
      </c>
    </row>
    <row r="871" spans="1:5">
      <c r="A871" s="64">
        <v>2070</v>
      </c>
      <c r="B871" s="64">
        <v>63</v>
      </c>
      <c r="C871" s="59">
        <v>642</v>
      </c>
      <c r="D871" s="59">
        <v>541</v>
      </c>
      <c r="E871" s="59" t="s">
        <v>264</v>
      </c>
    </row>
    <row r="872" spans="1:5">
      <c r="A872" s="64">
        <v>2071</v>
      </c>
      <c r="B872" s="64">
        <v>63</v>
      </c>
      <c r="C872" s="59">
        <v>642</v>
      </c>
      <c r="D872" s="59">
        <v>541</v>
      </c>
      <c r="E872" s="59" t="s">
        <v>264</v>
      </c>
    </row>
    <row r="873" spans="1:5">
      <c r="A873" s="64">
        <v>2072</v>
      </c>
      <c r="B873" s="64">
        <v>63</v>
      </c>
      <c r="C873" s="59">
        <v>642</v>
      </c>
      <c r="D873" s="59">
        <v>541</v>
      </c>
      <c r="E873" s="59" t="s">
        <v>264</v>
      </c>
    </row>
    <row r="874" spans="1:5">
      <c r="A874" s="64">
        <v>2073</v>
      </c>
      <c r="B874" s="64">
        <v>63</v>
      </c>
      <c r="C874" s="59">
        <v>642</v>
      </c>
      <c r="D874" s="59">
        <v>541</v>
      </c>
      <c r="E874" s="59" t="s">
        <v>264</v>
      </c>
    </row>
    <row r="875" spans="1:5">
      <c r="A875" s="64">
        <v>2074</v>
      </c>
      <c r="B875" s="64">
        <v>63</v>
      </c>
      <c r="C875" s="59">
        <v>642</v>
      </c>
      <c r="D875" s="59">
        <v>541</v>
      </c>
      <c r="E875" s="59" t="s">
        <v>264</v>
      </c>
    </row>
    <row r="876" spans="1:5">
      <c r="A876" s="64">
        <v>2075</v>
      </c>
      <c r="B876" s="64">
        <v>63</v>
      </c>
      <c r="C876" s="59">
        <v>642</v>
      </c>
      <c r="D876" s="59">
        <v>541</v>
      </c>
      <c r="E876" s="59" t="s">
        <v>264</v>
      </c>
    </row>
    <row r="877" spans="1:5">
      <c r="A877" s="64">
        <v>2076</v>
      </c>
      <c r="B877" s="64">
        <v>63</v>
      </c>
      <c r="C877" s="59">
        <v>642</v>
      </c>
      <c r="D877" s="59">
        <v>541</v>
      </c>
      <c r="E877" s="59" t="s">
        <v>264</v>
      </c>
    </row>
    <row r="878" spans="1:5">
      <c r="A878" s="64">
        <v>2077</v>
      </c>
      <c r="B878" s="64">
        <v>63</v>
      </c>
      <c r="C878" s="59">
        <v>642</v>
      </c>
      <c r="D878" s="59">
        <v>541</v>
      </c>
      <c r="E878" s="59" t="s">
        <v>264</v>
      </c>
    </row>
    <row r="879" spans="1:5">
      <c r="A879" s="64">
        <v>2079</v>
      </c>
      <c r="B879" s="64">
        <v>63</v>
      </c>
      <c r="C879" s="59">
        <v>642</v>
      </c>
      <c r="D879" s="59">
        <v>541</v>
      </c>
      <c r="E879" s="59" t="s">
        <v>264</v>
      </c>
    </row>
    <row r="880" spans="1:5">
      <c r="A880" s="64">
        <v>2080</v>
      </c>
      <c r="B880" s="64">
        <v>63</v>
      </c>
      <c r="C880" s="59">
        <v>642</v>
      </c>
      <c r="D880" s="59">
        <v>541</v>
      </c>
      <c r="E880" s="59" t="s">
        <v>264</v>
      </c>
    </row>
    <row r="881" spans="1:5">
      <c r="A881" s="64">
        <v>2081</v>
      </c>
      <c r="B881" s="64">
        <v>63</v>
      </c>
      <c r="C881" s="59">
        <v>642</v>
      </c>
      <c r="D881" s="59">
        <v>541</v>
      </c>
      <c r="E881" s="59" t="s">
        <v>264</v>
      </c>
    </row>
    <row r="882" spans="1:5">
      <c r="A882" s="64">
        <v>2082</v>
      </c>
      <c r="B882" s="64">
        <v>63</v>
      </c>
      <c r="C882" s="59">
        <v>642</v>
      </c>
      <c r="D882" s="59">
        <v>541</v>
      </c>
      <c r="E882" s="59" t="s">
        <v>264</v>
      </c>
    </row>
    <row r="883" spans="1:5">
      <c r="A883" s="64">
        <v>2083</v>
      </c>
      <c r="B883" s="64">
        <v>63</v>
      </c>
      <c r="C883" s="59">
        <v>642</v>
      </c>
      <c r="D883" s="59">
        <v>541</v>
      </c>
      <c r="E883" s="59" t="s">
        <v>264</v>
      </c>
    </row>
    <row r="884" spans="1:5">
      <c r="A884" s="64">
        <v>2084</v>
      </c>
      <c r="B884" s="64">
        <v>63</v>
      </c>
      <c r="C884" s="59">
        <v>642</v>
      </c>
      <c r="D884" s="59">
        <v>541</v>
      </c>
      <c r="E884" s="59" t="s">
        <v>264</v>
      </c>
    </row>
    <row r="885" spans="1:5">
      <c r="A885" s="64">
        <v>2085</v>
      </c>
      <c r="B885" s="64">
        <v>63</v>
      </c>
      <c r="C885" s="59">
        <v>642</v>
      </c>
      <c r="D885" s="59">
        <v>541</v>
      </c>
      <c r="E885" s="59" t="s">
        <v>264</v>
      </c>
    </row>
    <row r="886" spans="1:5">
      <c r="A886" s="64">
        <v>2086</v>
      </c>
      <c r="B886" s="64">
        <v>63</v>
      </c>
      <c r="C886" s="59">
        <v>642</v>
      </c>
      <c r="D886" s="59">
        <v>541</v>
      </c>
      <c r="E886" s="59" t="s">
        <v>264</v>
      </c>
    </row>
    <row r="887" spans="1:5">
      <c r="A887" s="64">
        <v>2087</v>
      </c>
      <c r="B887" s="64">
        <v>63</v>
      </c>
      <c r="C887" s="59">
        <v>642</v>
      </c>
      <c r="D887" s="59">
        <v>541</v>
      </c>
      <c r="E887" s="59" t="s">
        <v>264</v>
      </c>
    </row>
    <row r="888" spans="1:5">
      <c r="A888" s="64">
        <v>2088</v>
      </c>
      <c r="B888" s="64">
        <v>63</v>
      </c>
      <c r="C888" s="59">
        <v>642</v>
      </c>
      <c r="D888" s="59">
        <v>541</v>
      </c>
      <c r="E888" s="59" t="s">
        <v>264</v>
      </c>
    </row>
    <row r="889" spans="1:5">
      <c r="A889" s="64">
        <v>2089</v>
      </c>
      <c r="B889" s="64">
        <v>63</v>
      </c>
      <c r="C889" s="59">
        <v>642</v>
      </c>
      <c r="D889" s="59">
        <v>541</v>
      </c>
      <c r="E889" s="59" t="s">
        <v>264</v>
      </c>
    </row>
    <row r="890" spans="1:5">
      <c r="A890" s="64">
        <v>2090</v>
      </c>
      <c r="B890" s="64">
        <v>63</v>
      </c>
      <c r="C890" s="59">
        <v>642</v>
      </c>
      <c r="D890" s="59">
        <v>541</v>
      </c>
      <c r="E890" s="59" t="s">
        <v>264</v>
      </c>
    </row>
    <row r="891" spans="1:5">
      <c r="A891" s="64">
        <v>2091</v>
      </c>
      <c r="B891" s="64">
        <v>63</v>
      </c>
      <c r="C891" s="59">
        <v>642</v>
      </c>
      <c r="D891" s="59">
        <v>541</v>
      </c>
      <c r="E891" s="59" t="s">
        <v>264</v>
      </c>
    </row>
    <row r="892" spans="1:5">
      <c r="A892" s="64">
        <v>2092</v>
      </c>
      <c r="B892" s="64">
        <v>63</v>
      </c>
      <c r="C892" s="59">
        <v>642</v>
      </c>
      <c r="D892" s="59">
        <v>541</v>
      </c>
      <c r="E892" s="59" t="s">
        <v>264</v>
      </c>
    </row>
    <row r="893" spans="1:5">
      <c r="A893" s="64">
        <v>2093</v>
      </c>
      <c r="B893" s="64">
        <v>63</v>
      </c>
      <c r="C893" s="59">
        <v>642</v>
      </c>
      <c r="D893" s="59">
        <v>541</v>
      </c>
      <c r="E893" s="59" t="s">
        <v>264</v>
      </c>
    </row>
    <row r="894" spans="1:5">
      <c r="A894" s="64">
        <v>2094</v>
      </c>
      <c r="B894" s="64">
        <v>63</v>
      </c>
      <c r="C894" s="59">
        <v>642</v>
      </c>
      <c r="D894" s="59">
        <v>541</v>
      </c>
      <c r="E894" s="59" t="s">
        <v>264</v>
      </c>
    </row>
    <row r="895" spans="1:5">
      <c r="A895" s="64">
        <v>2095</v>
      </c>
      <c r="B895" s="64">
        <v>63</v>
      </c>
      <c r="C895" s="59">
        <v>642</v>
      </c>
      <c r="D895" s="59">
        <v>541</v>
      </c>
      <c r="E895" s="59" t="s">
        <v>264</v>
      </c>
    </row>
    <row r="896" spans="1:5">
      <c r="A896" s="64">
        <v>2096</v>
      </c>
      <c r="B896" s="64">
        <v>63</v>
      </c>
      <c r="C896" s="59">
        <v>642</v>
      </c>
      <c r="D896" s="59">
        <v>541</v>
      </c>
      <c r="E896" s="59" t="s">
        <v>264</v>
      </c>
    </row>
    <row r="897" spans="1:5">
      <c r="A897" s="64">
        <v>2097</v>
      </c>
      <c r="B897" s="64">
        <v>63</v>
      </c>
      <c r="C897" s="59">
        <v>642</v>
      </c>
      <c r="D897" s="59">
        <v>541</v>
      </c>
      <c r="E897" s="59" t="s">
        <v>264</v>
      </c>
    </row>
    <row r="898" spans="1:5">
      <c r="A898" s="64">
        <v>2099</v>
      </c>
      <c r="B898" s="64">
        <v>63</v>
      </c>
      <c r="C898" s="59">
        <v>642</v>
      </c>
      <c r="D898" s="59">
        <v>541</v>
      </c>
      <c r="E898" s="59" t="s">
        <v>264</v>
      </c>
    </row>
    <row r="899" spans="1:5">
      <c r="A899" s="64">
        <v>2100</v>
      </c>
      <c r="B899" s="64">
        <v>63</v>
      </c>
      <c r="C899" s="59">
        <v>642</v>
      </c>
      <c r="D899" s="59">
        <v>541</v>
      </c>
      <c r="E899" s="59" t="s">
        <v>264</v>
      </c>
    </row>
    <row r="900" spans="1:5">
      <c r="A900" s="64">
        <v>2101</v>
      </c>
      <c r="B900" s="64">
        <v>63</v>
      </c>
      <c r="C900" s="59">
        <v>642</v>
      </c>
      <c r="D900" s="59">
        <v>541</v>
      </c>
      <c r="E900" s="59" t="s">
        <v>264</v>
      </c>
    </row>
    <row r="901" spans="1:5">
      <c r="A901" s="64">
        <v>2102</v>
      </c>
      <c r="B901" s="64">
        <v>63</v>
      </c>
      <c r="C901" s="59">
        <v>642</v>
      </c>
      <c r="D901" s="59">
        <v>541</v>
      </c>
      <c r="E901" s="59" t="s">
        <v>264</v>
      </c>
    </row>
    <row r="902" spans="1:5">
      <c r="A902" s="64">
        <v>2103</v>
      </c>
      <c r="B902" s="64">
        <v>63</v>
      </c>
      <c r="C902" s="59">
        <v>642</v>
      </c>
      <c r="D902" s="59">
        <v>541</v>
      </c>
      <c r="E902" s="59" t="s">
        <v>264</v>
      </c>
    </row>
    <row r="903" spans="1:5">
      <c r="A903" s="64">
        <v>2104</v>
      </c>
      <c r="B903" s="64">
        <v>63</v>
      </c>
      <c r="C903" s="59">
        <v>642</v>
      </c>
      <c r="D903" s="59">
        <v>541</v>
      </c>
      <c r="E903" s="59" t="s">
        <v>264</v>
      </c>
    </row>
    <row r="904" spans="1:5">
      <c r="A904" s="64">
        <v>2105</v>
      </c>
      <c r="B904" s="64">
        <v>63</v>
      </c>
      <c r="C904" s="59">
        <v>642</v>
      </c>
      <c r="D904" s="59">
        <v>541</v>
      </c>
      <c r="E904" s="59" t="s">
        <v>264</v>
      </c>
    </row>
    <row r="905" spans="1:5">
      <c r="A905" s="64">
        <v>2106</v>
      </c>
      <c r="B905" s="64">
        <v>63</v>
      </c>
      <c r="C905" s="59">
        <v>642</v>
      </c>
      <c r="D905" s="59">
        <v>541</v>
      </c>
      <c r="E905" s="59" t="s">
        <v>264</v>
      </c>
    </row>
    <row r="906" spans="1:5">
      <c r="A906" s="64">
        <v>2107</v>
      </c>
      <c r="B906" s="64">
        <v>63</v>
      </c>
      <c r="C906" s="59">
        <v>642</v>
      </c>
      <c r="D906" s="59">
        <v>541</v>
      </c>
      <c r="E906" s="59" t="s">
        <v>264</v>
      </c>
    </row>
    <row r="907" spans="1:5">
      <c r="A907" s="64">
        <v>2108</v>
      </c>
      <c r="B907" s="64">
        <v>63</v>
      </c>
      <c r="C907" s="59">
        <v>642</v>
      </c>
      <c r="D907" s="59">
        <v>541</v>
      </c>
      <c r="E907" s="59" t="s">
        <v>264</v>
      </c>
    </row>
    <row r="908" spans="1:5">
      <c r="A908" s="64">
        <v>2109</v>
      </c>
      <c r="B908" s="64">
        <v>63</v>
      </c>
      <c r="C908" s="59">
        <v>642</v>
      </c>
      <c r="D908" s="59">
        <v>541</v>
      </c>
      <c r="E908" s="59" t="s">
        <v>264</v>
      </c>
    </row>
    <row r="909" spans="1:5">
      <c r="A909" s="64">
        <v>2110</v>
      </c>
      <c r="B909" s="64">
        <v>63</v>
      </c>
      <c r="C909" s="59">
        <v>642</v>
      </c>
      <c r="D909" s="59">
        <v>541</v>
      </c>
      <c r="E909" s="59" t="s">
        <v>264</v>
      </c>
    </row>
    <row r="910" spans="1:5">
      <c r="A910" s="64">
        <v>2111</v>
      </c>
      <c r="B910" s="64">
        <v>63</v>
      </c>
      <c r="C910" s="59">
        <v>642</v>
      </c>
      <c r="D910" s="59">
        <v>541</v>
      </c>
      <c r="E910" s="59" t="s">
        <v>264</v>
      </c>
    </row>
    <row r="911" spans="1:5">
      <c r="A911" s="64">
        <v>2112</v>
      </c>
      <c r="B911" s="64">
        <v>63</v>
      </c>
      <c r="C911" s="59">
        <v>642</v>
      </c>
      <c r="D911" s="59">
        <v>541</v>
      </c>
      <c r="E911" s="59" t="s">
        <v>264</v>
      </c>
    </row>
    <row r="912" spans="1:5">
      <c r="A912" s="64">
        <v>2113</v>
      </c>
      <c r="B912" s="64">
        <v>63</v>
      </c>
      <c r="C912" s="59">
        <v>642</v>
      </c>
      <c r="D912" s="59">
        <v>541</v>
      </c>
      <c r="E912" s="59" t="s">
        <v>264</v>
      </c>
    </row>
    <row r="913" spans="1:5">
      <c r="A913" s="64">
        <v>2114</v>
      </c>
      <c r="B913" s="64">
        <v>63</v>
      </c>
      <c r="C913" s="59">
        <v>642</v>
      </c>
      <c r="D913" s="59">
        <v>541</v>
      </c>
      <c r="E913" s="59" t="s">
        <v>264</v>
      </c>
    </row>
    <row r="914" spans="1:5">
      <c r="A914" s="64">
        <v>2115</v>
      </c>
      <c r="B914" s="64">
        <v>63</v>
      </c>
      <c r="C914" s="59">
        <v>642</v>
      </c>
      <c r="D914" s="59">
        <v>541</v>
      </c>
      <c r="E914" s="59" t="s">
        <v>264</v>
      </c>
    </row>
    <row r="915" spans="1:5">
      <c r="A915" s="64">
        <v>2116</v>
      </c>
      <c r="B915" s="64">
        <v>63</v>
      </c>
      <c r="C915" s="59">
        <v>642</v>
      </c>
      <c r="D915" s="59">
        <v>541</v>
      </c>
      <c r="E915" s="59" t="s">
        <v>264</v>
      </c>
    </row>
    <row r="916" spans="1:5">
      <c r="A916" s="64">
        <v>2117</v>
      </c>
      <c r="B916" s="64">
        <v>63</v>
      </c>
      <c r="C916" s="59">
        <v>642</v>
      </c>
      <c r="D916" s="59">
        <v>541</v>
      </c>
      <c r="E916" s="59" t="s">
        <v>264</v>
      </c>
    </row>
    <row r="917" spans="1:5">
      <c r="A917" s="64">
        <v>2118</v>
      </c>
      <c r="B917" s="64">
        <v>63</v>
      </c>
      <c r="C917" s="59">
        <v>642</v>
      </c>
      <c r="D917" s="59">
        <v>541</v>
      </c>
      <c r="E917" s="59" t="s">
        <v>264</v>
      </c>
    </row>
    <row r="918" spans="1:5">
      <c r="A918" s="64">
        <v>2119</v>
      </c>
      <c r="B918" s="64">
        <v>63</v>
      </c>
      <c r="C918" s="59">
        <v>642</v>
      </c>
      <c r="D918" s="59">
        <v>541</v>
      </c>
      <c r="E918" s="59" t="s">
        <v>264</v>
      </c>
    </row>
    <row r="919" spans="1:5">
      <c r="A919" s="64">
        <v>2120</v>
      </c>
      <c r="B919" s="64">
        <v>63</v>
      </c>
      <c r="C919" s="59">
        <v>642</v>
      </c>
      <c r="D919" s="59">
        <v>541</v>
      </c>
      <c r="E919" s="59" t="s">
        <v>264</v>
      </c>
    </row>
    <row r="920" spans="1:5">
      <c r="A920" s="64">
        <v>2121</v>
      </c>
      <c r="B920" s="64">
        <v>63</v>
      </c>
      <c r="C920" s="59">
        <v>642</v>
      </c>
      <c r="D920" s="59">
        <v>541</v>
      </c>
      <c r="E920" s="59" t="s">
        <v>264</v>
      </c>
    </row>
    <row r="921" spans="1:5">
      <c r="A921" s="64">
        <v>2122</v>
      </c>
      <c r="B921" s="64">
        <v>63</v>
      </c>
      <c r="C921" s="59">
        <v>642</v>
      </c>
      <c r="D921" s="59">
        <v>541</v>
      </c>
      <c r="E921" s="59" t="s">
        <v>264</v>
      </c>
    </row>
    <row r="922" spans="1:5">
      <c r="A922" s="64">
        <v>2123</v>
      </c>
      <c r="B922" s="64">
        <v>63</v>
      </c>
      <c r="C922" s="59">
        <v>642</v>
      </c>
      <c r="D922" s="59">
        <v>541</v>
      </c>
      <c r="E922" s="59" t="s">
        <v>264</v>
      </c>
    </row>
    <row r="923" spans="1:5">
      <c r="A923" s="64">
        <v>2124</v>
      </c>
      <c r="B923" s="64">
        <v>63</v>
      </c>
      <c r="C923" s="59">
        <v>642</v>
      </c>
      <c r="D923" s="59">
        <v>541</v>
      </c>
      <c r="E923" s="59" t="s">
        <v>264</v>
      </c>
    </row>
    <row r="924" spans="1:5">
      <c r="A924" s="64">
        <v>2125</v>
      </c>
      <c r="B924" s="64">
        <v>63</v>
      </c>
      <c r="C924" s="59">
        <v>642</v>
      </c>
      <c r="D924" s="59">
        <v>541</v>
      </c>
      <c r="E924" s="59" t="s">
        <v>264</v>
      </c>
    </row>
    <row r="925" spans="1:5">
      <c r="A925" s="64">
        <v>2126</v>
      </c>
      <c r="B925" s="64">
        <v>63</v>
      </c>
      <c r="C925" s="59">
        <v>642</v>
      </c>
      <c r="D925" s="59">
        <v>541</v>
      </c>
      <c r="E925" s="59" t="s">
        <v>264</v>
      </c>
    </row>
    <row r="926" spans="1:5">
      <c r="A926" s="64">
        <v>2127</v>
      </c>
      <c r="B926" s="64">
        <v>63</v>
      </c>
      <c r="C926" s="59">
        <v>642</v>
      </c>
      <c r="D926" s="59">
        <v>541</v>
      </c>
      <c r="E926" s="59" t="s">
        <v>264</v>
      </c>
    </row>
    <row r="927" spans="1:5">
      <c r="A927" s="64">
        <v>2128</v>
      </c>
      <c r="B927" s="64">
        <v>63</v>
      </c>
      <c r="C927" s="59">
        <v>642</v>
      </c>
      <c r="D927" s="59">
        <v>541</v>
      </c>
      <c r="E927" s="59" t="s">
        <v>264</v>
      </c>
    </row>
    <row r="928" spans="1:5">
      <c r="A928" s="64">
        <v>2129</v>
      </c>
      <c r="B928" s="64">
        <v>63</v>
      </c>
      <c r="C928" s="59">
        <v>642</v>
      </c>
      <c r="D928" s="59">
        <v>541</v>
      </c>
      <c r="E928" s="59" t="s">
        <v>264</v>
      </c>
    </row>
    <row r="929" spans="1:5">
      <c r="A929" s="64">
        <v>2130</v>
      </c>
      <c r="B929" s="64">
        <v>63</v>
      </c>
      <c r="C929" s="59">
        <v>642</v>
      </c>
      <c r="D929" s="59">
        <v>541</v>
      </c>
      <c r="E929" s="59" t="s">
        <v>264</v>
      </c>
    </row>
    <row r="930" spans="1:5">
      <c r="A930" s="64">
        <v>2131</v>
      </c>
      <c r="B930" s="64">
        <v>63</v>
      </c>
      <c r="C930" s="59">
        <v>642</v>
      </c>
      <c r="D930" s="59">
        <v>541</v>
      </c>
      <c r="E930" s="59" t="s">
        <v>264</v>
      </c>
    </row>
    <row r="931" spans="1:5">
      <c r="A931" s="64">
        <v>2132</v>
      </c>
      <c r="B931" s="64">
        <v>63</v>
      </c>
      <c r="C931" s="59">
        <v>642</v>
      </c>
      <c r="D931" s="59">
        <v>541</v>
      </c>
      <c r="E931" s="59" t="s">
        <v>264</v>
      </c>
    </row>
    <row r="932" spans="1:5">
      <c r="A932" s="64">
        <v>2133</v>
      </c>
      <c r="B932" s="64">
        <v>63</v>
      </c>
      <c r="C932" s="59">
        <v>642</v>
      </c>
      <c r="D932" s="59">
        <v>541</v>
      </c>
      <c r="E932" s="59" t="s">
        <v>264</v>
      </c>
    </row>
    <row r="933" spans="1:5">
      <c r="A933" s="64">
        <v>2134</v>
      </c>
      <c r="B933" s="64">
        <v>63</v>
      </c>
      <c r="C933" s="59">
        <v>642</v>
      </c>
      <c r="D933" s="59">
        <v>541</v>
      </c>
      <c r="E933" s="59" t="s">
        <v>264</v>
      </c>
    </row>
    <row r="934" spans="1:5">
      <c r="A934" s="64">
        <v>2135</v>
      </c>
      <c r="B934" s="64">
        <v>63</v>
      </c>
      <c r="C934" s="59">
        <v>642</v>
      </c>
      <c r="D934" s="59">
        <v>541</v>
      </c>
      <c r="E934" s="59" t="s">
        <v>264</v>
      </c>
    </row>
    <row r="935" spans="1:5">
      <c r="A935" s="64">
        <v>2136</v>
      </c>
      <c r="B935" s="64">
        <v>63</v>
      </c>
      <c r="C935" s="59">
        <v>642</v>
      </c>
      <c r="D935" s="59">
        <v>541</v>
      </c>
      <c r="E935" s="59" t="s">
        <v>264</v>
      </c>
    </row>
    <row r="936" spans="1:5">
      <c r="A936" s="64">
        <v>2137</v>
      </c>
      <c r="B936" s="64">
        <v>63</v>
      </c>
      <c r="C936" s="59">
        <v>642</v>
      </c>
      <c r="D936" s="59">
        <v>541</v>
      </c>
      <c r="E936" s="59" t="s">
        <v>264</v>
      </c>
    </row>
    <row r="937" spans="1:5">
      <c r="A937" s="64">
        <v>2138</v>
      </c>
      <c r="B937" s="64">
        <v>63</v>
      </c>
      <c r="C937" s="59">
        <v>642</v>
      </c>
      <c r="D937" s="59">
        <v>541</v>
      </c>
      <c r="E937" s="59" t="s">
        <v>264</v>
      </c>
    </row>
    <row r="938" spans="1:5">
      <c r="A938" s="64">
        <v>2139</v>
      </c>
      <c r="B938" s="64">
        <v>63</v>
      </c>
      <c r="C938" s="59">
        <v>642</v>
      </c>
      <c r="D938" s="59">
        <v>541</v>
      </c>
      <c r="E938" s="59" t="s">
        <v>264</v>
      </c>
    </row>
    <row r="939" spans="1:5">
      <c r="A939" s="64">
        <v>2140</v>
      </c>
      <c r="B939" s="64">
        <v>63</v>
      </c>
      <c r="C939" s="59">
        <v>642</v>
      </c>
      <c r="D939" s="59">
        <v>541</v>
      </c>
      <c r="E939" s="59" t="s">
        <v>264</v>
      </c>
    </row>
    <row r="940" spans="1:5">
      <c r="A940" s="64">
        <v>2141</v>
      </c>
      <c r="B940" s="64">
        <v>63</v>
      </c>
      <c r="C940" s="59">
        <v>642</v>
      </c>
      <c r="D940" s="59">
        <v>541</v>
      </c>
      <c r="E940" s="59" t="s">
        <v>264</v>
      </c>
    </row>
    <row r="941" spans="1:5">
      <c r="A941" s="64">
        <v>2142</v>
      </c>
      <c r="B941" s="64">
        <v>63</v>
      </c>
      <c r="C941" s="59">
        <v>642</v>
      </c>
      <c r="D941" s="59">
        <v>541</v>
      </c>
      <c r="E941" s="59" t="s">
        <v>264</v>
      </c>
    </row>
    <row r="942" spans="1:5">
      <c r="A942" s="64">
        <v>2143</v>
      </c>
      <c r="B942" s="64">
        <v>63</v>
      </c>
      <c r="C942" s="59">
        <v>642</v>
      </c>
      <c r="D942" s="59">
        <v>541</v>
      </c>
      <c r="E942" s="59" t="s">
        <v>264</v>
      </c>
    </row>
    <row r="943" spans="1:5">
      <c r="A943" s="64">
        <v>2144</v>
      </c>
      <c r="B943" s="64">
        <v>63</v>
      </c>
      <c r="C943" s="59">
        <v>642</v>
      </c>
      <c r="D943" s="59">
        <v>541</v>
      </c>
      <c r="E943" s="59" t="s">
        <v>264</v>
      </c>
    </row>
    <row r="944" spans="1:5">
      <c r="A944" s="64">
        <v>2145</v>
      </c>
      <c r="B944" s="64">
        <v>63</v>
      </c>
      <c r="C944" s="59">
        <v>642</v>
      </c>
      <c r="D944" s="59">
        <v>541</v>
      </c>
      <c r="E944" s="59" t="s">
        <v>264</v>
      </c>
    </row>
    <row r="945" spans="1:5">
      <c r="A945" s="64">
        <v>2146</v>
      </c>
      <c r="B945" s="64">
        <v>63</v>
      </c>
      <c r="C945" s="59">
        <v>642</v>
      </c>
      <c r="D945" s="59">
        <v>541</v>
      </c>
      <c r="E945" s="59" t="s">
        <v>264</v>
      </c>
    </row>
    <row r="946" spans="1:5">
      <c r="A946" s="64">
        <v>2147</v>
      </c>
      <c r="B946" s="64">
        <v>63</v>
      </c>
      <c r="C946" s="59">
        <v>642</v>
      </c>
      <c r="D946" s="59">
        <v>541</v>
      </c>
      <c r="E946" s="59" t="s">
        <v>264</v>
      </c>
    </row>
    <row r="947" spans="1:5">
      <c r="A947" s="64">
        <v>2148</v>
      </c>
      <c r="B947" s="64">
        <v>63</v>
      </c>
      <c r="C947" s="59">
        <v>642</v>
      </c>
      <c r="D947" s="59">
        <v>541</v>
      </c>
      <c r="E947" s="59" t="s">
        <v>264</v>
      </c>
    </row>
    <row r="948" spans="1:5">
      <c r="A948" s="64">
        <v>2150</v>
      </c>
      <c r="B948" s="64">
        <v>63</v>
      </c>
      <c r="C948" s="59">
        <v>642</v>
      </c>
      <c r="D948" s="59">
        <v>541</v>
      </c>
      <c r="E948" s="59" t="s">
        <v>264</v>
      </c>
    </row>
    <row r="949" spans="1:5">
      <c r="A949" s="64">
        <v>2151</v>
      </c>
      <c r="B949" s="64">
        <v>63</v>
      </c>
      <c r="C949" s="59">
        <v>642</v>
      </c>
      <c r="D949" s="59">
        <v>541</v>
      </c>
      <c r="E949" s="59" t="s">
        <v>264</v>
      </c>
    </row>
    <row r="950" spans="1:5">
      <c r="A950" s="64">
        <v>2152</v>
      </c>
      <c r="B950" s="64">
        <v>63</v>
      </c>
      <c r="C950" s="59">
        <v>642</v>
      </c>
      <c r="D950" s="59">
        <v>541</v>
      </c>
      <c r="E950" s="59" t="s">
        <v>264</v>
      </c>
    </row>
    <row r="951" spans="1:5">
      <c r="A951" s="64">
        <v>2153</v>
      </c>
      <c r="B951" s="64">
        <v>63</v>
      </c>
      <c r="C951" s="59">
        <v>642</v>
      </c>
      <c r="D951" s="59">
        <v>541</v>
      </c>
      <c r="E951" s="59" t="s">
        <v>264</v>
      </c>
    </row>
    <row r="952" spans="1:5">
      <c r="A952" s="64">
        <v>2154</v>
      </c>
      <c r="B952" s="64">
        <v>63</v>
      </c>
      <c r="C952" s="59">
        <v>642</v>
      </c>
      <c r="D952" s="59">
        <v>541</v>
      </c>
      <c r="E952" s="59" t="s">
        <v>264</v>
      </c>
    </row>
    <row r="953" spans="1:5">
      <c r="A953" s="64">
        <v>2155</v>
      </c>
      <c r="B953" s="64">
        <v>63</v>
      </c>
      <c r="C953" s="59">
        <v>642</v>
      </c>
      <c r="D953" s="59">
        <v>541</v>
      </c>
      <c r="E953" s="59" t="s">
        <v>264</v>
      </c>
    </row>
    <row r="954" spans="1:5">
      <c r="A954" s="64">
        <v>2156</v>
      </c>
      <c r="B954" s="64">
        <v>63</v>
      </c>
      <c r="C954" s="59">
        <v>642</v>
      </c>
      <c r="D954" s="59">
        <v>541</v>
      </c>
      <c r="E954" s="59" t="s">
        <v>264</v>
      </c>
    </row>
    <row r="955" spans="1:5">
      <c r="A955" s="64">
        <v>2157</v>
      </c>
      <c r="B955" s="64">
        <v>63</v>
      </c>
      <c r="C955" s="59">
        <v>642</v>
      </c>
      <c r="D955" s="59">
        <v>541</v>
      </c>
      <c r="E955" s="59" t="s">
        <v>264</v>
      </c>
    </row>
    <row r="956" spans="1:5">
      <c r="A956" s="64">
        <v>2158</v>
      </c>
      <c r="B956" s="64">
        <v>63</v>
      </c>
      <c r="C956" s="59">
        <v>642</v>
      </c>
      <c r="D956" s="59">
        <v>541</v>
      </c>
      <c r="E956" s="59" t="s">
        <v>264</v>
      </c>
    </row>
    <row r="957" spans="1:5">
      <c r="A957" s="64">
        <v>2159</v>
      </c>
      <c r="B957" s="64">
        <v>63</v>
      </c>
      <c r="C957" s="59">
        <v>642</v>
      </c>
      <c r="D957" s="59">
        <v>541</v>
      </c>
      <c r="E957" s="59" t="s">
        <v>264</v>
      </c>
    </row>
    <row r="958" spans="1:5">
      <c r="A958" s="64">
        <v>2160</v>
      </c>
      <c r="B958" s="64">
        <v>63</v>
      </c>
      <c r="C958" s="59">
        <v>642</v>
      </c>
      <c r="D958" s="59">
        <v>541</v>
      </c>
      <c r="E958" s="59" t="s">
        <v>264</v>
      </c>
    </row>
    <row r="959" spans="1:5">
      <c r="A959" s="64">
        <v>2161</v>
      </c>
      <c r="B959" s="64">
        <v>63</v>
      </c>
      <c r="C959" s="59">
        <v>642</v>
      </c>
      <c r="D959" s="59">
        <v>541</v>
      </c>
      <c r="E959" s="59" t="s">
        <v>264</v>
      </c>
    </row>
    <row r="960" spans="1:5">
      <c r="A960" s="64">
        <v>2162</v>
      </c>
      <c r="B960" s="64">
        <v>63</v>
      </c>
      <c r="C960" s="59">
        <v>642</v>
      </c>
      <c r="D960" s="59">
        <v>541</v>
      </c>
      <c r="E960" s="59" t="s">
        <v>264</v>
      </c>
    </row>
    <row r="961" spans="1:5">
      <c r="A961" s="64">
        <v>2163</v>
      </c>
      <c r="B961" s="64">
        <v>63</v>
      </c>
      <c r="C961" s="59">
        <v>642</v>
      </c>
      <c r="D961" s="59">
        <v>541</v>
      </c>
      <c r="E961" s="59" t="s">
        <v>264</v>
      </c>
    </row>
    <row r="962" spans="1:5">
      <c r="A962" s="64">
        <v>2164</v>
      </c>
      <c r="B962" s="64">
        <v>63</v>
      </c>
      <c r="C962" s="59">
        <v>642</v>
      </c>
      <c r="D962" s="59">
        <v>541</v>
      </c>
      <c r="E962" s="59" t="s">
        <v>264</v>
      </c>
    </row>
    <row r="963" spans="1:5">
      <c r="A963" s="64">
        <v>2165</v>
      </c>
      <c r="B963" s="64">
        <v>63</v>
      </c>
      <c r="C963" s="59">
        <v>642</v>
      </c>
      <c r="D963" s="59">
        <v>541</v>
      </c>
      <c r="E963" s="59" t="s">
        <v>264</v>
      </c>
    </row>
    <row r="964" spans="1:5">
      <c r="A964" s="64">
        <v>2166</v>
      </c>
      <c r="B964" s="64">
        <v>63</v>
      </c>
      <c r="C964" s="59">
        <v>642</v>
      </c>
      <c r="D964" s="59">
        <v>541</v>
      </c>
      <c r="E964" s="59" t="s">
        <v>264</v>
      </c>
    </row>
    <row r="965" spans="1:5">
      <c r="A965" s="64">
        <v>2167</v>
      </c>
      <c r="B965" s="64">
        <v>63</v>
      </c>
      <c r="C965" s="59">
        <v>642</v>
      </c>
      <c r="D965" s="59">
        <v>541</v>
      </c>
      <c r="E965" s="59" t="s">
        <v>264</v>
      </c>
    </row>
    <row r="966" spans="1:5">
      <c r="A966" s="64">
        <v>2168</v>
      </c>
      <c r="B966" s="64">
        <v>63</v>
      </c>
      <c r="C966" s="59">
        <v>642</v>
      </c>
      <c r="D966" s="59">
        <v>541</v>
      </c>
      <c r="E966" s="59" t="s">
        <v>264</v>
      </c>
    </row>
    <row r="967" spans="1:5">
      <c r="A967" s="64">
        <v>2169</v>
      </c>
      <c r="B967" s="64">
        <v>63</v>
      </c>
      <c r="C967" s="59">
        <v>642</v>
      </c>
      <c r="D967" s="59">
        <v>541</v>
      </c>
      <c r="E967" s="59" t="s">
        <v>264</v>
      </c>
    </row>
    <row r="968" spans="1:5">
      <c r="A968" s="64">
        <v>2170</v>
      </c>
      <c r="B968" s="64">
        <v>63</v>
      </c>
      <c r="C968" s="59">
        <v>642</v>
      </c>
      <c r="D968" s="59">
        <v>541</v>
      </c>
      <c r="E968" s="59" t="s">
        <v>264</v>
      </c>
    </row>
    <row r="969" spans="1:5">
      <c r="A969" s="64">
        <v>2171</v>
      </c>
      <c r="B969" s="64">
        <v>63</v>
      </c>
      <c r="C969" s="59">
        <v>642</v>
      </c>
      <c r="D969" s="59">
        <v>541</v>
      </c>
      <c r="E969" s="59" t="s">
        <v>264</v>
      </c>
    </row>
    <row r="970" spans="1:5">
      <c r="A970" s="64">
        <v>2173</v>
      </c>
      <c r="B970" s="64">
        <v>63</v>
      </c>
      <c r="C970" s="59">
        <v>642</v>
      </c>
      <c r="D970" s="59">
        <v>541</v>
      </c>
      <c r="E970" s="59" t="s">
        <v>264</v>
      </c>
    </row>
    <row r="971" spans="1:5">
      <c r="A971" s="64">
        <v>2174</v>
      </c>
      <c r="B971" s="64">
        <v>63</v>
      </c>
      <c r="C971" s="59">
        <v>642</v>
      </c>
      <c r="D971" s="59">
        <v>541</v>
      </c>
      <c r="E971" s="59" t="s">
        <v>264</v>
      </c>
    </row>
    <row r="972" spans="1:5">
      <c r="A972" s="64">
        <v>2176</v>
      </c>
      <c r="B972" s="64">
        <v>63</v>
      </c>
      <c r="C972" s="59">
        <v>642</v>
      </c>
      <c r="D972" s="59">
        <v>541</v>
      </c>
      <c r="E972" s="59" t="s">
        <v>264</v>
      </c>
    </row>
    <row r="973" spans="1:5">
      <c r="A973" s="64">
        <v>2177</v>
      </c>
      <c r="B973" s="64">
        <v>63</v>
      </c>
      <c r="C973" s="59">
        <v>642</v>
      </c>
      <c r="D973" s="59">
        <v>541</v>
      </c>
      <c r="E973" s="59" t="s">
        <v>264</v>
      </c>
    </row>
    <row r="974" spans="1:5">
      <c r="A974" s="64">
        <v>2190</v>
      </c>
      <c r="B974" s="64">
        <v>63</v>
      </c>
      <c r="C974" s="59">
        <v>642</v>
      </c>
      <c r="D974" s="59">
        <v>541</v>
      </c>
      <c r="E974" s="59" t="s">
        <v>264</v>
      </c>
    </row>
    <row r="975" spans="1:5">
      <c r="A975" s="64">
        <v>2191</v>
      </c>
      <c r="B975" s="64">
        <v>63</v>
      </c>
      <c r="C975" s="59">
        <v>642</v>
      </c>
      <c r="D975" s="59">
        <v>541</v>
      </c>
      <c r="E975" s="59" t="s">
        <v>264</v>
      </c>
    </row>
    <row r="976" spans="1:5">
      <c r="A976" s="64">
        <v>2192</v>
      </c>
      <c r="B976" s="64">
        <v>63</v>
      </c>
      <c r="C976" s="59">
        <v>642</v>
      </c>
      <c r="D976" s="59">
        <v>541</v>
      </c>
      <c r="E976" s="59" t="s">
        <v>264</v>
      </c>
    </row>
    <row r="977" spans="1:5">
      <c r="A977" s="64">
        <v>2193</v>
      </c>
      <c r="B977" s="64">
        <v>63</v>
      </c>
      <c r="C977" s="59">
        <v>642</v>
      </c>
      <c r="D977" s="59">
        <v>541</v>
      </c>
      <c r="E977" s="59" t="s">
        <v>264</v>
      </c>
    </row>
    <row r="978" spans="1:5">
      <c r="A978" s="64">
        <v>2194</v>
      </c>
      <c r="B978" s="64">
        <v>63</v>
      </c>
      <c r="C978" s="59">
        <v>642</v>
      </c>
      <c r="D978" s="59">
        <v>541</v>
      </c>
      <c r="E978" s="59" t="s">
        <v>264</v>
      </c>
    </row>
    <row r="979" spans="1:5">
      <c r="A979" s="64">
        <v>2195</v>
      </c>
      <c r="B979" s="64">
        <v>63</v>
      </c>
      <c r="C979" s="59">
        <v>642</v>
      </c>
      <c r="D979" s="59">
        <v>541</v>
      </c>
      <c r="E979" s="59" t="s">
        <v>264</v>
      </c>
    </row>
    <row r="980" spans="1:5">
      <c r="A980" s="64">
        <v>2196</v>
      </c>
      <c r="B980" s="64">
        <v>63</v>
      </c>
      <c r="C980" s="59">
        <v>642</v>
      </c>
      <c r="D980" s="59">
        <v>541</v>
      </c>
      <c r="E980" s="59" t="s">
        <v>264</v>
      </c>
    </row>
    <row r="981" spans="1:5">
      <c r="A981" s="64">
        <v>2197</v>
      </c>
      <c r="B981" s="64">
        <v>63</v>
      </c>
      <c r="C981" s="59">
        <v>642</v>
      </c>
      <c r="D981" s="59">
        <v>541</v>
      </c>
      <c r="E981" s="59" t="s">
        <v>264</v>
      </c>
    </row>
    <row r="982" spans="1:5">
      <c r="A982" s="64">
        <v>2198</v>
      </c>
      <c r="B982" s="64">
        <v>63</v>
      </c>
      <c r="C982" s="59">
        <v>642</v>
      </c>
      <c r="D982" s="59">
        <v>541</v>
      </c>
      <c r="E982" s="59" t="s">
        <v>264</v>
      </c>
    </row>
    <row r="983" spans="1:5">
      <c r="A983" s="64">
        <v>2199</v>
      </c>
      <c r="B983" s="64">
        <v>63</v>
      </c>
      <c r="C983" s="59">
        <v>642</v>
      </c>
      <c r="D983" s="59">
        <v>541</v>
      </c>
      <c r="E983" s="59" t="s">
        <v>264</v>
      </c>
    </row>
    <row r="984" spans="1:5">
      <c r="A984" s="64">
        <v>2200</v>
      </c>
      <c r="B984" s="64">
        <v>63</v>
      </c>
      <c r="C984" s="59">
        <v>642</v>
      </c>
      <c r="D984" s="59">
        <v>541</v>
      </c>
      <c r="E984" s="59" t="s">
        <v>264</v>
      </c>
    </row>
    <row r="985" spans="1:5">
      <c r="A985" s="64">
        <v>2201</v>
      </c>
      <c r="B985" s="64">
        <v>63</v>
      </c>
      <c r="C985" s="59">
        <v>642</v>
      </c>
      <c r="D985" s="59">
        <v>541</v>
      </c>
      <c r="E985" s="59" t="s">
        <v>264</v>
      </c>
    </row>
    <row r="986" spans="1:5">
      <c r="A986" s="64">
        <v>2202</v>
      </c>
      <c r="B986" s="64">
        <v>63</v>
      </c>
      <c r="C986" s="59">
        <v>642</v>
      </c>
      <c r="D986" s="59">
        <v>541</v>
      </c>
      <c r="E986" s="59" t="s">
        <v>264</v>
      </c>
    </row>
    <row r="987" spans="1:5">
      <c r="A987" s="64">
        <v>2203</v>
      </c>
      <c r="B987" s="64">
        <v>63</v>
      </c>
      <c r="C987" s="59">
        <v>642</v>
      </c>
      <c r="D987" s="59">
        <v>541</v>
      </c>
      <c r="E987" s="59" t="s">
        <v>264</v>
      </c>
    </row>
    <row r="988" spans="1:5">
      <c r="A988" s="64">
        <v>2204</v>
      </c>
      <c r="B988" s="64">
        <v>63</v>
      </c>
      <c r="C988" s="59">
        <v>642</v>
      </c>
      <c r="D988" s="59">
        <v>541</v>
      </c>
      <c r="E988" s="59" t="s">
        <v>264</v>
      </c>
    </row>
    <row r="989" spans="1:5">
      <c r="A989" s="64">
        <v>2205</v>
      </c>
      <c r="B989" s="64">
        <v>63</v>
      </c>
      <c r="C989" s="59">
        <v>642</v>
      </c>
      <c r="D989" s="59">
        <v>541</v>
      </c>
      <c r="E989" s="59" t="s">
        <v>264</v>
      </c>
    </row>
    <row r="990" spans="1:5">
      <c r="A990" s="64">
        <v>2206</v>
      </c>
      <c r="B990" s="64">
        <v>63</v>
      </c>
      <c r="C990" s="59">
        <v>642</v>
      </c>
      <c r="D990" s="59">
        <v>541</v>
      </c>
      <c r="E990" s="59" t="s">
        <v>264</v>
      </c>
    </row>
    <row r="991" spans="1:5">
      <c r="A991" s="64">
        <v>2207</v>
      </c>
      <c r="B991" s="64">
        <v>63</v>
      </c>
      <c r="C991" s="59">
        <v>642</v>
      </c>
      <c r="D991" s="59">
        <v>541</v>
      </c>
      <c r="E991" s="59" t="s">
        <v>264</v>
      </c>
    </row>
    <row r="992" spans="1:5">
      <c r="A992" s="64">
        <v>2208</v>
      </c>
      <c r="B992" s="64">
        <v>63</v>
      </c>
      <c r="C992" s="59">
        <v>642</v>
      </c>
      <c r="D992" s="59">
        <v>541</v>
      </c>
      <c r="E992" s="59" t="s">
        <v>264</v>
      </c>
    </row>
    <row r="993" spans="1:5">
      <c r="A993" s="64">
        <v>2209</v>
      </c>
      <c r="B993" s="64">
        <v>63</v>
      </c>
      <c r="C993" s="59">
        <v>642</v>
      </c>
      <c r="D993" s="59">
        <v>541</v>
      </c>
      <c r="E993" s="59" t="s">
        <v>264</v>
      </c>
    </row>
    <row r="994" spans="1:5">
      <c r="A994" s="64">
        <v>2210</v>
      </c>
      <c r="B994" s="64">
        <v>63</v>
      </c>
      <c r="C994" s="59">
        <v>642</v>
      </c>
      <c r="D994" s="59">
        <v>541</v>
      </c>
      <c r="E994" s="59" t="s">
        <v>264</v>
      </c>
    </row>
    <row r="995" spans="1:5">
      <c r="A995" s="64">
        <v>2211</v>
      </c>
      <c r="B995" s="64">
        <v>63</v>
      </c>
      <c r="C995" s="59">
        <v>642</v>
      </c>
      <c r="D995" s="59">
        <v>541</v>
      </c>
      <c r="E995" s="59" t="s">
        <v>264</v>
      </c>
    </row>
    <row r="996" spans="1:5">
      <c r="A996" s="64">
        <v>2212</v>
      </c>
      <c r="B996" s="64">
        <v>63</v>
      </c>
      <c r="C996" s="59">
        <v>642</v>
      </c>
      <c r="D996" s="59">
        <v>541</v>
      </c>
      <c r="E996" s="59" t="s">
        <v>264</v>
      </c>
    </row>
    <row r="997" spans="1:5">
      <c r="A997" s="64">
        <v>2213</v>
      </c>
      <c r="B997" s="64">
        <v>63</v>
      </c>
      <c r="C997" s="59">
        <v>642</v>
      </c>
      <c r="D997" s="59">
        <v>541</v>
      </c>
      <c r="E997" s="59" t="s">
        <v>264</v>
      </c>
    </row>
    <row r="998" spans="1:5">
      <c r="A998" s="64">
        <v>2214</v>
      </c>
      <c r="B998" s="64">
        <v>63</v>
      </c>
      <c r="C998" s="59">
        <v>642</v>
      </c>
      <c r="D998" s="59">
        <v>541</v>
      </c>
      <c r="E998" s="59" t="s">
        <v>264</v>
      </c>
    </row>
    <row r="999" spans="1:5">
      <c r="A999" s="64">
        <v>2215</v>
      </c>
      <c r="B999" s="64">
        <v>63</v>
      </c>
      <c r="C999" s="59">
        <v>642</v>
      </c>
      <c r="D999" s="59">
        <v>541</v>
      </c>
      <c r="E999" s="59" t="s">
        <v>264</v>
      </c>
    </row>
    <row r="1000" spans="1:5">
      <c r="A1000" s="64">
        <v>2216</v>
      </c>
      <c r="B1000" s="64">
        <v>63</v>
      </c>
      <c r="C1000" s="59">
        <v>642</v>
      </c>
      <c r="D1000" s="59">
        <v>541</v>
      </c>
      <c r="E1000" s="59" t="s">
        <v>264</v>
      </c>
    </row>
    <row r="1001" spans="1:5">
      <c r="A1001" s="64">
        <v>2217</v>
      </c>
      <c r="B1001" s="64">
        <v>63</v>
      </c>
      <c r="C1001" s="59">
        <v>642</v>
      </c>
      <c r="D1001" s="59">
        <v>541</v>
      </c>
      <c r="E1001" s="59" t="s">
        <v>264</v>
      </c>
    </row>
    <row r="1002" spans="1:5">
      <c r="A1002" s="64">
        <v>2218</v>
      </c>
      <c r="B1002" s="64">
        <v>63</v>
      </c>
      <c r="C1002" s="59">
        <v>642</v>
      </c>
      <c r="D1002" s="59">
        <v>541</v>
      </c>
      <c r="E1002" s="59" t="s">
        <v>264</v>
      </c>
    </row>
    <row r="1003" spans="1:5">
      <c r="A1003" s="64">
        <v>2219</v>
      </c>
      <c r="B1003" s="64">
        <v>63</v>
      </c>
      <c r="C1003" s="59">
        <v>642</v>
      </c>
      <c r="D1003" s="59">
        <v>541</v>
      </c>
      <c r="E1003" s="59" t="s">
        <v>264</v>
      </c>
    </row>
    <row r="1004" spans="1:5">
      <c r="A1004" s="64">
        <v>2220</v>
      </c>
      <c r="B1004" s="64">
        <v>63</v>
      </c>
      <c r="C1004" s="59">
        <v>642</v>
      </c>
      <c r="D1004" s="59">
        <v>541</v>
      </c>
      <c r="E1004" s="59" t="s">
        <v>264</v>
      </c>
    </row>
    <row r="1005" spans="1:5">
      <c r="A1005" s="64">
        <v>2221</v>
      </c>
      <c r="B1005" s="64">
        <v>63</v>
      </c>
      <c r="C1005" s="59">
        <v>642</v>
      </c>
      <c r="D1005" s="59">
        <v>541</v>
      </c>
      <c r="E1005" s="59" t="s">
        <v>264</v>
      </c>
    </row>
    <row r="1006" spans="1:5">
      <c r="A1006" s="64">
        <v>2222</v>
      </c>
      <c r="B1006" s="64">
        <v>63</v>
      </c>
      <c r="C1006" s="59">
        <v>642</v>
      </c>
      <c r="D1006" s="59">
        <v>541</v>
      </c>
      <c r="E1006" s="59" t="s">
        <v>264</v>
      </c>
    </row>
    <row r="1007" spans="1:5">
      <c r="A1007" s="64">
        <v>2223</v>
      </c>
      <c r="B1007" s="64">
        <v>63</v>
      </c>
      <c r="C1007" s="59">
        <v>642</v>
      </c>
      <c r="D1007" s="59">
        <v>541</v>
      </c>
      <c r="E1007" s="59" t="s">
        <v>264</v>
      </c>
    </row>
    <row r="1008" spans="1:5">
      <c r="A1008" s="64">
        <v>2224</v>
      </c>
      <c r="B1008" s="64">
        <v>63</v>
      </c>
      <c r="C1008" s="59">
        <v>642</v>
      </c>
      <c r="D1008" s="59">
        <v>541</v>
      </c>
      <c r="E1008" s="59" t="s">
        <v>264</v>
      </c>
    </row>
    <row r="1009" spans="1:5">
      <c r="A1009" s="64">
        <v>2225</v>
      </c>
      <c r="B1009" s="64">
        <v>63</v>
      </c>
      <c r="C1009" s="59">
        <v>642</v>
      </c>
      <c r="D1009" s="59">
        <v>541</v>
      </c>
      <c r="E1009" s="59" t="s">
        <v>264</v>
      </c>
    </row>
    <row r="1010" spans="1:5">
      <c r="A1010" s="64">
        <v>2226</v>
      </c>
      <c r="B1010" s="64">
        <v>63</v>
      </c>
      <c r="C1010" s="59">
        <v>642</v>
      </c>
      <c r="D1010" s="59">
        <v>541</v>
      </c>
      <c r="E1010" s="59" t="s">
        <v>264</v>
      </c>
    </row>
    <row r="1011" spans="1:5">
      <c r="A1011" s="64">
        <v>2227</v>
      </c>
      <c r="B1011" s="64">
        <v>63</v>
      </c>
      <c r="C1011" s="59">
        <v>642</v>
      </c>
      <c r="D1011" s="59">
        <v>541</v>
      </c>
      <c r="E1011" s="59" t="s">
        <v>264</v>
      </c>
    </row>
    <row r="1012" spans="1:5">
      <c r="A1012" s="64">
        <v>2228</v>
      </c>
      <c r="B1012" s="64">
        <v>63</v>
      </c>
      <c r="C1012" s="59">
        <v>642</v>
      </c>
      <c r="D1012" s="59">
        <v>541</v>
      </c>
      <c r="E1012" s="59" t="s">
        <v>264</v>
      </c>
    </row>
    <row r="1013" spans="1:5">
      <c r="A1013" s="64">
        <v>2229</v>
      </c>
      <c r="B1013" s="64">
        <v>63</v>
      </c>
      <c r="C1013" s="59">
        <v>642</v>
      </c>
      <c r="D1013" s="59">
        <v>541</v>
      </c>
      <c r="E1013" s="59" t="s">
        <v>264</v>
      </c>
    </row>
    <row r="1014" spans="1:5">
      <c r="A1014" s="64">
        <v>2230</v>
      </c>
      <c r="B1014" s="64">
        <v>63</v>
      </c>
      <c r="C1014" s="59">
        <v>642</v>
      </c>
      <c r="D1014" s="59">
        <v>541</v>
      </c>
      <c r="E1014" s="59" t="s">
        <v>264</v>
      </c>
    </row>
    <row r="1015" spans="1:5">
      <c r="A1015" s="64">
        <v>2231</v>
      </c>
      <c r="B1015" s="64">
        <v>63</v>
      </c>
      <c r="C1015" s="59">
        <v>642</v>
      </c>
      <c r="D1015" s="59">
        <v>541</v>
      </c>
      <c r="E1015" s="59" t="s">
        <v>264</v>
      </c>
    </row>
    <row r="1016" spans="1:5">
      <c r="A1016" s="64">
        <v>2232</v>
      </c>
      <c r="B1016" s="64">
        <v>63</v>
      </c>
      <c r="C1016" s="59">
        <v>642</v>
      </c>
      <c r="D1016" s="59">
        <v>541</v>
      </c>
      <c r="E1016" s="59" t="s">
        <v>264</v>
      </c>
    </row>
    <row r="1017" spans="1:5">
      <c r="A1017" s="64">
        <v>2233</v>
      </c>
      <c r="B1017" s="64">
        <v>63</v>
      </c>
      <c r="C1017" s="59">
        <v>642</v>
      </c>
      <c r="D1017" s="59">
        <v>541</v>
      </c>
      <c r="E1017" s="59" t="s">
        <v>264</v>
      </c>
    </row>
    <row r="1018" spans="1:5">
      <c r="A1018" s="64">
        <v>2234</v>
      </c>
      <c r="B1018" s="64">
        <v>63</v>
      </c>
      <c r="C1018" s="59">
        <v>642</v>
      </c>
      <c r="D1018" s="59">
        <v>541</v>
      </c>
      <c r="E1018" s="59" t="s">
        <v>264</v>
      </c>
    </row>
    <row r="1019" spans="1:5">
      <c r="A1019" s="64">
        <v>2250</v>
      </c>
      <c r="B1019" s="64">
        <v>61</v>
      </c>
      <c r="C1019" s="59">
        <v>616</v>
      </c>
      <c r="D1019" s="59">
        <v>653</v>
      </c>
      <c r="E1019" s="59" t="s">
        <v>264</v>
      </c>
    </row>
    <row r="1020" spans="1:5">
      <c r="A1020" s="64">
        <v>2251</v>
      </c>
      <c r="B1020" s="64">
        <v>61</v>
      </c>
      <c r="C1020" s="59">
        <v>616</v>
      </c>
      <c r="D1020" s="59">
        <v>653</v>
      </c>
      <c r="E1020" s="59" t="s">
        <v>264</v>
      </c>
    </row>
    <row r="1021" spans="1:5">
      <c r="A1021" s="64">
        <v>2252</v>
      </c>
      <c r="B1021" s="64">
        <v>61</v>
      </c>
      <c r="C1021" s="59">
        <v>616</v>
      </c>
      <c r="D1021" s="59">
        <v>653</v>
      </c>
      <c r="E1021" s="59" t="s">
        <v>264</v>
      </c>
    </row>
    <row r="1022" spans="1:5">
      <c r="A1022" s="64">
        <v>2256</v>
      </c>
      <c r="B1022" s="64">
        <v>61</v>
      </c>
      <c r="C1022" s="59">
        <v>616</v>
      </c>
      <c r="D1022" s="59">
        <v>653</v>
      </c>
      <c r="E1022" s="59" t="s">
        <v>264</v>
      </c>
    </row>
    <row r="1023" spans="1:5">
      <c r="A1023" s="64">
        <v>2257</v>
      </c>
      <c r="B1023" s="64">
        <v>61</v>
      </c>
      <c r="C1023" s="59">
        <v>616</v>
      </c>
      <c r="D1023" s="59">
        <v>653</v>
      </c>
      <c r="E1023" s="59" t="s">
        <v>264</v>
      </c>
    </row>
    <row r="1024" spans="1:5">
      <c r="A1024" s="64">
        <v>2258</v>
      </c>
      <c r="B1024" s="64">
        <v>61</v>
      </c>
      <c r="C1024" s="59">
        <v>616</v>
      </c>
      <c r="D1024" s="59">
        <v>653</v>
      </c>
      <c r="E1024" s="59" t="s">
        <v>264</v>
      </c>
    </row>
    <row r="1025" spans="1:5">
      <c r="A1025" s="64">
        <v>2259</v>
      </c>
      <c r="B1025" s="64">
        <v>61</v>
      </c>
      <c r="C1025" s="59">
        <v>616</v>
      </c>
      <c r="D1025" s="59">
        <v>653</v>
      </c>
      <c r="E1025" s="59" t="s">
        <v>264</v>
      </c>
    </row>
    <row r="1026" spans="1:5">
      <c r="A1026" s="64">
        <v>2260</v>
      </c>
      <c r="B1026" s="64">
        <v>61</v>
      </c>
      <c r="C1026" s="59">
        <v>616</v>
      </c>
      <c r="D1026" s="59">
        <v>653</v>
      </c>
      <c r="E1026" s="59" t="s">
        <v>264</v>
      </c>
    </row>
    <row r="1027" spans="1:5">
      <c r="A1027" s="64">
        <v>2261</v>
      </c>
      <c r="B1027" s="64">
        <v>61</v>
      </c>
      <c r="C1027" s="59">
        <v>616</v>
      </c>
      <c r="D1027" s="59">
        <v>653</v>
      </c>
      <c r="E1027" s="59" t="s">
        <v>264</v>
      </c>
    </row>
    <row r="1028" spans="1:5">
      <c r="A1028" s="64">
        <v>2262</v>
      </c>
      <c r="B1028" s="64">
        <v>61</v>
      </c>
      <c r="C1028" s="59">
        <v>616</v>
      </c>
      <c r="D1028" s="59">
        <v>653</v>
      </c>
      <c r="E1028" s="59" t="s">
        <v>264</v>
      </c>
    </row>
    <row r="1029" spans="1:5">
      <c r="A1029" s="64">
        <v>2263</v>
      </c>
      <c r="B1029" s="64">
        <v>61</v>
      </c>
      <c r="C1029" s="59">
        <v>616</v>
      </c>
      <c r="D1029" s="59">
        <v>653</v>
      </c>
      <c r="E1029" s="59" t="s">
        <v>264</v>
      </c>
    </row>
    <row r="1030" spans="1:5">
      <c r="A1030" s="64">
        <v>2264</v>
      </c>
      <c r="B1030" s="64">
        <v>61</v>
      </c>
      <c r="C1030" s="59">
        <v>616</v>
      </c>
      <c r="D1030" s="59">
        <v>653</v>
      </c>
      <c r="E1030" s="59" t="s">
        <v>264</v>
      </c>
    </row>
    <row r="1031" spans="1:5">
      <c r="A1031" s="64">
        <v>2265</v>
      </c>
      <c r="B1031" s="64">
        <v>61</v>
      </c>
      <c r="C1031" s="59">
        <v>616</v>
      </c>
      <c r="D1031" s="59">
        <v>653</v>
      </c>
      <c r="E1031" s="59" t="s">
        <v>264</v>
      </c>
    </row>
    <row r="1032" spans="1:5">
      <c r="A1032" s="64">
        <v>2267</v>
      </c>
      <c r="B1032" s="64">
        <v>61</v>
      </c>
      <c r="C1032" s="59">
        <v>616</v>
      </c>
      <c r="D1032" s="59">
        <v>653</v>
      </c>
      <c r="E1032" s="59" t="s">
        <v>264</v>
      </c>
    </row>
    <row r="1033" spans="1:5">
      <c r="A1033" s="64">
        <v>2278</v>
      </c>
      <c r="B1033" s="64">
        <v>61</v>
      </c>
      <c r="C1033" s="59">
        <v>616</v>
      </c>
      <c r="D1033" s="59">
        <v>653</v>
      </c>
      <c r="E1033" s="59" t="s">
        <v>264</v>
      </c>
    </row>
    <row r="1034" spans="1:5">
      <c r="A1034" s="64">
        <v>2280</v>
      </c>
      <c r="B1034" s="64">
        <v>61</v>
      </c>
      <c r="C1034" s="59">
        <v>616</v>
      </c>
      <c r="D1034" s="59">
        <v>653</v>
      </c>
      <c r="E1034" s="59" t="s">
        <v>264</v>
      </c>
    </row>
    <row r="1035" spans="1:5">
      <c r="A1035" s="64">
        <v>2281</v>
      </c>
      <c r="B1035" s="64">
        <v>61</v>
      </c>
      <c r="C1035" s="59">
        <v>616</v>
      </c>
      <c r="D1035" s="59">
        <v>653</v>
      </c>
      <c r="E1035" s="59" t="s">
        <v>264</v>
      </c>
    </row>
    <row r="1036" spans="1:5">
      <c r="A1036" s="64">
        <v>2282</v>
      </c>
      <c r="B1036" s="64">
        <v>61</v>
      </c>
      <c r="C1036" s="59">
        <v>616</v>
      </c>
      <c r="D1036" s="59">
        <v>653</v>
      </c>
      <c r="E1036" s="59" t="s">
        <v>264</v>
      </c>
    </row>
    <row r="1037" spans="1:5">
      <c r="A1037" s="64">
        <v>2283</v>
      </c>
      <c r="B1037" s="64">
        <v>61</v>
      </c>
      <c r="C1037" s="59">
        <v>616</v>
      </c>
      <c r="D1037" s="59">
        <v>653</v>
      </c>
      <c r="E1037" s="59" t="s">
        <v>264</v>
      </c>
    </row>
    <row r="1038" spans="1:5">
      <c r="A1038" s="64">
        <v>2284</v>
      </c>
      <c r="B1038" s="64">
        <v>61</v>
      </c>
      <c r="C1038" s="59">
        <v>616</v>
      </c>
      <c r="D1038" s="59">
        <v>653</v>
      </c>
      <c r="E1038" s="59" t="s">
        <v>264</v>
      </c>
    </row>
    <row r="1039" spans="1:5">
      <c r="A1039" s="64">
        <v>2285</v>
      </c>
      <c r="B1039" s="64">
        <v>61</v>
      </c>
      <c r="C1039" s="59">
        <v>616</v>
      </c>
      <c r="D1039" s="59">
        <v>653</v>
      </c>
      <c r="E1039" s="59" t="s">
        <v>264</v>
      </c>
    </row>
    <row r="1040" spans="1:5">
      <c r="A1040" s="64">
        <v>2286</v>
      </c>
      <c r="B1040" s="64">
        <v>61</v>
      </c>
      <c r="C1040" s="59">
        <v>616</v>
      </c>
      <c r="D1040" s="59">
        <v>653</v>
      </c>
      <c r="E1040" s="59" t="s">
        <v>264</v>
      </c>
    </row>
    <row r="1041" spans="1:5">
      <c r="A1041" s="64">
        <v>2287</v>
      </c>
      <c r="B1041" s="64">
        <v>61</v>
      </c>
      <c r="C1041" s="59">
        <v>616</v>
      </c>
      <c r="D1041" s="59">
        <v>653</v>
      </c>
      <c r="E1041" s="59" t="s">
        <v>264</v>
      </c>
    </row>
    <row r="1042" spans="1:5">
      <c r="A1042" s="64">
        <v>2289</v>
      </c>
      <c r="B1042" s="64">
        <v>61</v>
      </c>
      <c r="C1042" s="59">
        <v>616</v>
      </c>
      <c r="D1042" s="59">
        <v>653</v>
      </c>
      <c r="E1042" s="59" t="s">
        <v>264</v>
      </c>
    </row>
    <row r="1043" spans="1:5">
      <c r="A1043" s="64">
        <v>2290</v>
      </c>
      <c r="B1043" s="64">
        <v>61</v>
      </c>
      <c r="C1043" s="59">
        <v>616</v>
      </c>
      <c r="D1043" s="59">
        <v>653</v>
      </c>
      <c r="E1043" s="59" t="s">
        <v>264</v>
      </c>
    </row>
    <row r="1044" spans="1:5">
      <c r="A1044" s="64">
        <v>2291</v>
      </c>
      <c r="B1044" s="64">
        <v>61</v>
      </c>
      <c r="C1044" s="59">
        <v>616</v>
      </c>
      <c r="D1044" s="59">
        <v>653</v>
      </c>
      <c r="E1044" s="59" t="s">
        <v>264</v>
      </c>
    </row>
    <row r="1045" spans="1:5">
      <c r="A1045" s="64">
        <v>2292</v>
      </c>
      <c r="B1045" s="64">
        <v>61</v>
      </c>
      <c r="C1045" s="59">
        <v>616</v>
      </c>
      <c r="D1045" s="59">
        <v>653</v>
      </c>
      <c r="E1045" s="59" t="s">
        <v>264</v>
      </c>
    </row>
    <row r="1046" spans="1:5">
      <c r="A1046" s="64">
        <v>2293</v>
      </c>
      <c r="B1046" s="64">
        <v>61</v>
      </c>
      <c r="C1046" s="59">
        <v>616</v>
      </c>
      <c r="D1046" s="59">
        <v>653</v>
      </c>
      <c r="E1046" s="59" t="s">
        <v>264</v>
      </c>
    </row>
    <row r="1047" spans="1:5">
      <c r="A1047" s="64">
        <v>2294</v>
      </c>
      <c r="B1047" s="64">
        <v>61</v>
      </c>
      <c r="C1047" s="59">
        <v>616</v>
      </c>
      <c r="D1047" s="59">
        <v>653</v>
      </c>
      <c r="E1047" s="59" t="s">
        <v>264</v>
      </c>
    </row>
    <row r="1048" spans="1:5">
      <c r="A1048" s="64">
        <v>2295</v>
      </c>
      <c r="B1048" s="64">
        <v>61</v>
      </c>
      <c r="C1048" s="59">
        <v>616</v>
      </c>
      <c r="D1048" s="59">
        <v>653</v>
      </c>
      <c r="E1048" s="59" t="s">
        <v>264</v>
      </c>
    </row>
    <row r="1049" spans="1:5">
      <c r="A1049" s="64">
        <v>2296</v>
      </c>
      <c r="B1049" s="64">
        <v>61</v>
      </c>
      <c r="C1049" s="59">
        <v>616</v>
      </c>
      <c r="D1049" s="59">
        <v>653</v>
      </c>
      <c r="E1049" s="59" t="s">
        <v>264</v>
      </c>
    </row>
    <row r="1050" spans="1:5">
      <c r="A1050" s="64">
        <v>2297</v>
      </c>
      <c r="B1050" s="64">
        <v>61</v>
      </c>
      <c r="C1050" s="59">
        <v>616</v>
      </c>
      <c r="D1050" s="59">
        <v>653</v>
      </c>
      <c r="E1050" s="59" t="s">
        <v>264</v>
      </c>
    </row>
    <row r="1051" spans="1:5">
      <c r="A1051" s="64">
        <v>2298</v>
      </c>
      <c r="B1051" s="64">
        <v>61</v>
      </c>
      <c r="C1051" s="59">
        <v>616</v>
      </c>
      <c r="D1051" s="59">
        <v>653</v>
      </c>
      <c r="E1051" s="59" t="s">
        <v>264</v>
      </c>
    </row>
    <row r="1052" spans="1:5">
      <c r="A1052" s="64">
        <v>2299</v>
      </c>
      <c r="B1052" s="64">
        <v>61</v>
      </c>
      <c r="C1052" s="59">
        <v>616</v>
      </c>
      <c r="D1052" s="59">
        <v>653</v>
      </c>
      <c r="E1052" s="59" t="s">
        <v>264</v>
      </c>
    </row>
    <row r="1053" spans="1:5">
      <c r="A1053" s="64">
        <v>2300</v>
      </c>
      <c r="B1053" s="64">
        <v>61</v>
      </c>
      <c r="C1053" s="59">
        <v>616</v>
      </c>
      <c r="D1053" s="59">
        <v>653</v>
      </c>
      <c r="E1053" s="59" t="s">
        <v>264</v>
      </c>
    </row>
    <row r="1054" spans="1:5">
      <c r="A1054" s="64">
        <v>2302</v>
      </c>
      <c r="B1054" s="64">
        <v>61</v>
      </c>
      <c r="C1054" s="59">
        <v>616</v>
      </c>
      <c r="D1054" s="59">
        <v>653</v>
      </c>
      <c r="E1054" s="59" t="s">
        <v>264</v>
      </c>
    </row>
    <row r="1055" spans="1:5">
      <c r="A1055" s="64">
        <v>2303</v>
      </c>
      <c r="B1055" s="64">
        <v>61</v>
      </c>
      <c r="C1055" s="59">
        <v>616</v>
      </c>
      <c r="D1055" s="59">
        <v>653</v>
      </c>
      <c r="E1055" s="59" t="s">
        <v>264</v>
      </c>
    </row>
    <row r="1056" spans="1:5">
      <c r="A1056" s="64">
        <v>2304</v>
      </c>
      <c r="B1056" s="64">
        <v>61</v>
      </c>
      <c r="C1056" s="59">
        <v>616</v>
      </c>
      <c r="D1056" s="59">
        <v>653</v>
      </c>
      <c r="E1056" s="59" t="s">
        <v>264</v>
      </c>
    </row>
    <row r="1057" spans="1:5">
      <c r="A1057" s="64">
        <v>2305</v>
      </c>
      <c r="B1057" s="64">
        <v>61</v>
      </c>
      <c r="C1057" s="59">
        <v>616</v>
      </c>
      <c r="D1057" s="59">
        <v>653</v>
      </c>
      <c r="E1057" s="59" t="s">
        <v>264</v>
      </c>
    </row>
    <row r="1058" spans="1:5">
      <c r="A1058" s="64">
        <v>2306</v>
      </c>
      <c r="B1058" s="64">
        <v>61</v>
      </c>
      <c r="C1058" s="59">
        <v>616</v>
      </c>
      <c r="D1058" s="59">
        <v>653</v>
      </c>
      <c r="E1058" s="59" t="s">
        <v>264</v>
      </c>
    </row>
    <row r="1059" spans="1:5">
      <c r="A1059" s="64">
        <v>2307</v>
      </c>
      <c r="B1059" s="64">
        <v>61</v>
      </c>
      <c r="C1059" s="59">
        <v>616</v>
      </c>
      <c r="D1059" s="59">
        <v>653</v>
      </c>
      <c r="E1059" s="59" t="s">
        <v>264</v>
      </c>
    </row>
    <row r="1060" spans="1:5">
      <c r="A1060" s="64">
        <v>2308</v>
      </c>
      <c r="B1060" s="64">
        <v>61</v>
      </c>
      <c r="C1060" s="59">
        <v>616</v>
      </c>
      <c r="D1060" s="59">
        <v>653</v>
      </c>
      <c r="E1060" s="59" t="s">
        <v>264</v>
      </c>
    </row>
    <row r="1061" spans="1:5">
      <c r="A1061" s="64">
        <v>2309</v>
      </c>
      <c r="B1061" s="64">
        <v>61</v>
      </c>
      <c r="C1061" s="59">
        <v>616</v>
      </c>
      <c r="D1061" s="59">
        <v>653</v>
      </c>
      <c r="E1061" s="59" t="s">
        <v>264</v>
      </c>
    </row>
    <row r="1062" spans="1:5">
      <c r="A1062" s="64">
        <v>2310</v>
      </c>
      <c r="B1062" s="64">
        <v>61</v>
      </c>
      <c r="C1062" s="59">
        <v>616</v>
      </c>
      <c r="D1062" s="59">
        <v>653</v>
      </c>
      <c r="E1062" s="59" t="s">
        <v>264</v>
      </c>
    </row>
    <row r="1063" spans="1:5">
      <c r="A1063" s="64">
        <v>2311</v>
      </c>
      <c r="B1063" s="64">
        <v>61</v>
      </c>
      <c r="C1063" s="59">
        <v>616</v>
      </c>
      <c r="D1063" s="59">
        <v>653</v>
      </c>
      <c r="E1063" s="59" t="s">
        <v>264</v>
      </c>
    </row>
    <row r="1064" spans="1:5">
      <c r="A1064" s="64">
        <v>2312</v>
      </c>
      <c r="B1064" s="64">
        <v>61</v>
      </c>
      <c r="C1064" s="59">
        <v>616</v>
      </c>
      <c r="D1064" s="59">
        <v>653</v>
      </c>
      <c r="E1064" s="59" t="s">
        <v>264</v>
      </c>
    </row>
    <row r="1065" spans="1:5">
      <c r="A1065" s="64">
        <v>2314</v>
      </c>
      <c r="B1065" s="64">
        <v>61</v>
      </c>
      <c r="C1065" s="59">
        <v>616</v>
      </c>
      <c r="D1065" s="59">
        <v>653</v>
      </c>
      <c r="E1065" s="59" t="s">
        <v>264</v>
      </c>
    </row>
    <row r="1066" spans="1:5">
      <c r="A1066" s="64">
        <v>2315</v>
      </c>
      <c r="B1066" s="64">
        <v>61</v>
      </c>
      <c r="C1066" s="59">
        <v>616</v>
      </c>
      <c r="D1066" s="59">
        <v>653</v>
      </c>
      <c r="E1066" s="59" t="s">
        <v>264</v>
      </c>
    </row>
    <row r="1067" spans="1:5">
      <c r="A1067" s="64">
        <v>2316</v>
      </c>
      <c r="B1067" s="64">
        <v>61</v>
      </c>
      <c r="C1067" s="59">
        <v>616</v>
      </c>
      <c r="D1067" s="59">
        <v>653</v>
      </c>
      <c r="E1067" s="59" t="s">
        <v>264</v>
      </c>
    </row>
    <row r="1068" spans="1:5">
      <c r="A1068" s="64">
        <v>2317</v>
      </c>
      <c r="B1068" s="64">
        <v>61</v>
      </c>
      <c r="C1068" s="59">
        <v>616</v>
      </c>
      <c r="D1068" s="59">
        <v>653</v>
      </c>
      <c r="E1068" s="59" t="s">
        <v>264</v>
      </c>
    </row>
    <row r="1069" spans="1:5">
      <c r="A1069" s="64">
        <v>2318</v>
      </c>
      <c r="B1069" s="64">
        <v>61</v>
      </c>
      <c r="C1069" s="59">
        <v>616</v>
      </c>
      <c r="D1069" s="59">
        <v>653</v>
      </c>
      <c r="E1069" s="59" t="s">
        <v>264</v>
      </c>
    </row>
    <row r="1070" spans="1:5">
      <c r="A1070" s="64">
        <v>2319</v>
      </c>
      <c r="B1070" s="64">
        <v>61</v>
      </c>
      <c r="C1070" s="59">
        <v>616</v>
      </c>
      <c r="D1070" s="59">
        <v>653</v>
      </c>
      <c r="E1070" s="59" t="s">
        <v>264</v>
      </c>
    </row>
    <row r="1071" spans="1:5">
      <c r="A1071" s="64">
        <v>2320</v>
      </c>
      <c r="B1071" s="64">
        <v>61</v>
      </c>
      <c r="C1071" s="59">
        <v>616</v>
      </c>
      <c r="D1071" s="59">
        <v>653</v>
      </c>
      <c r="E1071" s="59" t="s">
        <v>264</v>
      </c>
    </row>
    <row r="1072" spans="1:5">
      <c r="A1072" s="64">
        <v>2321</v>
      </c>
      <c r="B1072" s="64">
        <v>61</v>
      </c>
      <c r="C1072" s="59">
        <v>616</v>
      </c>
      <c r="D1072" s="59">
        <v>653</v>
      </c>
      <c r="E1072" s="59" t="s">
        <v>264</v>
      </c>
    </row>
    <row r="1073" spans="1:5">
      <c r="A1073" s="64">
        <v>2322</v>
      </c>
      <c r="B1073" s="64">
        <v>61</v>
      </c>
      <c r="C1073" s="59">
        <v>616</v>
      </c>
      <c r="D1073" s="59">
        <v>653</v>
      </c>
      <c r="E1073" s="59" t="s">
        <v>264</v>
      </c>
    </row>
    <row r="1074" spans="1:5">
      <c r="A1074" s="64">
        <v>2323</v>
      </c>
      <c r="B1074" s="64">
        <v>61</v>
      </c>
      <c r="C1074" s="59">
        <v>616</v>
      </c>
      <c r="D1074" s="59">
        <v>653</v>
      </c>
      <c r="E1074" s="59" t="s">
        <v>264</v>
      </c>
    </row>
    <row r="1075" spans="1:5">
      <c r="A1075" s="64">
        <v>2324</v>
      </c>
      <c r="B1075" s="64">
        <v>61</v>
      </c>
      <c r="C1075" s="59">
        <v>616</v>
      </c>
      <c r="D1075" s="59">
        <v>653</v>
      </c>
      <c r="E1075" s="59" t="s">
        <v>264</v>
      </c>
    </row>
    <row r="1076" spans="1:5">
      <c r="A1076" s="64">
        <v>2325</v>
      </c>
      <c r="B1076" s="64">
        <v>61</v>
      </c>
      <c r="C1076" s="59">
        <v>616</v>
      </c>
      <c r="D1076" s="59">
        <v>653</v>
      </c>
      <c r="E1076" s="59" t="s">
        <v>264</v>
      </c>
    </row>
    <row r="1077" spans="1:5">
      <c r="A1077" s="64">
        <v>2326</v>
      </c>
      <c r="B1077" s="64">
        <v>61</v>
      </c>
      <c r="C1077" s="59">
        <v>616</v>
      </c>
      <c r="D1077" s="59">
        <v>653</v>
      </c>
      <c r="E1077" s="59" t="s">
        <v>264</v>
      </c>
    </row>
    <row r="1078" spans="1:5">
      <c r="A1078" s="64">
        <v>2327</v>
      </c>
      <c r="B1078" s="64">
        <v>61</v>
      </c>
      <c r="C1078" s="59">
        <v>616</v>
      </c>
      <c r="D1078" s="59">
        <v>653</v>
      </c>
      <c r="E1078" s="59" t="s">
        <v>264</v>
      </c>
    </row>
    <row r="1079" spans="1:5">
      <c r="A1079" s="64">
        <v>2328</v>
      </c>
      <c r="B1079" s="64">
        <v>61</v>
      </c>
      <c r="C1079" s="59">
        <v>616</v>
      </c>
      <c r="D1079" s="59">
        <v>653</v>
      </c>
      <c r="E1079" s="59" t="s">
        <v>264</v>
      </c>
    </row>
    <row r="1080" spans="1:5">
      <c r="A1080" s="64">
        <v>2329</v>
      </c>
      <c r="B1080" s="64">
        <v>61</v>
      </c>
      <c r="C1080" s="59">
        <v>616</v>
      </c>
      <c r="D1080" s="59">
        <v>653</v>
      </c>
      <c r="E1080" s="59" t="s">
        <v>264</v>
      </c>
    </row>
    <row r="1081" spans="1:5">
      <c r="A1081" s="64">
        <v>2330</v>
      </c>
      <c r="B1081" s="64">
        <v>61</v>
      </c>
      <c r="C1081" s="59">
        <v>616</v>
      </c>
      <c r="D1081" s="59">
        <v>653</v>
      </c>
      <c r="E1081" s="59" t="s">
        <v>264</v>
      </c>
    </row>
    <row r="1082" spans="1:5">
      <c r="A1082" s="64">
        <v>2331</v>
      </c>
      <c r="B1082" s="64">
        <v>61</v>
      </c>
      <c r="C1082" s="59">
        <v>616</v>
      </c>
      <c r="D1082" s="59">
        <v>653</v>
      </c>
      <c r="E1082" s="59" t="s">
        <v>264</v>
      </c>
    </row>
    <row r="1083" spans="1:5">
      <c r="A1083" s="64">
        <v>2333</v>
      </c>
      <c r="B1083" s="64">
        <v>61</v>
      </c>
      <c r="C1083" s="59">
        <v>616</v>
      </c>
      <c r="D1083" s="59">
        <v>653</v>
      </c>
      <c r="E1083" s="59" t="s">
        <v>264</v>
      </c>
    </row>
    <row r="1084" spans="1:5">
      <c r="A1084" s="64">
        <v>2334</v>
      </c>
      <c r="B1084" s="64">
        <v>61</v>
      </c>
      <c r="C1084" s="59">
        <v>616</v>
      </c>
      <c r="D1084" s="59">
        <v>653</v>
      </c>
      <c r="E1084" s="59" t="s">
        <v>264</v>
      </c>
    </row>
    <row r="1085" spans="1:5">
      <c r="A1085" s="64">
        <v>2335</v>
      </c>
      <c r="B1085" s="64">
        <v>61</v>
      </c>
      <c r="C1085" s="59">
        <v>616</v>
      </c>
      <c r="D1085" s="59">
        <v>653</v>
      </c>
      <c r="E1085" s="59" t="s">
        <v>264</v>
      </c>
    </row>
    <row r="1086" spans="1:5">
      <c r="A1086" s="64">
        <v>2336</v>
      </c>
      <c r="B1086" s="64">
        <v>61</v>
      </c>
      <c r="C1086" s="59">
        <v>616</v>
      </c>
      <c r="D1086" s="59">
        <v>653</v>
      </c>
      <c r="E1086" s="59" t="s">
        <v>264</v>
      </c>
    </row>
    <row r="1087" spans="1:5">
      <c r="A1087" s="64">
        <v>2337</v>
      </c>
      <c r="B1087" s="64">
        <v>61</v>
      </c>
      <c r="C1087" s="59">
        <v>616</v>
      </c>
      <c r="D1087" s="59">
        <v>653</v>
      </c>
      <c r="E1087" s="59" t="s">
        <v>264</v>
      </c>
    </row>
    <row r="1088" spans="1:5">
      <c r="A1088" s="64">
        <v>2338</v>
      </c>
      <c r="B1088" s="64">
        <v>61</v>
      </c>
      <c r="C1088" s="59">
        <v>616</v>
      </c>
      <c r="D1088" s="59">
        <v>653</v>
      </c>
      <c r="E1088" s="59" t="s">
        <v>264</v>
      </c>
    </row>
    <row r="1089" spans="1:5">
      <c r="A1089" s="64">
        <v>2339</v>
      </c>
      <c r="B1089" s="64">
        <v>61</v>
      </c>
      <c r="C1089" s="59">
        <v>616</v>
      </c>
      <c r="D1089" s="59">
        <v>653</v>
      </c>
      <c r="E1089" s="59" t="s">
        <v>264</v>
      </c>
    </row>
    <row r="1090" spans="1:5">
      <c r="A1090" s="64">
        <v>2340</v>
      </c>
      <c r="B1090" s="64">
        <v>55</v>
      </c>
      <c r="C1090" s="59">
        <v>944</v>
      </c>
      <c r="D1090" s="59">
        <v>470</v>
      </c>
      <c r="E1090" s="59" t="s">
        <v>264</v>
      </c>
    </row>
    <row r="1091" spans="1:5">
      <c r="A1091" s="64">
        <v>2341</v>
      </c>
      <c r="B1091" s="64">
        <v>55</v>
      </c>
      <c r="C1091" s="59">
        <v>944</v>
      </c>
      <c r="D1091" s="59">
        <v>470</v>
      </c>
      <c r="E1091" s="59" t="s">
        <v>264</v>
      </c>
    </row>
    <row r="1092" spans="1:5">
      <c r="A1092" s="64">
        <v>2342</v>
      </c>
      <c r="B1092" s="64">
        <v>55</v>
      </c>
      <c r="C1092" s="59">
        <v>944</v>
      </c>
      <c r="D1092" s="59">
        <v>470</v>
      </c>
      <c r="E1092" s="59" t="s">
        <v>264</v>
      </c>
    </row>
    <row r="1093" spans="1:5">
      <c r="A1093" s="64">
        <v>2343</v>
      </c>
      <c r="B1093" s="64">
        <v>55</v>
      </c>
      <c r="C1093" s="59">
        <v>944</v>
      </c>
      <c r="D1093" s="59">
        <v>470</v>
      </c>
      <c r="E1093" s="59" t="s">
        <v>264</v>
      </c>
    </row>
    <row r="1094" spans="1:5">
      <c r="A1094" s="64">
        <v>2344</v>
      </c>
      <c r="B1094" s="64">
        <v>55</v>
      </c>
      <c r="C1094" s="59">
        <v>944</v>
      </c>
      <c r="D1094" s="59">
        <v>470</v>
      </c>
      <c r="E1094" s="59" t="s">
        <v>264</v>
      </c>
    </row>
    <row r="1095" spans="1:5">
      <c r="A1095" s="64">
        <v>2345</v>
      </c>
      <c r="B1095" s="64">
        <v>55</v>
      </c>
      <c r="C1095" s="59">
        <v>944</v>
      </c>
      <c r="D1095" s="59">
        <v>470</v>
      </c>
      <c r="E1095" s="59" t="s">
        <v>264</v>
      </c>
    </row>
    <row r="1096" spans="1:5">
      <c r="A1096" s="64">
        <v>2346</v>
      </c>
      <c r="B1096" s="64">
        <v>55</v>
      </c>
      <c r="C1096" s="59">
        <v>944</v>
      </c>
      <c r="D1096" s="59">
        <v>470</v>
      </c>
      <c r="E1096" s="59" t="s">
        <v>264</v>
      </c>
    </row>
    <row r="1097" spans="1:5">
      <c r="A1097" s="64">
        <v>2347</v>
      </c>
      <c r="B1097" s="64">
        <v>55</v>
      </c>
      <c r="C1097" s="59">
        <v>944</v>
      </c>
      <c r="D1097" s="59">
        <v>470</v>
      </c>
      <c r="E1097" s="59" t="s">
        <v>264</v>
      </c>
    </row>
    <row r="1098" spans="1:5">
      <c r="A1098" s="64">
        <v>2348</v>
      </c>
      <c r="B1098" s="64">
        <v>55</v>
      </c>
      <c r="C1098" s="59">
        <v>944</v>
      </c>
      <c r="D1098" s="59">
        <v>470</v>
      </c>
      <c r="E1098" s="59" t="s">
        <v>264</v>
      </c>
    </row>
    <row r="1099" spans="1:5">
      <c r="A1099" s="64">
        <v>2350</v>
      </c>
      <c r="B1099" s="64">
        <v>59</v>
      </c>
      <c r="C1099" s="59">
        <v>1769</v>
      </c>
      <c r="D1099" s="59">
        <v>206</v>
      </c>
      <c r="E1099" s="59" t="s">
        <v>264</v>
      </c>
    </row>
    <row r="1100" spans="1:5">
      <c r="A1100" s="64">
        <v>2351</v>
      </c>
      <c r="B1100" s="64">
        <v>59</v>
      </c>
      <c r="C1100" s="59">
        <v>1769</v>
      </c>
      <c r="D1100" s="59">
        <v>206</v>
      </c>
      <c r="E1100" s="59" t="s">
        <v>264</v>
      </c>
    </row>
    <row r="1101" spans="1:5">
      <c r="A1101" s="64">
        <v>2352</v>
      </c>
      <c r="B1101" s="64">
        <v>55</v>
      </c>
      <c r="C1101" s="59">
        <v>944</v>
      </c>
      <c r="D1101" s="59">
        <v>470</v>
      </c>
      <c r="E1101" s="59" t="s">
        <v>264</v>
      </c>
    </row>
    <row r="1102" spans="1:5">
      <c r="A1102" s="64">
        <v>2353</v>
      </c>
      <c r="B1102" s="64">
        <v>55</v>
      </c>
      <c r="C1102" s="59">
        <v>944</v>
      </c>
      <c r="D1102" s="59">
        <v>470</v>
      </c>
      <c r="E1102" s="59" t="s">
        <v>264</v>
      </c>
    </row>
    <row r="1103" spans="1:5">
      <c r="A1103" s="64">
        <v>2354</v>
      </c>
      <c r="B1103" s="64">
        <v>59</v>
      </c>
      <c r="C1103" s="59">
        <v>1769</v>
      </c>
      <c r="D1103" s="59">
        <v>206</v>
      </c>
      <c r="E1103" s="59" t="s">
        <v>264</v>
      </c>
    </row>
    <row r="1104" spans="1:5">
      <c r="A1104" s="64">
        <v>2355</v>
      </c>
      <c r="B1104" s="64">
        <v>55</v>
      </c>
      <c r="C1104" s="59">
        <v>944</v>
      </c>
      <c r="D1104" s="59">
        <v>470</v>
      </c>
      <c r="E1104" s="59" t="s">
        <v>264</v>
      </c>
    </row>
    <row r="1105" spans="1:5">
      <c r="A1105" s="64">
        <v>2356</v>
      </c>
      <c r="B1105" s="64">
        <v>56</v>
      </c>
      <c r="C1105" s="59">
        <v>1164</v>
      </c>
      <c r="D1105" s="59">
        <v>283</v>
      </c>
      <c r="E1105" s="59" t="s">
        <v>264</v>
      </c>
    </row>
    <row r="1106" spans="1:5">
      <c r="A1106" s="64">
        <v>2357</v>
      </c>
      <c r="B1106" s="64">
        <v>56</v>
      </c>
      <c r="C1106" s="59">
        <v>1164</v>
      </c>
      <c r="D1106" s="59">
        <v>283</v>
      </c>
      <c r="E1106" s="59" t="s">
        <v>264</v>
      </c>
    </row>
    <row r="1107" spans="1:5">
      <c r="A1107" s="64">
        <v>2358</v>
      </c>
      <c r="B1107" s="64">
        <v>59</v>
      </c>
      <c r="C1107" s="59">
        <v>1769</v>
      </c>
      <c r="D1107" s="59">
        <v>206</v>
      </c>
      <c r="E1107" s="59" t="s">
        <v>264</v>
      </c>
    </row>
    <row r="1108" spans="1:5">
      <c r="A1108" s="64">
        <v>2359</v>
      </c>
      <c r="B1108" s="64">
        <v>59</v>
      </c>
      <c r="C1108" s="59">
        <v>1769</v>
      </c>
      <c r="D1108" s="59">
        <v>206</v>
      </c>
      <c r="E1108" s="59" t="s">
        <v>264</v>
      </c>
    </row>
    <row r="1109" spans="1:5">
      <c r="A1109" s="64">
        <v>2360</v>
      </c>
      <c r="B1109" s="64">
        <v>59</v>
      </c>
      <c r="C1109" s="59">
        <v>1769</v>
      </c>
      <c r="D1109" s="59">
        <v>206</v>
      </c>
      <c r="E1109" s="59" t="s">
        <v>264</v>
      </c>
    </row>
    <row r="1110" spans="1:5">
      <c r="A1110" s="64">
        <v>2361</v>
      </c>
      <c r="B1110" s="64">
        <v>55</v>
      </c>
      <c r="C1110" s="59">
        <v>944</v>
      </c>
      <c r="D1110" s="59">
        <v>470</v>
      </c>
      <c r="E1110" s="59" t="s">
        <v>264</v>
      </c>
    </row>
    <row r="1111" spans="1:5">
      <c r="A1111" s="64">
        <v>2365</v>
      </c>
      <c r="B1111" s="64">
        <v>59</v>
      </c>
      <c r="C1111" s="59">
        <v>1769</v>
      </c>
      <c r="D1111" s="59">
        <v>206</v>
      </c>
      <c r="E1111" s="59" t="s">
        <v>264</v>
      </c>
    </row>
    <row r="1112" spans="1:5">
      <c r="A1112" s="64">
        <v>2369</v>
      </c>
      <c r="B1112" s="64">
        <v>59</v>
      </c>
      <c r="C1112" s="59">
        <v>1769</v>
      </c>
      <c r="D1112" s="59">
        <v>206</v>
      </c>
      <c r="E1112" s="59" t="s">
        <v>264</v>
      </c>
    </row>
    <row r="1113" spans="1:5">
      <c r="A1113" s="64">
        <v>2370</v>
      </c>
      <c r="B1113" s="64">
        <v>59</v>
      </c>
      <c r="C1113" s="59">
        <v>1769</v>
      </c>
      <c r="D1113" s="59">
        <v>206</v>
      </c>
      <c r="E1113" s="59" t="s">
        <v>264</v>
      </c>
    </row>
    <row r="1114" spans="1:5">
      <c r="A1114" s="64">
        <v>2371</v>
      </c>
      <c r="B1114" s="64">
        <v>59</v>
      </c>
      <c r="C1114" s="59">
        <v>1769</v>
      </c>
      <c r="D1114" s="59">
        <v>206</v>
      </c>
      <c r="E1114" s="59" t="s">
        <v>264</v>
      </c>
    </row>
    <row r="1115" spans="1:5">
      <c r="A1115" s="64">
        <v>2372</v>
      </c>
      <c r="B1115" s="64">
        <v>59</v>
      </c>
      <c r="C1115" s="59">
        <v>1769</v>
      </c>
      <c r="D1115" s="59">
        <v>206</v>
      </c>
      <c r="E1115" s="59" t="s">
        <v>264</v>
      </c>
    </row>
    <row r="1116" spans="1:5">
      <c r="A1116" s="64">
        <v>2379</v>
      </c>
      <c r="B1116" s="64">
        <v>55</v>
      </c>
      <c r="C1116" s="59">
        <v>944</v>
      </c>
      <c r="D1116" s="59">
        <v>470</v>
      </c>
      <c r="E1116" s="59" t="s">
        <v>264</v>
      </c>
    </row>
    <row r="1117" spans="1:5">
      <c r="A1117" s="64">
        <v>2380</v>
      </c>
      <c r="B1117" s="64">
        <v>55</v>
      </c>
      <c r="C1117" s="59">
        <v>944</v>
      </c>
      <c r="D1117" s="59">
        <v>470</v>
      </c>
      <c r="E1117" s="59" t="s">
        <v>264</v>
      </c>
    </row>
    <row r="1118" spans="1:5">
      <c r="A1118" s="64">
        <v>2381</v>
      </c>
      <c r="B1118" s="64">
        <v>55</v>
      </c>
      <c r="C1118" s="59">
        <v>944</v>
      </c>
      <c r="D1118" s="59">
        <v>470</v>
      </c>
      <c r="E1118" s="59" t="s">
        <v>264</v>
      </c>
    </row>
    <row r="1119" spans="1:5">
      <c r="A1119" s="64">
        <v>2382</v>
      </c>
      <c r="B1119" s="64">
        <v>55</v>
      </c>
      <c r="C1119" s="59">
        <v>944</v>
      </c>
      <c r="D1119" s="59">
        <v>470</v>
      </c>
      <c r="E1119" s="59" t="s">
        <v>264</v>
      </c>
    </row>
    <row r="1120" spans="1:5">
      <c r="A1120" s="64">
        <v>2386</v>
      </c>
      <c r="B1120" s="64">
        <v>55</v>
      </c>
      <c r="C1120" s="59">
        <v>944</v>
      </c>
      <c r="D1120" s="59">
        <v>470</v>
      </c>
      <c r="E1120" s="59" t="s">
        <v>264</v>
      </c>
    </row>
    <row r="1121" spans="1:5">
      <c r="A1121" s="64">
        <v>2387</v>
      </c>
      <c r="B1121" s="64">
        <v>55</v>
      </c>
      <c r="C1121" s="59">
        <v>944</v>
      </c>
      <c r="D1121" s="59">
        <v>470</v>
      </c>
      <c r="E1121" s="59" t="s">
        <v>264</v>
      </c>
    </row>
    <row r="1122" spans="1:5">
      <c r="A1122" s="64">
        <v>2388</v>
      </c>
      <c r="B1122" s="64">
        <v>55</v>
      </c>
      <c r="C1122" s="59">
        <v>944</v>
      </c>
      <c r="D1122" s="59">
        <v>470</v>
      </c>
      <c r="E1122" s="59" t="s">
        <v>264</v>
      </c>
    </row>
    <row r="1123" spans="1:5">
      <c r="A1123" s="64">
        <v>2390</v>
      </c>
      <c r="B1123" s="64">
        <v>55</v>
      </c>
      <c r="C1123" s="59">
        <v>944</v>
      </c>
      <c r="D1123" s="59">
        <v>470</v>
      </c>
      <c r="E1123" s="59" t="s">
        <v>264</v>
      </c>
    </row>
    <row r="1124" spans="1:5">
      <c r="A1124" s="64">
        <v>2395</v>
      </c>
      <c r="B1124" s="64">
        <v>56</v>
      </c>
      <c r="C1124" s="59">
        <v>1164</v>
      </c>
      <c r="D1124" s="59">
        <v>283</v>
      </c>
      <c r="E1124" s="59" t="s">
        <v>264</v>
      </c>
    </row>
    <row r="1125" spans="1:5">
      <c r="A1125" s="64">
        <v>2396</v>
      </c>
      <c r="B1125" s="64">
        <v>55</v>
      </c>
      <c r="C1125" s="59">
        <v>944</v>
      </c>
      <c r="D1125" s="59">
        <v>470</v>
      </c>
      <c r="E1125" s="59" t="s">
        <v>264</v>
      </c>
    </row>
    <row r="1126" spans="1:5">
      <c r="A1126" s="64">
        <v>2397</v>
      </c>
      <c r="B1126" s="64">
        <v>55</v>
      </c>
      <c r="C1126" s="59">
        <v>944</v>
      </c>
      <c r="D1126" s="59">
        <v>470</v>
      </c>
      <c r="E1126" s="59" t="s">
        <v>264</v>
      </c>
    </row>
    <row r="1127" spans="1:5">
      <c r="A1127" s="64">
        <v>2398</v>
      </c>
      <c r="B1127" s="64">
        <v>55</v>
      </c>
      <c r="C1127" s="59">
        <v>944</v>
      </c>
      <c r="D1127" s="59">
        <v>470</v>
      </c>
      <c r="E1127" s="59" t="s">
        <v>264</v>
      </c>
    </row>
    <row r="1128" spans="1:5">
      <c r="A1128" s="64">
        <v>2399</v>
      </c>
      <c r="B1128" s="64">
        <v>55</v>
      </c>
      <c r="C1128" s="59">
        <v>944</v>
      </c>
      <c r="D1128" s="59">
        <v>470</v>
      </c>
      <c r="E1128" s="59" t="s">
        <v>264</v>
      </c>
    </row>
    <row r="1129" spans="1:5">
      <c r="A1129" s="64">
        <v>2400</v>
      </c>
      <c r="B1129" s="64">
        <v>55</v>
      </c>
      <c r="C1129" s="59">
        <v>944</v>
      </c>
      <c r="D1129" s="59">
        <v>470</v>
      </c>
      <c r="E1129" s="59" t="s">
        <v>264</v>
      </c>
    </row>
    <row r="1130" spans="1:5">
      <c r="A1130" s="64">
        <v>2401</v>
      </c>
      <c r="B1130" s="64">
        <v>55</v>
      </c>
      <c r="C1130" s="59">
        <v>944</v>
      </c>
      <c r="D1130" s="59">
        <v>470</v>
      </c>
      <c r="E1130" s="59" t="s">
        <v>264</v>
      </c>
    </row>
    <row r="1131" spans="1:5">
      <c r="A1131" s="64">
        <v>2402</v>
      </c>
      <c r="B1131" s="64">
        <v>55</v>
      </c>
      <c r="C1131" s="59">
        <v>944</v>
      </c>
      <c r="D1131" s="59">
        <v>470</v>
      </c>
      <c r="E1131" s="59" t="s">
        <v>264</v>
      </c>
    </row>
    <row r="1132" spans="1:5">
      <c r="A1132" s="64">
        <v>2403</v>
      </c>
      <c r="B1132" s="64">
        <v>55</v>
      </c>
      <c r="C1132" s="59">
        <v>944</v>
      </c>
      <c r="D1132" s="59">
        <v>470</v>
      </c>
      <c r="E1132" s="59" t="s">
        <v>264</v>
      </c>
    </row>
    <row r="1133" spans="1:5">
      <c r="A1133" s="64">
        <v>2404</v>
      </c>
      <c r="B1133" s="64">
        <v>55</v>
      </c>
      <c r="C1133" s="59">
        <v>944</v>
      </c>
      <c r="D1133" s="59">
        <v>470</v>
      </c>
      <c r="E1133" s="59" t="s">
        <v>264</v>
      </c>
    </row>
    <row r="1134" spans="1:5">
      <c r="A1134" s="64">
        <v>2405</v>
      </c>
      <c r="B1134" s="64">
        <v>55</v>
      </c>
      <c r="C1134" s="59">
        <v>944</v>
      </c>
      <c r="D1134" s="59">
        <v>470</v>
      </c>
      <c r="E1134" s="59" t="s">
        <v>264</v>
      </c>
    </row>
    <row r="1135" spans="1:5">
      <c r="A1135" s="64">
        <v>2406</v>
      </c>
      <c r="B1135" s="64">
        <v>55</v>
      </c>
      <c r="C1135" s="59">
        <v>944</v>
      </c>
      <c r="D1135" s="59">
        <v>470</v>
      </c>
      <c r="E1135" s="59" t="s">
        <v>264</v>
      </c>
    </row>
    <row r="1136" spans="1:5">
      <c r="A1136" s="64">
        <v>2408</v>
      </c>
      <c r="B1136" s="64">
        <v>55</v>
      </c>
      <c r="C1136" s="59">
        <v>944</v>
      </c>
      <c r="D1136" s="59">
        <v>470</v>
      </c>
      <c r="E1136" s="59" t="s">
        <v>264</v>
      </c>
    </row>
    <row r="1137" spans="1:5">
      <c r="A1137" s="64">
        <v>2409</v>
      </c>
      <c r="B1137" s="64">
        <v>55</v>
      </c>
      <c r="C1137" s="59">
        <v>944</v>
      </c>
      <c r="D1137" s="59">
        <v>470</v>
      </c>
      <c r="E1137" s="59" t="s">
        <v>264</v>
      </c>
    </row>
    <row r="1138" spans="1:5">
      <c r="A1138" s="64">
        <v>2410</v>
      </c>
      <c r="B1138" s="64">
        <v>55</v>
      </c>
      <c r="C1138" s="59">
        <v>944</v>
      </c>
      <c r="D1138" s="59">
        <v>470</v>
      </c>
      <c r="E1138" s="59" t="s">
        <v>264</v>
      </c>
    </row>
    <row r="1139" spans="1:5">
      <c r="A1139" s="64">
        <v>2411</v>
      </c>
      <c r="B1139" s="64">
        <v>55</v>
      </c>
      <c r="C1139" s="59">
        <v>944</v>
      </c>
      <c r="D1139" s="59">
        <v>470</v>
      </c>
      <c r="E1139" s="59" t="s">
        <v>264</v>
      </c>
    </row>
    <row r="1140" spans="1:5">
      <c r="A1140" s="64">
        <v>2415</v>
      </c>
      <c r="B1140" s="64">
        <v>61</v>
      </c>
      <c r="C1140" s="59">
        <v>616</v>
      </c>
      <c r="D1140" s="59">
        <v>653</v>
      </c>
      <c r="E1140" s="59" t="s">
        <v>264</v>
      </c>
    </row>
    <row r="1141" spans="1:5">
      <c r="A1141" s="64">
        <v>2420</v>
      </c>
      <c r="B1141" s="64">
        <v>61</v>
      </c>
      <c r="C1141" s="59">
        <v>616</v>
      </c>
      <c r="D1141" s="59">
        <v>653</v>
      </c>
      <c r="E1141" s="59" t="s">
        <v>264</v>
      </c>
    </row>
    <row r="1142" spans="1:5">
      <c r="A1142" s="64">
        <v>2421</v>
      </c>
      <c r="B1142" s="64">
        <v>61</v>
      </c>
      <c r="C1142" s="59">
        <v>616</v>
      </c>
      <c r="D1142" s="59">
        <v>653</v>
      </c>
      <c r="E1142" s="59" t="s">
        <v>264</v>
      </c>
    </row>
    <row r="1143" spans="1:5">
      <c r="A1143" s="64">
        <v>2422</v>
      </c>
      <c r="B1143" s="64">
        <v>60</v>
      </c>
      <c r="C1143" s="59">
        <v>596</v>
      </c>
      <c r="D1143" s="59">
        <v>853</v>
      </c>
      <c r="E1143" s="59" t="s">
        <v>264</v>
      </c>
    </row>
    <row r="1144" spans="1:5">
      <c r="A1144" s="64">
        <v>2423</v>
      </c>
      <c r="B1144" s="64">
        <v>60</v>
      </c>
      <c r="C1144" s="59">
        <v>596</v>
      </c>
      <c r="D1144" s="59">
        <v>853</v>
      </c>
      <c r="E1144" s="59" t="s">
        <v>264</v>
      </c>
    </row>
    <row r="1145" spans="1:5">
      <c r="A1145" s="64">
        <v>2424</v>
      </c>
      <c r="B1145" s="64">
        <v>60</v>
      </c>
      <c r="C1145" s="59">
        <v>596</v>
      </c>
      <c r="D1145" s="59">
        <v>853</v>
      </c>
      <c r="E1145" s="59" t="s">
        <v>264</v>
      </c>
    </row>
    <row r="1146" spans="1:5">
      <c r="A1146" s="64">
        <v>2425</v>
      </c>
      <c r="B1146" s="64">
        <v>61</v>
      </c>
      <c r="C1146" s="59">
        <v>616</v>
      </c>
      <c r="D1146" s="59">
        <v>653</v>
      </c>
      <c r="E1146" s="59" t="s">
        <v>264</v>
      </c>
    </row>
    <row r="1147" spans="1:5">
      <c r="A1147" s="64">
        <v>2426</v>
      </c>
      <c r="B1147" s="64">
        <v>60</v>
      </c>
      <c r="C1147" s="59">
        <v>596</v>
      </c>
      <c r="D1147" s="59">
        <v>853</v>
      </c>
      <c r="E1147" s="59" t="s">
        <v>264</v>
      </c>
    </row>
    <row r="1148" spans="1:5">
      <c r="A1148" s="64">
        <v>2427</v>
      </c>
      <c r="B1148" s="64">
        <v>60</v>
      </c>
      <c r="C1148" s="59">
        <v>596</v>
      </c>
      <c r="D1148" s="59">
        <v>853</v>
      </c>
      <c r="E1148" s="59" t="s">
        <v>264</v>
      </c>
    </row>
    <row r="1149" spans="1:5">
      <c r="A1149" s="64">
        <v>2428</v>
      </c>
      <c r="B1149" s="64">
        <v>60</v>
      </c>
      <c r="C1149" s="59">
        <v>596</v>
      </c>
      <c r="D1149" s="59">
        <v>853</v>
      </c>
      <c r="E1149" s="59" t="s">
        <v>264</v>
      </c>
    </row>
    <row r="1150" spans="1:5">
      <c r="A1150" s="64">
        <v>2429</v>
      </c>
      <c r="B1150" s="64">
        <v>60</v>
      </c>
      <c r="C1150" s="59">
        <v>596</v>
      </c>
      <c r="D1150" s="59">
        <v>853</v>
      </c>
      <c r="E1150" s="59" t="s">
        <v>264</v>
      </c>
    </row>
    <row r="1151" spans="1:5">
      <c r="A1151" s="64">
        <v>2430</v>
      </c>
      <c r="B1151" s="64">
        <v>60</v>
      </c>
      <c r="C1151" s="59">
        <v>596</v>
      </c>
      <c r="D1151" s="59">
        <v>853</v>
      </c>
      <c r="E1151" s="59" t="s">
        <v>264</v>
      </c>
    </row>
    <row r="1152" spans="1:5">
      <c r="A1152" s="64">
        <v>2431</v>
      </c>
      <c r="B1152" s="64">
        <v>60</v>
      </c>
      <c r="C1152" s="59">
        <v>596</v>
      </c>
      <c r="D1152" s="59">
        <v>853</v>
      </c>
      <c r="E1152" s="59" t="s">
        <v>264</v>
      </c>
    </row>
    <row r="1153" spans="1:5">
      <c r="A1153" s="64">
        <v>2439</v>
      </c>
      <c r="B1153" s="64">
        <v>60</v>
      </c>
      <c r="C1153" s="59">
        <v>596</v>
      </c>
      <c r="D1153" s="59">
        <v>853</v>
      </c>
      <c r="E1153" s="59" t="s">
        <v>264</v>
      </c>
    </row>
    <row r="1154" spans="1:5">
      <c r="A1154" s="64">
        <v>2440</v>
      </c>
      <c r="B1154" s="64">
        <v>60</v>
      </c>
      <c r="C1154" s="59">
        <v>596</v>
      </c>
      <c r="D1154" s="59">
        <v>853</v>
      </c>
      <c r="E1154" s="59" t="s">
        <v>264</v>
      </c>
    </row>
    <row r="1155" spans="1:5">
      <c r="A1155" s="64">
        <v>2441</v>
      </c>
      <c r="B1155" s="64">
        <v>60</v>
      </c>
      <c r="C1155" s="59">
        <v>596</v>
      </c>
      <c r="D1155" s="59">
        <v>853</v>
      </c>
      <c r="E1155" s="59" t="s">
        <v>264</v>
      </c>
    </row>
    <row r="1156" spans="1:5">
      <c r="A1156" s="64">
        <v>2442</v>
      </c>
      <c r="B1156" s="64">
        <v>60</v>
      </c>
      <c r="C1156" s="59">
        <v>596</v>
      </c>
      <c r="D1156" s="59">
        <v>853</v>
      </c>
      <c r="E1156" s="59" t="s">
        <v>264</v>
      </c>
    </row>
    <row r="1157" spans="1:5">
      <c r="A1157" s="64">
        <v>2443</v>
      </c>
      <c r="B1157" s="64">
        <v>60</v>
      </c>
      <c r="C1157" s="59">
        <v>596</v>
      </c>
      <c r="D1157" s="59">
        <v>853</v>
      </c>
      <c r="E1157" s="59" t="s">
        <v>264</v>
      </c>
    </row>
    <row r="1158" spans="1:5">
      <c r="A1158" s="64">
        <v>2444</v>
      </c>
      <c r="B1158" s="64">
        <v>60</v>
      </c>
      <c r="C1158" s="59">
        <v>596</v>
      </c>
      <c r="D1158" s="59">
        <v>853</v>
      </c>
      <c r="E1158" s="59" t="s">
        <v>264</v>
      </c>
    </row>
    <row r="1159" spans="1:5">
      <c r="A1159" s="64">
        <v>2445</v>
      </c>
      <c r="B1159" s="64">
        <v>60</v>
      </c>
      <c r="C1159" s="59">
        <v>596</v>
      </c>
      <c r="D1159" s="59">
        <v>853</v>
      </c>
      <c r="E1159" s="59" t="s">
        <v>264</v>
      </c>
    </row>
    <row r="1160" spans="1:5">
      <c r="A1160" s="64">
        <v>2446</v>
      </c>
      <c r="B1160" s="64">
        <v>60</v>
      </c>
      <c r="C1160" s="59">
        <v>596</v>
      </c>
      <c r="D1160" s="59">
        <v>853</v>
      </c>
      <c r="E1160" s="59" t="s">
        <v>264</v>
      </c>
    </row>
    <row r="1161" spans="1:5">
      <c r="A1161" s="64">
        <v>2447</v>
      </c>
      <c r="B1161" s="64">
        <v>60</v>
      </c>
      <c r="C1161" s="59">
        <v>596</v>
      </c>
      <c r="D1161" s="59">
        <v>853</v>
      </c>
      <c r="E1161" s="59" t="s">
        <v>264</v>
      </c>
    </row>
    <row r="1162" spans="1:5">
      <c r="A1162" s="64">
        <v>2448</v>
      </c>
      <c r="B1162" s="64">
        <v>60</v>
      </c>
      <c r="C1162" s="59">
        <v>596</v>
      </c>
      <c r="D1162" s="59">
        <v>853</v>
      </c>
      <c r="E1162" s="59" t="s">
        <v>264</v>
      </c>
    </row>
    <row r="1163" spans="1:5">
      <c r="A1163" s="64">
        <v>2449</v>
      </c>
      <c r="B1163" s="64">
        <v>60</v>
      </c>
      <c r="C1163" s="59">
        <v>596</v>
      </c>
      <c r="D1163" s="59">
        <v>853</v>
      </c>
      <c r="E1163" s="59" t="s">
        <v>264</v>
      </c>
    </row>
    <row r="1164" spans="1:5">
      <c r="A1164" s="64">
        <v>2450</v>
      </c>
      <c r="B1164" s="64">
        <v>60</v>
      </c>
      <c r="C1164" s="59">
        <v>596</v>
      </c>
      <c r="D1164" s="59">
        <v>853</v>
      </c>
      <c r="E1164" s="59" t="s">
        <v>264</v>
      </c>
    </row>
    <row r="1165" spans="1:5">
      <c r="A1165" s="64">
        <v>2452</v>
      </c>
      <c r="B1165" s="64">
        <v>60</v>
      </c>
      <c r="C1165" s="59">
        <v>596</v>
      </c>
      <c r="D1165" s="59">
        <v>853</v>
      </c>
      <c r="E1165" s="59" t="s">
        <v>264</v>
      </c>
    </row>
    <row r="1166" spans="1:5">
      <c r="A1166" s="64">
        <v>2453</v>
      </c>
      <c r="B1166" s="64">
        <v>60</v>
      </c>
      <c r="C1166" s="59">
        <v>596</v>
      </c>
      <c r="D1166" s="59">
        <v>853</v>
      </c>
      <c r="E1166" s="59" t="s">
        <v>264</v>
      </c>
    </row>
    <row r="1167" spans="1:5">
      <c r="A1167" s="64">
        <v>2454</v>
      </c>
      <c r="B1167" s="64">
        <v>60</v>
      </c>
      <c r="C1167" s="59">
        <v>596</v>
      </c>
      <c r="D1167" s="59">
        <v>853</v>
      </c>
      <c r="E1167" s="59" t="s">
        <v>264</v>
      </c>
    </row>
    <row r="1168" spans="1:5">
      <c r="A1168" s="64">
        <v>2455</v>
      </c>
      <c r="B1168" s="64">
        <v>60</v>
      </c>
      <c r="C1168" s="59">
        <v>596</v>
      </c>
      <c r="D1168" s="59">
        <v>853</v>
      </c>
      <c r="E1168" s="59" t="s">
        <v>264</v>
      </c>
    </row>
    <row r="1169" spans="1:5">
      <c r="A1169" s="64">
        <v>2456</v>
      </c>
      <c r="B1169" s="64">
        <v>60</v>
      </c>
      <c r="C1169" s="59">
        <v>596</v>
      </c>
      <c r="D1169" s="59">
        <v>853</v>
      </c>
      <c r="E1169" s="59" t="s">
        <v>264</v>
      </c>
    </row>
    <row r="1170" spans="1:5">
      <c r="A1170" s="64">
        <v>2460</v>
      </c>
      <c r="B1170" s="64">
        <v>58</v>
      </c>
      <c r="C1170" s="59">
        <v>401</v>
      </c>
      <c r="D1170" s="59">
        <v>1122</v>
      </c>
      <c r="E1170" s="59" t="s">
        <v>264</v>
      </c>
    </row>
    <row r="1171" spans="1:5">
      <c r="A1171" s="64">
        <v>2462</v>
      </c>
      <c r="B1171" s="64">
        <v>58</v>
      </c>
      <c r="C1171" s="59">
        <v>401</v>
      </c>
      <c r="D1171" s="59">
        <v>1122</v>
      </c>
      <c r="E1171" s="59" t="s">
        <v>264</v>
      </c>
    </row>
    <row r="1172" spans="1:5">
      <c r="A1172" s="64">
        <v>2463</v>
      </c>
      <c r="B1172" s="64">
        <v>58</v>
      </c>
      <c r="C1172" s="59">
        <v>401</v>
      </c>
      <c r="D1172" s="59">
        <v>1122</v>
      </c>
      <c r="E1172" s="59" t="s">
        <v>264</v>
      </c>
    </row>
    <row r="1173" spans="1:5">
      <c r="A1173" s="64">
        <v>2464</v>
      </c>
      <c r="B1173" s="64">
        <v>58</v>
      </c>
      <c r="C1173" s="59">
        <v>401</v>
      </c>
      <c r="D1173" s="59">
        <v>1122</v>
      </c>
      <c r="E1173" s="59" t="s">
        <v>264</v>
      </c>
    </row>
    <row r="1174" spans="1:5">
      <c r="A1174" s="64">
        <v>2465</v>
      </c>
      <c r="B1174" s="64">
        <v>58</v>
      </c>
      <c r="C1174" s="59">
        <v>401</v>
      </c>
      <c r="D1174" s="59">
        <v>1122</v>
      </c>
      <c r="E1174" s="59" t="s">
        <v>264</v>
      </c>
    </row>
    <row r="1175" spans="1:5">
      <c r="A1175" s="64">
        <v>2466</v>
      </c>
      <c r="B1175" s="64">
        <v>58</v>
      </c>
      <c r="C1175" s="59">
        <v>401</v>
      </c>
      <c r="D1175" s="59">
        <v>1122</v>
      </c>
      <c r="E1175" s="59" t="s">
        <v>264</v>
      </c>
    </row>
    <row r="1176" spans="1:5">
      <c r="A1176" s="64">
        <v>2468</v>
      </c>
      <c r="B1176" s="64">
        <v>58</v>
      </c>
      <c r="C1176" s="59">
        <v>401</v>
      </c>
      <c r="D1176" s="59">
        <v>1122</v>
      </c>
      <c r="E1176" s="59" t="s">
        <v>264</v>
      </c>
    </row>
    <row r="1177" spans="1:5">
      <c r="A1177" s="64">
        <v>2469</v>
      </c>
      <c r="B1177" s="64">
        <v>58</v>
      </c>
      <c r="C1177" s="59">
        <v>401</v>
      </c>
      <c r="D1177" s="59">
        <v>1122</v>
      </c>
      <c r="E1177" s="59" t="s">
        <v>264</v>
      </c>
    </row>
    <row r="1178" spans="1:5">
      <c r="A1178" s="64">
        <v>2470</v>
      </c>
      <c r="B1178" s="64">
        <v>58</v>
      </c>
      <c r="C1178" s="59">
        <v>401</v>
      </c>
      <c r="D1178" s="59">
        <v>1122</v>
      </c>
      <c r="E1178" s="59" t="s">
        <v>264</v>
      </c>
    </row>
    <row r="1179" spans="1:5">
      <c r="A1179" s="64">
        <v>2471</v>
      </c>
      <c r="B1179" s="64">
        <v>58</v>
      </c>
      <c r="C1179" s="59">
        <v>401</v>
      </c>
      <c r="D1179" s="59">
        <v>1122</v>
      </c>
      <c r="E1179" s="59" t="s">
        <v>264</v>
      </c>
    </row>
    <row r="1180" spans="1:5">
      <c r="A1180" s="64">
        <v>2472</v>
      </c>
      <c r="B1180" s="64">
        <v>58</v>
      </c>
      <c r="C1180" s="59">
        <v>401</v>
      </c>
      <c r="D1180" s="59">
        <v>1122</v>
      </c>
      <c r="E1180" s="59" t="s">
        <v>264</v>
      </c>
    </row>
    <row r="1181" spans="1:5">
      <c r="A1181" s="64">
        <v>2473</v>
      </c>
      <c r="B1181" s="64">
        <v>58</v>
      </c>
      <c r="C1181" s="59">
        <v>401</v>
      </c>
      <c r="D1181" s="59">
        <v>1122</v>
      </c>
      <c r="E1181" s="59" t="s">
        <v>264</v>
      </c>
    </row>
    <row r="1182" spans="1:5">
      <c r="A1182" s="64">
        <v>2474</v>
      </c>
      <c r="B1182" s="64">
        <v>58</v>
      </c>
      <c r="C1182" s="59">
        <v>401</v>
      </c>
      <c r="D1182" s="59">
        <v>1122</v>
      </c>
      <c r="E1182" s="59" t="s">
        <v>264</v>
      </c>
    </row>
    <row r="1183" spans="1:5">
      <c r="A1183" s="64">
        <v>2475</v>
      </c>
      <c r="B1183" s="64">
        <v>59</v>
      </c>
      <c r="C1183" s="59">
        <v>1769</v>
      </c>
      <c r="D1183" s="59">
        <v>206</v>
      </c>
      <c r="E1183" s="59" t="s">
        <v>264</v>
      </c>
    </row>
    <row r="1184" spans="1:5">
      <c r="A1184" s="64">
        <v>2476</v>
      </c>
      <c r="B1184" s="64">
        <v>59</v>
      </c>
      <c r="C1184" s="59">
        <v>1769</v>
      </c>
      <c r="D1184" s="59">
        <v>206</v>
      </c>
      <c r="E1184" s="59" t="s">
        <v>264</v>
      </c>
    </row>
    <row r="1185" spans="1:5">
      <c r="A1185" s="64">
        <v>2477</v>
      </c>
      <c r="B1185" s="64">
        <v>58</v>
      </c>
      <c r="C1185" s="59">
        <v>401</v>
      </c>
      <c r="D1185" s="59">
        <v>1122</v>
      </c>
      <c r="E1185" s="59" t="s">
        <v>264</v>
      </c>
    </row>
    <row r="1186" spans="1:5">
      <c r="A1186" s="64">
        <v>2478</v>
      </c>
      <c r="B1186" s="64">
        <v>58</v>
      </c>
      <c r="C1186" s="59">
        <v>401</v>
      </c>
      <c r="D1186" s="59">
        <v>1122</v>
      </c>
      <c r="E1186" s="59" t="s">
        <v>264</v>
      </c>
    </row>
    <row r="1187" spans="1:5">
      <c r="A1187" s="64">
        <v>2479</v>
      </c>
      <c r="B1187" s="64">
        <v>58</v>
      </c>
      <c r="C1187" s="59">
        <v>401</v>
      </c>
      <c r="D1187" s="59">
        <v>1122</v>
      </c>
      <c r="E1187" s="59" t="s">
        <v>264</v>
      </c>
    </row>
    <row r="1188" spans="1:5">
      <c r="A1188" s="64">
        <v>2480</v>
      </c>
      <c r="B1188" s="64">
        <v>58</v>
      </c>
      <c r="C1188" s="59">
        <v>401</v>
      </c>
      <c r="D1188" s="59">
        <v>1122</v>
      </c>
      <c r="E1188" s="59" t="s">
        <v>264</v>
      </c>
    </row>
    <row r="1189" spans="1:5">
      <c r="A1189" s="64">
        <v>2481</v>
      </c>
      <c r="B1189" s="64">
        <v>58</v>
      </c>
      <c r="C1189" s="59">
        <v>401</v>
      </c>
      <c r="D1189" s="59">
        <v>1122</v>
      </c>
      <c r="E1189" s="59" t="s">
        <v>264</v>
      </c>
    </row>
    <row r="1190" spans="1:5">
      <c r="A1190" s="64">
        <v>2482</v>
      </c>
      <c r="B1190" s="64">
        <v>58</v>
      </c>
      <c r="C1190" s="59">
        <v>401</v>
      </c>
      <c r="D1190" s="59">
        <v>1122</v>
      </c>
      <c r="E1190" s="59" t="s">
        <v>264</v>
      </c>
    </row>
    <row r="1191" spans="1:5">
      <c r="A1191" s="64">
        <v>2483</v>
      </c>
      <c r="B1191" s="64">
        <v>58</v>
      </c>
      <c r="C1191" s="59">
        <v>401</v>
      </c>
      <c r="D1191" s="59">
        <v>1122</v>
      </c>
      <c r="E1191" s="59" t="s">
        <v>264</v>
      </c>
    </row>
    <row r="1192" spans="1:5">
      <c r="A1192" s="64">
        <v>2484</v>
      </c>
      <c r="B1192" s="64">
        <v>58</v>
      </c>
      <c r="C1192" s="59">
        <v>401</v>
      </c>
      <c r="D1192" s="59">
        <v>1122</v>
      </c>
      <c r="E1192" s="59" t="s">
        <v>264</v>
      </c>
    </row>
    <row r="1193" spans="1:5">
      <c r="A1193" s="64">
        <v>2485</v>
      </c>
      <c r="B1193" s="64">
        <v>58</v>
      </c>
      <c r="C1193" s="59">
        <v>401</v>
      </c>
      <c r="D1193" s="59">
        <v>1122</v>
      </c>
      <c r="E1193" s="59" t="s">
        <v>264</v>
      </c>
    </row>
    <row r="1194" spans="1:5">
      <c r="A1194" s="64">
        <v>2486</v>
      </c>
      <c r="B1194" s="64">
        <v>58</v>
      </c>
      <c r="C1194" s="59">
        <v>401</v>
      </c>
      <c r="D1194" s="59">
        <v>1122</v>
      </c>
      <c r="E1194" s="59" t="s">
        <v>264</v>
      </c>
    </row>
    <row r="1195" spans="1:5">
      <c r="A1195" s="64">
        <v>2487</v>
      </c>
      <c r="B1195" s="64">
        <v>58</v>
      </c>
      <c r="C1195" s="59">
        <v>401</v>
      </c>
      <c r="D1195" s="59">
        <v>1122</v>
      </c>
      <c r="E1195" s="59" t="s">
        <v>264</v>
      </c>
    </row>
    <row r="1196" spans="1:5">
      <c r="A1196" s="64">
        <v>2488</v>
      </c>
      <c r="B1196" s="64">
        <v>58</v>
      </c>
      <c r="C1196" s="59">
        <v>401</v>
      </c>
      <c r="D1196" s="59">
        <v>1122</v>
      </c>
      <c r="E1196" s="59" t="s">
        <v>264</v>
      </c>
    </row>
    <row r="1197" spans="1:5">
      <c r="A1197" s="64">
        <v>2489</v>
      </c>
      <c r="B1197" s="64">
        <v>58</v>
      </c>
      <c r="C1197" s="59">
        <v>401</v>
      </c>
      <c r="D1197" s="59">
        <v>1122</v>
      </c>
      <c r="E1197" s="59" t="s">
        <v>264</v>
      </c>
    </row>
    <row r="1198" spans="1:5">
      <c r="A1198" s="64">
        <v>2490</v>
      </c>
      <c r="B1198" s="64">
        <v>58</v>
      </c>
      <c r="C1198" s="59">
        <v>401</v>
      </c>
      <c r="D1198" s="59">
        <v>1122</v>
      </c>
      <c r="E1198" s="59" t="s">
        <v>264</v>
      </c>
    </row>
    <row r="1199" spans="1:5">
      <c r="A1199" s="64">
        <v>2500</v>
      </c>
      <c r="B1199" s="64">
        <v>65</v>
      </c>
      <c r="C1199" s="59">
        <v>690</v>
      </c>
      <c r="D1199" s="59">
        <v>577</v>
      </c>
      <c r="E1199" s="59" t="s">
        <v>264</v>
      </c>
    </row>
    <row r="1200" spans="1:5">
      <c r="A1200" s="64">
        <v>2502</v>
      </c>
      <c r="B1200" s="64">
        <v>65</v>
      </c>
      <c r="C1200" s="59">
        <v>690</v>
      </c>
      <c r="D1200" s="59">
        <v>577</v>
      </c>
      <c r="E1200" s="59" t="s">
        <v>264</v>
      </c>
    </row>
    <row r="1201" spans="1:5">
      <c r="A1201" s="64">
        <v>2505</v>
      </c>
      <c r="B1201" s="64">
        <v>65</v>
      </c>
      <c r="C1201" s="59">
        <v>690</v>
      </c>
      <c r="D1201" s="59">
        <v>577</v>
      </c>
      <c r="E1201" s="59" t="s">
        <v>264</v>
      </c>
    </row>
    <row r="1202" spans="1:5">
      <c r="A1202" s="64">
        <v>2506</v>
      </c>
      <c r="B1202" s="64">
        <v>65</v>
      </c>
      <c r="C1202" s="59">
        <v>690</v>
      </c>
      <c r="D1202" s="59">
        <v>577</v>
      </c>
      <c r="E1202" s="59" t="s">
        <v>264</v>
      </c>
    </row>
    <row r="1203" spans="1:5">
      <c r="A1203" s="64">
        <v>2508</v>
      </c>
      <c r="B1203" s="64">
        <v>65</v>
      </c>
      <c r="C1203" s="59">
        <v>690</v>
      </c>
      <c r="D1203" s="59">
        <v>577</v>
      </c>
      <c r="E1203" s="59" t="s">
        <v>264</v>
      </c>
    </row>
    <row r="1204" spans="1:5">
      <c r="A1204" s="64">
        <v>2515</v>
      </c>
      <c r="B1204" s="64">
        <v>65</v>
      </c>
      <c r="C1204" s="59">
        <v>690</v>
      </c>
      <c r="D1204" s="59">
        <v>577</v>
      </c>
      <c r="E1204" s="59" t="s">
        <v>264</v>
      </c>
    </row>
    <row r="1205" spans="1:5">
      <c r="A1205" s="64">
        <v>2516</v>
      </c>
      <c r="B1205" s="64">
        <v>65</v>
      </c>
      <c r="C1205" s="59">
        <v>690</v>
      </c>
      <c r="D1205" s="59">
        <v>577</v>
      </c>
      <c r="E1205" s="59" t="s">
        <v>264</v>
      </c>
    </row>
    <row r="1206" spans="1:5">
      <c r="A1206" s="64">
        <v>2517</v>
      </c>
      <c r="B1206" s="64">
        <v>65</v>
      </c>
      <c r="C1206" s="59">
        <v>690</v>
      </c>
      <c r="D1206" s="59">
        <v>577</v>
      </c>
      <c r="E1206" s="59" t="s">
        <v>264</v>
      </c>
    </row>
    <row r="1207" spans="1:5">
      <c r="A1207" s="64">
        <v>2518</v>
      </c>
      <c r="B1207" s="64">
        <v>65</v>
      </c>
      <c r="C1207" s="59">
        <v>690</v>
      </c>
      <c r="D1207" s="59">
        <v>577</v>
      </c>
      <c r="E1207" s="59" t="s">
        <v>264</v>
      </c>
    </row>
    <row r="1208" spans="1:5">
      <c r="A1208" s="64">
        <v>2519</v>
      </c>
      <c r="B1208" s="64">
        <v>65</v>
      </c>
      <c r="C1208" s="59">
        <v>690</v>
      </c>
      <c r="D1208" s="59">
        <v>577</v>
      </c>
      <c r="E1208" s="59" t="s">
        <v>264</v>
      </c>
    </row>
    <row r="1209" spans="1:5">
      <c r="A1209" s="64">
        <v>2520</v>
      </c>
      <c r="B1209" s="64">
        <v>65</v>
      </c>
      <c r="C1209" s="59">
        <v>690</v>
      </c>
      <c r="D1209" s="59">
        <v>577</v>
      </c>
      <c r="E1209" s="59" t="s">
        <v>264</v>
      </c>
    </row>
    <row r="1210" spans="1:5">
      <c r="A1210" s="64">
        <v>2521</v>
      </c>
      <c r="B1210" s="64">
        <v>65</v>
      </c>
      <c r="C1210" s="59">
        <v>690</v>
      </c>
      <c r="D1210" s="59">
        <v>577</v>
      </c>
      <c r="E1210" s="59" t="s">
        <v>264</v>
      </c>
    </row>
    <row r="1211" spans="1:5">
      <c r="A1211" s="64">
        <v>2522</v>
      </c>
      <c r="B1211" s="64">
        <v>65</v>
      </c>
      <c r="C1211" s="59">
        <v>690</v>
      </c>
      <c r="D1211" s="59">
        <v>577</v>
      </c>
      <c r="E1211" s="59" t="s">
        <v>264</v>
      </c>
    </row>
    <row r="1212" spans="1:5">
      <c r="A1212" s="64">
        <v>2525</v>
      </c>
      <c r="B1212" s="64">
        <v>65</v>
      </c>
      <c r="C1212" s="59">
        <v>690</v>
      </c>
      <c r="D1212" s="59">
        <v>577</v>
      </c>
      <c r="E1212" s="59" t="s">
        <v>264</v>
      </c>
    </row>
    <row r="1213" spans="1:5">
      <c r="A1213" s="64">
        <v>2526</v>
      </c>
      <c r="B1213" s="64">
        <v>65</v>
      </c>
      <c r="C1213" s="59">
        <v>690</v>
      </c>
      <c r="D1213" s="59">
        <v>577</v>
      </c>
      <c r="E1213" s="59" t="s">
        <v>264</v>
      </c>
    </row>
    <row r="1214" spans="1:5">
      <c r="A1214" s="64">
        <v>2527</v>
      </c>
      <c r="B1214" s="64">
        <v>65</v>
      </c>
      <c r="C1214" s="59">
        <v>690</v>
      </c>
      <c r="D1214" s="59">
        <v>577</v>
      </c>
      <c r="E1214" s="59" t="s">
        <v>264</v>
      </c>
    </row>
    <row r="1215" spans="1:5">
      <c r="A1215" s="64">
        <v>2528</v>
      </c>
      <c r="B1215" s="64">
        <v>65</v>
      </c>
      <c r="C1215" s="59">
        <v>690</v>
      </c>
      <c r="D1215" s="59">
        <v>577</v>
      </c>
      <c r="E1215" s="59" t="s">
        <v>264</v>
      </c>
    </row>
    <row r="1216" spans="1:5">
      <c r="A1216" s="64">
        <v>2529</v>
      </c>
      <c r="B1216" s="64">
        <v>65</v>
      </c>
      <c r="C1216" s="59">
        <v>690</v>
      </c>
      <c r="D1216" s="59">
        <v>577</v>
      </c>
      <c r="E1216" s="59" t="s">
        <v>264</v>
      </c>
    </row>
    <row r="1217" spans="1:5">
      <c r="A1217" s="64">
        <v>2530</v>
      </c>
      <c r="B1217" s="64">
        <v>65</v>
      </c>
      <c r="C1217" s="59">
        <v>690</v>
      </c>
      <c r="D1217" s="59">
        <v>577</v>
      </c>
      <c r="E1217" s="59" t="s">
        <v>264</v>
      </c>
    </row>
    <row r="1218" spans="1:5">
      <c r="A1218" s="64">
        <v>2533</v>
      </c>
      <c r="B1218" s="64">
        <v>65</v>
      </c>
      <c r="C1218" s="59">
        <v>690</v>
      </c>
      <c r="D1218" s="59">
        <v>577</v>
      </c>
      <c r="E1218" s="59" t="s">
        <v>264</v>
      </c>
    </row>
    <row r="1219" spans="1:5">
      <c r="A1219" s="64">
        <v>2534</v>
      </c>
      <c r="B1219" s="64">
        <v>65</v>
      </c>
      <c r="C1219" s="59">
        <v>690</v>
      </c>
      <c r="D1219" s="59">
        <v>577</v>
      </c>
      <c r="E1219" s="59" t="s">
        <v>264</v>
      </c>
    </row>
    <row r="1220" spans="1:5">
      <c r="A1220" s="64">
        <v>2535</v>
      </c>
      <c r="B1220" s="64">
        <v>65</v>
      </c>
      <c r="C1220" s="59">
        <v>690</v>
      </c>
      <c r="D1220" s="59">
        <v>577</v>
      </c>
      <c r="E1220" s="59" t="s">
        <v>264</v>
      </c>
    </row>
    <row r="1221" spans="1:5">
      <c r="A1221" s="64">
        <v>2536</v>
      </c>
      <c r="B1221" s="64">
        <v>65</v>
      </c>
      <c r="C1221" s="59">
        <v>690</v>
      </c>
      <c r="D1221" s="59">
        <v>577</v>
      </c>
      <c r="E1221" s="59" t="s">
        <v>264</v>
      </c>
    </row>
    <row r="1222" spans="1:5">
      <c r="A1222" s="64">
        <v>2537</v>
      </c>
      <c r="B1222" s="64">
        <v>65</v>
      </c>
      <c r="C1222" s="59">
        <v>690</v>
      </c>
      <c r="D1222" s="59">
        <v>577</v>
      </c>
      <c r="E1222" s="59" t="s">
        <v>264</v>
      </c>
    </row>
    <row r="1223" spans="1:5">
      <c r="A1223" s="64">
        <v>2538</v>
      </c>
      <c r="B1223" s="64">
        <v>65</v>
      </c>
      <c r="C1223" s="59">
        <v>690</v>
      </c>
      <c r="D1223" s="59">
        <v>577</v>
      </c>
      <c r="E1223" s="59" t="s">
        <v>264</v>
      </c>
    </row>
    <row r="1224" spans="1:5">
      <c r="A1224" s="64">
        <v>2539</v>
      </c>
      <c r="B1224" s="64">
        <v>65</v>
      </c>
      <c r="C1224" s="59">
        <v>690</v>
      </c>
      <c r="D1224" s="59">
        <v>577</v>
      </c>
      <c r="E1224" s="59" t="s">
        <v>264</v>
      </c>
    </row>
    <row r="1225" spans="1:5">
      <c r="A1225" s="64">
        <v>2540</v>
      </c>
      <c r="B1225" s="64">
        <v>65</v>
      </c>
      <c r="C1225" s="59">
        <v>690</v>
      </c>
      <c r="D1225" s="59">
        <v>577</v>
      </c>
      <c r="E1225" s="59" t="s">
        <v>264</v>
      </c>
    </row>
    <row r="1226" spans="1:5">
      <c r="A1226" s="64">
        <v>2541</v>
      </c>
      <c r="B1226" s="64">
        <v>65</v>
      </c>
      <c r="C1226" s="59">
        <v>690</v>
      </c>
      <c r="D1226" s="59">
        <v>577</v>
      </c>
      <c r="E1226" s="59" t="s">
        <v>264</v>
      </c>
    </row>
    <row r="1227" spans="1:5">
      <c r="A1227" s="64">
        <v>2545</v>
      </c>
      <c r="B1227" s="64">
        <v>65</v>
      </c>
      <c r="C1227" s="59">
        <v>690</v>
      </c>
      <c r="D1227" s="59">
        <v>577</v>
      </c>
      <c r="E1227" s="59" t="s">
        <v>264</v>
      </c>
    </row>
    <row r="1228" spans="1:5">
      <c r="A1228" s="64">
        <v>2546</v>
      </c>
      <c r="B1228" s="64">
        <v>65</v>
      </c>
      <c r="C1228" s="59">
        <v>690</v>
      </c>
      <c r="D1228" s="59">
        <v>577</v>
      </c>
      <c r="E1228" s="59" t="s">
        <v>264</v>
      </c>
    </row>
    <row r="1229" spans="1:5">
      <c r="A1229" s="64">
        <v>2548</v>
      </c>
      <c r="B1229" s="64">
        <v>65</v>
      </c>
      <c r="C1229" s="59">
        <v>690</v>
      </c>
      <c r="D1229" s="59">
        <v>577</v>
      </c>
      <c r="E1229" s="59" t="s">
        <v>264</v>
      </c>
    </row>
    <row r="1230" spans="1:5">
      <c r="A1230" s="64">
        <v>2549</v>
      </c>
      <c r="B1230" s="64">
        <v>65</v>
      </c>
      <c r="C1230" s="59">
        <v>690</v>
      </c>
      <c r="D1230" s="59">
        <v>577</v>
      </c>
      <c r="E1230" s="59" t="s">
        <v>264</v>
      </c>
    </row>
    <row r="1231" spans="1:5">
      <c r="A1231" s="64">
        <v>2550</v>
      </c>
      <c r="B1231" s="64">
        <v>65</v>
      </c>
      <c r="C1231" s="59">
        <v>690</v>
      </c>
      <c r="D1231" s="59">
        <v>577</v>
      </c>
      <c r="E1231" s="59" t="s">
        <v>264</v>
      </c>
    </row>
    <row r="1232" spans="1:5">
      <c r="A1232" s="64">
        <v>2551</v>
      </c>
      <c r="B1232" s="64">
        <v>65</v>
      </c>
      <c r="C1232" s="59">
        <v>690</v>
      </c>
      <c r="D1232" s="59">
        <v>577</v>
      </c>
      <c r="E1232" s="59" t="s">
        <v>264</v>
      </c>
    </row>
    <row r="1233" spans="1:5">
      <c r="A1233" s="64">
        <v>2558</v>
      </c>
      <c r="B1233" s="64">
        <v>63</v>
      </c>
      <c r="C1233" s="59">
        <v>642</v>
      </c>
      <c r="D1233" s="59">
        <v>541</v>
      </c>
      <c r="E1233" s="59" t="s">
        <v>264</v>
      </c>
    </row>
    <row r="1234" spans="1:5">
      <c r="A1234" s="64">
        <v>2559</v>
      </c>
      <c r="B1234" s="64">
        <v>63</v>
      </c>
      <c r="C1234" s="59">
        <v>642</v>
      </c>
      <c r="D1234" s="59">
        <v>541</v>
      </c>
      <c r="E1234" s="59" t="s">
        <v>264</v>
      </c>
    </row>
    <row r="1235" spans="1:5">
      <c r="A1235" s="64">
        <v>2560</v>
      </c>
      <c r="B1235" s="64">
        <v>63</v>
      </c>
      <c r="C1235" s="59">
        <v>642</v>
      </c>
      <c r="D1235" s="59">
        <v>541</v>
      </c>
      <c r="E1235" s="59" t="s">
        <v>264</v>
      </c>
    </row>
    <row r="1236" spans="1:5">
      <c r="A1236" s="64">
        <v>2563</v>
      </c>
      <c r="B1236" s="64">
        <v>63</v>
      </c>
      <c r="C1236" s="59">
        <v>642</v>
      </c>
      <c r="D1236" s="59">
        <v>541</v>
      </c>
      <c r="E1236" s="59" t="s">
        <v>264</v>
      </c>
    </row>
    <row r="1237" spans="1:5">
      <c r="A1237" s="64">
        <v>2564</v>
      </c>
      <c r="B1237" s="64">
        <v>63</v>
      </c>
      <c r="C1237" s="59">
        <v>642</v>
      </c>
      <c r="D1237" s="59">
        <v>541</v>
      </c>
      <c r="E1237" s="59" t="s">
        <v>264</v>
      </c>
    </row>
    <row r="1238" spans="1:5">
      <c r="A1238" s="64">
        <v>2565</v>
      </c>
      <c r="B1238" s="64">
        <v>63</v>
      </c>
      <c r="C1238" s="59">
        <v>642</v>
      </c>
      <c r="D1238" s="59">
        <v>541</v>
      </c>
      <c r="E1238" s="59" t="s">
        <v>264</v>
      </c>
    </row>
    <row r="1239" spans="1:5">
      <c r="A1239" s="64">
        <v>2566</v>
      </c>
      <c r="B1239" s="64">
        <v>63</v>
      </c>
      <c r="C1239" s="59">
        <v>642</v>
      </c>
      <c r="D1239" s="59">
        <v>541</v>
      </c>
      <c r="E1239" s="59" t="s">
        <v>264</v>
      </c>
    </row>
    <row r="1240" spans="1:5">
      <c r="A1240" s="64">
        <v>2567</v>
      </c>
      <c r="B1240" s="64">
        <v>63</v>
      </c>
      <c r="C1240" s="59">
        <v>642</v>
      </c>
      <c r="D1240" s="59">
        <v>541</v>
      </c>
      <c r="E1240" s="59" t="s">
        <v>264</v>
      </c>
    </row>
    <row r="1241" spans="1:5">
      <c r="A1241" s="64">
        <v>2568</v>
      </c>
      <c r="B1241" s="64">
        <v>63</v>
      </c>
      <c r="C1241" s="59">
        <v>642</v>
      </c>
      <c r="D1241" s="59">
        <v>541</v>
      </c>
      <c r="E1241" s="59" t="s">
        <v>264</v>
      </c>
    </row>
    <row r="1242" spans="1:5">
      <c r="A1242" s="64">
        <v>2569</v>
      </c>
      <c r="B1242" s="64">
        <v>63</v>
      </c>
      <c r="C1242" s="59">
        <v>642</v>
      </c>
      <c r="D1242" s="59">
        <v>541</v>
      </c>
      <c r="E1242" s="59" t="s">
        <v>264</v>
      </c>
    </row>
    <row r="1243" spans="1:5">
      <c r="A1243" s="64">
        <v>2570</v>
      </c>
      <c r="B1243" s="64">
        <v>63</v>
      </c>
      <c r="C1243" s="59">
        <v>642</v>
      </c>
      <c r="D1243" s="59">
        <v>541</v>
      </c>
      <c r="E1243" s="59" t="s">
        <v>264</v>
      </c>
    </row>
    <row r="1244" spans="1:5">
      <c r="A1244" s="64">
        <v>2571</v>
      </c>
      <c r="B1244" s="64">
        <v>63</v>
      </c>
      <c r="C1244" s="59">
        <v>642</v>
      </c>
      <c r="D1244" s="59">
        <v>541</v>
      </c>
      <c r="E1244" s="59" t="s">
        <v>264</v>
      </c>
    </row>
    <row r="1245" spans="1:5">
      <c r="A1245" s="64">
        <v>2572</v>
      </c>
      <c r="B1245" s="64">
        <v>63</v>
      </c>
      <c r="C1245" s="59">
        <v>642</v>
      </c>
      <c r="D1245" s="59">
        <v>541</v>
      </c>
      <c r="E1245" s="59" t="s">
        <v>264</v>
      </c>
    </row>
    <row r="1246" spans="1:5">
      <c r="A1246" s="64">
        <v>2573</v>
      </c>
      <c r="B1246" s="64">
        <v>63</v>
      </c>
      <c r="C1246" s="59">
        <v>642</v>
      </c>
      <c r="D1246" s="59">
        <v>541</v>
      </c>
      <c r="E1246" s="59" t="s">
        <v>264</v>
      </c>
    </row>
    <row r="1247" spans="1:5">
      <c r="A1247" s="64">
        <v>2574</v>
      </c>
      <c r="B1247" s="64">
        <v>63</v>
      </c>
      <c r="C1247" s="59">
        <v>642</v>
      </c>
      <c r="D1247" s="59">
        <v>541</v>
      </c>
      <c r="E1247" s="59" t="s">
        <v>264</v>
      </c>
    </row>
    <row r="1248" spans="1:5">
      <c r="A1248" s="64">
        <v>2575</v>
      </c>
      <c r="B1248" s="64">
        <v>65</v>
      </c>
      <c r="C1248" s="59">
        <v>690</v>
      </c>
      <c r="D1248" s="59">
        <v>577</v>
      </c>
      <c r="E1248" s="59" t="s">
        <v>264</v>
      </c>
    </row>
    <row r="1249" spans="1:5">
      <c r="A1249" s="64">
        <v>2576</v>
      </c>
      <c r="B1249" s="64">
        <v>65</v>
      </c>
      <c r="C1249" s="59">
        <v>690</v>
      </c>
      <c r="D1249" s="59">
        <v>577</v>
      </c>
      <c r="E1249" s="59" t="s">
        <v>264</v>
      </c>
    </row>
    <row r="1250" spans="1:5">
      <c r="A1250" s="64">
        <v>2577</v>
      </c>
      <c r="B1250" s="64">
        <v>65</v>
      </c>
      <c r="C1250" s="59">
        <v>690</v>
      </c>
      <c r="D1250" s="59">
        <v>577</v>
      </c>
      <c r="E1250" s="59" t="s">
        <v>264</v>
      </c>
    </row>
    <row r="1251" spans="1:5">
      <c r="A1251" s="64">
        <v>2578</v>
      </c>
      <c r="B1251" s="64">
        <v>65</v>
      </c>
      <c r="C1251" s="59">
        <v>690</v>
      </c>
      <c r="D1251" s="59">
        <v>577</v>
      </c>
      <c r="E1251" s="59" t="s">
        <v>264</v>
      </c>
    </row>
    <row r="1252" spans="1:5">
      <c r="A1252" s="64">
        <v>2579</v>
      </c>
      <c r="B1252" s="64">
        <v>65</v>
      </c>
      <c r="C1252" s="59">
        <v>690</v>
      </c>
      <c r="D1252" s="59">
        <v>577</v>
      </c>
      <c r="E1252" s="59" t="s">
        <v>264</v>
      </c>
    </row>
    <row r="1253" spans="1:5">
      <c r="A1253" s="64">
        <v>2580</v>
      </c>
      <c r="B1253" s="64">
        <v>64</v>
      </c>
      <c r="C1253" s="59">
        <v>2186</v>
      </c>
      <c r="D1253" s="59">
        <v>80</v>
      </c>
      <c r="E1253" s="59" t="s">
        <v>264</v>
      </c>
    </row>
    <row r="1254" spans="1:5">
      <c r="A1254" s="64">
        <v>2581</v>
      </c>
      <c r="B1254" s="64">
        <v>64</v>
      </c>
      <c r="C1254" s="59">
        <v>2186</v>
      </c>
      <c r="D1254" s="59">
        <v>80</v>
      </c>
      <c r="E1254" s="59" t="s">
        <v>264</v>
      </c>
    </row>
    <row r="1255" spans="1:5">
      <c r="A1255" s="64">
        <v>2582</v>
      </c>
      <c r="B1255" s="64">
        <v>64</v>
      </c>
      <c r="C1255" s="59">
        <v>2186</v>
      </c>
      <c r="D1255" s="59">
        <v>80</v>
      </c>
      <c r="E1255" s="59" t="s">
        <v>264</v>
      </c>
    </row>
    <row r="1256" spans="1:5">
      <c r="A1256" s="64">
        <v>2583</v>
      </c>
      <c r="B1256" s="64">
        <v>64</v>
      </c>
      <c r="C1256" s="59">
        <v>2186</v>
      </c>
      <c r="D1256" s="59">
        <v>80</v>
      </c>
      <c r="E1256" s="59" t="s">
        <v>264</v>
      </c>
    </row>
    <row r="1257" spans="1:5">
      <c r="A1257" s="64">
        <v>2584</v>
      </c>
      <c r="B1257" s="64">
        <v>57</v>
      </c>
      <c r="C1257" s="59">
        <v>1608</v>
      </c>
      <c r="D1257" s="59">
        <v>219</v>
      </c>
      <c r="E1257" s="59" t="s">
        <v>264</v>
      </c>
    </row>
    <row r="1258" spans="1:5">
      <c r="A1258" s="64">
        <v>2585</v>
      </c>
      <c r="B1258" s="64">
        <v>57</v>
      </c>
      <c r="C1258" s="59">
        <v>1608</v>
      </c>
      <c r="D1258" s="59">
        <v>219</v>
      </c>
      <c r="E1258" s="59" t="s">
        <v>264</v>
      </c>
    </row>
    <row r="1259" spans="1:5">
      <c r="A1259" s="64">
        <v>2586</v>
      </c>
      <c r="B1259" s="64">
        <v>57</v>
      </c>
      <c r="C1259" s="59">
        <v>1608</v>
      </c>
      <c r="D1259" s="59">
        <v>219</v>
      </c>
      <c r="E1259" s="59" t="s">
        <v>264</v>
      </c>
    </row>
    <row r="1260" spans="1:5">
      <c r="A1260" s="64">
        <v>2587</v>
      </c>
      <c r="B1260" s="64">
        <v>57</v>
      </c>
      <c r="C1260" s="59">
        <v>1608</v>
      </c>
      <c r="D1260" s="59">
        <v>219</v>
      </c>
      <c r="E1260" s="59" t="s">
        <v>264</v>
      </c>
    </row>
    <row r="1261" spans="1:5">
      <c r="A1261" s="64">
        <v>2588</v>
      </c>
      <c r="B1261" s="64">
        <v>57</v>
      </c>
      <c r="C1261" s="59">
        <v>1608</v>
      </c>
      <c r="D1261" s="59">
        <v>219</v>
      </c>
      <c r="E1261" s="59" t="s">
        <v>264</v>
      </c>
    </row>
    <row r="1262" spans="1:5">
      <c r="A1262" s="64">
        <v>2589</v>
      </c>
      <c r="B1262" s="64">
        <v>64</v>
      </c>
      <c r="C1262" s="59">
        <v>2186</v>
      </c>
      <c r="D1262" s="59">
        <v>80</v>
      </c>
      <c r="E1262" s="59" t="s">
        <v>264</v>
      </c>
    </row>
    <row r="1263" spans="1:5">
      <c r="A1263" s="64">
        <v>2590</v>
      </c>
      <c r="B1263" s="64">
        <v>57</v>
      </c>
      <c r="C1263" s="59">
        <v>1608</v>
      </c>
      <c r="D1263" s="59">
        <v>219</v>
      </c>
      <c r="E1263" s="59" t="s">
        <v>264</v>
      </c>
    </row>
    <row r="1264" spans="1:5">
      <c r="A1264" s="64">
        <v>2594</v>
      </c>
      <c r="B1264" s="64">
        <v>57</v>
      </c>
      <c r="C1264" s="59">
        <v>1608</v>
      </c>
      <c r="D1264" s="59">
        <v>219</v>
      </c>
      <c r="E1264" s="59" t="s">
        <v>264</v>
      </c>
    </row>
    <row r="1265" spans="1:5">
      <c r="A1265" s="64">
        <v>2600</v>
      </c>
      <c r="B1265" s="64">
        <v>64</v>
      </c>
      <c r="C1265" s="59">
        <v>2186</v>
      </c>
      <c r="D1265" s="59">
        <v>80</v>
      </c>
      <c r="E1265" s="59" t="s">
        <v>265</v>
      </c>
    </row>
    <row r="1266" spans="1:5">
      <c r="A1266" s="64">
        <v>2601</v>
      </c>
      <c r="B1266" s="64">
        <v>64</v>
      </c>
      <c r="C1266" s="59">
        <v>2186</v>
      </c>
      <c r="D1266" s="59">
        <v>80</v>
      </c>
      <c r="E1266" s="59" t="s">
        <v>265</v>
      </c>
    </row>
    <row r="1267" spans="1:5">
      <c r="A1267" s="64">
        <v>2602</v>
      </c>
      <c r="B1267" s="64">
        <v>64</v>
      </c>
      <c r="C1267" s="59">
        <v>2186</v>
      </c>
      <c r="D1267" s="59">
        <v>80</v>
      </c>
      <c r="E1267" s="59" t="s">
        <v>265</v>
      </c>
    </row>
    <row r="1268" spans="1:5">
      <c r="A1268" s="64">
        <v>2603</v>
      </c>
      <c r="B1268" s="64">
        <v>64</v>
      </c>
      <c r="C1268" s="59">
        <v>2186</v>
      </c>
      <c r="D1268" s="59">
        <v>80</v>
      </c>
      <c r="E1268" s="59" t="s">
        <v>265</v>
      </c>
    </row>
    <row r="1269" spans="1:5">
      <c r="A1269" s="64">
        <v>2604</v>
      </c>
      <c r="B1269" s="64">
        <v>64</v>
      </c>
      <c r="C1269" s="59">
        <v>2186</v>
      </c>
      <c r="D1269" s="59">
        <v>80</v>
      </c>
      <c r="E1269" s="59" t="s">
        <v>265</v>
      </c>
    </row>
    <row r="1270" spans="1:5">
      <c r="A1270" s="64">
        <v>2605</v>
      </c>
      <c r="B1270" s="64">
        <v>64</v>
      </c>
      <c r="C1270" s="59">
        <v>2186</v>
      </c>
      <c r="D1270" s="59">
        <v>80</v>
      </c>
      <c r="E1270" s="59" t="s">
        <v>265</v>
      </c>
    </row>
    <row r="1271" spans="1:5">
      <c r="A1271" s="64">
        <v>2606</v>
      </c>
      <c r="B1271" s="64">
        <v>64</v>
      </c>
      <c r="C1271" s="59">
        <v>2186</v>
      </c>
      <c r="D1271" s="59">
        <v>80</v>
      </c>
      <c r="E1271" s="59" t="s">
        <v>265</v>
      </c>
    </row>
    <row r="1272" spans="1:5">
      <c r="A1272" s="64">
        <v>2607</v>
      </c>
      <c r="B1272" s="64">
        <v>64</v>
      </c>
      <c r="C1272" s="59">
        <v>2186</v>
      </c>
      <c r="D1272" s="59">
        <v>80</v>
      </c>
      <c r="E1272" s="59" t="s">
        <v>265</v>
      </c>
    </row>
    <row r="1273" spans="1:5">
      <c r="A1273" s="64">
        <v>2608</v>
      </c>
      <c r="B1273" s="64">
        <v>64</v>
      </c>
      <c r="C1273" s="59">
        <v>2186</v>
      </c>
      <c r="D1273" s="59">
        <v>80</v>
      </c>
      <c r="E1273" s="59" t="s">
        <v>265</v>
      </c>
    </row>
    <row r="1274" spans="1:5">
      <c r="A1274" s="64">
        <v>2609</v>
      </c>
      <c r="B1274" s="64">
        <v>64</v>
      </c>
      <c r="C1274" s="59">
        <v>2186</v>
      </c>
      <c r="D1274" s="59">
        <v>80</v>
      </c>
      <c r="E1274" s="59" t="s">
        <v>265</v>
      </c>
    </row>
    <row r="1275" spans="1:5">
      <c r="A1275" s="64">
        <v>2610</v>
      </c>
      <c r="B1275" s="64">
        <v>64</v>
      </c>
      <c r="C1275" s="59">
        <v>2186</v>
      </c>
      <c r="D1275" s="59">
        <v>80</v>
      </c>
      <c r="E1275" s="59" t="s">
        <v>265</v>
      </c>
    </row>
    <row r="1276" spans="1:5">
      <c r="A1276" s="64">
        <v>2611</v>
      </c>
      <c r="B1276" s="64">
        <v>64</v>
      </c>
      <c r="C1276" s="59">
        <v>2186</v>
      </c>
      <c r="D1276" s="59">
        <v>80</v>
      </c>
      <c r="E1276" s="59" t="s">
        <v>265</v>
      </c>
    </row>
    <row r="1277" spans="1:5">
      <c r="A1277" s="64">
        <v>2612</v>
      </c>
      <c r="B1277" s="64">
        <v>64</v>
      </c>
      <c r="C1277" s="59">
        <v>2186</v>
      </c>
      <c r="D1277" s="59">
        <v>80</v>
      </c>
      <c r="E1277" s="59" t="s">
        <v>265</v>
      </c>
    </row>
    <row r="1278" spans="1:5">
      <c r="A1278" s="64">
        <v>2614</v>
      </c>
      <c r="B1278" s="64">
        <v>64</v>
      </c>
      <c r="C1278" s="59">
        <v>2186</v>
      </c>
      <c r="D1278" s="59">
        <v>80</v>
      </c>
      <c r="E1278" s="59" t="s">
        <v>265</v>
      </c>
    </row>
    <row r="1279" spans="1:5">
      <c r="A1279" s="64">
        <v>2615</v>
      </c>
      <c r="B1279" s="64">
        <v>64</v>
      </c>
      <c r="C1279" s="59">
        <v>2186</v>
      </c>
      <c r="D1279" s="59">
        <v>80</v>
      </c>
      <c r="E1279" s="59" t="s">
        <v>265</v>
      </c>
    </row>
    <row r="1280" spans="1:5">
      <c r="A1280" s="64">
        <v>2616</v>
      </c>
      <c r="B1280" s="64">
        <v>64</v>
      </c>
      <c r="C1280" s="59">
        <v>2186</v>
      </c>
      <c r="D1280" s="59">
        <v>80</v>
      </c>
      <c r="E1280" s="59" t="s">
        <v>265</v>
      </c>
    </row>
    <row r="1281" spans="1:5">
      <c r="A1281" s="64">
        <v>2617</v>
      </c>
      <c r="B1281" s="64">
        <v>64</v>
      </c>
      <c r="C1281" s="59">
        <v>2186</v>
      </c>
      <c r="D1281" s="59">
        <v>80</v>
      </c>
      <c r="E1281" s="59" t="s">
        <v>265</v>
      </c>
    </row>
    <row r="1282" spans="1:5">
      <c r="A1282" s="64">
        <v>2618</v>
      </c>
      <c r="B1282" s="64">
        <v>64</v>
      </c>
      <c r="C1282" s="59">
        <v>2186</v>
      </c>
      <c r="D1282" s="59">
        <v>80</v>
      </c>
      <c r="E1282" s="59" t="s">
        <v>265</v>
      </c>
    </row>
    <row r="1283" spans="1:5">
      <c r="A1283" s="64">
        <v>2619</v>
      </c>
      <c r="B1283" s="64">
        <v>64</v>
      </c>
      <c r="C1283" s="59">
        <v>2186</v>
      </c>
      <c r="D1283" s="59">
        <v>80</v>
      </c>
      <c r="E1283" s="59" t="s">
        <v>264</v>
      </c>
    </row>
    <row r="1284" spans="1:5">
      <c r="A1284" s="64">
        <v>2620</v>
      </c>
      <c r="B1284" s="64">
        <v>64</v>
      </c>
      <c r="C1284" s="59">
        <v>2186</v>
      </c>
      <c r="D1284" s="59">
        <v>80</v>
      </c>
      <c r="E1284" s="59" t="s">
        <v>264</v>
      </c>
    </row>
    <row r="1285" spans="1:5">
      <c r="A1285" s="64">
        <v>2621</v>
      </c>
      <c r="B1285" s="64">
        <v>64</v>
      </c>
      <c r="C1285" s="59">
        <v>2186</v>
      </c>
      <c r="D1285" s="59">
        <v>80</v>
      </c>
      <c r="E1285" s="59" t="s">
        <v>264</v>
      </c>
    </row>
    <row r="1286" spans="1:5">
      <c r="A1286" s="64">
        <v>2622</v>
      </c>
      <c r="B1286" s="64">
        <v>64</v>
      </c>
      <c r="C1286" s="59">
        <v>2186</v>
      </c>
      <c r="D1286" s="59">
        <v>80</v>
      </c>
      <c r="E1286" s="59" t="s">
        <v>264</v>
      </c>
    </row>
    <row r="1287" spans="1:5">
      <c r="A1287" s="64">
        <v>2623</v>
      </c>
      <c r="B1287" s="64">
        <v>64</v>
      </c>
      <c r="C1287" s="59">
        <v>2186</v>
      </c>
      <c r="D1287" s="59">
        <v>80</v>
      </c>
      <c r="E1287" s="59" t="s">
        <v>264</v>
      </c>
    </row>
    <row r="1288" spans="1:5">
      <c r="A1288" s="64">
        <v>2624</v>
      </c>
      <c r="B1288" s="64">
        <v>57</v>
      </c>
      <c r="C1288" s="59">
        <v>1608</v>
      </c>
      <c r="D1288" s="59">
        <v>219</v>
      </c>
      <c r="E1288" s="59" t="s">
        <v>264</v>
      </c>
    </row>
    <row r="1289" spans="1:5">
      <c r="A1289" s="64">
        <v>2625</v>
      </c>
      <c r="B1289" s="64">
        <v>57</v>
      </c>
      <c r="C1289" s="59">
        <v>1608</v>
      </c>
      <c r="D1289" s="59">
        <v>219</v>
      </c>
      <c r="E1289" s="59" t="s">
        <v>264</v>
      </c>
    </row>
    <row r="1290" spans="1:5">
      <c r="A1290" s="64">
        <v>2626</v>
      </c>
      <c r="B1290" s="64">
        <v>64</v>
      </c>
      <c r="C1290" s="59">
        <v>2186</v>
      </c>
      <c r="D1290" s="59">
        <v>80</v>
      </c>
      <c r="E1290" s="59" t="s">
        <v>264</v>
      </c>
    </row>
    <row r="1291" spans="1:5">
      <c r="A1291" s="64">
        <v>2627</v>
      </c>
      <c r="B1291" s="64">
        <v>64</v>
      </c>
      <c r="C1291" s="59">
        <v>2186</v>
      </c>
      <c r="D1291" s="59">
        <v>80</v>
      </c>
      <c r="E1291" s="59" t="s">
        <v>264</v>
      </c>
    </row>
    <row r="1292" spans="1:5">
      <c r="A1292" s="64">
        <v>2628</v>
      </c>
      <c r="B1292" s="64">
        <v>64</v>
      </c>
      <c r="C1292" s="59">
        <v>2186</v>
      </c>
      <c r="D1292" s="59">
        <v>80</v>
      </c>
      <c r="E1292" s="59" t="s">
        <v>264</v>
      </c>
    </row>
    <row r="1293" spans="1:5">
      <c r="A1293" s="64">
        <v>2630</v>
      </c>
      <c r="B1293" s="64">
        <v>64</v>
      </c>
      <c r="C1293" s="59">
        <v>2186</v>
      </c>
      <c r="D1293" s="59">
        <v>80</v>
      </c>
      <c r="E1293" s="59" t="s">
        <v>264</v>
      </c>
    </row>
    <row r="1294" spans="1:5">
      <c r="A1294" s="64">
        <v>2631</v>
      </c>
      <c r="B1294" s="64">
        <v>64</v>
      </c>
      <c r="C1294" s="59">
        <v>2186</v>
      </c>
      <c r="D1294" s="59">
        <v>80</v>
      </c>
      <c r="E1294" s="59" t="s">
        <v>264</v>
      </c>
    </row>
    <row r="1295" spans="1:5">
      <c r="A1295" s="64">
        <v>2632</v>
      </c>
      <c r="B1295" s="64">
        <v>64</v>
      </c>
      <c r="C1295" s="59">
        <v>2186</v>
      </c>
      <c r="D1295" s="59">
        <v>80</v>
      </c>
      <c r="E1295" s="59" t="s">
        <v>264</v>
      </c>
    </row>
    <row r="1296" spans="1:5">
      <c r="A1296" s="64">
        <v>2633</v>
      </c>
      <c r="B1296" s="64">
        <v>64</v>
      </c>
      <c r="C1296" s="59">
        <v>2186</v>
      </c>
      <c r="D1296" s="59">
        <v>80</v>
      </c>
      <c r="E1296" s="59" t="s">
        <v>264</v>
      </c>
    </row>
    <row r="1297" spans="1:5">
      <c r="A1297" s="64">
        <v>2640</v>
      </c>
      <c r="B1297" s="64">
        <v>57</v>
      </c>
      <c r="C1297" s="59">
        <v>1608</v>
      </c>
      <c r="D1297" s="59">
        <v>219</v>
      </c>
      <c r="E1297" s="59" t="s">
        <v>264</v>
      </c>
    </row>
    <row r="1298" spans="1:5">
      <c r="A1298" s="64">
        <v>2641</v>
      </c>
      <c r="B1298" s="64">
        <v>57</v>
      </c>
      <c r="C1298" s="59">
        <v>1608</v>
      </c>
      <c r="D1298" s="59">
        <v>219</v>
      </c>
      <c r="E1298" s="59" t="s">
        <v>264</v>
      </c>
    </row>
    <row r="1299" spans="1:5">
      <c r="A1299" s="64">
        <v>2642</v>
      </c>
      <c r="B1299" s="64">
        <v>57</v>
      </c>
      <c r="C1299" s="59">
        <v>1608</v>
      </c>
      <c r="D1299" s="59">
        <v>219</v>
      </c>
      <c r="E1299" s="59" t="s">
        <v>264</v>
      </c>
    </row>
    <row r="1300" spans="1:5">
      <c r="A1300" s="64">
        <v>2643</v>
      </c>
      <c r="B1300" s="64">
        <v>57</v>
      </c>
      <c r="C1300" s="59">
        <v>1608</v>
      </c>
      <c r="D1300" s="59">
        <v>219</v>
      </c>
      <c r="E1300" s="59" t="s">
        <v>264</v>
      </c>
    </row>
    <row r="1301" spans="1:5">
      <c r="A1301" s="64">
        <v>2644</v>
      </c>
      <c r="B1301" s="64">
        <v>57</v>
      </c>
      <c r="C1301" s="59">
        <v>1608</v>
      </c>
      <c r="D1301" s="59">
        <v>219</v>
      </c>
      <c r="E1301" s="59" t="s">
        <v>264</v>
      </c>
    </row>
    <row r="1302" spans="1:5">
      <c r="A1302" s="64">
        <v>2645</v>
      </c>
      <c r="B1302" s="64">
        <v>54</v>
      </c>
      <c r="C1302" s="59">
        <v>1330</v>
      </c>
      <c r="D1302" s="59">
        <v>358</v>
      </c>
      <c r="E1302" s="59" t="s">
        <v>264</v>
      </c>
    </row>
    <row r="1303" spans="1:5">
      <c r="A1303" s="64">
        <v>2646</v>
      </c>
      <c r="B1303" s="64">
        <v>54</v>
      </c>
      <c r="C1303" s="59">
        <v>1330</v>
      </c>
      <c r="D1303" s="59">
        <v>358</v>
      </c>
      <c r="E1303" s="59" t="s">
        <v>264</v>
      </c>
    </row>
    <row r="1304" spans="1:5">
      <c r="A1304" s="64">
        <v>2647</v>
      </c>
      <c r="B1304" s="64">
        <v>54</v>
      </c>
      <c r="C1304" s="59">
        <v>1330</v>
      </c>
      <c r="D1304" s="59">
        <v>358</v>
      </c>
      <c r="E1304" s="59" t="s">
        <v>264</v>
      </c>
    </row>
    <row r="1305" spans="1:5">
      <c r="A1305" s="64">
        <v>2648</v>
      </c>
      <c r="B1305" s="64">
        <v>53</v>
      </c>
      <c r="C1305" s="59">
        <v>1112</v>
      </c>
      <c r="D1305" s="59">
        <v>230</v>
      </c>
      <c r="E1305" s="59" t="s">
        <v>264</v>
      </c>
    </row>
    <row r="1306" spans="1:5">
      <c r="A1306" s="64">
        <v>2649</v>
      </c>
      <c r="B1306" s="64">
        <v>57</v>
      </c>
      <c r="C1306" s="59">
        <v>1608</v>
      </c>
      <c r="D1306" s="59">
        <v>219</v>
      </c>
      <c r="E1306" s="59" t="s">
        <v>264</v>
      </c>
    </row>
    <row r="1307" spans="1:5">
      <c r="A1307" s="64">
        <v>2650</v>
      </c>
      <c r="B1307" s="64">
        <v>57</v>
      </c>
      <c r="C1307" s="59">
        <v>1608</v>
      </c>
      <c r="D1307" s="59">
        <v>219</v>
      </c>
      <c r="E1307" s="59" t="s">
        <v>264</v>
      </c>
    </row>
    <row r="1308" spans="1:5">
      <c r="A1308" s="64">
        <v>2651</v>
      </c>
      <c r="B1308" s="64">
        <v>57</v>
      </c>
      <c r="C1308" s="59">
        <v>1608</v>
      </c>
      <c r="D1308" s="59">
        <v>219</v>
      </c>
      <c r="E1308" s="59" t="s">
        <v>264</v>
      </c>
    </row>
    <row r="1309" spans="1:5">
      <c r="A1309" s="64">
        <v>2652</v>
      </c>
      <c r="B1309" s="64">
        <v>54</v>
      </c>
      <c r="C1309" s="59">
        <v>1330</v>
      </c>
      <c r="D1309" s="59">
        <v>358</v>
      </c>
      <c r="E1309" s="59" t="s">
        <v>264</v>
      </c>
    </row>
    <row r="1310" spans="1:5">
      <c r="A1310" s="64">
        <v>2653</v>
      </c>
      <c r="B1310" s="64">
        <v>57</v>
      </c>
      <c r="C1310" s="59">
        <v>1608</v>
      </c>
      <c r="D1310" s="59">
        <v>219</v>
      </c>
      <c r="E1310" s="59" t="s">
        <v>264</v>
      </c>
    </row>
    <row r="1311" spans="1:5">
      <c r="A1311" s="64">
        <v>2655</v>
      </c>
      <c r="B1311" s="64">
        <v>54</v>
      </c>
      <c r="C1311" s="59">
        <v>1330</v>
      </c>
      <c r="D1311" s="59">
        <v>358</v>
      </c>
      <c r="E1311" s="59" t="s">
        <v>264</v>
      </c>
    </row>
    <row r="1312" spans="1:5">
      <c r="A1312" s="64">
        <v>2656</v>
      </c>
      <c r="B1312" s="64">
        <v>54</v>
      </c>
      <c r="C1312" s="59">
        <v>1330</v>
      </c>
      <c r="D1312" s="59">
        <v>358</v>
      </c>
      <c r="E1312" s="59" t="s">
        <v>264</v>
      </c>
    </row>
    <row r="1313" spans="1:5">
      <c r="A1313" s="64">
        <v>2658</v>
      </c>
      <c r="B1313" s="64">
        <v>54</v>
      </c>
      <c r="C1313" s="59">
        <v>1330</v>
      </c>
      <c r="D1313" s="59">
        <v>358</v>
      </c>
      <c r="E1313" s="59" t="s">
        <v>264</v>
      </c>
    </row>
    <row r="1314" spans="1:5">
      <c r="A1314" s="64">
        <v>2659</v>
      </c>
      <c r="B1314" s="64">
        <v>54</v>
      </c>
      <c r="C1314" s="59">
        <v>1330</v>
      </c>
      <c r="D1314" s="59">
        <v>358</v>
      </c>
      <c r="E1314" s="59" t="s">
        <v>264</v>
      </c>
    </row>
    <row r="1315" spans="1:5">
      <c r="A1315" s="64">
        <v>2660</v>
      </c>
      <c r="B1315" s="64">
        <v>54</v>
      </c>
      <c r="C1315" s="59">
        <v>1330</v>
      </c>
      <c r="D1315" s="59">
        <v>358</v>
      </c>
      <c r="E1315" s="59" t="s">
        <v>264</v>
      </c>
    </row>
    <row r="1316" spans="1:5">
      <c r="A1316" s="64">
        <v>2661</v>
      </c>
      <c r="B1316" s="64">
        <v>54</v>
      </c>
      <c r="C1316" s="59">
        <v>1330</v>
      </c>
      <c r="D1316" s="59">
        <v>358</v>
      </c>
      <c r="E1316" s="59" t="s">
        <v>264</v>
      </c>
    </row>
    <row r="1317" spans="1:5">
      <c r="A1317" s="64">
        <v>2663</v>
      </c>
      <c r="B1317" s="64">
        <v>54</v>
      </c>
      <c r="C1317" s="59">
        <v>1330</v>
      </c>
      <c r="D1317" s="59">
        <v>358</v>
      </c>
      <c r="E1317" s="59" t="s">
        <v>264</v>
      </c>
    </row>
    <row r="1318" spans="1:5">
      <c r="A1318" s="64">
        <v>2665</v>
      </c>
      <c r="B1318" s="64">
        <v>54</v>
      </c>
      <c r="C1318" s="59">
        <v>1330</v>
      </c>
      <c r="D1318" s="59">
        <v>358</v>
      </c>
      <c r="E1318" s="59" t="s">
        <v>264</v>
      </c>
    </row>
    <row r="1319" spans="1:5">
      <c r="A1319" s="64">
        <v>2666</v>
      </c>
      <c r="B1319" s="64">
        <v>57</v>
      </c>
      <c r="C1319" s="59">
        <v>1608</v>
      </c>
      <c r="D1319" s="59">
        <v>219</v>
      </c>
      <c r="E1319" s="59" t="s">
        <v>264</v>
      </c>
    </row>
    <row r="1320" spans="1:5">
      <c r="A1320" s="64">
        <v>2668</v>
      </c>
      <c r="B1320" s="64">
        <v>57</v>
      </c>
      <c r="C1320" s="59">
        <v>1608</v>
      </c>
      <c r="D1320" s="59">
        <v>219</v>
      </c>
      <c r="E1320" s="59" t="s">
        <v>264</v>
      </c>
    </row>
    <row r="1321" spans="1:5">
      <c r="A1321" s="64">
        <v>2669</v>
      </c>
      <c r="B1321" s="64">
        <v>56</v>
      </c>
      <c r="C1321" s="59">
        <v>1164</v>
      </c>
      <c r="D1321" s="59">
        <v>283</v>
      </c>
      <c r="E1321" s="59" t="s">
        <v>264</v>
      </c>
    </row>
    <row r="1322" spans="1:5">
      <c r="A1322" s="64">
        <v>2671</v>
      </c>
      <c r="B1322" s="64">
        <v>56</v>
      </c>
      <c r="C1322" s="59">
        <v>1164</v>
      </c>
      <c r="D1322" s="59">
        <v>283</v>
      </c>
      <c r="E1322" s="59" t="s">
        <v>264</v>
      </c>
    </row>
    <row r="1323" spans="1:5">
      <c r="A1323" s="64">
        <v>2672</v>
      </c>
      <c r="B1323" s="64">
        <v>54</v>
      </c>
      <c r="C1323" s="59">
        <v>1330</v>
      </c>
      <c r="D1323" s="59">
        <v>358</v>
      </c>
      <c r="E1323" s="59" t="s">
        <v>264</v>
      </c>
    </row>
    <row r="1324" spans="1:5">
      <c r="A1324" s="64">
        <v>2675</v>
      </c>
      <c r="B1324" s="64">
        <v>54</v>
      </c>
      <c r="C1324" s="59">
        <v>1330</v>
      </c>
      <c r="D1324" s="59">
        <v>358</v>
      </c>
      <c r="E1324" s="59" t="s">
        <v>264</v>
      </c>
    </row>
    <row r="1325" spans="1:5">
      <c r="A1325" s="64">
        <v>2678</v>
      </c>
      <c r="B1325" s="64">
        <v>54</v>
      </c>
      <c r="C1325" s="59">
        <v>1330</v>
      </c>
      <c r="D1325" s="59">
        <v>358</v>
      </c>
      <c r="E1325" s="59" t="s">
        <v>264</v>
      </c>
    </row>
    <row r="1326" spans="1:5">
      <c r="A1326" s="64">
        <v>2680</v>
      </c>
      <c r="B1326" s="64">
        <v>54</v>
      </c>
      <c r="C1326" s="59">
        <v>1330</v>
      </c>
      <c r="D1326" s="59">
        <v>358</v>
      </c>
      <c r="E1326" s="59" t="s">
        <v>264</v>
      </c>
    </row>
    <row r="1327" spans="1:5">
      <c r="A1327" s="64">
        <v>2681</v>
      </c>
      <c r="B1327" s="64">
        <v>54</v>
      </c>
      <c r="C1327" s="59">
        <v>1330</v>
      </c>
      <c r="D1327" s="59">
        <v>358</v>
      </c>
      <c r="E1327" s="59" t="s">
        <v>264</v>
      </c>
    </row>
    <row r="1328" spans="1:5">
      <c r="A1328" s="64">
        <v>2700</v>
      </c>
      <c r="B1328" s="64">
        <v>54</v>
      </c>
      <c r="C1328" s="59">
        <v>1330</v>
      </c>
      <c r="D1328" s="59">
        <v>358</v>
      </c>
      <c r="E1328" s="59" t="s">
        <v>264</v>
      </c>
    </row>
    <row r="1329" spans="1:5">
      <c r="A1329" s="64">
        <v>2701</v>
      </c>
      <c r="B1329" s="64">
        <v>54</v>
      </c>
      <c r="C1329" s="59">
        <v>1330</v>
      </c>
      <c r="D1329" s="59">
        <v>358</v>
      </c>
      <c r="E1329" s="59" t="s">
        <v>264</v>
      </c>
    </row>
    <row r="1330" spans="1:5">
      <c r="A1330" s="64">
        <v>2702</v>
      </c>
      <c r="B1330" s="64">
        <v>54</v>
      </c>
      <c r="C1330" s="59">
        <v>1330</v>
      </c>
      <c r="D1330" s="59">
        <v>358</v>
      </c>
      <c r="E1330" s="59" t="s">
        <v>264</v>
      </c>
    </row>
    <row r="1331" spans="1:5">
      <c r="A1331" s="64">
        <v>2703</v>
      </c>
      <c r="B1331" s="64">
        <v>54</v>
      </c>
      <c r="C1331" s="59">
        <v>1330</v>
      </c>
      <c r="D1331" s="59">
        <v>358</v>
      </c>
      <c r="E1331" s="59" t="s">
        <v>264</v>
      </c>
    </row>
    <row r="1332" spans="1:5">
      <c r="A1332" s="64">
        <v>2705</v>
      </c>
      <c r="B1332" s="64">
        <v>54</v>
      </c>
      <c r="C1332" s="59">
        <v>1330</v>
      </c>
      <c r="D1332" s="59">
        <v>358</v>
      </c>
      <c r="E1332" s="59" t="s">
        <v>264</v>
      </c>
    </row>
    <row r="1333" spans="1:5">
      <c r="A1333" s="64">
        <v>2706</v>
      </c>
      <c r="B1333" s="64">
        <v>54</v>
      </c>
      <c r="C1333" s="59">
        <v>1330</v>
      </c>
      <c r="D1333" s="59">
        <v>358</v>
      </c>
      <c r="E1333" s="59" t="s">
        <v>264</v>
      </c>
    </row>
    <row r="1334" spans="1:5">
      <c r="A1334" s="64">
        <v>2707</v>
      </c>
      <c r="B1334" s="64">
        <v>54</v>
      </c>
      <c r="C1334" s="59">
        <v>1330</v>
      </c>
      <c r="D1334" s="59">
        <v>358</v>
      </c>
      <c r="E1334" s="59" t="s">
        <v>264</v>
      </c>
    </row>
    <row r="1335" spans="1:5">
      <c r="A1335" s="64">
        <v>2708</v>
      </c>
      <c r="B1335" s="64">
        <v>54</v>
      </c>
      <c r="C1335" s="59">
        <v>1330</v>
      </c>
      <c r="D1335" s="59">
        <v>358</v>
      </c>
      <c r="E1335" s="59" t="s">
        <v>264</v>
      </c>
    </row>
    <row r="1336" spans="1:5">
      <c r="A1336" s="64">
        <v>2710</v>
      </c>
      <c r="B1336" s="64">
        <v>54</v>
      </c>
      <c r="C1336" s="59">
        <v>1330</v>
      </c>
      <c r="D1336" s="59">
        <v>358</v>
      </c>
      <c r="E1336" s="59" t="s">
        <v>264</v>
      </c>
    </row>
    <row r="1337" spans="1:5">
      <c r="A1337" s="64">
        <v>2711</v>
      </c>
      <c r="B1337" s="64">
        <v>54</v>
      </c>
      <c r="C1337" s="59">
        <v>1330</v>
      </c>
      <c r="D1337" s="59">
        <v>358</v>
      </c>
      <c r="E1337" s="59" t="s">
        <v>264</v>
      </c>
    </row>
    <row r="1338" spans="1:5">
      <c r="A1338" s="64">
        <v>2712</v>
      </c>
      <c r="B1338" s="64">
        <v>54</v>
      </c>
      <c r="C1338" s="59">
        <v>1330</v>
      </c>
      <c r="D1338" s="59">
        <v>358</v>
      </c>
      <c r="E1338" s="59" t="s">
        <v>264</v>
      </c>
    </row>
    <row r="1339" spans="1:5">
      <c r="A1339" s="64">
        <v>2713</v>
      </c>
      <c r="B1339" s="64">
        <v>54</v>
      </c>
      <c r="C1339" s="59">
        <v>1330</v>
      </c>
      <c r="D1339" s="59">
        <v>358</v>
      </c>
      <c r="E1339" s="59" t="s">
        <v>264</v>
      </c>
    </row>
    <row r="1340" spans="1:5">
      <c r="A1340" s="64">
        <v>2714</v>
      </c>
      <c r="B1340" s="64">
        <v>54</v>
      </c>
      <c r="C1340" s="59">
        <v>1330</v>
      </c>
      <c r="D1340" s="59">
        <v>358</v>
      </c>
      <c r="E1340" s="59" t="s">
        <v>264</v>
      </c>
    </row>
    <row r="1341" spans="1:5">
      <c r="A1341" s="64">
        <v>2715</v>
      </c>
      <c r="B1341" s="64">
        <v>54</v>
      </c>
      <c r="C1341" s="59">
        <v>1330</v>
      </c>
      <c r="D1341" s="59">
        <v>358</v>
      </c>
      <c r="E1341" s="59" t="s">
        <v>264</v>
      </c>
    </row>
    <row r="1342" spans="1:5">
      <c r="A1342" s="64">
        <v>2716</v>
      </c>
      <c r="B1342" s="64">
        <v>54</v>
      </c>
      <c r="C1342" s="59">
        <v>1330</v>
      </c>
      <c r="D1342" s="59">
        <v>358</v>
      </c>
      <c r="E1342" s="59" t="s">
        <v>264</v>
      </c>
    </row>
    <row r="1343" spans="1:5">
      <c r="A1343" s="64">
        <v>2717</v>
      </c>
      <c r="B1343" s="64">
        <v>53</v>
      </c>
      <c r="C1343" s="59">
        <v>1112</v>
      </c>
      <c r="D1343" s="59">
        <v>230</v>
      </c>
      <c r="E1343" s="59" t="s">
        <v>264</v>
      </c>
    </row>
    <row r="1344" spans="1:5">
      <c r="A1344" s="64">
        <v>2720</v>
      </c>
      <c r="B1344" s="64">
        <v>57</v>
      </c>
      <c r="C1344" s="59">
        <v>1608</v>
      </c>
      <c r="D1344" s="59">
        <v>219</v>
      </c>
      <c r="E1344" s="59" t="s">
        <v>264</v>
      </c>
    </row>
    <row r="1345" spans="1:5">
      <c r="A1345" s="64">
        <v>2721</v>
      </c>
      <c r="B1345" s="64">
        <v>57</v>
      </c>
      <c r="C1345" s="59">
        <v>1608</v>
      </c>
      <c r="D1345" s="59">
        <v>219</v>
      </c>
      <c r="E1345" s="59" t="s">
        <v>264</v>
      </c>
    </row>
    <row r="1346" spans="1:5">
      <c r="A1346" s="64">
        <v>2722</v>
      </c>
      <c r="B1346" s="64">
        <v>57</v>
      </c>
      <c r="C1346" s="59">
        <v>1608</v>
      </c>
      <c r="D1346" s="59">
        <v>219</v>
      </c>
      <c r="E1346" s="59" t="s">
        <v>264</v>
      </c>
    </row>
    <row r="1347" spans="1:5">
      <c r="A1347" s="64">
        <v>2725</v>
      </c>
      <c r="B1347" s="64">
        <v>57</v>
      </c>
      <c r="C1347" s="59">
        <v>1608</v>
      </c>
      <c r="D1347" s="59">
        <v>219</v>
      </c>
      <c r="E1347" s="59" t="s">
        <v>264</v>
      </c>
    </row>
    <row r="1348" spans="1:5">
      <c r="A1348" s="64">
        <v>2726</v>
      </c>
      <c r="B1348" s="64">
        <v>57</v>
      </c>
      <c r="C1348" s="59">
        <v>1608</v>
      </c>
      <c r="D1348" s="59">
        <v>219</v>
      </c>
      <c r="E1348" s="59" t="s">
        <v>264</v>
      </c>
    </row>
    <row r="1349" spans="1:5">
      <c r="A1349" s="64">
        <v>2727</v>
      </c>
      <c r="B1349" s="64">
        <v>57</v>
      </c>
      <c r="C1349" s="59">
        <v>1608</v>
      </c>
      <c r="D1349" s="59">
        <v>219</v>
      </c>
      <c r="E1349" s="59" t="s">
        <v>264</v>
      </c>
    </row>
    <row r="1350" spans="1:5">
      <c r="A1350" s="64">
        <v>2729</v>
      </c>
      <c r="B1350" s="64">
        <v>57</v>
      </c>
      <c r="C1350" s="59">
        <v>1608</v>
      </c>
      <c r="D1350" s="59">
        <v>219</v>
      </c>
      <c r="E1350" s="59" t="s">
        <v>264</v>
      </c>
    </row>
    <row r="1351" spans="1:5">
      <c r="A1351" s="64">
        <v>2730</v>
      </c>
      <c r="B1351" s="64">
        <v>57</v>
      </c>
      <c r="C1351" s="59">
        <v>1608</v>
      </c>
      <c r="D1351" s="59">
        <v>219</v>
      </c>
      <c r="E1351" s="59" t="s">
        <v>264</v>
      </c>
    </row>
    <row r="1352" spans="1:5">
      <c r="A1352" s="64">
        <v>2731</v>
      </c>
      <c r="B1352" s="64">
        <v>54</v>
      </c>
      <c r="C1352" s="59">
        <v>1330</v>
      </c>
      <c r="D1352" s="59">
        <v>358</v>
      </c>
      <c r="E1352" s="59" t="s">
        <v>264</v>
      </c>
    </row>
    <row r="1353" spans="1:5">
      <c r="A1353" s="64">
        <v>2732</v>
      </c>
      <c r="B1353" s="64">
        <v>54</v>
      </c>
      <c r="C1353" s="59">
        <v>1330</v>
      </c>
      <c r="D1353" s="59">
        <v>358</v>
      </c>
      <c r="E1353" s="59" t="s">
        <v>264</v>
      </c>
    </row>
    <row r="1354" spans="1:5">
      <c r="A1354" s="64">
        <v>2733</v>
      </c>
      <c r="B1354" s="64">
        <v>54</v>
      </c>
      <c r="C1354" s="59">
        <v>1330</v>
      </c>
      <c r="D1354" s="59">
        <v>358</v>
      </c>
      <c r="E1354" s="59" t="s">
        <v>264</v>
      </c>
    </row>
    <row r="1355" spans="1:5">
      <c r="A1355" s="64">
        <v>2734</v>
      </c>
      <c r="B1355" s="64">
        <v>54</v>
      </c>
      <c r="C1355" s="59">
        <v>1330</v>
      </c>
      <c r="D1355" s="59">
        <v>358</v>
      </c>
      <c r="E1355" s="59" t="s">
        <v>264</v>
      </c>
    </row>
    <row r="1356" spans="1:5">
      <c r="A1356" s="64">
        <v>2735</v>
      </c>
      <c r="B1356" s="64">
        <v>54</v>
      </c>
      <c r="C1356" s="59">
        <v>1330</v>
      </c>
      <c r="D1356" s="59">
        <v>358</v>
      </c>
      <c r="E1356" s="59" t="s">
        <v>264</v>
      </c>
    </row>
    <row r="1357" spans="1:5">
      <c r="A1357" s="64">
        <v>2736</v>
      </c>
      <c r="B1357" s="64">
        <v>54</v>
      </c>
      <c r="C1357" s="59">
        <v>1330</v>
      </c>
      <c r="D1357" s="59">
        <v>358</v>
      </c>
      <c r="E1357" s="59" t="s">
        <v>264</v>
      </c>
    </row>
    <row r="1358" spans="1:5">
      <c r="A1358" s="64">
        <v>2737</v>
      </c>
      <c r="B1358" s="64">
        <v>53</v>
      </c>
      <c r="C1358" s="59">
        <v>1112</v>
      </c>
      <c r="D1358" s="59">
        <v>230</v>
      </c>
      <c r="E1358" s="59" t="s">
        <v>264</v>
      </c>
    </row>
    <row r="1359" spans="1:5">
      <c r="A1359" s="64">
        <v>2738</v>
      </c>
      <c r="B1359" s="64">
        <v>53</v>
      </c>
      <c r="C1359" s="59">
        <v>1112</v>
      </c>
      <c r="D1359" s="59">
        <v>230</v>
      </c>
      <c r="E1359" s="59" t="s">
        <v>264</v>
      </c>
    </row>
    <row r="1360" spans="1:5">
      <c r="A1360" s="64">
        <v>2739</v>
      </c>
      <c r="B1360" s="64">
        <v>53</v>
      </c>
      <c r="C1360" s="59">
        <v>1112</v>
      </c>
      <c r="D1360" s="59">
        <v>230</v>
      </c>
      <c r="E1360" s="59" t="s">
        <v>264</v>
      </c>
    </row>
    <row r="1361" spans="1:5">
      <c r="A1361" s="64">
        <v>2740</v>
      </c>
      <c r="B1361" s="64">
        <v>63</v>
      </c>
      <c r="C1361" s="59">
        <v>642</v>
      </c>
      <c r="D1361" s="59">
        <v>541</v>
      </c>
      <c r="E1361" s="59" t="s">
        <v>264</v>
      </c>
    </row>
    <row r="1362" spans="1:5">
      <c r="A1362" s="64">
        <v>2745</v>
      </c>
      <c r="B1362" s="64">
        <v>63</v>
      </c>
      <c r="C1362" s="59">
        <v>642</v>
      </c>
      <c r="D1362" s="59">
        <v>541</v>
      </c>
      <c r="E1362" s="59" t="s">
        <v>264</v>
      </c>
    </row>
    <row r="1363" spans="1:5">
      <c r="A1363" s="64">
        <v>2746</v>
      </c>
      <c r="B1363" s="64">
        <v>63</v>
      </c>
      <c r="C1363" s="59">
        <v>642</v>
      </c>
      <c r="D1363" s="59">
        <v>541</v>
      </c>
      <c r="E1363" s="59" t="s">
        <v>264</v>
      </c>
    </row>
    <row r="1364" spans="1:5">
      <c r="A1364" s="64">
        <v>2747</v>
      </c>
      <c r="B1364" s="64">
        <v>63</v>
      </c>
      <c r="C1364" s="59">
        <v>642</v>
      </c>
      <c r="D1364" s="59">
        <v>541</v>
      </c>
      <c r="E1364" s="59" t="s">
        <v>264</v>
      </c>
    </row>
    <row r="1365" spans="1:5">
      <c r="A1365" s="64">
        <v>2748</v>
      </c>
      <c r="B1365" s="64">
        <v>63</v>
      </c>
      <c r="C1365" s="59">
        <v>642</v>
      </c>
      <c r="D1365" s="59">
        <v>541</v>
      </c>
      <c r="E1365" s="59" t="s">
        <v>264</v>
      </c>
    </row>
    <row r="1366" spans="1:5">
      <c r="A1366" s="64">
        <v>2749</v>
      </c>
      <c r="B1366" s="64">
        <v>63</v>
      </c>
      <c r="C1366" s="59">
        <v>642</v>
      </c>
      <c r="D1366" s="59">
        <v>541</v>
      </c>
      <c r="E1366" s="59" t="s">
        <v>264</v>
      </c>
    </row>
    <row r="1367" spans="1:5">
      <c r="A1367" s="64">
        <v>2750</v>
      </c>
      <c r="B1367" s="64">
        <v>63</v>
      </c>
      <c r="C1367" s="59">
        <v>642</v>
      </c>
      <c r="D1367" s="59">
        <v>541</v>
      </c>
      <c r="E1367" s="59" t="s">
        <v>264</v>
      </c>
    </row>
    <row r="1368" spans="1:5">
      <c r="A1368" s="64">
        <v>2751</v>
      </c>
      <c r="B1368" s="64">
        <v>63</v>
      </c>
      <c r="C1368" s="59">
        <v>642</v>
      </c>
      <c r="D1368" s="59">
        <v>541</v>
      </c>
      <c r="E1368" s="59" t="s">
        <v>264</v>
      </c>
    </row>
    <row r="1369" spans="1:5">
      <c r="A1369" s="64">
        <v>2752</v>
      </c>
      <c r="B1369" s="64">
        <v>63</v>
      </c>
      <c r="C1369" s="59">
        <v>642</v>
      </c>
      <c r="D1369" s="59">
        <v>541</v>
      </c>
      <c r="E1369" s="59" t="s">
        <v>264</v>
      </c>
    </row>
    <row r="1370" spans="1:5">
      <c r="A1370" s="64">
        <v>2753</v>
      </c>
      <c r="B1370" s="64">
        <v>63</v>
      </c>
      <c r="C1370" s="59">
        <v>642</v>
      </c>
      <c r="D1370" s="59">
        <v>541</v>
      </c>
      <c r="E1370" s="59" t="s">
        <v>264</v>
      </c>
    </row>
    <row r="1371" spans="1:5">
      <c r="A1371" s="64">
        <v>2754</v>
      </c>
      <c r="B1371" s="64">
        <v>63</v>
      </c>
      <c r="C1371" s="59">
        <v>642</v>
      </c>
      <c r="D1371" s="59">
        <v>541</v>
      </c>
      <c r="E1371" s="59" t="s">
        <v>264</v>
      </c>
    </row>
    <row r="1372" spans="1:5">
      <c r="A1372" s="64">
        <v>2755</v>
      </c>
      <c r="B1372" s="64">
        <v>63</v>
      </c>
      <c r="C1372" s="59">
        <v>642</v>
      </c>
      <c r="D1372" s="59">
        <v>541</v>
      </c>
      <c r="E1372" s="59" t="s">
        <v>264</v>
      </c>
    </row>
    <row r="1373" spans="1:5">
      <c r="A1373" s="64">
        <v>2756</v>
      </c>
      <c r="B1373" s="64">
        <v>63</v>
      </c>
      <c r="C1373" s="59">
        <v>642</v>
      </c>
      <c r="D1373" s="59">
        <v>541</v>
      </c>
      <c r="E1373" s="59" t="s">
        <v>264</v>
      </c>
    </row>
    <row r="1374" spans="1:5">
      <c r="A1374" s="64">
        <v>2757</v>
      </c>
      <c r="B1374" s="64">
        <v>63</v>
      </c>
      <c r="C1374" s="59">
        <v>642</v>
      </c>
      <c r="D1374" s="59">
        <v>541</v>
      </c>
      <c r="E1374" s="59" t="s">
        <v>264</v>
      </c>
    </row>
    <row r="1375" spans="1:5">
      <c r="A1375" s="64">
        <v>2758</v>
      </c>
      <c r="B1375" s="64">
        <v>63</v>
      </c>
      <c r="C1375" s="59">
        <v>642</v>
      </c>
      <c r="D1375" s="59">
        <v>541</v>
      </c>
      <c r="E1375" s="59" t="s">
        <v>264</v>
      </c>
    </row>
    <row r="1376" spans="1:5">
      <c r="A1376" s="64">
        <v>2759</v>
      </c>
      <c r="B1376" s="64">
        <v>63</v>
      </c>
      <c r="C1376" s="59">
        <v>642</v>
      </c>
      <c r="D1376" s="59">
        <v>541</v>
      </c>
      <c r="E1376" s="59" t="s">
        <v>264</v>
      </c>
    </row>
    <row r="1377" spans="1:5">
      <c r="A1377" s="64">
        <v>2760</v>
      </c>
      <c r="B1377" s="64">
        <v>63</v>
      </c>
      <c r="C1377" s="59">
        <v>642</v>
      </c>
      <c r="D1377" s="59">
        <v>541</v>
      </c>
      <c r="E1377" s="59" t="s">
        <v>264</v>
      </c>
    </row>
    <row r="1378" spans="1:5">
      <c r="A1378" s="64">
        <v>2761</v>
      </c>
      <c r="B1378" s="64">
        <v>63</v>
      </c>
      <c r="C1378" s="59">
        <v>642</v>
      </c>
      <c r="D1378" s="59">
        <v>541</v>
      </c>
      <c r="E1378" s="59" t="s">
        <v>264</v>
      </c>
    </row>
    <row r="1379" spans="1:5">
      <c r="A1379" s="64">
        <v>2762</v>
      </c>
      <c r="B1379" s="64">
        <v>63</v>
      </c>
      <c r="C1379" s="59">
        <v>642</v>
      </c>
      <c r="D1379" s="59">
        <v>541</v>
      </c>
      <c r="E1379" s="59" t="s">
        <v>264</v>
      </c>
    </row>
    <row r="1380" spans="1:5">
      <c r="A1380" s="64">
        <v>2763</v>
      </c>
      <c r="B1380" s="64">
        <v>63</v>
      </c>
      <c r="C1380" s="59">
        <v>642</v>
      </c>
      <c r="D1380" s="59">
        <v>541</v>
      </c>
      <c r="E1380" s="59" t="s">
        <v>264</v>
      </c>
    </row>
    <row r="1381" spans="1:5">
      <c r="A1381" s="64">
        <v>2764</v>
      </c>
      <c r="B1381" s="64">
        <v>63</v>
      </c>
      <c r="C1381" s="59">
        <v>642</v>
      </c>
      <c r="D1381" s="59">
        <v>541</v>
      </c>
      <c r="E1381" s="59" t="s">
        <v>264</v>
      </c>
    </row>
    <row r="1382" spans="1:5">
      <c r="A1382" s="64">
        <v>2765</v>
      </c>
      <c r="B1382" s="64">
        <v>63</v>
      </c>
      <c r="C1382" s="59">
        <v>642</v>
      </c>
      <c r="D1382" s="59">
        <v>541</v>
      </c>
      <c r="E1382" s="59" t="s">
        <v>264</v>
      </c>
    </row>
    <row r="1383" spans="1:5">
      <c r="A1383" s="64">
        <v>2766</v>
      </c>
      <c r="B1383" s="64">
        <v>63</v>
      </c>
      <c r="C1383" s="59">
        <v>642</v>
      </c>
      <c r="D1383" s="59">
        <v>541</v>
      </c>
      <c r="E1383" s="59" t="s">
        <v>264</v>
      </c>
    </row>
    <row r="1384" spans="1:5">
      <c r="A1384" s="64">
        <v>2767</v>
      </c>
      <c r="B1384" s="64">
        <v>63</v>
      </c>
      <c r="C1384" s="59">
        <v>642</v>
      </c>
      <c r="D1384" s="59">
        <v>541</v>
      </c>
      <c r="E1384" s="59" t="s">
        <v>264</v>
      </c>
    </row>
    <row r="1385" spans="1:5">
      <c r="A1385" s="64">
        <v>2768</v>
      </c>
      <c r="B1385" s="64">
        <v>63</v>
      </c>
      <c r="C1385" s="59">
        <v>642</v>
      </c>
      <c r="D1385" s="59">
        <v>541</v>
      </c>
      <c r="E1385" s="59" t="s">
        <v>264</v>
      </c>
    </row>
    <row r="1386" spans="1:5">
      <c r="A1386" s="64">
        <v>2770</v>
      </c>
      <c r="B1386" s="64">
        <v>63</v>
      </c>
      <c r="C1386" s="59">
        <v>642</v>
      </c>
      <c r="D1386" s="59">
        <v>541</v>
      </c>
      <c r="E1386" s="59" t="s">
        <v>264</v>
      </c>
    </row>
    <row r="1387" spans="1:5">
      <c r="A1387" s="64">
        <v>2773</v>
      </c>
      <c r="B1387" s="64">
        <v>63</v>
      </c>
      <c r="C1387" s="59">
        <v>642</v>
      </c>
      <c r="D1387" s="59">
        <v>541</v>
      </c>
      <c r="E1387" s="59" t="s">
        <v>264</v>
      </c>
    </row>
    <row r="1388" spans="1:5">
      <c r="A1388" s="64">
        <v>2774</v>
      </c>
      <c r="B1388" s="64">
        <v>63</v>
      </c>
      <c r="C1388" s="59">
        <v>642</v>
      </c>
      <c r="D1388" s="59">
        <v>541</v>
      </c>
      <c r="E1388" s="59" t="s">
        <v>264</v>
      </c>
    </row>
    <row r="1389" spans="1:5">
      <c r="A1389" s="64">
        <v>2775</v>
      </c>
      <c r="B1389" s="64">
        <v>63</v>
      </c>
      <c r="C1389" s="59">
        <v>642</v>
      </c>
      <c r="D1389" s="59">
        <v>541</v>
      </c>
      <c r="E1389" s="59" t="s">
        <v>264</v>
      </c>
    </row>
    <row r="1390" spans="1:5">
      <c r="A1390" s="64">
        <v>2776</v>
      </c>
      <c r="B1390" s="64">
        <v>63</v>
      </c>
      <c r="C1390" s="59">
        <v>642</v>
      </c>
      <c r="D1390" s="59">
        <v>541</v>
      </c>
      <c r="E1390" s="59" t="s">
        <v>264</v>
      </c>
    </row>
    <row r="1391" spans="1:5">
      <c r="A1391" s="64">
        <v>2777</v>
      </c>
      <c r="B1391" s="64">
        <v>63</v>
      </c>
      <c r="C1391" s="59">
        <v>642</v>
      </c>
      <c r="D1391" s="59">
        <v>541</v>
      </c>
      <c r="E1391" s="59" t="s">
        <v>264</v>
      </c>
    </row>
    <row r="1392" spans="1:5">
      <c r="A1392" s="64">
        <v>2778</v>
      </c>
      <c r="B1392" s="64">
        <v>63</v>
      </c>
      <c r="C1392" s="59">
        <v>642</v>
      </c>
      <c r="D1392" s="59">
        <v>541</v>
      </c>
      <c r="E1392" s="59" t="s">
        <v>264</v>
      </c>
    </row>
    <row r="1393" spans="1:5">
      <c r="A1393" s="64">
        <v>2779</v>
      </c>
      <c r="B1393" s="64">
        <v>63</v>
      </c>
      <c r="C1393" s="59">
        <v>642</v>
      </c>
      <c r="D1393" s="59">
        <v>541</v>
      </c>
      <c r="E1393" s="59" t="s">
        <v>264</v>
      </c>
    </row>
    <row r="1394" spans="1:5">
      <c r="A1394" s="64">
        <v>2780</v>
      </c>
      <c r="B1394" s="64">
        <v>63</v>
      </c>
      <c r="C1394" s="59">
        <v>642</v>
      </c>
      <c r="D1394" s="59">
        <v>541</v>
      </c>
      <c r="E1394" s="59" t="s">
        <v>264</v>
      </c>
    </row>
    <row r="1395" spans="1:5">
      <c r="A1395" s="64">
        <v>2781</v>
      </c>
      <c r="B1395" s="64">
        <v>63</v>
      </c>
      <c r="C1395" s="59">
        <v>642</v>
      </c>
      <c r="D1395" s="59">
        <v>541</v>
      </c>
      <c r="E1395" s="59" t="s">
        <v>264</v>
      </c>
    </row>
    <row r="1396" spans="1:5">
      <c r="A1396" s="64">
        <v>2782</v>
      </c>
      <c r="B1396" s="64">
        <v>63</v>
      </c>
      <c r="C1396" s="59">
        <v>642</v>
      </c>
      <c r="D1396" s="59">
        <v>541</v>
      </c>
      <c r="E1396" s="59" t="s">
        <v>264</v>
      </c>
    </row>
    <row r="1397" spans="1:5">
      <c r="A1397" s="64">
        <v>2783</v>
      </c>
      <c r="B1397" s="64">
        <v>63</v>
      </c>
      <c r="C1397" s="59">
        <v>642</v>
      </c>
      <c r="D1397" s="59">
        <v>541</v>
      </c>
      <c r="E1397" s="59" t="s">
        <v>264</v>
      </c>
    </row>
    <row r="1398" spans="1:5">
      <c r="A1398" s="64">
        <v>2784</v>
      </c>
      <c r="B1398" s="64">
        <v>63</v>
      </c>
      <c r="C1398" s="59">
        <v>642</v>
      </c>
      <c r="D1398" s="59">
        <v>541</v>
      </c>
      <c r="E1398" s="59" t="s">
        <v>264</v>
      </c>
    </row>
    <row r="1399" spans="1:5">
      <c r="A1399" s="64">
        <v>2785</v>
      </c>
      <c r="B1399" s="64">
        <v>63</v>
      </c>
      <c r="C1399" s="59">
        <v>642</v>
      </c>
      <c r="D1399" s="59">
        <v>541</v>
      </c>
      <c r="E1399" s="59" t="s">
        <v>264</v>
      </c>
    </row>
    <row r="1400" spans="1:5">
      <c r="A1400" s="64">
        <v>2786</v>
      </c>
      <c r="B1400" s="64">
        <v>63</v>
      </c>
      <c r="C1400" s="59">
        <v>642</v>
      </c>
      <c r="D1400" s="59">
        <v>541</v>
      </c>
      <c r="E1400" s="59" t="s">
        <v>264</v>
      </c>
    </row>
    <row r="1401" spans="1:5">
      <c r="A1401" s="64">
        <v>2787</v>
      </c>
      <c r="B1401" s="64">
        <v>62</v>
      </c>
      <c r="C1401" s="59">
        <v>2023</v>
      </c>
      <c r="D1401" s="59">
        <v>89</v>
      </c>
      <c r="E1401" s="59" t="s">
        <v>264</v>
      </c>
    </row>
    <row r="1402" spans="1:5">
      <c r="A1402" s="64">
        <v>2790</v>
      </c>
      <c r="B1402" s="64">
        <v>62</v>
      </c>
      <c r="C1402" s="59">
        <v>2023</v>
      </c>
      <c r="D1402" s="59">
        <v>89</v>
      </c>
      <c r="E1402" s="59" t="s">
        <v>264</v>
      </c>
    </row>
    <row r="1403" spans="1:5">
      <c r="A1403" s="64">
        <v>2791</v>
      </c>
      <c r="B1403" s="64">
        <v>62</v>
      </c>
      <c r="C1403" s="59">
        <v>2023</v>
      </c>
      <c r="D1403" s="59">
        <v>89</v>
      </c>
      <c r="E1403" s="59" t="s">
        <v>264</v>
      </c>
    </row>
    <row r="1404" spans="1:5">
      <c r="A1404" s="64">
        <v>2792</v>
      </c>
      <c r="B1404" s="64">
        <v>62</v>
      </c>
      <c r="C1404" s="59">
        <v>2023</v>
      </c>
      <c r="D1404" s="59">
        <v>89</v>
      </c>
      <c r="E1404" s="59" t="s">
        <v>264</v>
      </c>
    </row>
    <row r="1405" spans="1:5">
      <c r="A1405" s="64">
        <v>2793</v>
      </c>
      <c r="B1405" s="64">
        <v>62</v>
      </c>
      <c r="C1405" s="59">
        <v>2023</v>
      </c>
      <c r="D1405" s="59">
        <v>89</v>
      </c>
      <c r="E1405" s="59" t="s">
        <v>264</v>
      </c>
    </row>
    <row r="1406" spans="1:5">
      <c r="A1406" s="64">
        <v>2794</v>
      </c>
      <c r="B1406" s="64">
        <v>62</v>
      </c>
      <c r="C1406" s="59">
        <v>2023</v>
      </c>
      <c r="D1406" s="59">
        <v>89</v>
      </c>
      <c r="E1406" s="59" t="s">
        <v>264</v>
      </c>
    </row>
    <row r="1407" spans="1:5">
      <c r="A1407" s="64">
        <v>2795</v>
      </c>
      <c r="B1407" s="64">
        <v>62</v>
      </c>
      <c r="C1407" s="59">
        <v>2023</v>
      </c>
      <c r="D1407" s="59">
        <v>89</v>
      </c>
      <c r="E1407" s="59" t="s">
        <v>264</v>
      </c>
    </row>
    <row r="1408" spans="1:5">
      <c r="A1408" s="64">
        <v>2796</v>
      </c>
      <c r="B1408" s="64">
        <v>62</v>
      </c>
      <c r="C1408" s="59">
        <v>2023</v>
      </c>
      <c r="D1408" s="59">
        <v>89</v>
      </c>
      <c r="E1408" s="59" t="s">
        <v>264</v>
      </c>
    </row>
    <row r="1409" spans="1:5">
      <c r="A1409" s="64">
        <v>2797</v>
      </c>
      <c r="B1409" s="64">
        <v>62</v>
      </c>
      <c r="C1409" s="59">
        <v>2023</v>
      </c>
      <c r="D1409" s="59">
        <v>89</v>
      </c>
      <c r="E1409" s="59" t="s">
        <v>264</v>
      </c>
    </row>
    <row r="1410" spans="1:5">
      <c r="A1410" s="64">
        <v>2798</v>
      </c>
      <c r="B1410" s="64">
        <v>62</v>
      </c>
      <c r="C1410" s="59">
        <v>2023</v>
      </c>
      <c r="D1410" s="59">
        <v>89</v>
      </c>
      <c r="E1410" s="59" t="s">
        <v>264</v>
      </c>
    </row>
    <row r="1411" spans="1:5">
      <c r="A1411" s="64">
        <v>2799</v>
      </c>
      <c r="B1411" s="64">
        <v>62</v>
      </c>
      <c r="C1411" s="59">
        <v>2023</v>
      </c>
      <c r="D1411" s="59">
        <v>89</v>
      </c>
      <c r="E1411" s="59" t="s">
        <v>264</v>
      </c>
    </row>
    <row r="1412" spans="1:5">
      <c r="A1412" s="64">
        <v>2800</v>
      </c>
      <c r="B1412" s="64">
        <v>62</v>
      </c>
      <c r="C1412" s="59">
        <v>2023</v>
      </c>
      <c r="D1412" s="59">
        <v>89</v>
      </c>
      <c r="E1412" s="59" t="s">
        <v>264</v>
      </c>
    </row>
    <row r="1413" spans="1:5">
      <c r="A1413" s="64">
        <v>2803</v>
      </c>
      <c r="B1413" s="64">
        <v>56</v>
      </c>
      <c r="C1413" s="59">
        <v>1164</v>
      </c>
      <c r="D1413" s="59">
        <v>283</v>
      </c>
      <c r="E1413" s="59" t="s">
        <v>264</v>
      </c>
    </row>
    <row r="1414" spans="1:5">
      <c r="A1414" s="64">
        <v>2804</v>
      </c>
      <c r="B1414" s="64">
        <v>62</v>
      </c>
      <c r="C1414" s="59">
        <v>2023</v>
      </c>
      <c r="D1414" s="59">
        <v>89</v>
      </c>
      <c r="E1414" s="59" t="s">
        <v>264</v>
      </c>
    </row>
    <row r="1415" spans="1:5">
      <c r="A1415" s="64">
        <v>2805</v>
      </c>
      <c r="B1415" s="64">
        <v>62</v>
      </c>
      <c r="C1415" s="59">
        <v>2023</v>
      </c>
      <c r="D1415" s="59">
        <v>89</v>
      </c>
      <c r="E1415" s="59" t="s">
        <v>264</v>
      </c>
    </row>
    <row r="1416" spans="1:5">
      <c r="A1416" s="64">
        <v>2806</v>
      </c>
      <c r="B1416" s="64">
        <v>56</v>
      </c>
      <c r="C1416" s="59">
        <v>1164</v>
      </c>
      <c r="D1416" s="59">
        <v>283</v>
      </c>
      <c r="E1416" s="59" t="s">
        <v>264</v>
      </c>
    </row>
    <row r="1417" spans="1:5">
      <c r="A1417" s="64">
        <v>2807</v>
      </c>
      <c r="B1417" s="64">
        <v>56</v>
      </c>
      <c r="C1417" s="59">
        <v>1164</v>
      </c>
      <c r="D1417" s="59">
        <v>283</v>
      </c>
      <c r="E1417" s="59" t="s">
        <v>264</v>
      </c>
    </row>
    <row r="1418" spans="1:5">
      <c r="A1418" s="64">
        <v>2808</v>
      </c>
      <c r="B1418" s="64">
        <v>62</v>
      </c>
      <c r="C1418" s="59">
        <v>2023</v>
      </c>
      <c r="D1418" s="59">
        <v>89</v>
      </c>
      <c r="E1418" s="59" t="s">
        <v>264</v>
      </c>
    </row>
    <row r="1419" spans="1:5">
      <c r="A1419" s="64">
        <v>2809</v>
      </c>
      <c r="B1419" s="64">
        <v>56</v>
      </c>
      <c r="C1419" s="59">
        <v>1164</v>
      </c>
      <c r="D1419" s="59">
        <v>283</v>
      </c>
      <c r="E1419" s="59" t="s">
        <v>264</v>
      </c>
    </row>
    <row r="1420" spans="1:5">
      <c r="A1420" s="64">
        <v>2810</v>
      </c>
      <c r="B1420" s="64">
        <v>56</v>
      </c>
      <c r="C1420" s="59">
        <v>1164</v>
      </c>
      <c r="D1420" s="59">
        <v>283</v>
      </c>
      <c r="E1420" s="59" t="s">
        <v>264</v>
      </c>
    </row>
    <row r="1421" spans="1:5">
      <c r="A1421" s="64">
        <v>2820</v>
      </c>
      <c r="B1421" s="64">
        <v>56</v>
      </c>
      <c r="C1421" s="59">
        <v>1164</v>
      </c>
      <c r="D1421" s="59">
        <v>283</v>
      </c>
      <c r="E1421" s="59" t="s">
        <v>264</v>
      </c>
    </row>
    <row r="1422" spans="1:5">
      <c r="A1422" s="64">
        <v>2821</v>
      </c>
      <c r="B1422" s="64">
        <v>56</v>
      </c>
      <c r="C1422" s="59">
        <v>1164</v>
      </c>
      <c r="D1422" s="59">
        <v>283</v>
      </c>
      <c r="E1422" s="59" t="s">
        <v>264</v>
      </c>
    </row>
    <row r="1423" spans="1:5">
      <c r="A1423" s="64">
        <v>2823</v>
      </c>
      <c r="B1423" s="64">
        <v>56</v>
      </c>
      <c r="C1423" s="59">
        <v>1164</v>
      </c>
      <c r="D1423" s="59">
        <v>283</v>
      </c>
      <c r="E1423" s="59" t="s">
        <v>264</v>
      </c>
    </row>
    <row r="1424" spans="1:5">
      <c r="A1424" s="64">
        <v>2824</v>
      </c>
      <c r="B1424" s="64">
        <v>56</v>
      </c>
      <c r="C1424" s="59">
        <v>1164</v>
      </c>
      <c r="D1424" s="59">
        <v>283</v>
      </c>
      <c r="E1424" s="59" t="s">
        <v>264</v>
      </c>
    </row>
    <row r="1425" spans="1:5">
      <c r="A1425" s="64">
        <v>2825</v>
      </c>
      <c r="B1425" s="64">
        <v>56</v>
      </c>
      <c r="C1425" s="59">
        <v>1164</v>
      </c>
      <c r="D1425" s="59">
        <v>283</v>
      </c>
      <c r="E1425" s="59" t="s">
        <v>264</v>
      </c>
    </row>
    <row r="1426" spans="1:5">
      <c r="A1426" s="64">
        <v>2826</v>
      </c>
      <c r="B1426" s="64">
        <v>56</v>
      </c>
      <c r="C1426" s="59">
        <v>1164</v>
      </c>
      <c r="D1426" s="59">
        <v>283</v>
      </c>
      <c r="E1426" s="59" t="s">
        <v>264</v>
      </c>
    </row>
    <row r="1427" spans="1:5">
      <c r="A1427" s="64">
        <v>2827</v>
      </c>
      <c r="B1427" s="64">
        <v>56</v>
      </c>
      <c r="C1427" s="59">
        <v>1164</v>
      </c>
      <c r="D1427" s="59">
        <v>283</v>
      </c>
      <c r="E1427" s="59" t="s">
        <v>264</v>
      </c>
    </row>
    <row r="1428" spans="1:5">
      <c r="A1428" s="64">
        <v>2828</v>
      </c>
      <c r="B1428" s="64">
        <v>56</v>
      </c>
      <c r="C1428" s="59">
        <v>1164</v>
      </c>
      <c r="D1428" s="59">
        <v>283</v>
      </c>
      <c r="E1428" s="59" t="s">
        <v>264</v>
      </c>
    </row>
    <row r="1429" spans="1:5">
      <c r="A1429" s="64">
        <v>2829</v>
      </c>
      <c r="B1429" s="64">
        <v>56</v>
      </c>
      <c r="C1429" s="59">
        <v>1164</v>
      </c>
      <c r="D1429" s="59">
        <v>283</v>
      </c>
      <c r="E1429" s="59" t="s">
        <v>264</v>
      </c>
    </row>
    <row r="1430" spans="1:5">
      <c r="A1430" s="64">
        <v>2830</v>
      </c>
      <c r="B1430" s="64">
        <v>56</v>
      </c>
      <c r="C1430" s="59">
        <v>1164</v>
      </c>
      <c r="D1430" s="59">
        <v>283</v>
      </c>
      <c r="E1430" s="59" t="s">
        <v>264</v>
      </c>
    </row>
    <row r="1431" spans="1:5">
      <c r="A1431" s="64">
        <v>2831</v>
      </c>
      <c r="B1431" s="64">
        <v>56</v>
      </c>
      <c r="C1431" s="59">
        <v>1164</v>
      </c>
      <c r="D1431" s="59">
        <v>283</v>
      </c>
      <c r="E1431" s="59" t="s">
        <v>264</v>
      </c>
    </row>
    <row r="1432" spans="1:5">
      <c r="A1432" s="64">
        <v>2832</v>
      </c>
      <c r="B1432" s="64">
        <v>55</v>
      </c>
      <c r="C1432" s="59">
        <v>944</v>
      </c>
      <c r="D1432" s="59">
        <v>470</v>
      </c>
      <c r="E1432" s="59" t="s">
        <v>264</v>
      </c>
    </row>
    <row r="1433" spans="1:5">
      <c r="A1433" s="64">
        <v>2833</v>
      </c>
      <c r="B1433" s="64">
        <v>55</v>
      </c>
      <c r="C1433" s="59">
        <v>944</v>
      </c>
      <c r="D1433" s="59">
        <v>470</v>
      </c>
      <c r="E1433" s="59" t="s">
        <v>264</v>
      </c>
    </row>
    <row r="1434" spans="1:5">
      <c r="A1434" s="64">
        <v>2834</v>
      </c>
      <c r="B1434" s="64">
        <v>52</v>
      </c>
      <c r="C1434" s="59">
        <v>813</v>
      </c>
      <c r="D1434" s="59">
        <v>523</v>
      </c>
      <c r="E1434" s="59" t="s">
        <v>264</v>
      </c>
    </row>
    <row r="1435" spans="1:5">
      <c r="A1435" s="64">
        <v>2835</v>
      </c>
      <c r="B1435" s="64">
        <v>52</v>
      </c>
      <c r="C1435" s="59">
        <v>813</v>
      </c>
      <c r="D1435" s="59">
        <v>523</v>
      </c>
      <c r="E1435" s="59" t="s">
        <v>264</v>
      </c>
    </row>
    <row r="1436" spans="1:5">
      <c r="A1436" s="64">
        <v>2836</v>
      </c>
      <c r="B1436" s="64">
        <v>52</v>
      </c>
      <c r="C1436" s="59">
        <v>813</v>
      </c>
      <c r="D1436" s="59">
        <v>523</v>
      </c>
      <c r="E1436" s="59" t="s">
        <v>264</v>
      </c>
    </row>
    <row r="1437" spans="1:5">
      <c r="A1437" s="64">
        <v>2839</v>
      </c>
      <c r="B1437" s="64">
        <v>52</v>
      </c>
      <c r="C1437" s="59">
        <v>813</v>
      </c>
      <c r="D1437" s="59">
        <v>523</v>
      </c>
      <c r="E1437" s="59" t="s">
        <v>264</v>
      </c>
    </row>
    <row r="1438" spans="1:5">
      <c r="A1438" s="64">
        <v>2840</v>
      </c>
      <c r="B1438" s="64">
        <v>52</v>
      </c>
      <c r="C1438" s="59">
        <v>813</v>
      </c>
      <c r="D1438" s="59">
        <v>523</v>
      </c>
      <c r="E1438" s="59" t="s">
        <v>264</v>
      </c>
    </row>
    <row r="1439" spans="1:5">
      <c r="A1439" s="64">
        <v>2842</v>
      </c>
      <c r="B1439" s="64">
        <v>56</v>
      </c>
      <c r="C1439" s="59">
        <v>1164</v>
      </c>
      <c r="D1439" s="59">
        <v>283</v>
      </c>
      <c r="E1439" s="59" t="s">
        <v>264</v>
      </c>
    </row>
    <row r="1440" spans="1:5">
      <c r="A1440" s="64">
        <v>2843</v>
      </c>
      <c r="B1440" s="64">
        <v>56</v>
      </c>
      <c r="C1440" s="59">
        <v>1164</v>
      </c>
      <c r="D1440" s="59">
        <v>283</v>
      </c>
      <c r="E1440" s="59" t="s">
        <v>264</v>
      </c>
    </row>
    <row r="1441" spans="1:5">
      <c r="A1441" s="64">
        <v>2844</v>
      </c>
      <c r="B1441" s="64">
        <v>56</v>
      </c>
      <c r="C1441" s="59">
        <v>1164</v>
      </c>
      <c r="D1441" s="59">
        <v>283</v>
      </c>
      <c r="E1441" s="59" t="s">
        <v>264</v>
      </c>
    </row>
    <row r="1442" spans="1:5">
      <c r="A1442" s="64">
        <v>2845</v>
      </c>
      <c r="B1442" s="64">
        <v>62</v>
      </c>
      <c r="C1442" s="59">
        <v>2023</v>
      </c>
      <c r="D1442" s="59">
        <v>89</v>
      </c>
      <c r="E1442" s="59" t="s">
        <v>264</v>
      </c>
    </row>
    <row r="1443" spans="1:5">
      <c r="A1443" s="64">
        <v>2846</v>
      </c>
      <c r="B1443" s="64">
        <v>62</v>
      </c>
      <c r="C1443" s="59">
        <v>2023</v>
      </c>
      <c r="D1443" s="59">
        <v>89</v>
      </c>
      <c r="E1443" s="59" t="s">
        <v>264</v>
      </c>
    </row>
    <row r="1444" spans="1:5">
      <c r="A1444" s="64">
        <v>2847</v>
      </c>
      <c r="B1444" s="64">
        <v>62</v>
      </c>
      <c r="C1444" s="59">
        <v>2023</v>
      </c>
      <c r="D1444" s="59">
        <v>89</v>
      </c>
      <c r="E1444" s="59" t="s">
        <v>264</v>
      </c>
    </row>
    <row r="1445" spans="1:5">
      <c r="A1445" s="64">
        <v>2848</v>
      </c>
      <c r="B1445" s="64">
        <v>62</v>
      </c>
      <c r="C1445" s="59">
        <v>2023</v>
      </c>
      <c r="D1445" s="59">
        <v>89</v>
      </c>
      <c r="E1445" s="59" t="s">
        <v>264</v>
      </c>
    </row>
    <row r="1446" spans="1:5">
      <c r="A1446" s="64">
        <v>2849</v>
      </c>
      <c r="B1446" s="64">
        <v>62</v>
      </c>
      <c r="C1446" s="59">
        <v>2023</v>
      </c>
      <c r="D1446" s="59">
        <v>89</v>
      </c>
      <c r="E1446" s="59" t="s">
        <v>264</v>
      </c>
    </row>
    <row r="1447" spans="1:5">
      <c r="A1447" s="64">
        <v>2850</v>
      </c>
      <c r="B1447" s="64">
        <v>62</v>
      </c>
      <c r="C1447" s="59">
        <v>2023</v>
      </c>
      <c r="D1447" s="59">
        <v>89</v>
      </c>
      <c r="E1447" s="59" t="s">
        <v>264</v>
      </c>
    </row>
    <row r="1448" spans="1:5">
      <c r="A1448" s="64">
        <v>2852</v>
      </c>
      <c r="B1448" s="64">
        <v>62</v>
      </c>
      <c r="C1448" s="59">
        <v>2023</v>
      </c>
      <c r="D1448" s="59">
        <v>89</v>
      </c>
      <c r="E1448" s="59" t="s">
        <v>264</v>
      </c>
    </row>
    <row r="1449" spans="1:5">
      <c r="A1449" s="64">
        <v>2864</v>
      </c>
      <c r="B1449" s="64">
        <v>56</v>
      </c>
      <c r="C1449" s="59">
        <v>1164</v>
      </c>
      <c r="D1449" s="59">
        <v>283</v>
      </c>
      <c r="E1449" s="59" t="s">
        <v>264</v>
      </c>
    </row>
    <row r="1450" spans="1:5">
      <c r="A1450" s="64">
        <v>2865</v>
      </c>
      <c r="B1450" s="64">
        <v>56</v>
      </c>
      <c r="C1450" s="59">
        <v>1164</v>
      </c>
      <c r="D1450" s="59">
        <v>283</v>
      </c>
      <c r="E1450" s="59" t="s">
        <v>264</v>
      </c>
    </row>
    <row r="1451" spans="1:5">
      <c r="A1451" s="64">
        <v>2866</v>
      </c>
      <c r="B1451" s="64">
        <v>62</v>
      </c>
      <c r="C1451" s="59">
        <v>2023</v>
      </c>
      <c r="D1451" s="59">
        <v>89</v>
      </c>
      <c r="E1451" s="59" t="s">
        <v>264</v>
      </c>
    </row>
    <row r="1452" spans="1:5">
      <c r="A1452" s="64">
        <v>2867</v>
      </c>
      <c r="B1452" s="64">
        <v>62</v>
      </c>
      <c r="C1452" s="59">
        <v>2023</v>
      </c>
      <c r="D1452" s="59">
        <v>89</v>
      </c>
      <c r="E1452" s="59" t="s">
        <v>264</v>
      </c>
    </row>
    <row r="1453" spans="1:5">
      <c r="A1453" s="64">
        <v>2868</v>
      </c>
      <c r="B1453" s="64">
        <v>56</v>
      </c>
      <c r="C1453" s="59">
        <v>1164</v>
      </c>
      <c r="D1453" s="59">
        <v>283</v>
      </c>
      <c r="E1453" s="59" t="s">
        <v>264</v>
      </c>
    </row>
    <row r="1454" spans="1:5">
      <c r="A1454" s="64">
        <v>2869</v>
      </c>
      <c r="B1454" s="64">
        <v>56</v>
      </c>
      <c r="C1454" s="59">
        <v>1164</v>
      </c>
      <c r="D1454" s="59">
        <v>283</v>
      </c>
      <c r="E1454" s="59" t="s">
        <v>264</v>
      </c>
    </row>
    <row r="1455" spans="1:5">
      <c r="A1455" s="64">
        <v>2870</v>
      </c>
      <c r="B1455" s="64">
        <v>56</v>
      </c>
      <c r="C1455" s="59">
        <v>1164</v>
      </c>
      <c r="D1455" s="59">
        <v>283</v>
      </c>
      <c r="E1455" s="59" t="s">
        <v>264</v>
      </c>
    </row>
    <row r="1456" spans="1:5">
      <c r="A1456" s="64">
        <v>2871</v>
      </c>
      <c r="B1456" s="64">
        <v>56</v>
      </c>
      <c r="C1456" s="59">
        <v>1164</v>
      </c>
      <c r="D1456" s="59">
        <v>283</v>
      </c>
      <c r="E1456" s="59" t="s">
        <v>264</v>
      </c>
    </row>
    <row r="1457" spans="1:5">
      <c r="A1457" s="64">
        <v>2873</v>
      </c>
      <c r="B1457" s="64">
        <v>56</v>
      </c>
      <c r="C1457" s="59">
        <v>1164</v>
      </c>
      <c r="D1457" s="59">
        <v>283</v>
      </c>
      <c r="E1457" s="59" t="s">
        <v>264</v>
      </c>
    </row>
    <row r="1458" spans="1:5">
      <c r="A1458" s="64">
        <v>2874</v>
      </c>
      <c r="B1458" s="64">
        <v>56</v>
      </c>
      <c r="C1458" s="59">
        <v>1164</v>
      </c>
      <c r="D1458" s="59">
        <v>283</v>
      </c>
      <c r="E1458" s="59" t="s">
        <v>264</v>
      </c>
    </row>
    <row r="1459" spans="1:5">
      <c r="A1459" s="64">
        <v>2875</v>
      </c>
      <c r="B1459" s="64">
        <v>56</v>
      </c>
      <c r="C1459" s="59">
        <v>1164</v>
      </c>
      <c r="D1459" s="59">
        <v>283</v>
      </c>
      <c r="E1459" s="59" t="s">
        <v>264</v>
      </c>
    </row>
    <row r="1460" spans="1:5">
      <c r="A1460" s="64">
        <v>2876</v>
      </c>
      <c r="B1460" s="64">
        <v>56</v>
      </c>
      <c r="C1460" s="59">
        <v>1164</v>
      </c>
      <c r="D1460" s="59">
        <v>283</v>
      </c>
      <c r="E1460" s="59" t="s">
        <v>264</v>
      </c>
    </row>
    <row r="1461" spans="1:5">
      <c r="A1461" s="64">
        <v>2877</v>
      </c>
      <c r="B1461" s="64">
        <v>56</v>
      </c>
      <c r="C1461" s="59">
        <v>1164</v>
      </c>
      <c r="D1461" s="59">
        <v>283</v>
      </c>
      <c r="E1461" s="59" t="s">
        <v>264</v>
      </c>
    </row>
    <row r="1462" spans="1:5">
      <c r="A1462" s="64">
        <v>2878</v>
      </c>
      <c r="B1462" s="64">
        <v>52</v>
      </c>
      <c r="C1462" s="59">
        <v>813</v>
      </c>
      <c r="D1462" s="59">
        <v>523</v>
      </c>
      <c r="E1462" s="59" t="s">
        <v>264</v>
      </c>
    </row>
    <row r="1463" spans="1:5">
      <c r="A1463" s="64">
        <v>2879</v>
      </c>
      <c r="B1463" s="64">
        <v>53</v>
      </c>
      <c r="C1463" s="59">
        <v>1112</v>
      </c>
      <c r="D1463" s="59">
        <v>230</v>
      </c>
      <c r="E1463" s="59" t="s">
        <v>264</v>
      </c>
    </row>
    <row r="1464" spans="1:5">
      <c r="A1464" s="64">
        <v>2880</v>
      </c>
      <c r="B1464" s="64">
        <v>53</v>
      </c>
      <c r="C1464" s="59">
        <v>1112</v>
      </c>
      <c r="D1464" s="59">
        <v>230</v>
      </c>
      <c r="E1464" s="59" t="s">
        <v>264</v>
      </c>
    </row>
    <row r="1465" spans="1:5">
      <c r="A1465" s="64">
        <v>2890</v>
      </c>
      <c r="B1465" s="64">
        <v>63</v>
      </c>
      <c r="C1465" s="59">
        <v>642</v>
      </c>
      <c r="D1465" s="59">
        <v>541</v>
      </c>
      <c r="E1465" s="59" t="s">
        <v>264</v>
      </c>
    </row>
    <row r="1466" spans="1:5">
      <c r="A1466" s="64">
        <v>2891</v>
      </c>
      <c r="B1466" s="64">
        <v>63</v>
      </c>
      <c r="C1466" s="59">
        <v>642</v>
      </c>
      <c r="D1466" s="59">
        <v>541</v>
      </c>
      <c r="E1466" s="59" t="s">
        <v>264</v>
      </c>
    </row>
    <row r="1467" spans="1:5">
      <c r="A1467" s="64">
        <v>2898</v>
      </c>
      <c r="B1467" s="64">
        <v>63</v>
      </c>
      <c r="C1467" s="59">
        <v>642</v>
      </c>
      <c r="D1467" s="59">
        <v>541</v>
      </c>
      <c r="E1467" s="59" t="s">
        <v>264</v>
      </c>
    </row>
    <row r="1468" spans="1:5">
      <c r="A1468" s="64">
        <v>2899</v>
      </c>
      <c r="B1468" s="64">
        <v>63</v>
      </c>
      <c r="C1468" s="59">
        <v>642</v>
      </c>
      <c r="D1468" s="59">
        <v>541</v>
      </c>
      <c r="E1468" s="59" t="s">
        <v>264</v>
      </c>
    </row>
    <row r="1469" spans="1:5">
      <c r="A1469" s="64">
        <v>2900</v>
      </c>
      <c r="B1469" s="64">
        <v>64</v>
      </c>
      <c r="C1469" s="59">
        <v>2186</v>
      </c>
      <c r="D1469" s="59">
        <v>80</v>
      </c>
      <c r="E1469" s="59" t="s">
        <v>265</v>
      </c>
    </row>
    <row r="1470" spans="1:5">
      <c r="A1470" s="64">
        <v>2901</v>
      </c>
      <c r="B1470" s="64">
        <v>64</v>
      </c>
      <c r="C1470" s="59">
        <v>2186</v>
      </c>
      <c r="D1470" s="59">
        <v>80</v>
      </c>
      <c r="E1470" s="59" t="s">
        <v>265</v>
      </c>
    </row>
    <row r="1471" spans="1:5">
      <c r="A1471" s="64">
        <v>2902</v>
      </c>
      <c r="B1471" s="64">
        <v>64</v>
      </c>
      <c r="C1471" s="59">
        <v>2186</v>
      </c>
      <c r="D1471" s="59">
        <v>80</v>
      </c>
      <c r="E1471" s="59" t="s">
        <v>265</v>
      </c>
    </row>
    <row r="1472" spans="1:5">
      <c r="A1472" s="64">
        <v>2903</v>
      </c>
      <c r="B1472" s="64">
        <v>64</v>
      </c>
      <c r="C1472" s="59">
        <v>2186</v>
      </c>
      <c r="D1472" s="59">
        <v>80</v>
      </c>
      <c r="E1472" s="59" t="s">
        <v>265</v>
      </c>
    </row>
    <row r="1473" spans="1:5">
      <c r="A1473" s="64">
        <v>2904</v>
      </c>
      <c r="B1473" s="64">
        <v>64</v>
      </c>
      <c r="C1473" s="59">
        <v>2186</v>
      </c>
      <c r="D1473" s="59">
        <v>80</v>
      </c>
      <c r="E1473" s="59" t="s">
        <v>265</v>
      </c>
    </row>
    <row r="1474" spans="1:5">
      <c r="A1474" s="64">
        <v>2905</v>
      </c>
      <c r="B1474" s="64">
        <v>64</v>
      </c>
      <c r="C1474" s="59">
        <v>2186</v>
      </c>
      <c r="D1474" s="59">
        <v>80</v>
      </c>
      <c r="E1474" s="59" t="s">
        <v>265</v>
      </c>
    </row>
    <row r="1475" spans="1:5">
      <c r="A1475" s="64">
        <v>2906</v>
      </c>
      <c r="B1475" s="64">
        <v>64</v>
      </c>
      <c r="C1475" s="59">
        <v>2186</v>
      </c>
      <c r="D1475" s="59">
        <v>80</v>
      </c>
      <c r="E1475" s="59" t="s">
        <v>265</v>
      </c>
    </row>
    <row r="1476" spans="1:5">
      <c r="A1476" s="64">
        <v>2911</v>
      </c>
      <c r="B1476" s="64">
        <v>64</v>
      </c>
      <c r="C1476" s="59">
        <v>2186</v>
      </c>
      <c r="D1476" s="59">
        <v>80</v>
      </c>
      <c r="E1476" s="59" t="s">
        <v>265</v>
      </c>
    </row>
    <row r="1477" spans="1:5">
      <c r="A1477" s="64">
        <v>2912</v>
      </c>
      <c r="B1477" s="64">
        <v>64</v>
      </c>
      <c r="C1477" s="59">
        <v>2186</v>
      </c>
      <c r="D1477" s="59">
        <v>80</v>
      </c>
      <c r="E1477" s="59" t="s">
        <v>265</v>
      </c>
    </row>
    <row r="1478" spans="1:5">
      <c r="A1478" s="64">
        <v>2913</v>
      </c>
      <c r="B1478" s="64">
        <v>64</v>
      </c>
      <c r="C1478" s="59">
        <v>2186</v>
      </c>
      <c r="D1478" s="59">
        <v>80</v>
      </c>
      <c r="E1478" s="59" t="s">
        <v>265</v>
      </c>
    </row>
    <row r="1479" spans="1:5">
      <c r="A1479" s="64">
        <v>2914</v>
      </c>
      <c r="B1479" s="64">
        <v>64</v>
      </c>
      <c r="C1479" s="59">
        <v>2186</v>
      </c>
      <c r="D1479" s="59">
        <v>80</v>
      </c>
      <c r="E1479" s="59" t="s">
        <v>265</v>
      </c>
    </row>
    <row r="1480" spans="1:5">
      <c r="A1480" s="64">
        <v>3000</v>
      </c>
      <c r="B1480" s="64">
        <v>18</v>
      </c>
      <c r="C1480" s="59">
        <v>1590</v>
      </c>
      <c r="D1480" s="59">
        <v>100</v>
      </c>
      <c r="E1480" s="59" t="s">
        <v>266</v>
      </c>
    </row>
    <row r="1481" spans="1:5">
      <c r="A1481" s="64">
        <v>3001</v>
      </c>
      <c r="B1481" s="64">
        <v>18</v>
      </c>
      <c r="C1481" s="59">
        <v>1590</v>
      </c>
      <c r="D1481" s="59">
        <v>100</v>
      </c>
      <c r="E1481" s="59" t="s">
        <v>266</v>
      </c>
    </row>
    <row r="1482" spans="1:5">
      <c r="A1482" s="64">
        <v>3002</v>
      </c>
      <c r="B1482" s="64">
        <v>18</v>
      </c>
      <c r="C1482" s="59">
        <v>1590</v>
      </c>
      <c r="D1482" s="59">
        <v>100</v>
      </c>
      <c r="E1482" s="59" t="s">
        <v>266</v>
      </c>
    </row>
    <row r="1483" spans="1:5">
      <c r="A1483" s="64">
        <v>3003</v>
      </c>
      <c r="B1483" s="64">
        <v>18</v>
      </c>
      <c r="C1483" s="59">
        <v>1590</v>
      </c>
      <c r="D1483" s="59">
        <v>100</v>
      </c>
      <c r="E1483" s="59" t="s">
        <v>266</v>
      </c>
    </row>
    <row r="1484" spans="1:5">
      <c r="A1484" s="64">
        <v>3004</v>
      </c>
      <c r="B1484" s="64">
        <v>18</v>
      </c>
      <c r="C1484" s="59">
        <v>1590</v>
      </c>
      <c r="D1484" s="59">
        <v>100</v>
      </c>
      <c r="E1484" s="59" t="s">
        <v>266</v>
      </c>
    </row>
    <row r="1485" spans="1:5">
      <c r="A1485" s="64">
        <v>3005</v>
      </c>
      <c r="B1485" s="64">
        <v>18</v>
      </c>
      <c r="C1485" s="59">
        <v>1590</v>
      </c>
      <c r="D1485" s="59">
        <v>100</v>
      </c>
      <c r="E1485" s="59" t="s">
        <v>266</v>
      </c>
    </row>
    <row r="1486" spans="1:5">
      <c r="A1486" s="64">
        <v>3006</v>
      </c>
      <c r="B1486" s="64">
        <v>18</v>
      </c>
      <c r="C1486" s="59">
        <v>1590</v>
      </c>
      <c r="D1486" s="59">
        <v>100</v>
      </c>
      <c r="E1486" s="59" t="s">
        <v>266</v>
      </c>
    </row>
    <row r="1487" spans="1:5">
      <c r="A1487" s="64">
        <v>3008</v>
      </c>
      <c r="B1487" s="64">
        <v>18</v>
      </c>
      <c r="C1487" s="59">
        <v>1590</v>
      </c>
      <c r="D1487" s="59">
        <v>100</v>
      </c>
      <c r="E1487" s="59" t="s">
        <v>266</v>
      </c>
    </row>
    <row r="1488" spans="1:5">
      <c r="A1488" s="64">
        <v>3010</v>
      </c>
      <c r="B1488" s="64">
        <v>18</v>
      </c>
      <c r="C1488" s="59">
        <v>1590</v>
      </c>
      <c r="D1488" s="59">
        <v>100</v>
      </c>
      <c r="E1488" s="59" t="s">
        <v>266</v>
      </c>
    </row>
    <row r="1489" spans="1:5">
      <c r="A1489" s="64">
        <v>3011</v>
      </c>
      <c r="B1489" s="64">
        <v>18</v>
      </c>
      <c r="C1489" s="59">
        <v>1590</v>
      </c>
      <c r="D1489" s="59">
        <v>100</v>
      </c>
      <c r="E1489" s="59" t="s">
        <v>266</v>
      </c>
    </row>
    <row r="1490" spans="1:5">
      <c r="A1490" s="64">
        <v>3012</v>
      </c>
      <c r="B1490" s="64">
        <v>18</v>
      </c>
      <c r="C1490" s="59">
        <v>1590</v>
      </c>
      <c r="D1490" s="59">
        <v>100</v>
      </c>
      <c r="E1490" s="59" t="s">
        <v>266</v>
      </c>
    </row>
    <row r="1491" spans="1:5">
      <c r="A1491" s="64">
        <v>3013</v>
      </c>
      <c r="B1491" s="64">
        <v>18</v>
      </c>
      <c r="C1491" s="59">
        <v>1590</v>
      </c>
      <c r="D1491" s="59">
        <v>100</v>
      </c>
      <c r="E1491" s="59" t="s">
        <v>266</v>
      </c>
    </row>
    <row r="1492" spans="1:5">
      <c r="A1492" s="64">
        <v>3015</v>
      </c>
      <c r="B1492" s="64">
        <v>18</v>
      </c>
      <c r="C1492" s="59">
        <v>1590</v>
      </c>
      <c r="D1492" s="59">
        <v>100</v>
      </c>
      <c r="E1492" s="59" t="s">
        <v>266</v>
      </c>
    </row>
    <row r="1493" spans="1:5">
      <c r="A1493" s="64">
        <v>3016</v>
      </c>
      <c r="B1493" s="64">
        <v>18</v>
      </c>
      <c r="C1493" s="59">
        <v>1590</v>
      </c>
      <c r="D1493" s="59">
        <v>100</v>
      </c>
      <c r="E1493" s="59" t="s">
        <v>266</v>
      </c>
    </row>
    <row r="1494" spans="1:5">
      <c r="A1494" s="64">
        <v>3018</v>
      </c>
      <c r="B1494" s="64">
        <v>18</v>
      </c>
      <c r="C1494" s="59">
        <v>1590</v>
      </c>
      <c r="D1494" s="59">
        <v>100</v>
      </c>
      <c r="E1494" s="59" t="s">
        <v>266</v>
      </c>
    </row>
    <row r="1495" spans="1:5">
      <c r="A1495" s="64">
        <v>3019</v>
      </c>
      <c r="B1495" s="64">
        <v>18</v>
      </c>
      <c r="C1495" s="59">
        <v>1590</v>
      </c>
      <c r="D1495" s="59">
        <v>100</v>
      </c>
      <c r="E1495" s="59" t="s">
        <v>266</v>
      </c>
    </row>
    <row r="1496" spans="1:5">
      <c r="A1496" s="64">
        <v>3020</v>
      </c>
      <c r="B1496" s="64">
        <v>18</v>
      </c>
      <c r="C1496" s="59">
        <v>1590</v>
      </c>
      <c r="D1496" s="59">
        <v>100</v>
      </c>
      <c r="E1496" s="59" t="s">
        <v>266</v>
      </c>
    </row>
    <row r="1497" spans="1:5">
      <c r="A1497" s="64">
        <v>3021</v>
      </c>
      <c r="B1497" s="64">
        <v>18</v>
      </c>
      <c r="C1497" s="59">
        <v>1590</v>
      </c>
      <c r="D1497" s="59">
        <v>100</v>
      </c>
      <c r="E1497" s="59" t="s">
        <v>266</v>
      </c>
    </row>
    <row r="1498" spans="1:5">
      <c r="A1498" s="64">
        <v>3022</v>
      </c>
      <c r="B1498" s="64">
        <v>18</v>
      </c>
      <c r="C1498" s="59">
        <v>1590</v>
      </c>
      <c r="D1498" s="59">
        <v>100</v>
      </c>
      <c r="E1498" s="59" t="s">
        <v>266</v>
      </c>
    </row>
    <row r="1499" spans="1:5">
      <c r="A1499" s="64">
        <v>3023</v>
      </c>
      <c r="B1499" s="64">
        <v>18</v>
      </c>
      <c r="C1499" s="59">
        <v>1590</v>
      </c>
      <c r="D1499" s="59">
        <v>100</v>
      </c>
      <c r="E1499" s="59" t="s">
        <v>266</v>
      </c>
    </row>
    <row r="1500" spans="1:5">
      <c r="A1500" s="64">
        <v>3024</v>
      </c>
      <c r="B1500" s="64">
        <v>18</v>
      </c>
      <c r="C1500" s="59">
        <v>1590</v>
      </c>
      <c r="D1500" s="59">
        <v>100</v>
      </c>
      <c r="E1500" s="59" t="s">
        <v>266</v>
      </c>
    </row>
    <row r="1501" spans="1:5">
      <c r="A1501" s="64">
        <v>3025</v>
      </c>
      <c r="B1501" s="64">
        <v>18</v>
      </c>
      <c r="C1501" s="59">
        <v>1590</v>
      </c>
      <c r="D1501" s="59">
        <v>100</v>
      </c>
      <c r="E1501" s="59" t="s">
        <v>266</v>
      </c>
    </row>
    <row r="1502" spans="1:5">
      <c r="A1502" s="64">
        <v>3026</v>
      </c>
      <c r="B1502" s="64">
        <v>18</v>
      </c>
      <c r="C1502" s="59">
        <v>1590</v>
      </c>
      <c r="D1502" s="59">
        <v>100</v>
      </c>
      <c r="E1502" s="59" t="s">
        <v>266</v>
      </c>
    </row>
    <row r="1503" spans="1:5">
      <c r="A1503" s="64">
        <v>3028</v>
      </c>
      <c r="B1503" s="64">
        <v>18</v>
      </c>
      <c r="C1503" s="59">
        <v>1590</v>
      </c>
      <c r="D1503" s="59">
        <v>100</v>
      </c>
      <c r="E1503" s="59" t="s">
        <v>266</v>
      </c>
    </row>
    <row r="1504" spans="1:5">
      <c r="A1504" s="64">
        <v>3029</v>
      </c>
      <c r="B1504" s="64">
        <v>18</v>
      </c>
      <c r="C1504" s="59">
        <v>1590</v>
      </c>
      <c r="D1504" s="59">
        <v>100</v>
      </c>
      <c r="E1504" s="59" t="s">
        <v>266</v>
      </c>
    </row>
    <row r="1505" spans="1:5">
      <c r="A1505" s="64">
        <v>3030</v>
      </c>
      <c r="B1505" s="64">
        <v>18</v>
      </c>
      <c r="C1505" s="59">
        <v>1590</v>
      </c>
      <c r="D1505" s="59">
        <v>100</v>
      </c>
      <c r="E1505" s="59" t="s">
        <v>266</v>
      </c>
    </row>
    <row r="1506" spans="1:5">
      <c r="A1506" s="64">
        <v>3031</v>
      </c>
      <c r="B1506" s="64">
        <v>18</v>
      </c>
      <c r="C1506" s="59">
        <v>1590</v>
      </c>
      <c r="D1506" s="59">
        <v>100</v>
      </c>
      <c r="E1506" s="59" t="s">
        <v>266</v>
      </c>
    </row>
    <row r="1507" spans="1:5">
      <c r="A1507" s="64">
        <v>3032</v>
      </c>
      <c r="B1507" s="64">
        <v>18</v>
      </c>
      <c r="C1507" s="59">
        <v>1590</v>
      </c>
      <c r="D1507" s="59">
        <v>100</v>
      </c>
      <c r="E1507" s="59" t="s">
        <v>266</v>
      </c>
    </row>
    <row r="1508" spans="1:5">
      <c r="A1508" s="64">
        <v>3033</v>
      </c>
      <c r="B1508" s="64">
        <v>18</v>
      </c>
      <c r="C1508" s="59">
        <v>1590</v>
      </c>
      <c r="D1508" s="59">
        <v>100</v>
      </c>
      <c r="E1508" s="59" t="s">
        <v>266</v>
      </c>
    </row>
    <row r="1509" spans="1:5">
      <c r="A1509" s="64">
        <v>3034</v>
      </c>
      <c r="B1509" s="64">
        <v>18</v>
      </c>
      <c r="C1509" s="59">
        <v>1590</v>
      </c>
      <c r="D1509" s="59">
        <v>100</v>
      </c>
      <c r="E1509" s="59" t="s">
        <v>266</v>
      </c>
    </row>
    <row r="1510" spans="1:5">
      <c r="A1510" s="64">
        <v>3036</v>
      </c>
      <c r="B1510" s="64">
        <v>18</v>
      </c>
      <c r="C1510" s="59">
        <v>1590</v>
      </c>
      <c r="D1510" s="59">
        <v>100</v>
      </c>
      <c r="E1510" s="59" t="s">
        <v>266</v>
      </c>
    </row>
    <row r="1511" spans="1:5">
      <c r="A1511" s="64">
        <v>3037</v>
      </c>
      <c r="B1511" s="64">
        <v>18</v>
      </c>
      <c r="C1511" s="59">
        <v>1590</v>
      </c>
      <c r="D1511" s="59">
        <v>100</v>
      </c>
      <c r="E1511" s="59" t="s">
        <v>266</v>
      </c>
    </row>
    <row r="1512" spans="1:5">
      <c r="A1512" s="64">
        <v>3038</v>
      </c>
      <c r="B1512" s="64">
        <v>18</v>
      </c>
      <c r="C1512" s="59">
        <v>1590</v>
      </c>
      <c r="D1512" s="59">
        <v>100</v>
      </c>
      <c r="E1512" s="59" t="s">
        <v>266</v>
      </c>
    </row>
    <row r="1513" spans="1:5">
      <c r="A1513" s="64">
        <v>3039</v>
      </c>
      <c r="B1513" s="64">
        <v>18</v>
      </c>
      <c r="C1513" s="59">
        <v>1590</v>
      </c>
      <c r="D1513" s="59">
        <v>100</v>
      </c>
      <c r="E1513" s="59" t="s">
        <v>266</v>
      </c>
    </row>
    <row r="1514" spans="1:5">
      <c r="A1514" s="64">
        <v>3040</v>
      </c>
      <c r="B1514" s="64">
        <v>18</v>
      </c>
      <c r="C1514" s="59">
        <v>1590</v>
      </c>
      <c r="D1514" s="59">
        <v>100</v>
      </c>
      <c r="E1514" s="59" t="s">
        <v>266</v>
      </c>
    </row>
    <row r="1515" spans="1:5">
      <c r="A1515" s="64">
        <v>3041</v>
      </c>
      <c r="B1515" s="64">
        <v>18</v>
      </c>
      <c r="C1515" s="59">
        <v>1590</v>
      </c>
      <c r="D1515" s="59">
        <v>100</v>
      </c>
      <c r="E1515" s="59" t="s">
        <v>266</v>
      </c>
    </row>
    <row r="1516" spans="1:5">
      <c r="A1516" s="64">
        <v>3042</v>
      </c>
      <c r="B1516" s="64">
        <v>18</v>
      </c>
      <c r="C1516" s="59">
        <v>1590</v>
      </c>
      <c r="D1516" s="59">
        <v>100</v>
      </c>
      <c r="E1516" s="59" t="s">
        <v>266</v>
      </c>
    </row>
    <row r="1517" spans="1:5">
      <c r="A1517" s="64">
        <v>3043</v>
      </c>
      <c r="B1517" s="64">
        <v>18</v>
      </c>
      <c r="C1517" s="59">
        <v>1590</v>
      </c>
      <c r="D1517" s="59">
        <v>100</v>
      </c>
      <c r="E1517" s="59" t="s">
        <v>266</v>
      </c>
    </row>
    <row r="1518" spans="1:5">
      <c r="A1518" s="64">
        <v>3044</v>
      </c>
      <c r="B1518" s="64">
        <v>18</v>
      </c>
      <c r="C1518" s="59">
        <v>1590</v>
      </c>
      <c r="D1518" s="59">
        <v>100</v>
      </c>
      <c r="E1518" s="59" t="s">
        <v>266</v>
      </c>
    </row>
    <row r="1519" spans="1:5">
      <c r="A1519" s="64">
        <v>3045</v>
      </c>
      <c r="B1519" s="64">
        <v>18</v>
      </c>
      <c r="C1519" s="59">
        <v>1590</v>
      </c>
      <c r="D1519" s="59">
        <v>100</v>
      </c>
      <c r="E1519" s="59" t="s">
        <v>266</v>
      </c>
    </row>
    <row r="1520" spans="1:5">
      <c r="A1520" s="64">
        <v>3046</v>
      </c>
      <c r="B1520" s="64">
        <v>18</v>
      </c>
      <c r="C1520" s="59">
        <v>1590</v>
      </c>
      <c r="D1520" s="59">
        <v>100</v>
      </c>
      <c r="E1520" s="59" t="s">
        <v>266</v>
      </c>
    </row>
    <row r="1521" spans="1:5">
      <c r="A1521" s="64">
        <v>3047</v>
      </c>
      <c r="B1521" s="64">
        <v>18</v>
      </c>
      <c r="C1521" s="59">
        <v>1590</v>
      </c>
      <c r="D1521" s="59">
        <v>100</v>
      </c>
      <c r="E1521" s="59" t="s">
        <v>266</v>
      </c>
    </row>
    <row r="1522" spans="1:5">
      <c r="A1522" s="64">
        <v>3048</v>
      </c>
      <c r="B1522" s="64">
        <v>18</v>
      </c>
      <c r="C1522" s="59">
        <v>1590</v>
      </c>
      <c r="D1522" s="59">
        <v>100</v>
      </c>
      <c r="E1522" s="59" t="s">
        <v>266</v>
      </c>
    </row>
    <row r="1523" spans="1:5">
      <c r="A1523" s="64">
        <v>3049</v>
      </c>
      <c r="B1523" s="64">
        <v>18</v>
      </c>
      <c r="C1523" s="59">
        <v>1590</v>
      </c>
      <c r="D1523" s="59">
        <v>100</v>
      </c>
      <c r="E1523" s="59" t="s">
        <v>266</v>
      </c>
    </row>
    <row r="1524" spans="1:5">
      <c r="A1524" s="64">
        <v>3050</v>
      </c>
      <c r="B1524" s="64">
        <v>18</v>
      </c>
      <c r="C1524" s="59">
        <v>1590</v>
      </c>
      <c r="D1524" s="59">
        <v>100</v>
      </c>
      <c r="E1524" s="59" t="s">
        <v>266</v>
      </c>
    </row>
    <row r="1525" spans="1:5">
      <c r="A1525" s="64">
        <v>3051</v>
      </c>
      <c r="B1525" s="64">
        <v>18</v>
      </c>
      <c r="C1525" s="59">
        <v>1590</v>
      </c>
      <c r="D1525" s="59">
        <v>100</v>
      </c>
      <c r="E1525" s="59" t="s">
        <v>266</v>
      </c>
    </row>
    <row r="1526" spans="1:5">
      <c r="A1526" s="64">
        <v>3052</v>
      </c>
      <c r="B1526" s="64">
        <v>18</v>
      </c>
      <c r="C1526" s="59">
        <v>1590</v>
      </c>
      <c r="D1526" s="59">
        <v>100</v>
      </c>
      <c r="E1526" s="59" t="s">
        <v>266</v>
      </c>
    </row>
    <row r="1527" spans="1:5">
      <c r="A1527" s="64">
        <v>3053</v>
      </c>
      <c r="B1527" s="64">
        <v>18</v>
      </c>
      <c r="C1527" s="59">
        <v>1590</v>
      </c>
      <c r="D1527" s="59">
        <v>100</v>
      </c>
      <c r="E1527" s="59" t="s">
        <v>266</v>
      </c>
    </row>
    <row r="1528" spans="1:5">
      <c r="A1528" s="64">
        <v>3054</v>
      </c>
      <c r="B1528" s="64">
        <v>18</v>
      </c>
      <c r="C1528" s="59">
        <v>1590</v>
      </c>
      <c r="D1528" s="59">
        <v>100</v>
      </c>
      <c r="E1528" s="59" t="s">
        <v>266</v>
      </c>
    </row>
    <row r="1529" spans="1:5">
      <c r="A1529" s="64">
        <v>3055</v>
      </c>
      <c r="B1529" s="64">
        <v>18</v>
      </c>
      <c r="C1529" s="59">
        <v>1590</v>
      </c>
      <c r="D1529" s="59">
        <v>100</v>
      </c>
      <c r="E1529" s="59" t="s">
        <v>266</v>
      </c>
    </row>
    <row r="1530" spans="1:5">
      <c r="A1530" s="64">
        <v>3056</v>
      </c>
      <c r="B1530" s="64">
        <v>18</v>
      </c>
      <c r="C1530" s="59">
        <v>1590</v>
      </c>
      <c r="D1530" s="59">
        <v>100</v>
      </c>
      <c r="E1530" s="59" t="s">
        <v>266</v>
      </c>
    </row>
    <row r="1531" spans="1:5">
      <c r="A1531" s="64">
        <v>3057</v>
      </c>
      <c r="B1531" s="64">
        <v>18</v>
      </c>
      <c r="C1531" s="59">
        <v>1590</v>
      </c>
      <c r="D1531" s="59">
        <v>100</v>
      </c>
      <c r="E1531" s="59" t="s">
        <v>266</v>
      </c>
    </row>
    <row r="1532" spans="1:5">
      <c r="A1532" s="64">
        <v>3058</v>
      </c>
      <c r="B1532" s="64">
        <v>18</v>
      </c>
      <c r="C1532" s="59">
        <v>1590</v>
      </c>
      <c r="D1532" s="59">
        <v>100</v>
      </c>
      <c r="E1532" s="59" t="s">
        <v>266</v>
      </c>
    </row>
    <row r="1533" spans="1:5">
      <c r="A1533" s="64">
        <v>3059</v>
      </c>
      <c r="B1533" s="64">
        <v>18</v>
      </c>
      <c r="C1533" s="59">
        <v>1590</v>
      </c>
      <c r="D1533" s="59">
        <v>100</v>
      </c>
      <c r="E1533" s="59" t="s">
        <v>266</v>
      </c>
    </row>
    <row r="1534" spans="1:5">
      <c r="A1534" s="64">
        <v>3060</v>
      </c>
      <c r="B1534" s="64">
        <v>18</v>
      </c>
      <c r="C1534" s="59">
        <v>1590</v>
      </c>
      <c r="D1534" s="59">
        <v>100</v>
      </c>
      <c r="E1534" s="59" t="s">
        <v>266</v>
      </c>
    </row>
    <row r="1535" spans="1:5">
      <c r="A1535" s="64">
        <v>3061</v>
      </c>
      <c r="B1535" s="64">
        <v>18</v>
      </c>
      <c r="C1535" s="59">
        <v>1590</v>
      </c>
      <c r="D1535" s="59">
        <v>100</v>
      </c>
      <c r="E1535" s="59" t="s">
        <v>266</v>
      </c>
    </row>
    <row r="1536" spans="1:5">
      <c r="A1536" s="64">
        <v>3062</v>
      </c>
      <c r="B1536" s="64">
        <v>18</v>
      </c>
      <c r="C1536" s="59">
        <v>1590</v>
      </c>
      <c r="D1536" s="59">
        <v>100</v>
      </c>
      <c r="E1536" s="59" t="s">
        <v>266</v>
      </c>
    </row>
    <row r="1537" spans="1:5">
      <c r="A1537" s="64">
        <v>3063</v>
      </c>
      <c r="B1537" s="64">
        <v>18</v>
      </c>
      <c r="C1537" s="59">
        <v>1590</v>
      </c>
      <c r="D1537" s="59">
        <v>100</v>
      </c>
      <c r="E1537" s="59" t="s">
        <v>266</v>
      </c>
    </row>
    <row r="1538" spans="1:5">
      <c r="A1538" s="64">
        <v>3064</v>
      </c>
      <c r="B1538" s="64">
        <v>18</v>
      </c>
      <c r="C1538" s="59">
        <v>1590</v>
      </c>
      <c r="D1538" s="59">
        <v>100</v>
      </c>
      <c r="E1538" s="59" t="s">
        <v>266</v>
      </c>
    </row>
    <row r="1539" spans="1:5">
      <c r="A1539" s="64">
        <v>3065</v>
      </c>
      <c r="B1539" s="64">
        <v>18</v>
      </c>
      <c r="C1539" s="59">
        <v>1590</v>
      </c>
      <c r="D1539" s="59">
        <v>100</v>
      </c>
      <c r="E1539" s="59" t="s">
        <v>266</v>
      </c>
    </row>
    <row r="1540" spans="1:5">
      <c r="A1540" s="64">
        <v>3066</v>
      </c>
      <c r="B1540" s="64">
        <v>18</v>
      </c>
      <c r="C1540" s="59">
        <v>1590</v>
      </c>
      <c r="D1540" s="59">
        <v>100</v>
      </c>
      <c r="E1540" s="59" t="s">
        <v>266</v>
      </c>
    </row>
    <row r="1541" spans="1:5">
      <c r="A1541" s="64">
        <v>3067</v>
      </c>
      <c r="B1541" s="64">
        <v>18</v>
      </c>
      <c r="C1541" s="59">
        <v>1590</v>
      </c>
      <c r="D1541" s="59">
        <v>100</v>
      </c>
      <c r="E1541" s="59" t="s">
        <v>266</v>
      </c>
    </row>
    <row r="1542" spans="1:5">
      <c r="A1542" s="64">
        <v>3068</v>
      </c>
      <c r="B1542" s="64">
        <v>18</v>
      </c>
      <c r="C1542" s="59">
        <v>1590</v>
      </c>
      <c r="D1542" s="59">
        <v>100</v>
      </c>
      <c r="E1542" s="59" t="s">
        <v>266</v>
      </c>
    </row>
    <row r="1543" spans="1:5">
      <c r="A1543" s="64">
        <v>3070</v>
      </c>
      <c r="B1543" s="64">
        <v>18</v>
      </c>
      <c r="C1543" s="59">
        <v>1590</v>
      </c>
      <c r="D1543" s="59">
        <v>100</v>
      </c>
      <c r="E1543" s="59" t="s">
        <v>266</v>
      </c>
    </row>
    <row r="1544" spans="1:5">
      <c r="A1544" s="64">
        <v>3071</v>
      </c>
      <c r="B1544" s="64">
        <v>18</v>
      </c>
      <c r="C1544" s="59">
        <v>1590</v>
      </c>
      <c r="D1544" s="59">
        <v>100</v>
      </c>
      <c r="E1544" s="59" t="s">
        <v>266</v>
      </c>
    </row>
    <row r="1545" spans="1:5">
      <c r="A1545" s="64">
        <v>3072</v>
      </c>
      <c r="B1545" s="64">
        <v>18</v>
      </c>
      <c r="C1545" s="59">
        <v>1590</v>
      </c>
      <c r="D1545" s="59">
        <v>100</v>
      </c>
      <c r="E1545" s="59" t="s">
        <v>266</v>
      </c>
    </row>
    <row r="1546" spans="1:5">
      <c r="A1546" s="64">
        <v>3073</v>
      </c>
      <c r="B1546" s="64">
        <v>18</v>
      </c>
      <c r="C1546" s="59">
        <v>1590</v>
      </c>
      <c r="D1546" s="59">
        <v>100</v>
      </c>
      <c r="E1546" s="59" t="s">
        <v>266</v>
      </c>
    </row>
    <row r="1547" spans="1:5">
      <c r="A1547" s="64">
        <v>3074</v>
      </c>
      <c r="B1547" s="64">
        <v>18</v>
      </c>
      <c r="C1547" s="59">
        <v>1590</v>
      </c>
      <c r="D1547" s="59">
        <v>100</v>
      </c>
      <c r="E1547" s="59" t="s">
        <v>266</v>
      </c>
    </row>
    <row r="1548" spans="1:5">
      <c r="A1548" s="64">
        <v>3075</v>
      </c>
      <c r="B1548" s="64">
        <v>18</v>
      </c>
      <c r="C1548" s="59">
        <v>1590</v>
      </c>
      <c r="D1548" s="59">
        <v>100</v>
      </c>
      <c r="E1548" s="59" t="s">
        <v>266</v>
      </c>
    </row>
    <row r="1549" spans="1:5">
      <c r="A1549" s="64">
        <v>3076</v>
      </c>
      <c r="B1549" s="64">
        <v>18</v>
      </c>
      <c r="C1549" s="59">
        <v>1590</v>
      </c>
      <c r="D1549" s="59">
        <v>100</v>
      </c>
      <c r="E1549" s="59" t="s">
        <v>266</v>
      </c>
    </row>
    <row r="1550" spans="1:5">
      <c r="A1550" s="64">
        <v>3078</v>
      </c>
      <c r="B1550" s="64">
        <v>18</v>
      </c>
      <c r="C1550" s="59">
        <v>1590</v>
      </c>
      <c r="D1550" s="59">
        <v>100</v>
      </c>
      <c r="E1550" s="59" t="s">
        <v>266</v>
      </c>
    </row>
    <row r="1551" spans="1:5">
      <c r="A1551" s="64">
        <v>3079</v>
      </c>
      <c r="B1551" s="64">
        <v>18</v>
      </c>
      <c r="C1551" s="59">
        <v>1590</v>
      </c>
      <c r="D1551" s="59">
        <v>100</v>
      </c>
      <c r="E1551" s="59" t="s">
        <v>266</v>
      </c>
    </row>
    <row r="1552" spans="1:5">
      <c r="A1552" s="64">
        <v>3081</v>
      </c>
      <c r="B1552" s="64">
        <v>18</v>
      </c>
      <c r="C1552" s="59">
        <v>1590</v>
      </c>
      <c r="D1552" s="59">
        <v>100</v>
      </c>
      <c r="E1552" s="59" t="s">
        <v>266</v>
      </c>
    </row>
    <row r="1553" spans="1:5">
      <c r="A1553" s="64">
        <v>3082</v>
      </c>
      <c r="B1553" s="64">
        <v>18</v>
      </c>
      <c r="C1553" s="59">
        <v>1590</v>
      </c>
      <c r="D1553" s="59">
        <v>100</v>
      </c>
      <c r="E1553" s="59" t="s">
        <v>266</v>
      </c>
    </row>
    <row r="1554" spans="1:5">
      <c r="A1554" s="64">
        <v>3083</v>
      </c>
      <c r="B1554" s="64">
        <v>18</v>
      </c>
      <c r="C1554" s="59">
        <v>1590</v>
      </c>
      <c r="D1554" s="59">
        <v>100</v>
      </c>
      <c r="E1554" s="59" t="s">
        <v>266</v>
      </c>
    </row>
    <row r="1555" spans="1:5">
      <c r="A1555" s="64">
        <v>3084</v>
      </c>
      <c r="B1555" s="64">
        <v>18</v>
      </c>
      <c r="C1555" s="59">
        <v>1590</v>
      </c>
      <c r="D1555" s="59">
        <v>100</v>
      </c>
      <c r="E1555" s="59" t="s">
        <v>266</v>
      </c>
    </row>
    <row r="1556" spans="1:5">
      <c r="A1556" s="64">
        <v>3085</v>
      </c>
      <c r="B1556" s="64">
        <v>18</v>
      </c>
      <c r="C1556" s="59">
        <v>1590</v>
      </c>
      <c r="D1556" s="59">
        <v>100</v>
      </c>
      <c r="E1556" s="59" t="s">
        <v>266</v>
      </c>
    </row>
    <row r="1557" spans="1:5">
      <c r="A1557" s="64">
        <v>3086</v>
      </c>
      <c r="B1557" s="64">
        <v>18</v>
      </c>
      <c r="C1557" s="59">
        <v>1590</v>
      </c>
      <c r="D1557" s="59">
        <v>100</v>
      </c>
      <c r="E1557" s="59" t="s">
        <v>266</v>
      </c>
    </row>
    <row r="1558" spans="1:5">
      <c r="A1558" s="64">
        <v>3087</v>
      </c>
      <c r="B1558" s="64">
        <v>18</v>
      </c>
      <c r="C1558" s="59">
        <v>1590</v>
      </c>
      <c r="D1558" s="59">
        <v>100</v>
      </c>
      <c r="E1558" s="59" t="s">
        <v>266</v>
      </c>
    </row>
    <row r="1559" spans="1:5">
      <c r="A1559" s="64">
        <v>3088</v>
      </c>
      <c r="B1559" s="64">
        <v>18</v>
      </c>
      <c r="C1559" s="59">
        <v>1590</v>
      </c>
      <c r="D1559" s="59">
        <v>100</v>
      </c>
      <c r="E1559" s="59" t="s">
        <v>266</v>
      </c>
    </row>
    <row r="1560" spans="1:5">
      <c r="A1560" s="64">
        <v>3089</v>
      </c>
      <c r="B1560" s="64">
        <v>18</v>
      </c>
      <c r="C1560" s="59">
        <v>1590</v>
      </c>
      <c r="D1560" s="59">
        <v>100</v>
      </c>
      <c r="E1560" s="59" t="s">
        <v>266</v>
      </c>
    </row>
    <row r="1561" spans="1:5">
      <c r="A1561" s="64">
        <v>3090</v>
      </c>
      <c r="B1561" s="64">
        <v>18</v>
      </c>
      <c r="C1561" s="59">
        <v>1590</v>
      </c>
      <c r="D1561" s="59">
        <v>100</v>
      </c>
      <c r="E1561" s="59" t="s">
        <v>266</v>
      </c>
    </row>
    <row r="1562" spans="1:5">
      <c r="A1562" s="64">
        <v>3091</v>
      </c>
      <c r="B1562" s="64">
        <v>18</v>
      </c>
      <c r="C1562" s="59">
        <v>1590</v>
      </c>
      <c r="D1562" s="59">
        <v>100</v>
      </c>
      <c r="E1562" s="59" t="s">
        <v>266</v>
      </c>
    </row>
    <row r="1563" spans="1:5">
      <c r="A1563" s="64">
        <v>3093</v>
      </c>
      <c r="B1563" s="64">
        <v>18</v>
      </c>
      <c r="C1563" s="59">
        <v>1590</v>
      </c>
      <c r="D1563" s="59">
        <v>100</v>
      </c>
      <c r="E1563" s="59" t="s">
        <v>266</v>
      </c>
    </row>
    <row r="1564" spans="1:5">
      <c r="A1564" s="64">
        <v>3094</v>
      </c>
      <c r="B1564" s="64">
        <v>18</v>
      </c>
      <c r="C1564" s="59">
        <v>1590</v>
      </c>
      <c r="D1564" s="59">
        <v>100</v>
      </c>
      <c r="E1564" s="59" t="s">
        <v>266</v>
      </c>
    </row>
    <row r="1565" spans="1:5">
      <c r="A1565" s="64">
        <v>3095</v>
      </c>
      <c r="B1565" s="64">
        <v>18</v>
      </c>
      <c r="C1565" s="59">
        <v>1590</v>
      </c>
      <c r="D1565" s="59">
        <v>100</v>
      </c>
      <c r="E1565" s="59" t="s">
        <v>266</v>
      </c>
    </row>
    <row r="1566" spans="1:5">
      <c r="A1566" s="64">
        <v>3096</v>
      </c>
      <c r="B1566" s="64">
        <v>18</v>
      </c>
      <c r="C1566" s="59">
        <v>1590</v>
      </c>
      <c r="D1566" s="59">
        <v>100</v>
      </c>
      <c r="E1566" s="59" t="s">
        <v>266</v>
      </c>
    </row>
    <row r="1567" spans="1:5">
      <c r="A1567" s="64">
        <v>3097</v>
      </c>
      <c r="B1567" s="64">
        <v>18</v>
      </c>
      <c r="C1567" s="59">
        <v>1590</v>
      </c>
      <c r="D1567" s="59">
        <v>100</v>
      </c>
      <c r="E1567" s="59" t="s">
        <v>266</v>
      </c>
    </row>
    <row r="1568" spans="1:5">
      <c r="A1568" s="64">
        <v>3099</v>
      </c>
      <c r="B1568" s="64">
        <v>18</v>
      </c>
      <c r="C1568" s="59">
        <v>1590</v>
      </c>
      <c r="D1568" s="59">
        <v>100</v>
      </c>
      <c r="E1568" s="59" t="s">
        <v>266</v>
      </c>
    </row>
    <row r="1569" spans="1:5">
      <c r="A1569" s="64">
        <v>3101</v>
      </c>
      <c r="B1569" s="64">
        <v>18</v>
      </c>
      <c r="C1569" s="59">
        <v>1590</v>
      </c>
      <c r="D1569" s="59">
        <v>100</v>
      </c>
      <c r="E1569" s="59" t="s">
        <v>266</v>
      </c>
    </row>
    <row r="1570" spans="1:5">
      <c r="A1570" s="64">
        <v>3102</v>
      </c>
      <c r="B1570" s="64">
        <v>18</v>
      </c>
      <c r="C1570" s="59">
        <v>1590</v>
      </c>
      <c r="D1570" s="59">
        <v>100</v>
      </c>
      <c r="E1570" s="59" t="s">
        <v>266</v>
      </c>
    </row>
    <row r="1571" spans="1:5">
      <c r="A1571" s="64">
        <v>3103</v>
      </c>
      <c r="B1571" s="64">
        <v>18</v>
      </c>
      <c r="C1571" s="59">
        <v>1590</v>
      </c>
      <c r="D1571" s="59">
        <v>100</v>
      </c>
      <c r="E1571" s="59" t="s">
        <v>266</v>
      </c>
    </row>
    <row r="1572" spans="1:5">
      <c r="A1572" s="64">
        <v>3104</v>
      </c>
      <c r="B1572" s="64">
        <v>18</v>
      </c>
      <c r="C1572" s="59">
        <v>1590</v>
      </c>
      <c r="D1572" s="59">
        <v>100</v>
      </c>
      <c r="E1572" s="59" t="s">
        <v>266</v>
      </c>
    </row>
    <row r="1573" spans="1:5">
      <c r="A1573" s="64">
        <v>3105</v>
      </c>
      <c r="B1573" s="64">
        <v>18</v>
      </c>
      <c r="C1573" s="59">
        <v>1590</v>
      </c>
      <c r="D1573" s="59">
        <v>100</v>
      </c>
      <c r="E1573" s="59" t="s">
        <v>266</v>
      </c>
    </row>
    <row r="1574" spans="1:5">
      <c r="A1574" s="64">
        <v>3106</v>
      </c>
      <c r="B1574" s="64">
        <v>18</v>
      </c>
      <c r="C1574" s="59">
        <v>1590</v>
      </c>
      <c r="D1574" s="59">
        <v>100</v>
      </c>
      <c r="E1574" s="59" t="s">
        <v>266</v>
      </c>
    </row>
    <row r="1575" spans="1:5">
      <c r="A1575" s="64">
        <v>3107</v>
      </c>
      <c r="B1575" s="64">
        <v>18</v>
      </c>
      <c r="C1575" s="59">
        <v>1590</v>
      </c>
      <c r="D1575" s="59">
        <v>100</v>
      </c>
      <c r="E1575" s="59" t="s">
        <v>266</v>
      </c>
    </row>
    <row r="1576" spans="1:5">
      <c r="A1576" s="64">
        <v>3108</v>
      </c>
      <c r="B1576" s="64">
        <v>18</v>
      </c>
      <c r="C1576" s="59">
        <v>1590</v>
      </c>
      <c r="D1576" s="59">
        <v>100</v>
      </c>
      <c r="E1576" s="59" t="s">
        <v>266</v>
      </c>
    </row>
    <row r="1577" spans="1:5">
      <c r="A1577" s="64">
        <v>3109</v>
      </c>
      <c r="B1577" s="64">
        <v>18</v>
      </c>
      <c r="C1577" s="59">
        <v>1590</v>
      </c>
      <c r="D1577" s="59">
        <v>100</v>
      </c>
      <c r="E1577" s="59" t="s">
        <v>266</v>
      </c>
    </row>
    <row r="1578" spans="1:5">
      <c r="A1578" s="64">
        <v>3110</v>
      </c>
      <c r="B1578" s="64">
        <v>18</v>
      </c>
      <c r="C1578" s="59">
        <v>1590</v>
      </c>
      <c r="D1578" s="59">
        <v>100</v>
      </c>
      <c r="E1578" s="59" t="s">
        <v>266</v>
      </c>
    </row>
    <row r="1579" spans="1:5">
      <c r="A1579" s="64">
        <v>3111</v>
      </c>
      <c r="B1579" s="64">
        <v>18</v>
      </c>
      <c r="C1579" s="59">
        <v>1590</v>
      </c>
      <c r="D1579" s="59">
        <v>100</v>
      </c>
      <c r="E1579" s="59" t="s">
        <v>266</v>
      </c>
    </row>
    <row r="1580" spans="1:5">
      <c r="A1580" s="64">
        <v>3113</v>
      </c>
      <c r="B1580" s="64">
        <v>18</v>
      </c>
      <c r="C1580" s="59">
        <v>1590</v>
      </c>
      <c r="D1580" s="59">
        <v>100</v>
      </c>
      <c r="E1580" s="59" t="s">
        <v>266</v>
      </c>
    </row>
    <row r="1581" spans="1:5">
      <c r="A1581" s="64">
        <v>3114</v>
      </c>
      <c r="B1581" s="64">
        <v>18</v>
      </c>
      <c r="C1581" s="59">
        <v>1590</v>
      </c>
      <c r="D1581" s="59">
        <v>100</v>
      </c>
      <c r="E1581" s="59" t="s">
        <v>266</v>
      </c>
    </row>
    <row r="1582" spans="1:5">
      <c r="A1582" s="64">
        <v>3115</v>
      </c>
      <c r="B1582" s="64">
        <v>18</v>
      </c>
      <c r="C1582" s="59">
        <v>1590</v>
      </c>
      <c r="D1582" s="59">
        <v>100</v>
      </c>
      <c r="E1582" s="59" t="s">
        <v>266</v>
      </c>
    </row>
    <row r="1583" spans="1:5">
      <c r="A1583" s="64">
        <v>3116</v>
      </c>
      <c r="B1583" s="64">
        <v>18</v>
      </c>
      <c r="C1583" s="59">
        <v>1590</v>
      </c>
      <c r="D1583" s="59">
        <v>100</v>
      </c>
      <c r="E1583" s="59" t="s">
        <v>266</v>
      </c>
    </row>
    <row r="1584" spans="1:5">
      <c r="A1584" s="64">
        <v>3121</v>
      </c>
      <c r="B1584" s="64">
        <v>18</v>
      </c>
      <c r="C1584" s="59">
        <v>1590</v>
      </c>
      <c r="D1584" s="59">
        <v>100</v>
      </c>
      <c r="E1584" s="59" t="s">
        <v>266</v>
      </c>
    </row>
    <row r="1585" spans="1:5">
      <c r="A1585" s="64">
        <v>3122</v>
      </c>
      <c r="B1585" s="64">
        <v>18</v>
      </c>
      <c r="C1585" s="59">
        <v>1590</v>
      </c>
      <c r="D1585" s="59">
        <v>100</v>
      </c>
      <c r="E1585" s="59" t="s">
        <v>266</v>
      </c>
    </row>
    <row r="1586" spans="1:5">
      <c r="A1586" s="64">
        <v>3123</v>
      </c>
      <c r="B1586" s="64">
        <v>18</v>
      </c>
      <c r="C1586" s="59">
        <v>1590</v>
      </c>
      <c r="D1586" s="59">
        <v>100</v>
      </c>
      <c r="E1586" s="59" t="s">
        <v>266</v>
      </c>
    </row>
    <row r="1587" spans="1:5">
      <c r="A1587" s="64">
        <v>3124</v>
      </c>
      <c r="B1587" s="64">
        <v>18</v>
      </c>
      <c r="C1587" s="59">
        <v>1590</v>
      </c>
      <c r="D1587" s="59">
        <v>100</v>
      </c>
      <c r="E1587" s="59" t="s">
        <v>266</v>
      </c>
    </row>
    <row r="1588" spans="1:5">
      <c r="A1588" s="64">
        <v>3125</v>
      </c>
      <c r="B1588" s="64">
        <v>18</v>
      </c>
      <c r="C1588" s="59">
        <v>1590</v>
      </c>
      <c r="D1588" s="59">
        <v>100</v>
      </c>
      <c r="E1588" s="59" t="s">
        <v>266</v>
      </c>
    </row>
    <row r="1589" spans="1:5">
      <c r="A1589" s="64">
        <v>3126</v>
      </c>
      <c r="B1589" s="64">
        <v>18</v>
      </c>
      <c r="C1589" s="59">
        <v>1590</v>
      </c>
      <c r="D1589" s="59">
        <v>100</v>
      </c>
      <c r="E1589" s="59" t="s">
        <v>266</v>
      </c>
    </row>
    <row r="1590" spans="1:5">
      <c r="A1590" s="64">
        <v>3127</v>
      </c>
      <c r="B1590" s="64">
        <v>18</v>
      </c>
      <c r="C1590" s="59">
        <v>1590</v>
      </c>
      <c r="D1590" s="59">
        <v>100</v>
      </c>
      <c r="E1590" s="59" t="s">
        <v>266</v>
      </c>
    </row>
    <row r="1591" spans="1:5">
      <c r="A1591" s="64">
        <v>3128</v>
      </c>
      <c r="B1591" s="64">
        <v>18</v>
      </c>
      <c r="C1591" s="59">
        <v>1590</v>
      </c>
      <c r="D1591" s="59">
        <v>100</v>
      </c>
      <c r="E1591" s="59" t="s">
        <v>266</v>
      </c>
    </row>
    <row r="1592" spans="1:5">
      <c r="A1592" s="64">
        <v>3129</v>
      </c>
      <c r="B1592" s="64">
        <v>18</v>
      </c>
      <c r="C1592" s="59">
        <v>1590</v>
      </c>
      <c r="D1592" s="59">
        <v>100</v>
      </c>
      <c r="E1592" s="59" t="s">
        <v>266</v>
      </c>
    </row>
    <row r="1593" spans="1:5">
      <c r="A1593" s="64">
        <v>3130</v>
      </c>
      <c r="B1593" s="64">
        <v>18</v>
      </c>
      <c r="C1593" s="59">
        <v>1590</v>
      </c>
      <c r="D1593" s="59">
        <v>100</v>
      </c>
      <c r="E1593" s="59" t="s">
        <v>266</v>
      </c>
    </row>
    <row r="1594" spans="1:5">
      <c r="A1594" s="64">
        <v>3131</v>
      </c>
      <c r="B1594" s="64">
        <v>18</v>
      </c>
      <c r="C1594" s="59">
        <v>1590</v>
      </c>
      <c r="D1594" s="59">
        <v>100</v>
      </c>
      <c r="E1594" s="59" t="s">
        <v>266</v>
      </c>
    </row>
    <row r="1595" spans="1:5">
      <c r="A1595" s="64">
        <v>3132</v>
      </c>
      <c r="B1595" s="64">
        <v>18</v>
      </c>
      <c r="C1595" s="59">
        <v>1590</v>
      </c>
      <c r="D1595" s="59">
        <v>100</v>
      </c>
      <c r="E1595" s="59" t="s">
        <v>266</v>
      </c>
    </row>
    <row r="1596" spans="1:5">
      <c r="A1596" s="64">
        <v>3133</v>
      </c>
      <c r="B1596" s="64">
        <v>18</v>
      </c>
      <c r="C1596" s="59">
        <v>1590</v>
      </c>
      <c r="D1596" s="59">
        <v>100</v>
      </c>
      <c r="E1596" s="59" t="s">
        <v>266</v>
      </c>
    </row>
    <row r="1597" spans="1:5">
      <c r="A1597" s="64">
        <v>3134</v>
      </c>
      <c r="B1597" s="64">
        <v>18</v>
      </c>
      <c r="C1597" s="59">
        <v>1590</v>
      </c>
      <c r="D1597" s="59">
        <v>100</v>
      </c>
      <c r="E1597" s="59" t="s">
        <v>266</v>
      </c>
    </row>
    <row r="1598" spans="1:5">
      <c r="A1598" s="64">
        <v>3135</v>
      </c>
      <c r="B1598" s="64">
        <v>18</v>
      </c>
      <c r="C1598" s="59">
        <v>1590</v>
      </c>
      <c r="D1598" s="59">
        <v>100</v>
      </c>
      <c r="E1598" s="59" t="s">
        <v>266</v>
      </c>
    </row>
    <row r="1599" spans="1:5">
      <c r="A1599" s="64">
        <v>3136</v>
      </c>
      <c r="B1599" s="64">
        <v>18</v>
      </c>
      <c r="C1599" s="59">
        <v>1590</v>
      </c>
      <c r="D1599" s="59">
        <v>100</v>
      </c>
      <c r="E1599" s="59" t="s">
        <v>266</v>
      </c>
    </row>
    <row r="1600" spans="1:5">
      <c r="A1600" s="64">
        <v>3137</v>
      </c>
      <c r="B1600" s="64">
        <v>18</v>
      </c>
      <c r="C1600" s="59">
        <v>1590</v>
      </c>
      <c r="D1600" s="59">
        <v>100</v>
      </c>
      <c r="E1600" s="59" t="s">
        <v>266</v>
      </c>
    </row>
    <row r="1601" spans="1:5">
      <c r="A1601" s="64">
        <v>3138</v>
      </c>
      <c r="B1601" s="64">
        <v>18</v>
      </c>
      <c r="C1601" s="59">
        <v>1590</v>
      </c>
      <c r="D1601" s="59">
        <v>100</v>
      </c>
      <c r="E1601" s="59" t="s">
        <v>266</v>
      </c>
    </row>
    <row r="1602" spans="1:5">
      <c r="A1602" s="64">
        <v>3139</v>
      </c>
      <c r="B1602" s="64">
        <v>18</v>
      </c>
      <c r="C1602" s="59">
        <v>1590</v>
      </c>
      <c r="D1602" s="59">
        <v>100</v>
      </c>
      <c r="E1602" s="59" t="s">
        <v>266</v>
      </c>
    </row>
    <row r="1603" spans="1:5">
      <c r="A1603" s="64">
        <v>3140</v>
      </c>
      <c r="B1603" s="64">
        <v>18</v>
      </c>
      <c r="C1603" s="59">
        <v>1590</v>
      </c>
      <c r="D1603" s="59">
        <v>100</v>
      </c>
      <c r="E1603" s="59" t="s">
        <v>266</v>
      </c>
    </row>
    <row r="1604" spans="1:5">
      <c r="A1604" s="64">
        <v>3141</v>
      </c>
      <c r="B1604" s="64">
        <v>18</v>
      </c>
      <c r="C1604" s="59">
        <v>1590</v>
      </c>
      <c r="D1604" s="59">
        <v>100</v>
      </c>
      <c r="E1604" s="59" t="s">
        <v>266</v>
      </c>
    </row>
    <row r="1605" spans="1:5">
      <c r="A1605" s="64">
        <v>3142</v>
      </c>
      <c r="B1605" s="64">
        <v>18</v>
      </c>
      <c r="C1605" s="59">
        <v>1590</v>
      </c>
      <c r="D1605" s="59">
        <v>100</v>
      </c>
      <c r="E1605" s="59" t="s">
        <v>266</v>
      </c>
    </row>
    <row r="1606" spans="1:5">
      <c r="A1606" s="64">
        <v>3143</v>
      </c>
      <c r="B1606" s="64">
        <v>18</v>
      </c>
      <c r="C1606" s="59">
        <v>1590</v>
      </c>
      <c r="D1606" s="59">
        <v>100</v>
      </c>
      <c r="E1606" s="59" t="s">
        <v>266</v>
      </c>
    </row>
    <row r="1607" spans="1:5">
      <c r="A1607" s="64">
        <v>3144</v>
      </c>
      <c r="B1607" s="64">
        <v>18</v>
      </c>
      <c r="C1607" s="59">
        <v>1590</v>
      </c>
      <c r="D1607" s="59">
        <v>100</v>
      </c>
      <c r="E1607" s="59" t="s">
        <v>266</v>
      </c>
    </row>
    <row r="1608" spans="1:5">
      <c r="A1608" s="64">
        <v>3145</v>
      </c>
      <c r="B1608" s="64">
        <v>18</v>
      </c>
      <c r="C1608" s="59">
        <v>1590</v>
      </c>
      <c r="D1608" s="59">
        <v>100</v>
      </c>
      <c r="E1608" s="59" t="s">
        <v>266</v>
      </c>
    </row>
    <row r="1609" spans="1:5">
      <c r="A1609" s="64">
        <v>3146</v>
      </c>
      <c r="B1609" s="64">
        <v>18</v>
      </c>
      <c r="C1609" s="59">
        <v>1590</v>
      </c>
      <c r="D1609" s="59">
        <v>100</v>
      </c>
      <c r="E1609" s="59" t="s">
        <v>266</v>
      </c>
    </row>
    <row r="1610" spans="1:5">
      <c r="A1610" s="64">
        <v>3147</v>
      </c>
      <c r="B1610" s="64">
        <v>18</v>
      </c>
      <c r="C1610" s="59">
        <v>1590</v>
      </c>
      <c r="D1610" s="59">
        <v>100</v>
      </c>
      <c r="E1610" s="59" t="s">
        <v>266</v>
      </c>
    </row>
    <row r="1611" spans="1:5">
      <c r="A1611" s="64">
        <v>3148</v>
      </c>
      <c r="B1611" s="64">
        <v>18</v>
      </c>
      <c r="C1611" s="59">
        <v>1590</v>
      </c>
      <c r="D1611" s="59">
        <v>100</v>
      </c>
      <c r="E1611" s="59" t="s">
        <v>266</v>
      </c>
    </row>
    <row r="1612" spans="1:5">
      <c r="A1612" s="64">
        <v>3149</v>
      </c>
      <c r="B1612" s="64">
        <v>18</v>
      </c>
      <c r="C1612" s="59">
        <v>1590</v>
      </c>
      <c r="D1612" s="59">
        <v>100</v>
      </c>
      <c r="E1612" s="59" t="s">
        <v>266</v>
      </c>
    </row>
    <row r="1613" spans="1:5">
      <c r="A1613" s="64">
        <v>3150</v>
      </c>
      <c r="B1613" s="64">
        <v>18</v>
      </c>
      <c r="C1613" s="59">
        <v>1590</v>
      </c>
      <c r="D1613" s="59">
        <v>100</v>
      </c>
      <c r="E1613" s="59" t="s">
        <v>266</v>
      </c>
    </row>
    <row r="1614" spans="1:5">
      <c r="A1614" s="64">
        <v>3151</v>
      </c>
      <c r="B1614" s="64">
        <v>18</v>
      </c>
      <c r="C1614" s="59">
        <v>1590</v>
      </c>
      <c r="D1614" s="59">
        <v>100</v>
      </c>
      <c r="E1614" s="59" t="s">
        <v>266</v>
      </c>
    </row>
    <row r="1615" spans="1:5">
      <c r="A1615" s="64">
        <v>3152</v>
      </c>
      <c r="B1615" s="64">
        <v>18</v>
      </c>
      <c r="C1615" s="59">
        <v>1590</v>
      </c>
      <c r="D1615" s="59">
        <v>100</v>
      </c>
      <c r="E1615" s="59" t="s">
        <v>266</v>
      </c>
    </row>
    <row r="1616" spans="1:5">
      <c r="A1616" s="64">
        <v>3153</v>
      </c>
      <c r="B1616" s="64">
        <v>18</v>
      </c>
      <c r="C1616" s="59">
        <v>1590</v>
      </c>
      <c r="D1616" s="59">
        <v>100</v>
      </c>
      <c r="E1616" s="59" t="s">
        <v>266</v>
      </c>
    </row>
    <row r="1617" spans="1:5">
      <c r="A1617" s="64">
        <v>3154</v>
      </c>
      <c r="B1617" s="64">
        <v>18</v>
      </c>
      <c r="C1617" s="59">
        <v>1590</v>
      </c>
      <c r="D1617" s="59">
        <v>100</v>
      </c>
      <c r="E1617" s="59" t="s">
        <v>266</v>
      </c>
    </row>
    <row r="1618" spans="1:5">
      <c r="A1618" s="64">
        <v>3155</v>
      </c>
      <c r="B1618" s="64">
        <v>18</v>
      </c>
      <c r="C1618" s="59">
        <v>1590</v>
      </c>
      <c r="D1618" s="59">
        <v>100</v>
      </c>
      <c r="E1618" s="59" t="s">
        <v>266</v>
      </c>
    </row>
    <row r="1619" spans="1:5">
      <c r="A1619" s="64">
        <v>3156</v>
      </c>
      <c r="B1619" s="64">
        <v>18</v>
      </c>
      <c r="C1619" s="59">
        <v>1590</v>
      </c>
      <c r="D1619" s="59">
        <v>100</v>
      </c>
      <c r="E1619" s="59" t="s">
        <v>266</v>
      </c>
    </row>
    <row r="1620" spans="1:5">
      <c r="A1620" s="64">
        <v>3158</v>
      </c>
      <c r="B1620" s="64">
        <v>18</v>
      </c>
      <c r="C1620" s="59">
        <v>1590</v>
      </c>
      <c r="D1620" s="59">
        <v>100</v>
      </c>
      <c r="E1620" s="59" t="s">
        <v>266</v>
      </c>
    </row>
    <row r="1621" spans="1:5">
      <c r="A1621" s="64">
        <v>3159</v>
      </c>
      <c r="B1621" s="64">
        <v>18</v>
      </c>
      <c r="C1621" s="59">
        <v>1590</v>
      </c>
      <c r="D1621" s="59">
        <v>100</v>
      </c>
      <c r="E1621" s="59" t="s">
        <v>266</v>
      </c>
    </row>
    <row r="1622" spans="1:5">
      <c r="A1622" s="64">
        <v>3160</v>
      </c>
      <c r="B1622" s="64">
        <v>18</v>
      </c>
      <c r="C1622" s="59">
        <v>1590</v>
      </c>
      <c r="D1622" s="59">
        <v>100</v>
      </c>
      <c r="E1622" s="59" t="s">
        <v>266</v>
      </c>
    </row>
    <row r="1623" spans="1:5">
      <c r="A1623" s="64">
        <v>3161</v>
      </c>
      <c r="B1623" s="64">
        <v>18</v>
      </c>
      <c r="C1623" s="59">
        <v>1590</v>
      </c>
      <c r="D1623" s="59">
        <v>100</v>
      </c>
      <c r="E1623" s="59" t="s">
        <v>266</v>
      </c>
    </row>
    <row r="1624" spans="1:5">
      <c r="A1624" s="64">
        <v>3162</v>
      </c>
      <c r="B1624" s="64">
        <v>18</v>
      </c>
      <c r="C1624" s="59">
        <v>1590</v>
      </c>
      <c r="D1624" s="59">
        <v>100</v>
      </c>
      <c r="E1624" s="59" t="s">
        <v>266</v>
      </c>
    </row>
    <row r="1625" spans="1:5">
      <c r="A1625" s="64">
        <v>3163</v>
      </c>
      <c r="B1625" s="64">
        <v>18</v>
      </c>
      <c r="C1625" s="59">
        <v>1590</v>
      </c>
      <c r="D1625" s="59">
        <v>100</v>
      </c>
      <c r="E1625" s="59" t="s">
        <v>266</v>
      </c>
    </row>
    <row r="1626" spans="1:5">
      <c r="A1626" s="64">
        <v>3164</v>
      </c>
      <c r="B1626" s="64">
        <v>18</v>
      </c>
      <c r="C1626" s="59">
        <v>1590</v>
      </c>
      <c r="D1626" s="59">
        <v>100</v>
      </c>
      <c r="E1626" s="59" t="s">
        <v>266</v>
      </c>
    </row>
    <row r="1627" spans="1:5">
      <c r="A1627" s="64">
        <v>3165</v>
      </c>
      <c r="B1627" s="64">
        <v>18</v>
      </c>
      <c r="C1627" s="59">
        <v>1590</v>
      </c>
      <c r="D1627" s="59">
        <v>100</v>
      </c>
      <c r="E1627" s="59" t="s">
        <v>266</v>
      </c>
    </row>
    <row r="1628" spans="1:5">
      <c r="A1628" s="64">
        <v>3166</v>
      </c>
      <c r="B1628" s="64">
        <v>18</v>
      </c>
      <c r="C1628" s="59">
        <v>1590</v>
      </c>
      <c r="D1628" s="59">
        <v>100</v>
      </c>
      <c r="E1628" s="59" t="s">
        <v>266</v>
      </c>
    </row>
    <row r="1629" spans="1:5">
      <c r="A1629" s="64">
        <v>3167</v>
      </c>
      <c r="B1629" s="64">
        <v>18</v>
      </c>
      <c r="C1629" s="59">
        <v>1590</v>
      </c>
      <c r="D1629" s="59">
        <v>100</v>
      </c>
      <c r="E1629" s="59" t="s">
        <v>266</v>
      </c>
    </row>
    <row r="1630" spans="1:5">
      <c r="A1630" s="64">
        <v>3168</v>
      </c>
      <c r="B1630" s="64">
        <v>18</v>
      </c>
      <c r="C1630" s="59">
        <v>1590</v>
      </c>
      <c r="D1630" s="59">
        <v>100</v>
      </c>
      <c r="E1630" s="59" t="s">
        <v>266</v>
      </c>
    </row>
    <row r="1631" spans="1:5">
      <c r="A1631" s="64">
        <v>3169</v>
      </c>
      <c r="B1631" s="64">
        <v>18</v>
      </c>
      <c r="C1631" s="59">
        <v>1590</v>
      </c>
      <c r="D1631" s="59">
        <v>100</v>
      </c>
      <c r="E1631" s="59" t="s">
        <v>266</v>
      </c>
    </row>
    <row r="1632" spans="1:5">
      <c r="A1632" s="64">
        <v>3170</v>
      </c>
      <c r="B1632" s="64">
        <v>18</v>
      </c>
      <c r="C1632" s="59">
        <v>1590</v>
      </c>
      <c r="D1632" s="59">
        <v>100</v>
      </c>
      <c r="E1632" s="59" t="s">
        <v>266</v>
      </c>
    </row>
    <row r="1633" spans="1:5">
      <c r="A1633" s="64">
        <v>3171</v>
      </c>
      <c r="B1633" s="64">
        <v>18</v>
      </c>
      <c r="C1633" s="59">
        <v>1590</v>
      </c>
      <c r="D1633" s="59">
        <v>100</v>
      </c>
      <c r="E1633" s="59" t="s">
        <v>266</v>
      </c>
    </row>
    <row r="1634" spans="1:5">
      <c r="A1634" s="64">
        <v>3172</v>
      </c>
      <c r="B1634" s="64">
        <v>18</v>
      </c>
      <c r="C1634" s="59">
        <v>1590</v>
      </c>
      <c r="D1634" s="59">
        <v>100</v>
      </c>
      <c r="E1634" s="59" t="s">
        <v>266</v>
      </c>
    </row>
    <row r="1635" spans="1:5">
      <c r="A1635" s="64">
        <v>3173</v>
      </c>
      <c r="B1635" s="64">
        <v>18</v>
      </c>
      <c r="C1635" s="59">
        <v>1590</v>
      </c>
      <c r="D1635" s="59">
        <v>100</v>
      </c>
      <c r="E1635" s="59" t="s">
        <v>266</v>
      </c>
    </row>
    <row r="1636" spans="1:5">
      <c r="A1636" s="64">
        <v>3174</v>
      </c>
      <c r="B1636" s="64">
        <v>18</v>
      </c>
      <c r="C1636" s="59">
        <v>1590</v>
      </c>
      <c r="D1636" s="59">
        <v>100</v>
      </c>
      <c r="E1636" s="59" t="s">
        <v>266</v>
      </c>
    </row>
    <row r="1637" spans="1:5">
      <c r="A1637" s="64">
        <v>3175</v>
      </c>
      <c r="B1637" s="64">
        <v>18</v>
      </c>
      <c r="C1637" s="59">
        <v>1590</v>
      </c>
      <c r="D1637" s="59">
        <v>100</v>
      </c>
      <c r="E1637" s="59" t="s">
        <v>266</v>
      </c>
    </row>
    <row r="1638" spans="1:5">
      <c r="A1638" s="64">
        <v>3176</v>
      </c>
      <c r="B1638" s="64">
        <v>18</v>
      </c>
      <c r="C1638" s="59">
        <v>1590</v>
      </c>
      <c r="D1638" s="59">
        <v>100</v>
      </c>
      <c r="E1638" s="59" t="s">
        <v>266</v>
      </c>
    </row>
    <row r="1639" spans="1:5">
      <c r="A1639" s="64">
        <v>3177</v>
      </c>
      <c r="B1639" s="64">
        <v>18</v>
      </c>
      <c r="C1639" s="59">
        <v>1590</v>
      </c>
      <c r="D1639" s="59">
        <v>100</v>
      </c>
      <c r="E1639" s="59" t="s">
        <v>266</v>
      </c>
    </row>
    <row r="1640" spans="1:5">
      <c r="A1640" s="64">
        <v>3178</v>
      </c>
      <c r="B1640" s="64">
        <v>18</v>
      </c>
      <c r="C1640" s="59">
        <v>1590</v>
      </c>
      <c r="D1640" s="59">
        <v>100</v>
      </c>
      <c r="E1640" s="59" t="s">
        <v>266</v>
      </c>
    </row>
    <row r="1641" spans="1:5">
      <c r="A1641" s="64">
        <v>3179</v>
      </c>
      <c r="B1641" s="64">
        <v>18</v>
      </c>
      <c r="C1641" s="59">
        <v>1590</v>
      </c>
      <c r="D1641" s="59">
        <v>100</v>
      </c>
      <c r="E1641" s="59" t="s">
        <v>266</v>
      </c>
    </row>
    <row r="1642" spans="1:5">
      <c r="A1642" s="64">
        <v>3180</v>
      </c>
      <c r="B1642" s="64">
        <v>18</v>
      </c>
      <c r="C1642" s="59">
        <v>1590</v>
      </c>
      <c r="D1642" s="59">
        <v>100</v>
      </c>
      <c r="E1642" s="59" t="s">
        <v>266</v>
      </c>
    </row>
    <row r="1643" spans="1:5">
      <c r="A1643" s="64">
        <v>3181</v>
      </c>
      <c r="B1643" s="64">
        <v>18</v>
      </c>
      <c r="C1643" s="59">
        <v>1590</v>
      </c>
      <c r="D1643" s="59">
        <v>100</v>
      </c>
      <c r="E1643" s="59" t="s">
        <v>266</v>
      </c>
    </row>
    <row r="1644" spans="1:5">
      <c r="A1644" s="64">
        <v>3182</v>
      </c>
      <c r="B1644" s="64">
        <v>18</v>
      </c>
      <c r="C1644" s="59">
        <v>1590</v>
      </c>
      <c r="D1644" s="59">
        <v>100</v>
      </c>
      <c r="E1644" s="59" t="s">
        <v>266</v>
      </c>
    </row>
    <row r="1645" spans="1:5">
      <c r="A1645" s="64">
        <v>3183</v>
      </c>
      <c r="B1645" s="64">
        <v>18</v>
      </c>
      <c r="C1645" s="59">
        <v>1590</v>
      </c>
      <c r="D1645" s="59">
        <v>100</v>
      </c>
      <c r="E1645" s="59" t="s">
        <v>266</v>
      </c>
    </row>
    <row r="1646" spans="1:5">
      <c r="A1646" s="64">
        <v>3184</v>
      </c>
      <c r="B1646" s="64">
        <v>18</v>
      </c>
      <c r="C1646" s="59">
        <v>1590</v>
      </c>
      <c r="D1646" s="59">
        <v>100</v>
      </c>
      <c r="E1646" s="59" t="s">
        <v>266</v>
      </c>
    </row>
    <row r="1647" spans="1:5">
      <c r="A1647" s="64">
        <v>3185</v>
      </c>
      <c r="B1647" s="64">
        <v>18</v>
      </c>
      <c r="C1647" s="59">
        <v>1590</v>
      </c>
      <c r="D1647" s="59">
        <v>100</v>
      </c>
      <c r="E1647" s="59" t="s">
        <v>266</v>
      </c>
    </row>
    <row r="1648" spans="1:5">
      <c r="A1648" s="64">
        <v>3186</v>
      </c>
      <c r="B1648" s="64">
        <v>18</v>
      </c>
      <c r="C1648" s="59">
        <v>1590</v>
      </c>
      <c r="D1648" s="59">
        <v>100</v>
      </c>
      <c r="E1648" s="59" t="s">
        <v>266</v>
      </c>
    </row>
    <row r="1649" spans="1:5">
      <c r="A1649" s="64">
        <v>3187</v>
      </c>
      <c r="B1649" s="64">
        <v>18</v>
      </c>
      <c r="C1649" s="59">
        <v>1590</v>
      </c>
      <c r="D1649" s="59">
        <v>100</v>
      </c>
      <c r="E1649" s="59" t="s">
        <v>266</v>
      </c>
    </row>
    <row r="1650" spans="1:5">
      <c r="A1650" s="64">
        <v>3188</v>
      </c>
      <c r="B1650" s="64">
        <v>18</v>
      </c>
      <c r="C1650" s="59">
        <v>1590</v>
      </c>
      <c r="D1650" s="59">
        <v>100</v>
      </c>
      <c r="E1650" s="59" t="s">
        <v>266</v>
      </c>
    </row>
    <row r="1651" spans="1:5">
      <c r="A1651" s="64">
        <v>3189</v>
      </c>
      <c r="B1651" s="64">
        <v>18</v>
      </c>
      <c r="C1651" s="59">
        <v>1590</v>
      </c>
      <c r="D1651" s="59">
        <v>100</v>
      </c>
      <c r="E1651" s="59" t="s">
        <v>266</v>
      </c>
    </row>
    <row r="1652" spans="1:5">
      <c r="A1652" s="64">
        <v>3190</v>
      </c>
      <c r="B1652" s="64">
        <v>18</v>
      </c>
      <c r="C1652" s="59">
        <v>1590</v>
      </c>
      <c r="D1652" s="59">
        <v>100</v>
      </c>
      <c r="E1652" s="59" t="s">
        <v>266</v>
      </c>
    </row>
    <row r="1653" spans="1:5">
      <c r="A1653" s="64">
        <v>3191</v>
      </c>
      <c r="B1653" s="64">
        <v>18</v>
      </c>
      <c r="C1653" s="59">
        <v>1590</v>
      </c>
      <c r="D1653" s="59">
        <v>100</v>
      </c>
      <c r="E1653" s="59" t="s">
        <v>266</v>
      </c>
    </row>
    <row r="1654" spans="1:5">
      <c r="A1654" s="64">
        <v>3192</v>
      </c>
      <c r="B1654" s="64">
        <v>18</v>
      </c>
      <c r="C1654" s="59">
        <v>1590</v>
      </c>
      <c r="D1654" s="59">
        <v>100</v>
      </c>
      <c r="E1654" s="59" t="s">
        <v>266</v>
      </c>
    </row>
    <row r="1655" spans="1:5">
      <c r="A1655" s="64">
        <v>3193</v>
      </c>
      <c r="B1655" s="64">
        <v>18</v>
      </c>
      <c r="C1655" s="59">
        <v>1590</v>
      </c>
      <c r="D1655" s="59">
        <v>100</v>
      </c>
      <c r="E1655" s="59" t="s">
        <v>266</v>
      </c>
    </row>
    <row r="1656" spans="1:5">
      <c r="A1656" s="64">
        <v>3194</v>
      </c>
      <c r="B1656" s="64">
        <v>18</v>
      </c>
      <c r="C1656" s="59">
        <v>1590</v>
      </c>
      <c r="D1656" s="59">
        <v>100</v>
      </c>
      <c r="E1656" s="59" t="s">
        <v>266</v>
      </c>
    </row>
    <row r="1657" spans="1:5">
      <c r="A1657" s="64">
        <v>3195</v>
      </c>
      <c r="B1657" s="64">
        <v>18</v>
      </c>
      <c r="C1657" s="59">
        <v>1590</v>
      </c>
      <c r="D1657" s="59">
        <v>100</v>
      </c>
      <c r="E1657" s="59" t="s">
        <v>266</v>
      </c>
    </row>
    <row r="1658" spans="1:5">
      <c r="A1658" s="64">
        <v>3196</v>
      </c>
      <c r="B1658" s="64">
        <v>18</v>
      </c>
      <c r="C1658" s="59">
        <v>1590</v>
      </c>
      <c r="D1658" s="59">
        <v>100</v>
      </c>
      <c r="E1658" s="59" t="s">
        <v>266</v>
      </c>
    </row>
    <row r="1659" spans="1:5">
      <c r="A1659" s="64">
        <v>3197</v>
      </c>
      <c r="B1659" s="64">
        <v>18</v>
      </c>
      <c r="C1659" s="59">
        <v>1590</v>
      </c>
      <c r="D1659" s="59">
        <v>100</v>
      </c>
      <c r="E1659" s="59" t="s">
        <v>266</v>
      </c>
    </row>
    <row r="1660" spans="1:5">
      <c r="A1660" s="64">
        <v>3198</v>
      </c>
      <c r="B1660" s="64">
        <v>18</v>
      </c>
      <c r="C1660" s="59">
        <v>1590</v>
      </c>
      <c r="D1660" s="59">
        <v>100</v>
      </c>
      <c r="E1660" s="59" t="s">
        <v>266</v>
      </c>
    </row>
    <row r="1661" spans="1:5">
      <c r="A1661" s="64">
        <v>3199</v>
      </c>
      <c r="B1661" s="64">
        <v>18</v>
      </c>
      <c r="C1661" s="59">
        <v>1590</v>
      </c>
      <c r="D1661" s="59">
        <v>100</v>
      </c>
      <c r="E1661" s="59" t="s">
        <v>266</v>
      </c>
    </row>
    <row r="1662" spans="1:5">
      <c r="A1662" s="64">
        <v>3200</v>
      </c>
      <c r="B1662" s="64">
        <v>18</v>
      </c>
      <c r="C1662" s="59">
        <v>1590</v>
      </c>
      <c r="D1662" s="59">
        <v>100</v>
      </c>
      <c r="E1662" s="59" t="s">
        <v>266</v>
      </c>
    </row>
    <row r="1663" spans="1:5">
      <c r="A1663" s="64">
        <v>3201</v>
      </c>
      <c r="B1663" s="64">
        <v>18</v>
      </c>
      <c r="C1663" s="59">
        <v>1590</v>
      </c>
      <c r="D1663" s="59">
        <v>100</v>
      </c>
      <c r="E1663" s="59" t="s">
        <v>266</v>
      </c>
    </row>
    <row r="1664" spans="1:5">
      <c r="A1664" s="64">
        <v>3202</v>
      </c>
      <c r="B1664" s="64">
        <v>18</v>
      </c>
      <c r="C1664" s="59">
        <v>1590</v>
      </c>
      <c r="D1664" s="59">
        <v>100</v>
      </c>
      <c r="E1664" s="59" t="s">
        <v>266</v>
      </c>
    </row>
    <row r="1665" spans="1:5">
      <c r="A1665" s="64">
        <v>3204</v>
      </c>
      <c r="B1665" s="64">
        <v>18</v>
      </c>
      <c r="C1665" s="59">
        <v>1590</v>
      </c>
      <c r="D1665" s="59">
        <v>100</v>
      </c>
      <c r="E1665" s="59" t="s">
        <v>266</v>
      </c>
    </row>
    <row r="1666" spans="1:5">
      <c r="A1666" s="64">
        <v>3205</v>
      </c>
      <c r="B1666" s="64">
        <v>18</v>
      </c>
      <c r="C1666" s="59">
        <v>1590</v>
      </c>
      <c r="D1666" s="59">
        <v>100</v>
      </c>
      <c r="E1666" s="59" t="s">
        <v>266</v>
      </c>
    </row>
    <row r="1667" spans="1:5">
      <c r="A1667" s="64">
        <v>3206</v>
      </c>
      <c r="B1667" s="64">
        <v>18</v>
      </c>
      <c r="C1667" s="59">
        <v>1590</v>
      </c>
      <c r="D1667" s="59">
        <v>100</v>
      </c>
      <c r="E1667" s="59" t="s">
        <v>266</v>
      </c>
    </row>
    <row r="1668" spans="1:5">
      <c r="A1668" s="64">
        <v>3207</v>
      </c>
      <c r="B1668" s="64">
        <v>18</v>
      </c>
      <c r="C1668" s="59">
        <v>1590</v>
      </c>
      <c r="D1668" s="59">
        <v>100</v>
      </c>
      <c r="E1668" s="59" t="s">
        <v>266</v>
      </c>
    </row>
    <row r="1669" spans="1:5">
      <c r="A1669" s="64">
        <v>3211</v>
      </c>
      <c r="B1669" s="64">
        <v>18</v>
      </c>
      <c r="C1669" s="59">
        <v>1590</v>
      </c>
      <c r="D1669" s="59">
        <v>100</v>
      </c>
      <c r="E1669" s="59" t="s">
        <v>266</v>
      </c>
    </row>
    <row r="1670" spans="1:5">
      <c r="A1670" s="64">
        <v>3212</v>
      </c>
      <c r="B1670" s="64">
        <v>18</v>
      </c>
      <c r="C1670" s="59">
        <v>1590</v>
      </c>
      <c r="D1670" s="59">
        <v>100</v>
      </c>
      <c r="E1670" s="59" t="s">
        <v>266</v>
      </c>
    </row>
    <row r="1671" spans="1:5">
      <c r="A1671" s="64">
        <v>3214</v>
      </c>
      <c r="B1671" s="64">
        <v>18</v>
      </c>
      <c r="C1671" s="59">
        <v>1590</v>
      </c>
      <c r="D1671" s="59">
        <v>100</v>
      </c>
      <c r="E1671" s="59" t="s">
        <v>266</v>
      </c>
    </row>
    <row r="1672" spans="1:5">
      <c r="A1672" s="64">
        <v>3215</v>
      </c>
      <c r="B1672" s="64">
        <v>18</v>
      </c>
      <c r="C1672" s="59">
        <v>1590</v>
      </c>
      <c r="D1672" s="59">
        <v>100</v>
      </c>
      <c r="E1672" s="59" t="s">
        <v>266</v>
      </c>
    </row>
    <row r="1673" spans="1:5">
      <c r="A1673" s="64">
        <v>3216</v>
      </c>
      <c r="B1673" s="64">
        <v>18</v>
      </c>
      <c r="C1673" s="59">
        <v>1590</v>
      </c>
      <c r="D1673" s="59">
        <v>100</v>
      </c>
      <c r="E1673" s="59" t="s">
        <v>266</v>
      </c>
    </row>
    <row r="1674" spans="1:5">
      <c r="A1674" s="64">
        <v>3217</v>
      </c>
      <c r="B1674" s="64">
        <v>18</v>
      </c>
      <c r="C1674" s="59">
        <v>1590</v>
      </c>
      <c r="D1674" s="59">
        <v>100</v>
      </c>
      <c r="E1674" s="59" t="s">
        <v>266</v>
      </c>
    </row>
    <row r="1675" spans="1:5">
      <c r="A1675" s="64">
        <v>3218</v>
      </c>
      <c r="B1675" s="64">
        <v>18</v>
      </c>
      <c r="C1675" s="59">
        <v>1590</v>
      </c>
      <c r="D1675" s="59">
        <v>100</v>
      </c>
      <c r="E1675" s="59" t="s">
        <v>266</v>
      </c>
    </row>
    <row r="1676" spans="1:5">
      <c r="A1676" s="64">
        <v>3219</v>
      </c>
      <c r="B1676" s="64">
        <v>18</v>
      </c>
      <c r="C1676" s="59">
        <v>1590</v>
      </c>
      <c r="D1676" s="59">
        <v>100</v>
      </c>
      <c r="E1676" s="59" t="s">
        <v>266</v>
      </c>
    </row>
    <row r="1677" spans="1:5">
      <c r="A1677" s="64">
        <v>3220</v>
      </c>
      <c r="B1677" s="64">
        <v>18</v>
      </c>
      <c r="C1677" s="59">
        <v>1590</v>
      </c>
      <c r="D1677" s="59">
        <v>100</v>
      </c>
      <c r="E1677" s="59" t="s">
        <v>266</v>
      </c>
    </row>
    <row r="1678" spans="1:5">
      <c r="A1678" s="64">
        <v>3221</v>
      </c>
      <c r="B1678" s="64">
        <v>18</v>
      </c>
      <c r="C1678" s="59">
        <v>1590</v>
      </c>
      <c r="D1678" s="59">
        <v>100</v>
      </c>
      <c r="E1678" s="59" t="s">
        <v>266</v>
      </c>
    </row>
    <row r="1679" spans="1:5">
      <c r="A1679" s="64">
        <v>3222</v>
      </c>
      <c r="B1679" s="64">
        <v>18</v>
      </c>
      <c r="C1679" s="59">
        <v>1590</v>
      </c>
      <c r="D1679" s="59">
        <v>100</v>
      </c>
      <c r="E1679" s="59" t="s">
        <v>266</v>
      </c>
    </row>
    <row r="1680" spans="1:5">
      <c r="A1680" s="64">
        <v>3223</v>
      </c>
      <c r="B1680" s="64">
        <v>18</v>
      </c>
      <c r="C1680" s="59">
        <v>1590</v>
      </c>
      <c r="D1680" s="59">
        <v>100</v>
      </c>
      <c r="E1680" s="59" t="s">
        <v>266</v>
      </c>
    </row>
    <row r="1681" spans="1:5">
      <c r="A1681" s="64">
        <v>3224</v>
      </c>
      <c r="B1681" s="64">
        <v>18</v>
      </c>
      <c r="C1681" s="59">
        <v>1590</v>
      </c>
      <c r="D1681" s="59">
        <v>100</v>
      </c>
      <c r="E1681" s="59" t="s">
        <v>266</v>
      </c>
    </row>
    <row r="1682" spans="1:5">
      <c r="A1682" s="64">
        <v>3225</v>
      </c>
      <c r="B1682" s="64">
        <v>18</v>
      </c>
      <c r="C1682" s="59">
        <v>1590</v>
      </c>
      <c r="D1682" s="59">
        <v>100</v>
      </c>
      <c r="E1682" s="59" t="s">
        <v>266</v>
      </c>
    </row>
    <row r="1683" spans="1:5">
      <c r="A1683" s="64">
        <v>3226</v>
      </c>
      <c r="B1683" s="64">
        <v>18</v>
      </c>
      <c r="C1683" s="59">
        <v>1590</v>
      </c>
      <c r="D1683" s="59">
        <v>100</v>
      </c>
      <c r="E1683" s="59" t="s">
        <v>266</v>
      </c>
    </row>
    <row r="1684" spans="1:5">
      <c r="A1684" s="64">
        <v>3227</v>
      </c>
      <c r="B1684" s="64">
        <v>18</v>
      </c>
      <c r="C1684" s="59">
        <v>1590</v>
      </c>
      <c r="D1684" s="59">
        <v>100</v>
      </c>
      <c r="E1684" s="59" t="s">
        <v>266</v>
      </c>
    </row>
    <row r="1685" spans="1:5">
      <c r="A1685" s="64">
        <v>3228</v>
      </c>
      <c r="B1685" s="64">
        <v>18</v>
      </c>
      <c r="C1685" s="59">
        <v>1590</v>
      </c>
      <c r="D1685" s="59">
        <v>100</v>
      </c>
      <c r="E1685" s="59" t="s">
        <v>266</v>
      </c>
    </row>
    <row r="1686" spans="1:5">
      <c r="A1686" s="64">
        <v>3230</v>
      </c>
      <c r="B1686" s="64">
        <v>18</v>
      </c>
      <c r="C1686" s="59">
        <v>1590</v>
      </c>
      <c r="D1686" s="59">
        <v>100</v>
      </c>
      <c r="E1686" s="59" t="s">
        <v>266</v>
      </c>
    </row>
    <row r="1687" spans="1:5">
      <c r="A1687" s="64">
        <v>3231</v>
      </c>
      <c r="B1687" s="64">
        <v>18</v>
      </c>
      <c r="C1687" s="59">
        <v>1590</v>
      </c>
      <c r="D1687" s="59">
        <v>100</v>
      </c>
      <c r="E1687" s="59" t="s">
        <v>266</v>
      </c>
    </row>
    <row r="1688" spans="1:5">
      <c r="A1688" s="64">
        <v>3232</v>
      </c>
      <c r="B1688" s="64">
        <v>15</v>
      </c>
      <c r="C1688" s="59">
        <v>2049</v>
      </c>
      <c r="D1688" s="59">
        <v>104</v>
      </c>
      <c r="E1688" s="59" t="s">
        <v>266</v>
      </c>
    </row>
    <row r="1689" spans="1:5">
      <c r="A1689" s="64">
        <v>3233</v>
      </c>
      <c r="B1689" s="64">
        <v>15</v>
      </c>
      <c r="C1689" s="59">
        <v>2049</v>
      </c>
      <c r="D1689" s="59">
        <v>104</v>
      </c>
      <c r="E1689" s="59" t="s">
        <v>266</v>
      </c>
    </row>
    <row r="1690" spans="1:5">
      <c r="A1690" s="64">
        <v>3235</v>
      </c>
      <c r="B1690" s="64">
        <v>15</v>
      </c>
      <c r="C1690" s="59">
        <v>2049</v>
      </c>
      <c r="D1690" s="59">
        <v>104</v>
      </c>
      <c r="E1690" s="59" t="s">
        <v>266</v>
      </c>
    </row>
    <row r="1691" spans="1:5">
      <c r="A1691" s="64">
        <v>3236</v>
      </c>
      <c r="B1691" s="64">
        <v>15</v>
      </c>
      <c r="C1691" s="59">
        <v>2049</v>
      </c>
      <c r="D1691" s="59">
        <v>104</v>
      </c>
      <c r="E1691" s="59" t="s">
        <v>266</v>
      </c>
    </row>
    <row r="1692" spans="1:5">
      <c r="A1692" s="64">
        <v>3237</v>
      </c>
      <c r="B1692" s="64">
        <v>15</v>
      </c>
      <c r="C1692" s="59">
        <v>2049</v>
      </c>
      <c r="D1692" s="59">
        <v>104</v>
      </c>
      <c r="E1692" s="59" t="s">
        <v>266</v>
      </c>
    </row>
    <row r="1693" spans="1:5">
      <c r="A1693" s="64">
        <v>3238</v>
      </c>
      <c r="B1693" s="64">
        <v>15</v>
      </c>
      <c r="C1693" s="59">
        <v>2049</v>
      </c>
      <c r="D1693" s="59">
        <v>104</v>
      </c>
      <c r="E1693" s="59" t="s">
        <v>266</v>
      </c>
    </row>
    <row r="1694" spans="1:5">
      <c r="A1694" s="64">
        <v>3239</v>
      </c>
      <c r="B1694" s="64">
        <v>15</v>
      </c>
      <c r="C1694" s="59">
        <v>2049</v>
      </c>
      <c r="D1694" s="59">
        <v>104</v>
      </c>
      <c r="E1694" s="59" t="s">
        <v>266</v>
      </c>
    </row>
    <row r="1695" spans="1:5">
      <c r="A1695" s="64">
        <v>3240</v>
      </c>
      <c r="B1695" s="64">
        <v>18</v>
      </c>
      <c r="C1695" s="59">
        <v>1590</v>
      </c>
      <c r="D1695" s="59">
        <v>100</v>
      </c>
      <c r="E1695" s="59" t="s">
        <v>266</v>
      </c>
    </row>
    <row r="1696" spans="1:5">
      <c r="A1696" s="64">
        <v>3241</v>
      </c>
      <c r="B1696" s="64">
        <v>18</v>
      </c>
      <c r="C1696" s="59">
        <v>1590</v>
      </c>
      <c r="D1696" s="59">
        <v>100</v>
      </c>
      <c r="E1696" s="59" t="s">
        <v>266</v>
      </c>
    </row>
    <row r="1697" spans="1:5">
      <c r="A1697" s="64">
        <v>3242</v>
      </c>
      <c r="B1697" s="64">
        <v>15</v>
      </c>
      <c r="C1697" s="59">
        <v>2049</v>
      </c>
      <c r="D1697" s="59">
        <v>104</v>
      </c>
      <c r="E1697" s="59" t="s">
        <v>266</v>
      </c>
    </row>
    <row r="1698" spans="1:5">
      <c r="A1698" s="64">
        <v>3243</v>
      </c>
      <c r="B1698" s="64">
        <v>15</v>
      </c>
      <c r="C1698" s="59">
        <v>2049</v>
      </c>
      <c r="D1698" s="59">
        <v>104</v>
      </c>
      <c r="E1698" s="59" t="s">
        <v>266</v>
      </c>
    </row>
    <row r="1699" spans="1:5">
      <c r="A1699" s="64">
        <v>3249</v>
      </c>
      <c r="B1699" s="64">
        <v>15</v>
      </c>
      <c r="C1699" s="59">
        <v>2049</v>
      </c>
      <c r="D1699" s="59">
        <v>104</v>
      </c>
      <c r="E1699" s="59" t="s">
        <v>266</v>
      </c>
    </row>
    <row r="1700" spans="1:5">
      <c r="A1700" s="64">
        <v>3250</v>
      </c>
      <c r="B1700" s="64">
        <v>15</v>
      </c>
      <c r="C1700" s="59">
        <v>2049</v>
      </c>
      <c r="D1700" s="59">
        <v>104</v>
      </c>
      <c r="E1700" s="59" t="s">
        <v>266</v>
      </c>
    </row>
    <row r="1701" spans="1:5">
      <c r="A1701" s="64">
        <v>3251</v>
      </c>
      <c r="B1701" s="64">
        <v>15</v>
      </c>
      <c r="C1701" s="59">
        <v>2049</v>
      </c>
      <c r="D1701" s="59">
        <v>104</v>
      </c>
      <c r="E1701" s="59" t="s">
        <v>266</v>
      </c>
    </row>
    <row r="1702" spans="1:5">
      <c r="A1702" s="64">
        <v>3254</v>
      </c>
      <c r="B1702" s="64">
        <v>15</v>
      </c>
      <c r="C1702" s="59">
        <v>2049</v>
      </c>
      <c r="D1702" s="59">
        <v>104</v>
      </c>
      <c r="E1702" s="59" t="s">
        <v>266</v>
      </c>
    </row>
    <row r="1703" spans="1:5">
      <c r="A1703" s="64">
        <v>3260</v>
      </c>
      <c r="B1703" s="64">
        <v>15</v>
      </c>
      <c r="C1703" s="59">
        <v>2049</v>
      </c>
      <c r="D1703" s="59">
        <v>104</v>
      </c>
      <c r="E1703" s="59" t="s">
        <v>266</v>
      </c>
    </row>
    <row r="1704" spans="1:5">
      <c r="A1704" s="64">
        <v>3264</v>
      </c>
      <c r="B1704" s="64">
        <v>15</v>
      </c>
      <c r="C1704" s="59">
        <v>2049</v>
      </c>
      <c r="D1704" s="59">
        <v>104</v>
      </c>
      <c r="E1704" s="59" t="s">
        <v>266</v>
      </c>
    </row>
    <row r="1705" spans="1:5">
      <c r="A1705" s="64">
        <v>3265</v>
      </c>
      <c r="B1705" s="64">
        <v>15</v>
      </c>
      <c r="C1705" s="59">
        <v>2049</v>
      </c>
      <c r="D1705" s="59">
        <v>104</v>
      </c>
      <c r="E1705" s="59" t="s">
        <v>266</v>
      </c>
    </row>
    <row r="1706" spans="1:5">
      <c r="A1706" s="64">
        <v>3266</v>
      </c>
      <c r="B1706" s="64">
        <v>15</v>
      </c>
      <c r="C1706" s="59">
        <v>2049</v>
      </c>
      <c r="D1706" s="59">
        <v>104</v>
      </c>
      <c r="E1706" s="59" t="s">
        <v>266</v>
      </c>
    </row>
    <row r="1707" spans="1:5">
      <c r="A1707" s="64">
        <v>3267</v>
      </c>
      <c r="B1707" s="64">
        <v>15</v>
      </c>
      <c r="C1707" s="59">
        <v>2049</v>
      </c>
      <c r="D1707" s="59">
        <v>104</v>
      </c>
      <c r="E1707" s="59" t="s">
        <v>266</v>
      </c>
    </row>
    <row r="1708" spans="1:5">
      <c r="A1708" s="64">
        <v>3268</v>
      </c>
      <c r="B1708" s="64">
        <v>15</v>
      </c>
      <c r="C1708" s="59">
        <v>2049</v>
      </c>
      <c r="D1708" s="59">
        <v>104</v>
      </c>
      <c r="E1708" s="59" t="s">
        <v>266</v>
      </c>
    </row>
    <row r="1709" spans="1:5">
      <c r="A1709" s="64">
        <v>3269</v>
      </c>
      <c r="B1709" s="64">
        <v>15</v>
      </c>
      <c r="C1709" s="59">
        <v>2049</v>
      </c>
      <c r="D1709" s="59">
        <v>104</v>
      </c>
      <c r="E1709" s="59" t="s">
        <v>266</v>
      </c>
    </row>
    <row r="1710" spans="1:5">
      <c r="A1710" s="64">
        <v>3270</v>
      </c>
      <c r="B1710" s="64">
        <v>15</v>
      </c>
      <c r="C1710" s="59">
        <v>2049</v>
      </c>
      <c r="D1710" s="59">
        <v>104</v>
      </c>
      <c r="E1710" s="59" t="s">
        <v>266</v>
      </c>
    </row>
    <row r="1711" spans="1:5">
      <c r="A1711" s="64">
        <v>3271</v>
      </c>
      <c r="B1711" s="64">
        <v>15</v>
      </c>
      <c r="C1711" s="59">
        <v>2049</v>
      </c>
      <c r="D1711" s="59">
        <v>104</v>
      </c>
      <c r="E1711" s="59" t="s">
        <v>266</v>
      </c>
    </row>
    <row r="1712" spans="1:5">
      <c r="A1712" s="64">
        <v>3272</v>
      </c>
      <c r="B1712" s="64">
        <v>15</v>
      </c>
      <c r="C1712" s="59">
        <v>2049</v>
      </c>
      <c r="D1712" s="59">
        <v>104</v>
      </c>
      <c r="E1712" s="59" t="s">
        <v>266</v>
      </c>
    </row>
    <row r="1713" spans="1:5">
      <c r="A1713" s="64">
        <v>3273</v>
      </c>
      <c r="B1713" s="64">
        <v>15</v>
      </c>
      <c r="C1713" s="59">
        <v>2049</v>
      </c>
      <c r="D1713" s="59">
        <v>104</v>
      </c>
      <c r="E1713" s="59" t="s">
        <v>266</v>
      </c>
    </row>
    <row r="1714" spans="1:5">
      <c r="A1714" s="64">
        <v>3274</v>
      </c>
      <c r="B1714" s="64">
        <v>15</v>
      </c>
      <c r="C1714" s="59">
        <v>2049</v>
      </c>
      <c r="D1714" s="59">
        <v>104</v>
      </c>
      <c r="E1714" s="59" t="s">
        <v>266</v>
      </c>
    </row>
    <row r="1715" spans="1:5">
      <c r="A1715" s="64">
        <v>3275</v>
      </c>
      <c r="B1715" s="64">
        <v>15</v>
      </c>
      <c r="C1715" s="59">
        <v>2049</v>
      </c>
      <c r="D1715" s="59">
        <v>104</v>
      </c>
      <c r="E1715" s="59" t="s">
        <v>266</v>
      </c>
    </row>
    <row r="1716" spans="1:5">
      <c r="A1716" s="64">
        <v>3276</v>
      </c>
      <c r="B1716" s="64">
        <v>15</v>
      </c>
      <c r="C1716" s="59">
        <v>2049</v>
      </c>
      <c r="D1716" s="59">
        <v>104</v>
      </c>
      <c r="E1716" s="59" t="s">
        <v>266</v>
      </c>
    </row>
    <row r="1717" spans="1:5">
      <c r="A1717" s="64">
        <v>3277</v>
      </c>
      <c r="B1717" s="64">
        <v>15</v>
      </c>
      <c r="C1717" s="59">
        <v>2049</v>
      </c>
      <c r="D1717" s="59">
        <v>104</v>
      </c>
      <c r="E1717" s="59" t="s">
        <v>266</v>
      </c>
    </row>
    <row r="1718" spans="1:5">
      <c r="A1718" s="64">
        <v>3278</v>
      </c>
      <c r="B1718" s="64">
        <v>15</v>
      </c>
      <c r="C1718" s="59">
        <v>2049</v>
      </c>
      <c r="D1718" s="59">
        <v>104</v>
      </c>
      <c r="E1718" s="59" t="s">
        <v>266</v>
      </c>
    </row>
    <row r="1719" spans="1:5">
      <c r="A1719" s="64">
        <v>3279</v>
      </c>
      <c r="B1719" s="64">
        <v>15</v>
      </c>
      <c r="C1719" s="59">
        <v>2049</v>
      </c>
      <c r="D1719" s="59">
        <v>104</v>
      </c>
      <c r="E1719" s="59" t="s">
        <v>266</v>
      </c>
    </row>
    <row r="1720" spans="1:5">
      <c r="A1720" s="64">
        <v>3280</v>
      </c>
      <c r="B1720" s="64">
        <v>15</v>
      </c>
      <c r="C1720" s="59">
        <v>2049</v>
      </c>
      <c r="D1720" s="59">
        <v>104</v>
      </c>
      <c r="E1720" s="59" t="s">
        <v>266</v>
      </c>
    </row>
    <row r="1721" spans="1:5">
      <c r="A1721" s="64">
        <v>3281</v>
      </c>
      <c r="B1721" s="64">
        <v>15</v>
      </c>
      <c r="C1721" s="59">
        <v>2049</v>
      </c>
      <c r="D1721" s="59">
        <v>104</v>
      </c>
      <c r="E1721" s="59" t="s">
        <v>266</v>
      </c>
    </row>
    <row r="1722" spans="1:5">
      <c r="A1722" s="64">
        <v>3282</v>
      </c>
      <c r="B1722" s="64">
        <v>15</v>
      </c>
      <c r="C1722" s="59">
        <v>2049</v>
      </c>
      <c r="D1722" s="59">
        <v>104</v>
      </c>
      <c r="E1722" s="59" t="s">
        <v>266</v>
      </c>
    </row>
    <row r="1723" spans="1:5">
      <c r="A1723" s="64">
        <v>3283</v>
      </c>
      <c r="B1723" s="64">
        <v>15</v>
      </c>
      <c r="C1723" s="59">
        <v>2049</v>
      </c>
      <c r="D1723" s="59">
        <v>104</v>
      </c>
      <c r="E1723" s="59" t="s">
        <v>266</v>
      </c>
    </row>
    <row r="1724" spans="1:5">
      <c r="A1724" s="64">
        <v>3284</v>
      </c>
      <c r="B1724" s="64">
        <v>15</v>
      </c>
      <c r="C1724" s="59">
        <v>2049</v>
      </c>
      <c r="D1724" s="59">
        <v>104</v>
      </c>
      <c r="E1724" s="59" t="s">
        <v>266</v>
      </c>
    </row>
    <row r="1725" spans="1:5">
      <c r="A1725" s="64">
        <v>3285</v>
      </c>
      <c r="B1725" s="64">
        <v>15</v>
      </c>
      <c r="C1725" s="59">
        <v>2049</v>
      </c>
      <c r="D1725" s="59">
        <v>104</v>
      </c>
      <c r="E1725" s="59" t="s">
        <v>266</v>
      </c>
    </row>
    <row r="1726" spans="1:5">
      <c r="A1726" s="64">
        <v>3286</v>
      </c>
      <c r="B1726" s="64">
        <v>15</v>
      </c>
      <c r="C1726" s="59">
        <v>2049</v>
      </c>
      <c r="D1726" s="59">
        <v>104</v>
      </c>
      <c r="E1726" s="59" t="s">
        <v>266</v>
      </c>
    </row>
    <row r="1727" spans="1:5">
      <c r="A1727" s="64">
        <v>3287</v>
      </c>
      <c r="B1727" s="64">
        <v>15</v>
      </c>
      <c r="C1727" s="59">
        <v>2049</v>
      </c>
      <c r="D1727" s="59">
        <v>104</v>
      </c>
      <c r="E1727" s="59" t="s">
        <v>266</v>
      </c>
    </row>
    <row r="1728" spans="1:5">
      <c r="A1728" s="64">
        <v>3289</v>
      </c>
      <c r="B1728" s="64">
        <v>15</v>
      </c>
      <c r="C1728" s="59">
        <v>2049</v>
      </c>
      <c r="D1728" s="59">
        <v>104</v>
      </c>
      <c r="E1728" s="59" t="s">
        <v>266</v>
      </c>
    </row>
    <row r="1729" spans="1:5">
      <c r="A1729" s="64">
        <v>3292</v>
      </c>
      <c r="B1729" s="64">
        <v>15</v>
      </c>
      <c r="C1729" s="59">
        <v>2049</v>
      </c>
      <c r="D1729" s="59">
        <v>104</v>
      </c>
      <c r="E1729" s="59" t="s">
        <v>266</v>
      </c>
    </row>
    <row r="1730" spans="1:5">
      <c r="A1730" s="64">
        <v>3293</v>
      </c>
      <c r="B1730" s="64">
        <v>15</v>
      </c>
      <c r="C1730" s="59">
        <v>2049</v>
      </c>
      <c r="D1730" s="59">
        <v>104</v>
      </c>
      <c r="E1730" s="59" t="s">
        <v>266</v>
      </c>
    </row>
    <row r="1731" spans="1:5">
      <c r="A1731" s="64">
        <v>3294</v>
      </c>
      <c r="B1731" s="64">
        <v>15</v>
      </c>
      <c r="C1731" s="59">
        <v>2049</v>
      </c>
      <c r="D1731" s="59">
        <v>104</v>
      </c>
      <c r="E1731" s="59" t="s">
        <v>266</v>
      </c>
    </row>
    <row r="1732" spans="1:5">
      <c r="A1732" s="64">
        <v>3300</v>
      </c>
      <c r="B1732" s="64">
        <v>15</v>
      </c>
      <c r="C1732" s="59">
        <v>2049</v>
      </c>
      <c r="D1732" s="59">
        <v>104</v>
      </c>
      <c r="E1732" s="59" t="s">
        <v>266</v>
      </c>
    </row>
    <row r="1733" spans="1:5">
      <c r="A1733" s="64">
        <v>3301</v>
      </c>
      <c r="B1733" s="64">
        <v>15</v>
      </c>
      <c r="C1733" s="59">
        <v>2049</v>
      </c>
      <c r="D1733" s="59">
        <v>104</v>
      </c>
      <c r="E1733" s="59" t="s">
        <v>266</v>
      </c>
    </row>
    <row r="1734" spans="1:5">
      <c r="A1734" s="64">
        <v>3302</v>
      </c>
      <c r="B1734" s="64">
        <v>15</v>
      </c>
      <c r="C1734" s="59">
        <v>2049</v>
      </c>
      <c r="D1734" s="59">
        <v>104</v>
      </c>
      <c r="E1734" s="59" t="s">
        <v>266</v>
      </c>
    </row>
    <row r="1735" spans="1:5">
      <c r="A1735" s="64">
        <v>3303</v>
      </c>
      <c r="B1735" s="64">
        <v>15</v>
      </c>
      <c r="C1735" s="59">
        <v>2049</v>
      </c>
      <c r="D1735" s="59">
        <v>104</v>
      </c>
      <c r="E1735" s="59" t="s">
        <v>266</v>
      </c>
    </row>
    <row r="1736" spans="1:5">
      <c r="A1736" s="64">
        <v>3304</v>
      </c>
      <c r="B1736" s="64">
        <v>15</v>
      </c>
      <c r="C1736" s="59">
        <v>2049</v>
      </c>
      <c r="D1736" s="59">
        <v>104</v>
      </c>
      <c r="E1736" s="59" t="s">
        <v>266</v>
      </c>
    </row>
    <row r="1737" spans="1:5">
      <c r="A1737" s="64">
        <v>3305</v>
      </c>
      <c r="B1737" s="64">
        <v>15</v>
      </c>
      <c r="C1737" s="59">
        <v>2049</v>
      </c>
      <c r="D1737" s="59">
        <v>104</v>
      </c>
      <c r="E1737" s="59" t="s">
        <v>266</v>
      </c>
    </row>
    <row r="1738" spans="1:5">
      <c r="A1738" s="64">
        <v>3309</v>
      </c>
      <c r="B1738" s="64">
        <v>15</v>
      </c>
      <c r="C1738" s="59">
        <v>2049</v>
      </c>
      <c r="D1738" s="59">
        <v>104</v>
      </c>
      <c r="E1738" s="59" t="s">
        <v>266</v>
      </c>
    </row>
    <row r="1739" spans="1:5">
      <c r="A1739" s="64">
        <v>3310</v>
      </c>
      <c r="B1739" s="64">
        <v>15</v>
      </c>
      <c r="C1739" s="59">
        <v>2049</v>
      </c>
      <c r="D1739" s="59">
        <v>104</v>
      </c>
      <c r="E1739" s="59" t="s">
        <v>266</v>
      </c>
    </row>
    <row r="1740" spans="1:5">
      <c r="A1740" s="64">
        <v>3311</v>
      </c>
      <c r="B1740" s="64">
        <v>15</v>
      </c>
      <c r="C1740" s="59">
        <v>2049</v>
      </c>
      <c r="D1740" s="59">
        <v>104</v>
      </c>
      <c r="E1740" s="59" t="s">
        <v>266</v>
      </c>
    </row>
    <row r="1741" spans="1:5">
      <c r="A1741" s="64">
        <v>3312</v>
      </c>
      <c r="B1741" s="64">
        <v>15</v>
      </c>
      <c r="C1741" s="59">
        <v>2049</v>
      </c>
      <c r="D1741" s="59">
        <v>104</v>
      </c>
      <c r="E1741" s="59" t="s">
        <v>266</v>
      </c>
    </row>
    <row r="1742" spans="1:5">
      <c r="A1742" s="64">
        <v>3314</v>
      </c>
      <c r="B1742" s="64">
        <v>15</v>
      </c>
      <c r="C1742" s="59">
        <v>2049</v>
      </c>
      <c r="D1742" s="59">
        <v>104</v>
      </c>
      <c r="E1742" s="59" t="s">
        <v>266</v>
      </c>
    </row>
    <row r="1743" spans="1:5">
      <c r="A1743" s="64">
        <v>3315</v>
      </c>
      <c r="B1743" s="64">
        <v>15</v>
      </c>
      <c r="C1743" s="59">
        <v>2049</v>
      </c>
      <c r="D1743" s="59">
        <v>104</v>
      </c>
      <c r="E1743" s="59" t="s">
        <v>266</v>
      </c>
    </row>
    <row r="1744" spans="1:5">
      <c r="A1744" s="64">
        <v>3317</v>
      </c>
      <c r="B1744" s="64">
        <v>14</v>
      </c>
      <c r="C1744" s="59">
        <v>1610</v>
      </c>
      <c r="D1744" s="59">
        <v>120</v>
      </c>
      <c r="E1744" s="59" t="s">
        <v>266</v>
      </c>
    </row>
    <row r="1745" spans="1:5">
      <c r="A1745" s="64">
        <v>3318</v>
      </c>
      <c r="B1745" s="64">
        <v>14</v>
      </c>
      <c r="C1745" s="59">
        <v>1610</v>
      </c>
      <c r="D1745" s="59">
        <v>120</v>
      </c>
      <c r="E1745" s="59" t="s">
        <v>266</v>
      </c>
    </row>
    <row r="1746" spans="1:5">
      <c r="A1746" s="64">
        <v>3319</v>
      </c>
      <c r="B1746" s="64">
        <v>14</v>
      </c>
      <c r="C1746" s="59">
        <v>1610</v>
      </c>
      <c r="D1746" s="59">
        <v>120</v>
      </c>
      <c r="E1746" s="59" t="s">
        <v>266</v>
      </c>
    </row>
    <row r="1747" spans="1:5">
      <c r="A1747" s="64">
        <v>3321</v>
      </c>
      <c r="B1747" s="64">
        <v>18</v>
      </c>
      <c r="C1747" s="59">
        <v>1590</v>
      </c>
      <c r="D1747" s="59">
        <v>100</v>
      </c>
      <c r="E1747" s="59" t="s">
        <v>266</v>
      </c>
    </row>
    <row r="1748" spans="1:5">
      <c r="A1748" s="64">
        <v>3322</v>
      </c>
      <c r="B1748" s="64">
        <v>15</v>
      </c>
      <c r="C1748" s="59">
        <v>2049</v>
      </c>
      <c r="D1748" s="59">
        <v>104</v>
      </c>
      <c r="E1748" s="59" t="s">
        <v>266</v>
      </c>
    </row>
    <row r="1749" spans="1:5">
      <c r="A1749" s="64">
        <v>3323</v>
      </c>
      <c r="B1749" s="64">
        <v>18</v>
      </c>
      <c r="C1749" s="59">
        <v>1590</v>
      </c>
      <c r="D1749" s="59">
        <v>100</v>
      </c>
      <c r="E1749" s="59" t="s">
        <v>266</v>
      </c>
    </row>
    <row r="1750" spans="1:5">
      <c r="A1750" s="64">
        <v>3324</v>
      </c>
      <c r="B1750" s="64">
        <v>15</v>
      </c>
      <c r="C1750" s="59">
        <v>2049</v>
      </c>
      <c r="D1750" s="59">
        <v>104</v>
      </c>
      <c r="E1750" s="59" t="s">
        <v>266</v>
      </c>
    </row>
    <row r="1751" spans="1:5">
      <c r="A1751" s="64">
        <v>3325</v>
      </c>
      <c r="B1751" s="64">
        <v>15</v>
      </c>
      <c r="C1751" s="59">
        <v>2049</v>
      </c>
      <c r="D1751" s="59">
        <v>104</v>
      </c>
      <c r="E1751" s="59" t="s">
        <v>266</v>
      </c>
    </row>
    <row r="1752" spans="1:5">
      <c r="A1752" s="64">
        <v>3328</v>
      </c>
      <c r="B1752" s="64">
        <v>18</v>
      </c>
      <c r="C1752" s="59">
        <v>1590</v>
      </c>
      <c r="D1752" s="59">
        <v>100</v>
      </c>
      <c r="E1752" s="59" t="s">
        <v>266</v>
      </c>
    </row>
    <row r="1753" spans="1:5">
      <c r="A1753" s="64">
        <v>3329</v>
      </c>
      <c r="B1753" s="64">
        <v>18</v>
      </c>
      <c r="C1753" s="59">
        <v>1590</v>
      </c>
      <c r="D1753" s="59">
        <v>100</v>
      </c>
      <c r="E1753" s="59" t="s">
        <v>266</v>
      </c>
    </row>
    <row r="1754" spans="1:5">
      <c r="A1754" s="64">
        <v>3330</v>
      </c>
      <c r="B1754" s="64">
        <v>18</v>
      </c>
      <c r="C1754" s="59">
        <v>1590</v>
      </c>
      <c r="D1754" s="59">
        <v>100</v>
      </c>
      <c r="E1754" s="59" t="s">
        <v>266</v>
      </c>
    </row>
    <row r="1755" spans="1:5">
      <c r="A1755" s="64">
        <v>3331</v>
      </c>
      <c r="B1755" s="64">
        <v>18</v>
      </c>
      <c r="C1755" s="59">
        <v>1590</v>
      </c>
      <c r="D1755" s="59">
        <v>100</v>
      </c>
      <c r="E1755" s="59" t="s">
        <v>266</v>
      </c>
    </row>
    <row r="1756" spans="1:5">
      <c r="A1756" s="64">
        <v>3332</v>
      </c>
      <c r="B1756" s="64">
        <v>18</v>
      </c>
      <c r="C1756" s="59">
        <v>1590</v>
      </c>
      <c r="D1756" s="59">
        <v>100</v>
      </c>
      <c r="E1756" s="59" t="s">
        <v>266</v>
      </c>
    </row>
    <row r="1757" spans="1:5">
      <c r="A1757" s="64">
        <v>3333</v>
      </c>
      <c r="B1757" s="64">
        <v>18</v>
      </c>
      <c r="C1757" s="59">
        <v>1590</v>
      </c>
      <c r="D1757" s="59">
        <v>100</v>
      </c>
      <c r="E1757" s="59" t="s">
        <v>266</v>
      </c>
    </row>
    <row r="1758" spans="1:5">
      <c r="A1758" s="64">
        <v>3334</v>
      </c>
      <c r="B1758" s="64">
        <v>18</v>
      </c>
      <c r="C1758" s="59">
        <v>1590</v>
      </c>
      <c r="D1758" s="59">
        <v>100</v>
      </c>
      <c r="E1758" s="59" t="s">
        <v>266</v>
      </c>
    </row>
    <row r="1759" spans="1:5">
      <c r="A1759" s="64">
        <v>3335</v>
      </c>
      <c r="B1759" s="64">
        <v>18</v>
      </c>
      <c r="C1759" s="59">
        <v>1590</v>
      </c>
      <c r="D1759" s="59">
        <v>100</v>
      </c>
      <c r="E1759" s="59" t="s">
        <v>266</v>
      </c>
    </row>
    <row r="1760" spans="1:5">
      <c r="A1760" s="64">
        <v>3337</v>
      </c>
      <c r="B1760" s="64">
        <v>18</v>
      </c>
      <c r="C1760" s="59">
        <v>1590</v>
      </c>
      <c r="D1760" s="59">
        <v>100</v>
      </c>
      <c r="E1760" s="59" t="s">
        <v>266</v>
      </c>
    </row>
    <row r="1761" spans="1:5">
      <c r="A1761" s="64">
        <v>3338</v>
      </c>
      <c r="B1761" s="64">
        <v>18</v>
      </c>
      <c r="C1761" s="59">
        <v>1590</v>
      </c>
      <c r="D1761" s="59">
        <v>100</v>
      </c>
      <c r="E1761" s="59" t="s">
        <v>266</v>
      </c>
    </row>
    <row r="1762" spans="1:5">
      <c r="A1762" s="64">
        <v>3340</v>
      </c>
      <c r="B1762" s="64">
        <v>18</v>
      </c>
      <c r="C1762" s="59">
        <v>1590</v>
      </c>
      <c r="D1762" s="59">
        <v>100</v>
      </c>
      <c r="E1762" s="59" t="s">
        <v>266</v>
      </c>
    </row>
    <row r="1763" spans="1:5">
      <c r="A1763" s="64">
        <v>3341</v>
      </c>
      <c r="B1763" s="64">
        <v>18</v>
      </c>
      <c r="C1763" s="59">
        <v>1590</v>
      </c>
      <c r="D1763" s="59">
        <v>100</v>
      </c>
      <c r="E1763" s="59" t="s">
        <v>266</v>
      </c>
    </row>
    <row r="1764" spans="1:5">
      <c r="A1764" s="64">
        <v>3342</v>
      </c>
      <c r="B1764" s="64">
        <v>18</v>
      </c>
      <c r="C1764" s="59">
        <v>1590</v>
      </c>
      <c r="D1764" s="59">
        <v>100</v>
      </c>
      <c r="E1764" s="59" t="s">
        <v>266</v>
      </c>
    </row>
    <row r="1765" spans="1:5">
      <c r="A1765" s="64">
        <v>3345</v>
      </c>
      <c r="B1765" s="64">
        <v>18</v>
      </c>
      <c r="C1765" s="59">
        <v>1590</v>
      </c>
      <c r="D1765" s="59">
        <v>100</v>
      </c>
      <c r="E1765" s="59" t="s">
        <v>266</v>
      </c>
    </row>
    <row r="1766" spans="1:5">
      <c r="A1766" s="64">
        <v>3350</v>
      </c>
      <c r="B1766" s="64">
        <v>15</v>
      </c>
      <c r="C1766" s="59">
        <v>2049</v>
      </c>
      <c r="D1766" s="59">
        <v>104</v>
      </c>
      <c r="E1766" s="59" t="s">
        <v>266</v>
      </c>
    </row>
    <row r="1767" spans="1:5">
      <c r="A1767" s="64">
        <v>3351</v>
      </c>
      <c r="B1767" s="64">
        <v>15</v>
      </c>
      <c r="C1767" s="59">
        <v>2049</v>
      </c>
      <c r="D1767" s="59">
        <v>104</v>
      </c>
      <c r="E1767" s="59" t="s">
        <v>266</v>
      </c>
    </row>
    <row r="1768" spans="1:5">
      <c r="A1768" s="64">
        <v>3352</v>
      </c>
      <c r="B1768" s="64">
        <v>15</v>
      </c>
      <c r="C1768" s="59">
        <v>2049</v>
      </c>
      <c r="D1768" s="59">
        <v>104</v>
      </c>
      <c r="E1768" s="59" t="s">
        <v>266</v>
      </c>
    </row>
    <row r="1769" spans="1:5">
      <c r="A1769" s="64">
        <v>3353</v>
      </c>
      <c r="B1769" s="64">
        <v>15</v>
      </c>
      <c r="C1769" s="59">
        <v>2049</v>
      </c>
      <c r="D1769" s="59">
        <v>104</v>
      </c>
      <c r="E1769" s="59" t="s">
        <v>266</v>
      </c>
    </row>
    <row r="1770" spans="1:5">
      <c r="A1770" s="64">
        <v>3354</v>
      </c>
      <c r="B1770" s="64">
        <v>15</v>
      </c>
      <c r="C1770" s="59">
        <v>2049</v>
      </c>
      <c r="D1770" s="59">
        <v>104</v>
      </c>
      <c r="E1770" s="59" t="s">
        <v>266</v>
      </c>
    </row>
    <row r="1771" spans="1:5">
      <c r="A1771" s="64">
        <v>3355</v>
      </c>
      <c r="B1771" s="64">
        <v>15</v>
      </c>
      <c r="C1771" s="59">
        <v>2049</v>
      </c>
      <c r="D1771" s="59">
        <v>104</v>
      </c>
      <c r="E1771" s="59" t="s">
        <v>266</v>
      </c>
    </row>
    <row r="1772" spans="1:5">
      <c r="A1772" s="64">
        <v>3356</v>
      </c>
      <c r="B1772" s="64">
        <v>15</v>
      </c>
      <c r="C1772" s="59">
        <v>2049</v>
      </c>
      <c r="D1772" s="59">
        <v>104</v>
      </c>
      <c r="E1772" s="59" t="s">
        <v>266</v>
      </c>
    </row>
    <row r="1773" spans="1:5">
      <c r="A1773" s="64">
        <v>3357</v>
      </c>
      <c r="B1773" s="64">
        <v>15</v>
      </c>
      <c r="C1773" s="59">
        <v>2049</v>
      </c>
      <c r="D1773" s="59">
        <v>104</v>
      </c>
      <c r="E1773" s="59" t="s">
        <v>266</v>
      </c>
    </row>
    <row r="1774" spans="1:5">
      <c r="A1774" s="64">
        <v>3360</v>
      </c>
      <c r="B1774" s="64">
        <v>15</v>
      </c>
      <c r="C1774" s="59">
        <v>2049</v>
      </c>
      <c r="D1774" s="59">
        <v>104</v>
      </c>
      <c r="E1774" s="59" t="s">
        <v>266</v>
      </c>
    </row>
    <row r="1775" spans="1:5">
      <c r="A1775" s="64">
        <v>3361</v>
      </c>
      <c r="B1775" s="64">
        <v>15</v>
      </c>
      <c r="C1775" s="59">
        <v>2049</v>
      </c>
      <c r="D1775" s="59">
        <v>104</v>
      </c>
      <c r="E1775" s="59" t="s">
        <v>266</v>
      </c>
    </row>
    <row r="1776" spans="1:5">
      <c r="A1776" s="64">
        <v>3363</v>
      </c>
      <c r="B1776" s="64">
        <v>17</v>
      </c>
      <c r="C1776" s="59">
        <v>1846</v>
      </c>
      <c r="D1776" s="59">
        <v>145</v>
      </c>
      <c r="E1776" s="59" t="s">
        <v>266</v>
      </c>
    </row>
    <row r="1777" spans="1:5">
      <c r="A1777" s="64">
        <v>3364</v>
      </c>
      <c r="B1777" s="64">
        <v>17</v>
      </c>
      <c r="C1777" s="59">
        <v>1846</v>
      </c>
      <c r="D1777" s="59">
        <v>145</v>
      </c>
      <c r="E1777" s="59" t="s">
        <v>266</v>
      </c>
    </row>
    <row r="1778" spans="1:5">
      <c r="A1778" s="64">
        <v>3370</v>
      </c>
      <c r="B1778" s="64">
        <v>17</v>
      </c>
      <c r="C1778" s="59">
        <v>1846</v>
      </c>
      <c r="D1778" s="59">
        <v>145</v>
      </c>
      <c r="E1778" s="59" t="s">
        <v>266</v>
      </c>
    </row>
    <row r="1779" spans="1:5">
      <c r="A1779" s="64">
        <v>3371</v>
      </c>
      <c r="B1779" s="64">
        <v>17</v>
      </c>
      <c r="C1779" s="59">
        <v>1846</v>
      </c>
      <c r="D1779" s="59">
        <v>145</v>
      </c>
      <c r="E1779" s="59" t="s">
        <v>266</v>
      </c>
    </row>
    <row r="1780" spans="1:5">
      <c r="A1780" s="64">
        <v>3373</v>
      </c>
      <c r="B1780" s="64">
        <v>16</v>
      </c>
      <c r="C1780" s="59">
        <v>1595</v>
      </c>
      <c r="D1780" s="59">
        <v>248</v>
      </c>
      <c r="E1780" s="59" t="s">
        <v>266</v>
      </c>
    </row>
    <row r="1781" spans="1:5">
      <c r="A1781" s="64">
        <v>3375</v>
      </c>
      <c r="B1781" s="64">
        <v>14</v>
      </c>
      <c r="C1781" s="59">
        <v>1610</v>
      </c>
      <c r="D1781" s="59">
        <v>120</v>
      </c>
      <c r="E1781" s="59" t="s">
        <v>266</v>
      </c>
    </row>
    <row r="1782" spans="1:5">
      <c r="A1782" s="64">
        <v>3377</v>
      </c>
      <c r="B1782" s="64">
        <v>14</v>
      </c>
      <c r="C1782" s="59">
        <v>1610</v>
      </c>
      <c r="D1782" s="59">
        <v>120</v>
      </c>
      <c r="E1782" s="59" t="s">
        <v>266</v>
      </c>
    </row>
    <row r="1783" spans="1:5">
      <c r="A1783" s="64">
        <v>3378</v>
      </c>
      <c r="B1783" s="64">
        <v>14</v>
      </c>
      <c r="C1783" s="59">
        <v>1610</v>
      </c>
      <c r="D1783" s="59">
        <v>120</v>
      </c>
      <c r="E1783" s="59" t="s">
        <v>266</v>
      </c>
    </row>
    <row r="1784" spans="1:5">
      <c r="A1784" s="64">
        <v>3379</v>
      </c>
      <c r="B1784" s="64">
        <v>15</v>
      </c>
      <c r="C1784" s="59">
        <v>2049</v>
      </c>
      <c r="D1784" s="59">
        <v>104</v>
      </c>
      <c r="E1784" s="59" t="s">
        <v>266</v>
      </c>
    </row>
    <row r="1785" spans="1:5">
      <c r="A1785" s="64">
        <v>3380</v>
      </c>
      <c r="B1785" s="64">
        <v>14</v>
      </c>
      <c r="C1785" s="59">
        <v>1610</v>
      </c>
      <c r="D1785" s="59">
        <v>120</v>
      </c>
      <c r="E1785" s="59" t="s">
        <v>266</v>
      </c>
    </row>
    <row r="1786" spans="1:5">
      <c r="A1786" s="64">
        <v>3381</v>
      </c>
      <c r="B1786" s="64">
        <v>14</v>
      </c>
      <c r="C1786" s="59">
        <v>1610</v>
      </c>
      <c r="D1786" s="59">
        <v>120</v>
      </c>
      <c r="E1786" s="59" t="s">
        <v>266</v>
      </c>
    </row>
    <row r="1787" spans="1:5">
      <c r="A1787" s="64">
        <v>3384</v>
      </c>
      <c r="B1787" s="64">
        <v>14</v>
      </c>
      <c r="C1787" s="59">
        <v>1610</v>
      </c>
      <c r="D1787" s="59">
        <v>120</v>
      </c>
      <c r="E1787" s="59" t="s">
        <v>266</v>
      </c>
    </row>
    <row r="1788" spans="1:5">
      <c r="A1788" s="64">
        <v>3385</v>
      </c>
      <c r="B1788" s="64">
        <v>14</v>
      </c>
      <c r="C1788" s="59">
        <v>1610</v>
      </c>
      <c r="D1788" s="59">
        <v>120</v>
      </c>
      <c r="E1788" s="59" t="s">
        <v>266</v>
      </c>
    </row>
    <row r="1789" spans="1:5">
      <c r="A1789" s="64">
        <v>3387</v>
      </c>
      <c r="B1789" s="64">
        <v>14</v>
      </c>
      <c r="C1789" s="59">
        <v>1610</v>
      </c>
      <c r="D1789" s="59">
        <v>120</v>
      </c>
      <c r="E1789" s="59" t="s">
        <v>266</v>
      </c>
    </row>
    <row r="1790" spans="1:5">
      <c r="A1790" s="64">
        <v>3388</v>
      </c>
      <c r="B1790" s="64">
        <v>14</v>
      </c>
      <c r="C1790" s="59">
        <v>1610</v>
      </c>
      <c r="D1790" s="59">
        <v>120</v>
      </c>
      <c r="E1790" s="59" t="s">
        <v>266</v>
      </c>
    </row>
    <row r="1791" spans="1:5">
      <c r="A1791" s="64">
        <v>3390</v>
      </c>
      <c r="B1791" s="64">
        <v>14</v>
      </c>
      <c r="C1791" s="59">
        <v>1610</v>
      </c>
      <c r="D1791" s="59">
        <v>120</v>
      </c>
      <c r="E1791" s="59" t="s">
        <v>266</v>
      </c>
    </row>
    <row r="1792" spans="1:5">
      <c r="A1792" s="64">
        <v>3391</v>
      </c>
      <c r="B1792" s="64">
        <v>14</v>
      </c>
      <c r="C1792" s="59">
        <v>1610</v>
      </c>
      <c r="D1792" s="59">
        <v>120</v>
      </c>
      <c r="E1792" s="59" t="s">
        <v>266</v>
      </c>
    </row>
    <row r="1793" spans="1:5">
      <c r="A1793" s="64">
        <v>3392</v>
      </c>
      <c r="B1793" s="64">
        <v>14</v>
      </c>
      <c r="C1793" s="59">
        <v>1610</v>
      </c>
      <c r="D1793" s="59">
        <v>120</v>
      </c>
      <c r="E1793" s="59" t="s">
        <v>266</v>
      </c>
    </row>
    <row r="1794" spans="1:5">
      <c r="A1794" s="64">
        <v>3393</v>
      </c>
      <c r="B1794" s="64">
        <v>14</v>
      </c>
      <c r="C1794" s="59">
        <v>1610</v>
      </c>
      <c r="D1794" s="59">
        <v>120</v>
      </c>
      <c r="E1794" s="59" t="s">
        <v>266</v>
      </c>
    </row>
    <row r="1795" spans="1:5">
      <c r="A1795" s="64">
        <v>3395</v>
      </c>
      <c r="B1795" s="64">
        <v>13</v>
      </c>
      <c r="C1795" s="59">
        <v>1160</v>
      </c>
      <c r="D1795" s="59">
        <v>201</v>
      </c>
      <c r="E1795" s="59" t="s">
        <v>266</v>
      </c>
    </row>
    <row r="1796" spans="1:5">
      <c r="A1796" s="64">
        <v>3396</v>
      </c>
      <c r="B1796" s="64">
        <v>13</v>
      </c>
      <c r="C1796" s="59">
        <v>1160</v>
      </c>
      <c r="D1796" s="59">
        <v>201</v>
      </c>
      <c r="E1796" s="59" t="s">
        <v>266</v>
      </c>
    </row>
    <row r="1797" spans="1:5">
      <c r="A1797" s="64">
        <v>3399</v>
      </c>
      <c r="B1797" s="64">
        <v>14</v>
      </c>
      <c r="C1797" s="59">
        <v>1610</v>
      </c>
      <c r="D1797" s="59">
        <v>120</v>
      </c>
      <c r="E1797" s="59" t="s">
        <v>266</v>
      </c>
    </row>
    <row r="1798" spans="1:5">
      <c r="A1798" s="64">
        <v>3400</v>
      </c>
      <c r="B1798" s="64">
        <v>14</v>
      </c>
      <c r="C1798" s="59">
        <v>1610</v>
      </c>
      <c r="D1798" s="59">
        <v>120</v>
      </c>
      <c r="E1798" s="59" t="s">
        <v>266</v>
      </c>
    </row>
    <row r="1799" spans="1:5">
      <c r="A1799" s="64">
        <v>3401</v>
      </c>
      <c r="B1799" s="64">
        <v>14</v>
      </c>
      <c r="C1799" s="59">
        <v>1610</v>
      </c>
      <c r="D1799" s="59">
        <v>120</v>
      </c>
      <c r="E1799" s="59" t="s">
        <v>266</v>
      </c>
    </row>
    <row r="1800" spans="1:5">
      <c r="A1800" s="64">
        <v>3402</v>
      </c>
      <c r="B1800" s="64">
        <v>14</v>
      </c>
      <c r="C1800" s="59">
        <v>1610</v>
      </c>
      <c r="D1800" s="59">
        <v>120</v>
      </c>
      <c r="E1800" s="59" t="s">
        <v>266</v>
      </c>
    </row>
    <row r="1801" spans="1:5">
      <c r="A1801" s="64">
        <v>3407</v>
      </c>
      <c r="B1801" s="64">
        <v>15</v>
      </c>
      <c r="C1801" s="59">
        <v>2049</v>
      </c>
      <c r="D1801" s="59">
        <v>104</v>
      </c>
      <c r="E1801" s="59" t="s">
        <v>266</v>
      </c>
    </row>
    <row r="1802" spans="1:5">
      <c r="A1802" s="64">
        <v>3409</v>
      </c>
      <c r="B1802" s="64">
        <v>14</v>
      </c>
      <c r="C1802" s="59">
        <v>1610</v>
      </c>
      <c r="D1802" s="59">
        <v>120</v>
      </c>
      <c r="E1802" s="59" t="s">
        <v>266</v>
      </c>
    </row>
    <row r="1803" spans="1:5">
      <c r="A1803" s="64">
        <v>3412</v>
      </c>
      <c r="B1803" s="64">
        <v>14</v>
      </c>
      <c r="C1803" s="59">
        <v>1610</v>
      </c>
      <c r="D1803" s="59">
        <v>120</v>
      </c>
      <c r="E1803" s="59" t="s">
        <v>266</v>
      </c>
    </row>
    <row r="1804" spans="1:5">
      <c r="A1804" s="64">
        <v>3413</v>
      </c>
      <c r="B1804" s="64">
        <v>14</v>
      </c>
      <c r="C1804" s="59">
        <v>1610</v>
      </c>
      <c r="D1804" s="59">
        <v>120</v>
      </c>
      <c r="E1804" s="59" t="s">
        <v>266</v>
      </c>
    </row>
    <row r="1805" spans="1:5">
      <c r="A1805" s="64">
        <v>3414</v>
      </c>
      <c r="B1805" s="64">
        <v>14</v>
      </c>
      <c r="C1805" s="59">
        <v>1610</v>
      </c>
      <c r="D1805" s="59">
        <v>120</v>
      </c>
      <c r="E1805" s="59" t="s">
        <v>266</v>
      </c>
    </row>
    <row r="1806" spans="1:5">
      <c r="A1806" s="64">
        <v>3415</v>
      </c>
      <c r="B1806" s="64">
        <v>14</v>
      </c>
      <c r="C1806" s="59">
        <v>1610</v>
      </c>
      <c r="D1806" s="59">
        <v>120</v>
      </c>
      <c r="E1806" s="59" t="s">
        <v>266</v>
      </c>
    </row>
    <row r="1807" spans="1:5">
      <c r="A1807" s="64">
        <v>3418</v>
      </c>
      <c r="B1807" s="64">
        <v>14</v>
      </c>
      <c r="C1807" s="59">
        <v>1610</v>
      </c>
      <c r="D1807" s="59">
        <v>120</v>
      </c>
      <c r="E1807" s="59" t="s">
        <v>266</v>
      </c>
    </row>
    <row r="1808" spans="1:5">
      <c r="A1808" s="64">
        <v>3419</v>
      </c>
      <c r="B1808" s="64">
        <v>14</v>
      </c>
      <c r="C1808" s="59">
        <v>1610</v>
      </c>
      <c r="D1808" s="59">
        <v>120</v>
      </c>
      <c r="E1808" s="59" t="s">
        <v>266</v>
      </c>
    </row>
    <row r="1809" spans="1:5">
      <c r="A1809" s="64">
        <v>3420</v>
      </c>
      <c r="B1809" s="64">
        <v>14</v>
      </c>
      <c r="C1809" s="59">
        <v>1610</v>
      </c>
      <c r="D1809" s="59">
        <v>120</v>
      </c>
      <c r="E1809" s="59" t="s">
        <v>266</v>
      </c>
    </row>
    <row r="1810" spans="1:5">
      <c r="A1810" s="64">
        <v>3422</v>
      </c>
      <c r="B1810" s="64">
        <v>13</v>
      </c>
      <c r="C1810" s="59">
        <v>1160</v>
      </c>
      <c r="D1810" s="59">
        <v>201</v>
      </c>
      <c r="E1810" s="59" t="s">
        <v>266</v>
      </c>
    </row>
    <row r="1811" spans="1:5">
      <c r="A1811" s="64">
        <v>3423</v>
      </c>
      <c r="B1811" s="64">
        <v>14</v>
      </c>
      <c r="C1811" s="59">
        <v>1610</v>
      </c>
      <c r="D1811" s="59">
        <v>120</v>
      </c>
      <c r="E1811" s="59" t="s">
        <v>266</v>
      </c>
    </row>
    <row r="1812" spans="1:5">
      <c r="A1812" s="64">
        <v>3424</v>
      </c>
      <c r="B1812" s="64">
        <v>13</v>
      </c>
      <c r="C1812" s="59">
        <v>1160</v>
      </c>
      <c r="D1812" s="59">
        <v>201</v>
      </c>
      <c r="E1812" s="59" t="s">
        <v>266</v>
      </c>
    </row>
    <row r="1813" spans="1:5">
      <c r="A1813" s="64">
        <v>3427</v>
      </c>
      <c r="B1813" s="64">
        <v>18</v>
      </c>
      <c r="C1813" s="59">
        <v>1590</v>
      </c>
      <c r="D1813" s="59">
        <v>100</v>
      </c>
      <c r="E1813" s="59" t="s">
        <v>266</v>
      </c>
    </row>
    <row r="1814" spans="1:5">
      <c r="A1814" s="64">
        <v>3428</v>
      </c>
      <c r="B1814" s="64">
        <v>18</v>
      </c>
      <c r="C1814" s="59">
        <v>1590</v>
      </c>
      <c r="D1814" s="59">
        <v>100</v>
      </c>
      <c r="E1814" s="59" t="s">
        <v>266</v>
      </c>
    </row>
    <row r="1815" spans="1:5">
      <c r="A1815" s="64">
        <v>3429</v>
      </c>
      <c r="B1815" s="64">
        <v>18</v>
      </c>
      <c r="C1815" s="59">
        <v>1590</v>
      </c>
      <c r="D1815" s="59">
        <v>100</v>
      </c>
      <c r="E1815" s="59" t="s">
        <v>266</v>
      </c>
    </row>
    <row r="1816" spans="1:5">
      <c r="A1816" s="64">
        <v>3430</v>
      </c>
      <c r="B1816" s="64">
        <v>18</v>
      </c>
      <c r="C1816" s="59">
        <v>1590</v>
      </c>
      <c r="D1816" s="59">
        <v>100</v>
      </c>
      <c r="E1816" s="59" t="s">
        <v>266</v>
      </c>
    </row>
    <row r="1817" spans="1:5">
      <c r="A1817" s="64">
        <v>3431</v>
      </c>
      <c r="B1817" s="64">
        <v>17</v>
      </c>
      <c r="C1817" s="59">
        <v>1846</v>
      </c>
      <c r="D1817" s="59">
        <v>145</v>
      </c>
      <c r="E1817" s="59" t="s">
        <v>266</v>
      </c>
    </row>
    <row r="1818" spans="1:5">
      <c r="A1818" s="64">
        <v>3432</v>
      </c>
      <c r="B1818" s="64">
        <v>17</v>
      </c>
      <c r="C1818" s="59">
        <v>1846</v>
      </c>
      <c r="D1818" s="59">
        <v>145</v>
      </c>
      <c r="E1818" s="59" t="s">
        <v>266</v>
      </c>
    </row>
    <row r="1819" spans="1:5">
      <c r="A1819" s="64">
        <v>3433</v>
      </c>
      <c r="B1819" s="64">
        <v>17</v>
      </c>
      <c r="C1819" s="59">
        <v>1846</v>
      </c>
      <c r="D1819" s="59">
        <v>145</v>
      </c>
      <c r="E1819" s="59" t="s">
        <v>266</v>
      </c>
    </row>
    <row r="1820" spans="1:5">
      <c r="A1820" s="64">
        <v>3434</v>
      </c>
      <c r="B1820" s="64">
        <v>17</v>
      </c>
      <c r="C1820" s="59">
        <v>1846</v>
      </c>
      <c r="D1820" s="59">
        <v>145</v>
      </c>
      <c r="E1820" s="59" t="s">
        <v>266</v>
      </c>
    </row>
    <row r="1821" spans="1:5">
      <c r="A1821" s="64">
        <v>3435</v>
      </c>
      <c r="B1821" s="64">
        <v>17</v>
      </c>
      <c r="C1821" s="59">
        <v>1846</v>
      </c>
      <c r="D1821" s="59">
        <v>145</v>
      </c>
      <c r="E1821" s="59" t="s">
        <v>266</v>
      </c>
    </row>
    <row r="1822" spans="1:5">
      <c r="A1822" s="64">
        <v>3437</v>
      </c>
      <c r="B1822" s="64">
        <v>17</v>
      </c>
      <c r="C1822" s="59">
        <v>1846</v>
      </c>
      <c r="D1822" s="59">
        <v>145</v>
      </c>
      <c r="E1822" s="59" t="s">
        <v>266</v>
      </c>
    </row>
    <row r="1823" spans="1:5">
      <c r="A1823" s="64">
        <v>3438</v>
      </c>
      <c r="B1823" s="64">
        <v>17</v>
      </c>
      <c r="C1823" s="59">
        <v>1846</v>
      </c>
      <c r="D1823" s="59">
        <v>145</v>
      </c>
      <c r="E1823" s="59" t="s">
        <v>266</v>
      </c>
    </row>
    <row r="1824" spans="1:5">
      <c r="A1824" s="64">
        <v>3440</v>
      </c>
      <c r="B1824" s="64">
        <v>17</v>
      </c>
      <c r="C1824" s="59">
        <v>1846</v>
      </c>
      <c r="D1824" s="59">
        <v>145</v>
      </c>
      <c r="E1824" s="59" t="s">
        <v>266</v>
      </c>
    </row>
    <row r="1825" spans="1:5">
      <c r="A1825" s="64">
        <v>3441</v>
      </c>
      <c r="B1825" s="64">
        <v>17</v>
      </c>
      <c r="C1825" s="59">
        <v>1846</v>
      </c>
      <c r="D1825" s="59">
        <v>145</v>
      </c>
      <c r="E1825" s="59" t="s">
        <v>266</v>
      </c>
    </row>
    <row r="1826" spans="1:5">
      <c r="A1826" s="64">
        <v>3442</v>
      </c>
      <c r="B1826" s="64">
        <v>17</v>
      </c>
      <c r="C1826" s="59">
        <v>1846</v>
      </c>
      <c r="D1826" s="59">
        <v>145</v>
      </c>
      <c r="E1826" s="59" t="s">
        <v>266</v>
      </c>
    </row>
    <row r="1827" spans="1:5">
      <c r="A1827" s="64">
        <v>3444</v>
      </c>
      <c r="B1827" s="64">
        <v>17</v>
      </c>
      <c r="C1827" s="59">
        <v>1846</v>
      </c>
      <c r="D1827" s="59">
        <v>145</v>
      </c>
      <c r="E1827" s="59" t="s">
        <v>266</v>
      </c>
    </row>
    <row r="1828" spans="1:5">
      <c r="A1828" s="64">
        <v>3446</v>
      </c>
      <c r="B1828" s="64">
        <v>17</v>
      </c>
      <c r="C1828" s="59">
        <v>1846</v>
      </c>
      <c r="D1828" s="59">
        <v>145</v>
      </c>
      <c r="E1828" s="59" t="s">
        <v>266</v>
      </c>
    </row>
    <row r="1829" spans="1:5">
      <c r="A1829" s="64">
        <v>3447</v>
      </c>
      <c r="B1829" s="64">
        <v>17</v>
      </c>
      <c r="C1829" s="59">
        <v>1846</v>
      </c>
      <c r="D1829" s="59">
        <v>145</v>
      </c>
      <c r="E1829" s="59" t="s">
        <v>266</v>
      </c>
    </row>
    <row r="1830" spans="1:5">
      <c r="A1830" s="64">
        <v>3448</v>
      </c>
      <c r="B1830" s="64">
        <v>17</v>
      </c>
      <c r="C1830" s="59">
        <v>1846</v>
      </c>
      <c r="D1830" s="59">
        <v>145</v>
      </c>
      <c r="E1830" s="59" t="s">
        <v>266</v>
      </c>
    </row>
    <row r="1831" spans="1:5">
      <c r="A1831" s="64">
        <v>3450</v>
      </c>
      <c r="B1831" s="64">
        <v>17</v>
      </c>
      <c r="C1831" s="59">
        <v>1846</v>
      </c>
      <c r="D1831" s="59">
        <v>145</v>
      </c>
      <c r="E1831" s="59" t="s">
        <v>266</v>
      </c>
    </row>
    <row r="1832" spans="1:5">
      <c r="A1832" s="64">
        <v>3451</v>
      </c>
      <c r="B1832" s="64">
        <v>17</v>
      </c>
      <c r="C1832" s="59">
        <v>1846</v>
      </c>
      <c r="D1832" s="59">
        <v>145</v>
      </c>
      <c r="E1832" s="59" t="s">
        <v>266</v>
      </c>
    </row>
    <row r="1833" spans="1:5">
      <c r="A1833" s="64">
        <v>3453</v>
      </c>
      <c r="B1833" s="64">
        <v>17</v>
      </c>
      <c r="C1833" s="59">
        <v>1846</v>
      </c>
      <c r="D1833" s="59">
        <v>145</v>
      </c>
      <c r="E1833" s="59" t="s">
        <v>266</v>
      </c>
    </row>
    <row r="1834" spans="1:5">
      <c r="A1834" s="64">
        <v>3458</v>
      </c>
      <c r="B1834" s="64">
        <v>17</v>
      </c>
      <c r="C1834" s="59">
        <v>1846</v>
      </c>
      <c r="D1834" s="59">
        <v>145</v>
      </c>
      <c r="E1834" s="59" t="s">
        <v>266</v>
      </c>
    </row>
    <row r="1835" spans="1:5">
      <c r="A1835" s="64">
        <v>3460</v>
      </c>
      <c r="B1835" s="64">
        <v>17</v>
      </c>
      <c r="C1835" s="59">
        <v>1846</v>
      </c>
      <c r="D1835" s="59">
        <v>145</v>
      </c>
      <c r="E1835" s="59" t="s">
        <v>266</v>
      </c>
    </row>
    <row r="1836" spans="1:5">
      <c r="A1836" s="64">
        <v>3461</v>
      </c>
      <c r="B1836" s="64">
        <v>17</v>
      </c>
      <c r="C1836" s="59">
        <v>1846</v>
      </c>
      <c r="D1836" s="59">
        <v>145</v>
      </c>
      <c r="E1836" s="59" t="s">
        <v>266</v>
      </c>
    </row>
    <row r="1837" spans="1:5">
      <c r="A1837" s="64">
        <v>3462</v>
      </c>
      <c r="B1837" s="64">
        <v>17</v>
      </c>
      <c r="C1837" s="59">
        <v>1846</v>
      </c>
      <c r="D1837" s="59">
        <v>145</v>
      </c>
      <c r="E1837" s="59" t="s">
        <v>266</v>
      </c>
    </row>
    <row r="1838" spans="1:5">
      <c r="A1838" s="64">
        <v>3463</v>
      </c>
      <c r="B1838" s="64">
        <v>17</v>
      </c>
      <c r="C1838" s="59">
        <v>1846</v>
      </c>
      <c r="D1838" s="59">
        <v>145</v>
      </c>
      <c r="E1838" s="59" t="s">
        <v>266</v>
      </c>
    </row>
    <row r="1839" spans="1:5">
      <c r="A1839" s="64">
        <v>3464</v>
      </c>
      <c r="B1839" s="64">
        <v>17</v>
      </c>
      <c r="C1839" s="59">
        <v>1846</v>
      </c>
      <c r="D1839" s="59">
        <v>145</v>
      </c>
      <c r="E1839" s="59" t="s">
        <v>266</v>
      </c>
    </row>
    <row r="1840" spans="1:5">
      <c r="A1840" s="64">
        <v>3465</v>
      </c>
      <c r="B1840" s="64">
        <v>17</v>
      </c>
      <c r="C1840" s="59">
        <v>1846</v>
      </c>
      <c r="D1840" s="59">
        <v>145</v>
      </c>
      <c r="E1840" s="59" t="s">
        <v>266</v>
      </c>
    </row>
    <row r="1841" spans="1:5">
      <c r="A1841" s="64">
        <v>3467</v>
      </c>
      <c r="B1841" s="64">
        <v>17</v>
      </c>
      <c r="C1841" s="59">
        <v>1846</v>
      </c>
      <c r="D1841" s="59">
        <v>145</v>
      </c>
      <c r="E1841" s="59" t="s">
        <v>266</v>
      </c>
    </row>
    <row r="1842" spans="1:5">
      <c r="A1842" s="64">
        <v>3468</v>
      </c>
      <c r="B1842" s="64">
        <v>16</v>
      </c>
      <c r="C1842" s="59">
        <v>1595</v>
      </c>
      <c r="D1842" s="59">
        <v>248</v>
      </c>
      <c r="E1842" s="59" t="s">
        <v>266</v>
      </c>
    </row>
    <row r="1843" spans="1:5">
      <c r="A1843" s="64">
        <v>3469</v>
      </c>
      <c r="B1843" s="64">
        <v>14</v>
      </c>
      <c r="C1843" s="59">
        <v>1610</v>
      </c>
      <c r="D1843" s="59">
        <v>120</v>
      </c>
      <c r="E1843" s="59" t="s">
        <v>266</v>
      </c>
    </row>
    <row r="1844" spans="1:5">
      <c r="A1844" s="64">
        <v>3472</v>
      </c>
      <c r="B1844" s="64">
        <v>16</v>
      </c>
      <c r="C1844" s="59">
        <v>1595</v>
      </c>
      <c r="D1844" s="59">
        <v>248</v>
      </c>
      <c r="E1844" s="59" t="s">
        <v>266</v>
      </c>
    </row>
    <row r="1845" spans="1:5">
      <c r="A1845" s="64">
        <v>3475</v>
      </c>
      <c r="B1845" s="64">
        <v>16</v>
      </c>
      <c r="C1845" s="59">
        <v>1595</v>
      </c>
      <c r="D1845" s="59">
        <v>248</v>
      </c>
      <c r="E1845" s="59" t="s">
        <v>266</v>
      </c>
    </row>
    <row r="1846" spans="1:5">
      <c r="A1846" s="64">
        <v>3478</v>
      </c>
      <c r="B1846" s="64">
        <v>14</v>
      </c>
      <c r="C1846" s="59">
        <v>1610</v>
      </c>
      <c r="D1846" s="59">
        <v>120</v>
      </c>
      <c r="E1846" s="59" t="s">
        <v>266</v>
      </c>
    </row>
    <row r="1847" spans="1:5">
      <c r="A1847" s="64">
        <v>3480</v>
      </c>
      <c r="B1847" s="64">
        <v>14</v>
      </c>
      <c r="C1847" s="59">
        <v>1610</v>
      </c>
      <c r="D1847" s="59">
        <v>120</v>
      </c>
      <c r="E1847" s="59" t="s">
        <v>266</v>
      </c>
    </row>
    <row r="1848" spans="1:5">
      <c r="A1848" s="64">
        <v>3482</v>
      </c>
      <c r="B1848" s="64">
        <v>14</v>
      </c>
      <c r="C1848" s="59">
        <v>1610</v>
      </c>
      <c r="D1848" s="59">
        <v>120</v>
      </c>
      <c r="E1848" s="59" t="s">
        <v>266</v>
      </c>
    </row>
    <row r="1849" spans="1:5">
      <c r="A1849" s="64">
        <v>3483</v>
      </c>
      <c r="B1849" s="64">
        <v>13</v>
      </c>
      <c r="C1849" s="59">
        <v>1160</v>
      </c>
      <c r="D1849" s="59">
        <v>201</v>
      </c>
      <c r="E1849" s="59" t="s">
        <v>266</v>
      </c>
    </row>
    <row r="1850" spans="1:5">
      <c r="A1850" s="64">
        <v>3485</v>
      </c>
      <c r="B1850" s="64">
        <v>13</v>
      </c>
      <c r="C1850" s="59">
        <v>1160</v>
      </c>
      <c r="D1850" s="59">
        <v>201</v>
      </c>
      <c r="E1850" s="59" t="s">
        <v>266</v>
      </c>
    </row>
    <row r="1851" spans="1:5">
      <c r="A1851" s="64">
        <v>3487</v>
      </c>
      <c r="B1851" s="64">
        <v>13</v>
      </c>
      <c r="C1851" s="59">
        <v>1160</v>
      </c>
      <c r="D1851" s="59">
        <v>201</v>
      </c>
      <c r="E1851" s="59" t="s">
        <v>266</v>
      </c>
    </row>
    <row r="1852" spans="1:5">
      <c r="A1852" s="64">
        <v>3488</v>
      </c>
      <c r="B1852" s="64">
        <v>13</v>
      </c>
      <c r="C1852" s="59">
        <v>1160</v>
      </c>
      <c r="D1852" s="59">
        <v>201</v>
      </c>
      <c r="E1852" s="59" t="s">
        <v>266</v>
      </c>
    </row>
    <row r="1853" spans="1:5">
      <c r="A1853" s="64">
        <v>3489</v>
      </c>
      <c r="B1853" s="64">
        <v>13</v>
      </c>
      <c r="C1853" s="59">
        <v>1160</v>
      </c>
      <c r="D1853" s="59">
        <v>201</v>
      </c>
      <c r="E1853" s="59" t="s">
        <v>266</v>
      </c>
    </row>
    <row r="1854" spans="1:5">
      <c r="A1854" s="64">
        <v>3490</v>
      </c>
      <c r="B1854" s="64">
        <v>13</v>
      </c>
      <c r="C1854" s="59">
        <v>1160</v>
      </c>
      <c r="D1854" s="59">
        <v>201</v>
      </c>
      <c r="E1854" s="59" t="s">
        <v>266</v>
      </c>
    </row>
    <row r="1855" spans="1:5">
      <c r="A1855" s="64">
        <v>3491</v>
      </c>
      <c r="B1855" s="64">
        <v>13</v>
      </c>
      <c r="C1855" s="59">
        <v>1160</v>
      </c>
      <c r="D1855" s="59">
        <v>201</v>
      </c>
      <c r="E1855" s="59" t="s">
        <v>266</v>
      </c>
    </row>
    <row r="1856" spans="1:5">
      <c r="A1856" s="64">
        <v>3494</v>
      </c>
      <c r="B1856" s="64">
        <v>13</v>
      </c>
      <c r="C1856" s="59">
        <v>1160</v>
      </c>
      <c r="D1856" s="59">
        <v>201</v>
      </c>
      <c r="E1856" s="59" t="s">
        <v>266</v>
      </c>
    </row>
    <row r="1857" spans="1:5">
      <c r="A1857" s="64">
        <v>3496</v>
      </c>
      <c r="B1857" s="64">
        <v>13</v>
      </c>
      <c r="C1857" s="59">
        <v>1160</v>
      </c>
      <c r="D1857" s="59">
        <v>201</v>
      </c>
      <c r="E1857" s="59" t="s">
        <v>266</v>
      </c>
    </row>
    <row r="1858" spans="1:5">
      <c r="A1858" s="64">
        <v>3498</v>
      </c>
      <c r="B1858" s="64">
        <v>13</v>
      </c>
      <c r="C1858" s="59">
        <v>1160</v>
      </c>
      <c r="D1858" s="59">
        <v>201</v>
      </c>
      <c r="E1858" s="59" t="s">
        <v>266</v>
      </c>
    </row>
    <row r="1859" spans="1:5">
      <c r="A1859" s="64">
        <v>3500</v>
      </c>
      <c r="B1859" s="64">
        <v>13</v>
      </c>
      <c r="C1859" s="59">
        <v>1160</v>
      </c>
      <c r="D1859" s="59">
        <v>201</v>
      </c>
      <c r="E1859" s="59" t="s">
        <v>266</v>
      </c>
    </row>
    <row r="1860" spans="1:5">
      <c r="A1860" s="64">
        <v>3501</v>
      </c>
      <c r="B1860" s="64">
        <v>13</v>
      </c>
      <c r="C1860" s="59">
        <v>1160</v>
      </c>
      <c r="D1860" s="59">
        <v>201</v>
      </c>
      <c r="E1860" s="59" t="s">
        <v>266</v>
      </c>
    </row>
    <row r="1861" spans="1:5">
      <c r="A1861" s="64">
        <v>3502</v>
      </c>
      <c r="B1861" s="64">
        <v>13</v>
      </c>
      <c r="C1861" s="59">
        <v>1160</v>
      </c>
      <c r="D1861" s="59">
        <v>201</v>
      </c>
      <c r="E1861" s="59" t="s">
        <v>266</v>
      </c>
    </row>
    <row r="1862" spans="1:5">
      <c r="A1862" s="64">
        <v>3505</v>
      </c>
      <c r="B1862" s="64">
        <v>13</v>
      </c>
      <c r="C1862" s="59">
        <v>1160</v>
      </c>
      <c r="D1862" s="59">
        <v>201</v>
      </c>
      <c r="E1862" s="59" t="s">
        <v>266</v>
      </c>
    </row>
    <row r="1863" spans="1:5">
      <c r="A1863" s="64">
        <v>3506</v>
      </c>
      <c r="B1863" s="64">
        <v>13</v>
      </c>
      <c r="C1863" s="59">
        <v>1160</v>
      </c>
      <c r="D1863" s="59">
        <v>201</v>
      </c>
      <c r="E1863" s="59" t="s">
        <v>266</v>
      </c>
    </row>
    <row r="1864" spans="1:5">
      <c r="A1864" s="64">
        <v>3507</v>
      </c>
      <c r="B1864" s="64">
        <v>13</v>
      </c>
      <c r="C1864" s="59">
        <v>1160</v>
      </c>
      <c r="D1864" s="59">
        <v>201</v>
      </c>
      <c r="E1864" s="59" t="s">
        <v>266</v>
      </c>
    </row>
    <row r="1865" spans="1:5">
      <c r="A1865" s="64">
        <v>3509</v>
      </c>
      <c r="B1865" s="64">
        <v>13</v>
      </c>
      <c r="C1865" s="59">
        <v>1160</v>
      </c>
      <c r="D1865" s="59">
        <v>201</v>
      </c>
      <c r="E1865" s="59" t="s">
        <v>266</v>
      </c>
    </row>
    <row r="1866" spans="1:5">
      <c r="A1866" s="64">
        <v>3512</v>
      </c>
      <c r="B1866" s="64">
        <v>13</v>
      </c>
      <c r="C1866" s="59">
        <v>1160</v>
      </c>
      <c r="D1866" s="59">
        <v>201</v>
      </c>
      <c r="E1866" s="59" t="s">
        <v>266</v>
      </c>
    </row>
    <row r="1867" spans="1:5">
      <c r="A1867" s="64">
        <v>3515</v>
      </c>
      <c r="B1867" s="64">
        <v>16</v>
      </c>
      <c r="C1867" s="59">
        <v>1595</v>
      </c>
      <c r="D1867" s="59">
        <v>248</v>
      </c>
      <c r="E1867" s="59" t="s">
        <v>266</v>
      </c>
    </row>
    <row r="1868" spans="1:5">
      <c r="A1868" s="64">
        <v>3516</v>
      </c>
      <c r="B1868" s="64">
        <v>16</v>
      </c>
      <c r="C1868" s="59">
        <v>1595</v>
      </c>
      <c r="D1868" s="59">
        <v>248</v>
      </c>
      <c r="E1868" s="59" t="s">
        <v>266</v>
      </c>
    </row>
    <row r="1869" spans="1:5">
      <c r="A1869" s="64">
        <v>3517</v>
      </c>
      <c r="B1869" s="64">
        <v>16</v>
      </c>
      <c r="C1869" s="59">
        <v>1595</v>
      </c>
      <c r="D1869" s="59">
        <v>248</v>
      </c>
      <c r="E1869" s="59" t="s">
        <v>266</v>
      </c>
    </row>
    <row r="1870" spans="1:5">
      <c r="A1870" s="64">
        <v>3518</v>
      </c>
      <c r="B1870" s="64">
        <v>16</v>
      </c>
      <c r="C1870" s="59">
        <v>1595</v>
      </c>
      <c r="D1870" s="59">
        <v>248</v>
      </c>
      <c r="E1870" s="59" t="s">
        <v>266</v>
      </c>
    </row>
    <row r="1871" spans="1:5">
      <c r="A1871" s="64">
        <v>3520</v>
      </c>
      <c r="B1871" s="64">
        <v>16</v>
      </c>
      <c r="C1871" s="59">
        <v>1595</v>
      </c>
      <c r="D1871" s="59">
        <v>248</v>
      </c>
      <c r="E1871" s="59" t="s">
        <v>266</v>
      </c>
    </row>
    <row r="1872" spans="1:5">
      <c r="A1872" s="64">
        <v>3521</v>
      </c>
      <c r="B1872" s="64">
        <v>17</v>
      </c>
      <c r="C1872" s="59">
        <v>1846</v>
      </c>
      <c r="D1872" s="59">
        <v>145</v>
      </c>
      <c r="E1872" s="59" t="s">
        <v>266</v>
      </c>
    </row>
    <row r="1873" spans="1:5">
      <c r="A1873" s="64">
        <v>3522</v>
      </c>
      <c r="B1873" s="64">
        <v>17</v>
      </c>
      <c r="C1873" s="59">
        <v>1846</v>
      </c>
      <c r="D1873" s="59">
        <v>145</v>
      </c>
      <c r="E1873" s="59" t="s">
        <v>266</v>
      </c>
    </row>
    <row r="1874" spans="1:5">
      <c r="A1874" s="64">
        <v>3523</v>
      </c>
      <c r="B1874" s="64">
        <v>17</v>
      </c>
      <c r="C1874" s="59">
        <v>1846</v>
      </c>
      <c r="D1874" s="59">
        <v>145</v>
      </c>
      <c r="E1874" s="59" t="s">
        <v>266</v>
      </c>
    </row>
    <row r="1875" spans="1:5">
      <c r="A1875" s="64">
        <v>3525</v>
      </c>
      <c r="B1875" s="64">
        <v>17</v>
      </c>
      <c r="C1875" s="59">
        <v>1846</v>
      </c>
      <c r="D1875" s="59">
        <v>145</v>
      </c>
      <c r="E1875" s="59" t="s">
        <v>266</v>
      </c>
    </row>
    <row r="1876" spans="1:5">
      <c r="A1876" s="64">
        <v>3527</v>
      </c>
      <c r="B1876" s="64">
        <v>14</v>
      </c>
      <c r="C1876" s="59">
        <v>1610</v>
      </c>
      <c r="D1876" s="59">
        <v>120</v>
      </c>
      <c r="E1876" s="59" t="s">
        <v>266</v>
      </c>
    </row>
    <row r="1877" spans="1:5">
      <c r="A1877" s="64">
        <v>3529</v>
      </c>
      <c r="B1877" s="64">
        <v>13</v>
      </c>
      <c r="C1877" s="59">
        <v>1160</v>
      </c>
      <c r="D1877" s="59">
        <v>201</v>
      </c>
      <c r="E1877" s="59" t="s">
        <v>266</v>
      </c>
    </row>
    <row r="1878" spans="1:5">
      <c r="A1878" s="64">
        <v>3530</v>
      </c>
      <c r="B1878" s="64">
        <v>13</v>
      </c>
      <c r="C1878" s="59">
        <v>1160</v>
      </c>
      <c r="D1878" s="59">
        <v>201</v>
      </c>
      <c r="E1878" s="59" t="s">
        <v>266</v>
      </c>
    </row>
    <row r="1879" spans="1:5">
      <c r="A1879" s="64">
        <v>3531</v>
      </c>
      <c r="B1879" s="64">
        <v>13</v>
      </c>
      <c r="C1879" s="59">
        <v>1160</v>
      </c>
      <c r="D1879" s="59">
        <v>201</v>
      </c>
      <c r="E1879" s="59" t="s">
        <v>266</v>
      </c>
    </row>
    <row r="1880" spans="1:5">
      <c r="A1880" s="64">
        <v>3533</v>
      </c>
      <c r="B1880" s="64">
        <v>13</v>
      </c>
      <c r="C1880" s="59">
        <v>1160</v>
      </c>
      <c r="D1880" s="59">
        <v>201</v>
      </c>
      <c r="E1880" s="59" t="s">
        <v>266</v>
      </c>
    </row>
    <row r="1881" spans="1:5">
      <c r="A1881" s="64">
        <v>3537</v>
      </c>
      <c r="B1881" s="64">
        <v>13</v>
      </c>
      <c r="C1881" s="59">
        <v>1160</v>
      </c>
      <c r="D1881" s="59">
        <v>201</v>
      </c>
      <c r="E1881" s="59" t="s">
        <v>266</v>
      </c>
    </row>
    <row r="1882" spans="1:5">
      <c r="A1882" s="64">
        <v>3540</v>
      </c>
      <c r="B1882" s="64">
        <v>13</v>
      </c>
      <c r="C1882" s="59">
        <v>1160</v>
      </c>
      <c r="D1882" s="59">
        <v>201</v>
      </c>
      <c r="E1882" s="59" t="s">
        <v>266</v>
      </c>
    </row>
    <row r="1883" spans="1:5">
      <c r="A1883" s="64">
        <v>3542</v>
      </c>
      <c r="B1883" s="64">
        <v>13</v>
      </c>
      <c r="C1883" s="59">
        <v>1160</v>
      </c>
      <c r="D1883" s="59">
        <v>201</v>
      </c>
      <c r="E1883" s="59" t="s">
        <v>266</v>
      </c>
    </row>
    <row r="1884" spans="1:5">
      <c r="A1884" s="64">
        <v>3544</v>
      </c>
      <c r="B1884" s="64">
        <v>13</v>
      </c>
      <c r="C1884" s="59">
        <v>1160</v>
      </c>
      <c r="D1884" s="59">
        <v>201</v>
      </c>
      <c r="E1884" s="59" t="s">
        <v>266</v>
      </c>
    </row>
    <row r="1885" spans="1:5">
      <c r="A1885" s="64">
        <v>3546</v>
      </c>
      <c r="B1885" s="64">
        <v>13</v>
      </c>
      <c r="C1885" s="59">
        <v>1160</v>
      </c>
      <c r="D1885" s="59">
        <v>201</v>
      </c>
      <c r="E1885" s="59" t="s">
        <v>266</v>
      </c>
    </row>
    <row r="1886" spans="1:5">
      <c r="A1886" s="64">
        <v>3549</v>
      </c>
      <c r="B1886" s="64">
        <v>13</v>
      </c>
      <c r="C1886" s="59">
        <v>1160</v>
      </c>
      <c r="D1886" s="59">
        <v>201</v>
      </c>
      <c r="E1886" s="59" t="s">
        <v>266</v>
      </c>
    </row>
    <row r="1887" spans="1:5">
      <c r="A1887" s="64">
        <v>3550</v>
      </c>
      <c r="B1887" s="64">
        <v>16</v>
      </c>
      <c r="C1887" s="59">
        <v>1595</v>
      </c>
      <c r="D1887" s="59">
        <v>248</v>
      </c>
      <c r="E1887" s="59" t="s">
        <v>266</v>
      </c>
    </row>
    <row r="1888" spans="1:5">
      <c r="A1888" s="64">
        <v>3551</v>
      </c>
      <c r="B1888" s="64">
        <v>16</v>
      </c>
      <c r="C1888" s="59">
        <v>1595</v>
      </c>
      <c r="D1888" s="59">
        <v>248</v>
      </c>
      <c r="E1888" s="59" t="s">
        <v>266</v>
      </c>
    </row>
    <row r="1889" spans="1:5">
      <c r="A1889" s="64">
        <v>3552</v>
      </c>
      <c r="B1889" s="64">
        <v>16</v>
      </c>
      <c r="C1889" s="59">
        <v>1595</v>
      </c>
      <c r="D1889" s="59">
        <v>248</v>
      </c>
      <c r="E1889" s="59" t="s">
        <v>266</v>
      </c>
    </row>
    <row r="1890" spans="1:5">
      <c r="A1890" s="64">
        <v>3554</v>
      </c>
      <c r="B1890" s="64">
        <v>16</v>
      </c>
      <c r="C1890" s="59">
        <v>1595</v>
      </c>
      <c r="D1890" s="59">
        <v>248</v>
      </c>
      <c r="E1890" s="59" t="s">
        <v>266</v>
      </c>
    </row>
    <row r="1891" spans="1:5">
      <c r="A1891" s="64">
        <v>3555</v>
      </c>
      <c r="B1891" s="64">
        <v>16</v>
      </c>
      <c r="C1891" s="59">
        <v>1595</v>
      </c>
      <c r="D1891" s="59">
        <v>248</v>
      </c>
      <c r="E1891" s="59" t="s">
        <v>266</v>
      </c>
    </row>
    <row r="1892" spans="1:5">
      <c r="A1892" s="64">
        <v>3556</v>
      </c>
      <c r="B1892" s="64">
        <v>16</v>
      </c>
      <c r="C1892" s="59">
        <v>1595</v>
      </c>
      <c r="D1892" s="59">
        <v>248</v>
      </c>
      <c r="E1892" s="59" t="s">
        <v>266</v>
      </c>
    </row>
    <row r="1893" spans="1:5">
      <c r="A1893" s="64">
        <v>3557</v>
      </c>
      <c r="B1893" s="64">
        <v>16</v>
      </c>
      <c r="C1893" s="59">
        <v>1595</v>
      </c>
      <c r="D1893" s="59">
        <v>248</v>
      </c>
      <c r="E1893" s="59" t="s">
        <v>266</v>
      </c>
    </row>
    <row r="1894" spans="1:5">
      <c r="A1894" s="64">
        <v>3558</v>
      </c>
      <c r="B1894" s="64">
        <v>16</v>
      </c>
      <c r="C1894" s="59">
        <v>1595</v>
      </c>
      <c r="D1894" s="59">
        <v>248</v>
      </c>
      <c r="E1894" s="59" t="s">
        <v>266</v>
      </c>
    </row>
    <row r="1895" spans="1:5">
      <c r="A1895" s="64">
        <v>3559</v>
      </c>
      <c r="B1895" s="64">
        <v>16</v>
      </c>
      <c r="C1895" s="59">
        <v>1595</v>
      </c>
      <c r="D1895" s="59">
        <v>248</v>
      </c>
      <c r="E1895" s="59" t="s">
        <v>266</v>
      </c>
    </row>
    <row r="1896" spans="1:5">
      <c r="A1896" s="64">
        <v>3561</v>
      </c>
      <c r="B1896" s="64">
        <v>16</v>
      </c>
      <c r="C1896" s="59">
        <v>1595</v>
      </c>
      <c r="D1896" s="59">
        <v>248</v>
      </c>
      <c r="E1896" s="59" t="s">
        <v>266</v>
      </c>
    </row>
    <row r="1897" spans="1:5">
      <c r="A1897" s="64">
        <v>3562</v>
      </c>
      <c r="B1897" s="64">
        <v>16</v>
      </c>
      <c r="C1897" s="59">
        <v>1595</v>
      </c>
      <c r="D1897" s="59">
        <v>248</v>
      </c>
      <c r="E1897" s="59" t="s">
        <v>266</v>
      </c>
    </row>
    <row r="1898" spans="1:5">
      <c r="A1898" s="64">
        <v>3563</v>
      </c>
      <c r="B1898" s="64">
        <v>16</v>
      </c>
      <c r="C1898" s="59">
        <v>1595</v>
      </c>
      <c r="D1898" s="59">
        <v>248</v>
      </c>
      <c r="E1898" s="59" t="s">
        <v>266</v>
      </c>
    </row>
    <row r="1899" spans="1:5">
      <c r="A1899" s="64">
        <v>3564</v>
      </c>
      <c r="B1899" s="64">
        <v>16</v>
      </c>
      <c r="C1899" s="59">
        <v>1595</v>
      </c>
      <c r="D1899" s="59">
        <v>248</v>
      </c>
      <c r="E1899" s="59" t="s">
        <v>266</v>
      </c>
    </row>
    <row r="1900" spans="1:5">
      <c r="A1900" s="64">
        <v>3565</v>
      </c>
      <c r="B1900" s="64">
        <v>16</v>
      </c>
      <c r="C1900" s="59">
        <v>1595</v>
      </c>
      <c r="D1900" s="59">
        <v>248</v>
      </c>
      <c r="E1900" s="59" t="s">
        <v>266</v>
      </c>
    </row>
    <row r="1901" spans="1:5">
      <c r="A1901" s="64">
        <v>3566</v>
      </c>
      <c r="B1901" s="64">
        <v>16</v>
      </c>
      <c r="C1901" s="59">
        <v>1595</v>
      </c>
      <c r="D1901" s="59">
        <v>248</v>
      </c>
      <c r="E1901" s="59" t="s">
        <v>266</v>
      </c>
    </row>
    <row r="1902" spans="1:5">
      <c r="A1902" s="64">
        <v>3567</v>
      </c>
      <c r="B1902" s="64">
        <v>16</v>
      </c>
      <c r="C1902" s="59">
        <v>1595</v>
      </c>
      <c r="D1902" s="59">
        <v>248</v>
      </c>
      <c r="E1902" s="59" t="s">
        <v>266</v>
      </c>
    </row>
    <row r="1903" spans="1:5">
      <c r="A1903" s="64">
        <v>3568</v>
      </c>
      <c r="B1903" s="64">
        <v>16</v>
      </c>
      <c r="C1903" s="59">
        <v>1595</v>
      </c>
      <c r="D1903" s="59">
        <v>248</v>
      </c>
      <c r="E1903" s="59" t="s">
        <v>266</v>
      </c>
    </row>
    <row r="1904" spans="1:5">
      <c r="A1904" s="64">
        <v>3570</v>
      </c>
      <c r="B1904" s="64">
        <v>16</v>
      </c>
      <c r="C1904" s="59">
        <v>1595</v>
      </c>
      <c r="D1904" s="59">
        <v>248</v>
      </c>
      <c r="E1904" s="59" t="s">
        <v>266</v>
      </c>
    </row>
    <row r="1905" spans="1:5">
      <c r="A1905" s="64">
        <v>3571</v>
      </c>
      <c r="B1905" s="64">
        <v>16</v>
      </c>
      <c r="C1905" s="59">
        <v>1595</v>
      </c>
      <c r="D1905" s="59">
        <v>248</v>
      </c>
      <c r="E1905" s="59" t="s">
        <v>266</v>
      </c>
    </row>
    <row r="1906" spans="1:5">
      <c r="A1906" s="64">
        <v>3572</v>
      </c>
      <c r="B1906" s="64">
        <v>16</v>
      </c>
      <c r="C1906" s="59">
        <v>1595</v>
      </c>
      <c r="D1906" s="59">
        <v>248</v>
      </c>
      <c r="E1906" s="59" t="s">
        <v>266</v>
      </c>
    </row>
    <row r="1907" spans="1:5">
      <c r="A1907" s="64">
        <v>3573</v>
      </c>
      <c r="B1907" s="64">
        <v>16</v>
      </c>
      <c r="C1907" s="59">
        <v>1595</v>
      </c>
      <c r="D1907" s="59">
        <v>248</v>
      </c>
      <c r="E1907" s="59" t="s">
        <v>266</v>
      </c>
    </row>
    <row r="1908" spans="1:5">
      <c r="A1908" s="64">
        <v>3575</v>
      </c>
      <c r="B1908" s="64">
        <v>16</v>
      </c>
      <c r="C1908" s="59">
        <v>1595</v>
      </c>
      <c r="D1908" s="59">
        <v>248</v>
      </c>
      <c r="E1908" s="59" t="s">
        <v>266</v>
      </c>
    </row>
    <row r="1909" spans="1:5">
      <c r="A1909" s="64">
        <v>3576</v>
      </c>
      <c r="B1909" s="64">
        <v>16</v>
      </c>
      <c r="C1909" s="59">
        <v>1595</v>
      </c>
      <c r="D1909" s="59">
        <v>248</v>
      </c>
      <c r="E1909" s="59" t="s">
        <v>266</v>
      </c>
    </row>
    <row r="1910" spans="1:5">
      <c r="A1910" s="64">
        <v>3578</v>
      </c>
      <c r="B1910" s="64">
        <v>16</v>
      </c>
      <c r="C1910" s="59">
        <v>1595</v>
      </c>
      <c r="D1910" s="59">
        <v>248</v>
      </c>
      <c r="E1910" s="59" t="s">
        <v>266</v>
      </c>
    </row>
    <row r="1911" spans="1:5">
      <c r="A1911" s="64">
        <v>3579</v>
      </c>
      <c r="B1911" s="64">
        <v>16</v>
      </c>
      <c r="C1911" s="59">
        <v>1595</v>
      </c>
      <c r="D1911" s="59">
        <v>248</v>
      </c>
      <c r="E1911" s="59" t="s">
        <v>266</v>
      </c>
    </row>
    <row r="1912" spans="1:5">
      <c r="A1912" s="64">
        <v>3580</v>
      </c>
      <c r="B1912" s="64">
        <v>16</v>
      </c>
      <c r="C1912" s="59">
        <v>1595</v>
      </c>
      <c r="D1912" s="59">
        <v>248</v>
      </c>
      <c r="E1912" s="59" t="s">
        <v>266</v>
      </c>
    </row>
    <row r="1913" spans="1:5">
      <c r="A1913" s="64">
        <v>3581</v>
      </c>
      <c r="B1913" s="64">
        <v>13</v>
      </c>
      <c r="C1913" s="59">
        <v>1160</v>
      </c>
      <c r="D1913" s="59">
        <v>201</v>
      </c>
      <c r="E1913" s="59" t="s">
        <v>266</v>
      </c>
    </row>
    <row r="1914" spans="1:5">
      <c r="A1914" s="64">
        <v>3583</v>
      </c>
      <c r="B1914" s="64">
        <v>13</v>
      </c>
      <c r="C1914" s="59">
        <v>1160</v>
      </c>
      <c r="D1914" s="59">
        <v>201</v>
      </c>
      <c r="E1914" s="59" t="s">
        <v>266</v>
      </c>
    </row>
    <row r="1915" spans="1:5">
      <c r="A1915" s="64">
        <v>3584</v>
      </c>
      <c r="B1915" s="64">
        <v>13</v>
      </c>
      <c r="C1915" s="59">
        <v>1160</v>
      </c>
      <c r="D1915" s="59">
        <v>201</v>
      </c>
      <c r="E1915" s="59" t="s">
        <v>266</v>
      </c>
    </row>
    <row r="1916" spans="1:5">
      <c r="A1916" s="64">
        <v>3585</v>
      </c>
      <c r="B1916" s="64">
        <v>13</v>
      </c>
      <c r="C1916" s="59">
        <v>1160</v>
      </c>
      <c r="D1916" s="59">
        <v>201</v>
      </c>
      <c r="E1916" s="59" t="s">
        <v>266</v>
      </c>
    </row>
    <row r="1917" spans="1:5">
      <c r="A1917" s="64">
        <v>3586</v>
      </c>
      <c r="B1917" s="64">
        <v>13</v>
      </c>
      <c r="C1917" s="59">
        <v>1160</v>
      </c>
      <c r="D1917" s="59">
        <v>201</v>
      </c>
      <c r="E1917" s="59" t="s">
        <v>266</v>
      </c>
    </row>
    <row r="1918" spans="1:5">
      <c r="A1918" s="64">
        <v>3588</v>
      </c>
      <c r="B1918" s="64">
        <v>13</v>
      </c>
      <c r="C1918" s="59">
        <v>1160</v>
      </c>
      <c r="D1918" s="59">
        <v>201</v>
      </c>
      <c r="E1918" s="59" t="s">
        <v>266</v>
      </c>
    </row>
    <row r="1919" spans="1:5">
      <c r="A1919" s="64">
        <v>3589</v>
      </c>
      <c r="B1919" s="64">
        <v>13</v>
      </c>
      <c r="C1919" s="59">
        <v>1160</v>
      </c>
      <c r="D1919" s="59">
        <v>201</v>
      </c>
      <c r="E1919" s="59" t="s">
        <v>266</v>
      </c>
    </row>
    <row r="1920" spans="1:5">
      <c r="A1920" s="64">
        <v>3590</v>
      </c>
      <c r="B1920" s="64">
        <v>13</v>
      </c>
      <c r="C1920" s="59">
        <v>1160</v>
      </c>
      <c r="D1920" s="59">
        <v>201</v>
      </c>
      <c r="E1920" s="59" t="s">
        <v>266</v>
      </c>
    </row>
    <row r="1921" spans="1:5">
      <c r="A1921" s="64">
        <v>3591</v>
      </c>
      <c r="B1921" s="64">
        <v>13</v>
      </c>
      <c r="C1921" s="59">
        <v>1160</v>
      </c>
      <c r="D1921" s="59">
        <v>201</v>
      </c>
      <c r="E1921" s="59" t="s">
        <v>266</v>
      </c>
    </row>
    <row r="1922" spans="1:5">
      <c r="A1922" s="64">
        <v>3594</v>
      </c>
      <c r="B1922" s="64">
        <v>13</v>
      </c>
      <c r="C1922" s="59">
        <v>1160</v>
      </c>
      <c r="D1922" s="59">
        <v>201</v>
      </c>
      <c r="E1922" s="59" t="s">
        <v>266</v>
      </c>
    </row>
    <row r="1923" spans="1:5">
      <c r="A1923" s="64">
        <v>3595</v>
      </c>
      <c r="B1923" s="64">
        <v>13</v>
      </c>
      <c r="C1923" s="59">
        <v>1160</v>
      </c>
      <c r="D1923" s="59">
        <v>201</v>
      </c>
      <c r="E1923" s="59" t="s">
        <v>266</v>
      </c>
    </row>
    <row r="1924" spans="1:5">
      <c r="A1924" s="64">
        <v>3596</v>
      </c>
      <c r="B1924" s="64">
        <v>16</v>
      </c>
      <c r="C1924" s="59">
        <v>1595</v>
      </c>
      <c r="D1924" s="59">
        <v>248</v>
      </c>
      <c r="E1924" s="59" t="s">
        <v>266</v>
      </c>
    </row>
    <row r="1925" spans="1:5">
      <c r="A1925" s="64">
        <v>3597</v>
      </c>
      <c r="B1925" s="64">
        <v>13</v>
      </c>
      <c r="C1925" s="59">
        <v>1160</v>
      </c>
      <c r="D1925" s="59">
        <v>201</v>
      </c>
      <c r="E1925" s="59" t="s">
        <v>266</v>
      </c>
    </row>
    <row r="1926" spans="1:5">
      <c r="A1926" s="64">
        <v>3599</v>
      </c>
      <c r="B1926" s="64">
        <v>13</v>
      </c>
      <c r="C1926" s="59">
        <v>1160</v>
      </c>
      <c r="D1926" s="59">
        <v>201</v>
      </c>
      <c r="E1926" s="59" t="s">
        <v>266</v>
      </c>
    </row>
    <row r="1927" spans="1:5">
      <c r="A1927" s="64">
        <v>3607</v>
      </c>
      <c r="B1927" s="64">
        <v>17</v>
      </c>
      <c r="C1927" s="59">
        <v>1846</v>
      </c>
      <c r="D1927" s="59">
        <v>145</v>
      </c>
      <c r="E1927" s="59" t="s">
        <v>266</v>
      </c>
    </row>
    <row r="1928" spans="1:5">
      <c r="A1928" s="64">
        <v>3608</v>
      </c>
      <c r="B1928" s="64">
        <v>16</v>
      </c>
      <c r="C1928" s="59">
        <v>1595</v>
      </c>
      <c r="D1928" s="59">
        <v>248</v>
      </c>
      <c r="E1928" s="59" t="s">
        <v>266</v>
      </c>
    </row>
    <row r="1929" spans="1:5">
      <c r="A1929" s="64">
        <v>3610</v>
      </c>
      <c r="B1929" s="64">
        <v>16</v>
      </c>
      <c r="C1929" s="59">
        <v>1595</v>
      </c>
      <c r="D1929" s="59">
        <v>248</v>
      </c>
      <c r="E1929" s="59" t="s">
        <v>266</v>
      </c>
    </row>
    <row r="1930" spans="1:5">
      <c r="A1930" s="64">
        <v>3612</v>
      </c>
      <c r="B1930" s="64">
        <v>16</v>
      </c>
      <c r="C1930" s="59">
        <v>1595</v>
      </c>
      <c r="D1930" s="59">
        <v>248</v>
      </c>
      <c r="E1930" s="59" t="s">
        <v>266</v>
      </c>
    </row>
    <row r="1931" spans="1:5">
      <c r="A1931" s="64">
        <v>3614</v>
      </c>
      <c r="B1931" s="64">
        <v>16</v>
      </c>
      <c r="C1931" s="59">
        <v>1595</v>
      </c>
      <c r="D1931" s="59">
        <v>248</v>
      </c>
      <c r="E1931" s="59" t="s">
        <v>266</v>
      </c>
    </row>
    <row r="1932" spans="1:5">
      <c r="A1932" s="64">
        <v>3616</v>
      </c>
      <c r="B1932" s="64">
        <v>16</v>
      </c>
      <c r="C1932" s="59">
        <v>1595</v>
      </c>
      <c r="D1932" s="59">
        <v>248</v>
      </c>
      <c r="E1932" s="59" t="s">
        <v>266</v>
      </c>
    </row>
    <row r="1933" spans="1:5">
      <c r="A1933" s="64">
        <v>3617</v>
      </c>
      <c r="B1933" s="64">
        <v>16</v>
      </c>
      <c r="C1933" s="59">
        <v>1595</v>
      </c>
      <c r="D1933" s="59">
        <v>248</v>
      </c>
      <c r="E1933" s="59" t="s">
        <v>266</v>
      </c>
    </row>
    <row r="1934" spans="1:5">
      <c r="A1934" s="64">
        <v>3618</v>
      </c>
      <c r="B1934" s="64">
        <v>16</v>
      </c>
      <c r="C1934" s="59">
        <v>1595</v>
      </c>
      <c r="D1934" s="59">
        <v>248</v>
      </c>
      <c r="E1934" s="59" t="s">
        <v>266</v>
      </c>
    </row>
    <row r="1935" spans="1:5">
      <c r="A1935" s="64">
        <v>3619</v>
      </c>
      <c r="B1935" s="64">
        <v>16</v>
      </c>
      <c r="C1935" s="59">
        <v>1595</v>
      </c>
      <c r="D1935" s="59">
        <v>248</v>
      </c>
      <c r="E1935" s="59" t="s">
        <v>266</v>
      </c>
    </row>
    <row r="1936" spans="1:5">
      <c r="A1936" s="64">
        <v>3620</v>
      </c>
      <c r="B1936" s="64">
        <v>16</v>
      </c>
      <c r="C1936" s="59">
        <v>1595</v>
      </c>
      <c r="D1936" s="59">
        <v>248</v>
      </c>
      <c r="E1936" s="59" t="s">
        <v>266</v>
      </c>
    </row>
    <row r="1937" spans="1:5">
      <c r="A1937" s="64">
        <v>3621</v>
      </c>
      <c r="B1937" s="64">
        <v>16</v>
      </c>
      <c r="C1937" s="59">
        <v>1595</v>
      </c>
      <c r="D1937" s="59">
        <v>248</v>
      </c>
      <c r="E1937" s="59" t="s">
        <v>266</v>
      </c>
    </row>
    <row r="1938" spans="1:5">
      <c r="A1938" s="64">
        <v>3622</v>
      </c>
      <c r="B1938" s="64">
        <v>16</v>
      </c>
      <c r="C1938" s="59">
        <v>1595</v>
      </c>
      <c r="D1938" s="59">
        <v>248</v>
      </c>
      <c r="E1938" s="59" t="s">
        <v>266</v>
      </c>
    </row>
    <row r="1939" spans="1:5">
      <c r="A1939" s="64">
        <v>3623</v>
      </c>
      <c r="B1939" s="64">
        <v>16</v>
      </c>
      <c r="C1939" s="59">
        <v>1595</v>
      </c>
      <c r="D1939" s="59">
        <v>248</v>
      </c>
      <c r="E1939" s="59" t="s">
        <v>266</v>
      </c>
    </row>
    <row r="1940" spans="1:5">
      <c r="A1940" s="64">
        <v>3624</v>
      </c>
      <c r="B1940" s="64">
        <v>16</v>
      </c>
      <c r="C1940" s="59">
        <v>1595</v>
      </c>
      <c r="D1940" s="59">
        <v>248</v>
      </c>
      <c r="E1940" s="59" t="s">
        <v>266</v>
      </c>
    </row>
    <row r="1941" spans="1:5">
      <c r="A1941" s="64">
        <v>3629</v>
      </c>
      <c r="B1941" s="64">
        <v>16</v>
      </c>
      <c r="C1941" s="59">
        <v>1595</v>
      </c>
      <c r="D1941" s="59">
        <v>248</v>
      </c>
      <c r="E1941" s="59" t="s">
        <v>266</v>
      </c>
    </row>
    <row r="1942" spans="1:5">
      <c r="A1942" s="64">
        <v>3630</v>
      </c>
      <c r="B1942" s="64">
        <v>16</v>
      </c>
      <c r="C1942" s="59">
        <v>1595</v>
      </c>
      <c r="D1942" s="59">
        <v>248</v>
      </c>
      <c r="E1942" s="59" t="s">
        <v>266</v>
      </c>
    </row>
    <row r="1943" spans="1:5">
      <c r="A1943" s="64">
        <v>3631</v>
      </c>
      <c r="B1943" s="64">
        <v>16</v>
      </c>
      <c r="C1943" s="59">
        <v>1595</v>
      </c>
      <c r="D1943" s="59">
        <v>248</v>
      </c>
      <c r="E1943" s="59" t="s">
        <v>266</v>
      </c>
    </row>
    <row r="1944" spans="1:5">
      <c r="A1944" s="64">
        <v>3632</v>
      </c>
      <c r="B1944" s="64">
        <v>16</v>
      </c>
      <c r="C1944" s="59">
        <v>1595</v>
      </c>
      <c r="D1944" s="59">
        <v>248</v>
      </c>
      <c r="E1944" s="59" t="s">
        <v>266</v>
      </c>
    </row>
    <row r="1945" spans="1:5">
      <c r="A1945" s="64">
        <v>3633</v>
      </c>
      <c r="B1945" s="64">
        <v>16</v>
      </c>
      <c r="C1945" s="59">
        <v>1595</v>
      </c>
      <c r="D1945" s="59">
        <v>248</v>
      </c>
      <c r="E1945" s="59" t="s">
        <v>266</v>
      </c>
    </row>
    <row r="1946" spans="1:5">
      <c r="A1946" s="64">
        <v>3634</v>
      </c>
      <c r="B1946" s="64">
        <v>16</v>
      </c>
      <c r="C1946" s="59">
        <v>1595</v>
      </c>
      <c r="D1946" s="59">
        <v>248</v>
      </c>
      <c r="E1946" s="59" t="s">
        <v>266</v>
      </c>
    </row>
    <row r="1947" spans="1:5">
      <c r="A1947" s="64">
        <v>3635</v>
      </c>
      <c r="B1947" s="64">
        <v>16</v>
      </c>
      <c r="C1947" s="59">
        <v>1595</v>
      </c>
      <c r="D1947" s="59">
        <v>248</v>
      </c>
      <c r="E1947" s="59" t="s">
        <v>266</v>
      </c>
    </row>
    <row r="1948" spans="1:5">
      <c r="A1948" s="64">
        <v>3636</v>
      </c>
      <c r="B1948" s="64">
        <v>16</v>
      </c>
      <c r="C1948" s="59">
        <v>1595</v>
      </c>
      <c r="D1948" s="59">
        <v>248</v>
      </c>
      <c r="E1948" s="59" t="s">
        <v>266</v>
      </c>
    </row>
    <row r="1949" spans="1:5">
      <c r="A1949" s="64">
        <v>3637</v>
      </c>
      <c r="B1949" s="64">
        <v>16</v>
      </c>
      <c r="C1949" s="59">
        <v>1595</v>
      </c>
      <c r="D1949" s="59">
        <v>248</v>
      </c>
      <c r="E1949" s="59" t="s">
        <v>266</v>
      </c>
    </row>
    <row r="1950" spans="1:5">
      <c r="A1950" s="64">
        <v>3638</v>
      </c>
      <c r="B1950" s="64">
        <v>16</v>
      </c>
      <c r="C1950" s="59">
        <v>1595</v>
      </c>
      <c r="D1950" s="59">
        <v>248</v>
      </c>
      <c r="E1950" s="59" t="s">
        <v>266</v>
      </c>
    </row>
    <row r="1951" spans="1:5">
      <c r="A1951" s="64">
        <v>3639</v>
      </c>
      <c r="B1951" s="64">
        <v>16</v>
      </c>
      <c r="C1951" s="59">
        <v>1595</v>
      </c>
      <c r="D1951" s="59">
        <v>248</v>
      </c>
      <c r="E1951" s="59" t="s">
        <v>266</v>
      </c>
    </row>
    <row r="1952" spans="1:5">
      <c r="A1952" s="64">
        <v>3640</v>
      </c>
      <c r="B1952" s="64">
        <v>16</v>
      </c>
      <c r="C1952" s="59">
        <v>1595</v>
      </c>
      <c r="D1952" s="59">
        <v>248</v>
      </c>
      <c r="E1952" s="59" t="s">
        <v>266</v>
      </c>
    </row>
    <row r="1953" spans="1:5">
      <c r="A1953" s="64">
        <v>3641</v>
      </c>
      <c r="B1953" s="64">
        <v>16</v>
      </c>
      <c r="C1953" s="59">
        <v>1595</v>
      </c>
      <c r="D1953" s="59">
        <v>248</v>
      </c>
      <c r="E1953" s="59" t="s">
        <v>266</v>
      </c>
    </row>
    <row r="1954" spans="1:5">
      <c r="A1954" s="64">
        <v>3643</v>
      </c>
      <c r="B1954" s="64">
        <v>16</v>
      </c>
      <c r="C1954" s="59">
        <v>1595</v>
      </c>
      <c r="D1954" s="59">
        <v>248</v>
      </c>
      <c r="E1954" s="59" t="s">
        <v>266</v>
      </c>
    </row>
    <row r="1955" spans="1:5">
      <c r="A1955" s="64">
        <v>3644</v>
      </c>
      <c r="B1955" s="64">
        <v>16</v>
      </c>
      <c r="C1955" s="59">
        <v>1595</v>
      </c>
      <c r="D1955" s="59">
        <v>248</v>
      </c>
      <c r="E1955" s="59" t="s">
        <v>266</v>
      </c>
    </row>
    <row r="1956" spans="1:5">
      <c r="A1956" s="64">
        <v>3646</v>
      </c>
      <c r="B1956" s="64">
        <v>16</v>
      </c>
      <c r="C1956" s="59">
        <v>1595</v>
      </c>
      <c r="D1956" s="59">
        <v>248</v>
      </c>
      <c r="E1956" s="59" t="s">
        <v>266</v>
      </c>
    </row>
    <row r="1957" spans="1:5">
      <c r="A1957" s="64">
        <v>3647</v>
      </c>
      <c r="B1957" s="64">
        <v>16</v>
      </c>
      <c r="C1957" s="59">
        <v>1595</v>
      </c>
      <c r="D1957" s="59">
        <v>248</v>
      </c>
      <c r="E1957" s="59" t="s">
        <v>266</v>
      </c>
    </row>
    <row r="1958" spans="1:5">
      <c r="A1958" s="64">
        <v>3649</v>
      </c>
      <c r="B1958" s="64">
        <v>16</v>
      </c>
      <c r="C1958" s="59">
        <v>1595</v>
      </c>
      <c r="D1958" s="59">
        <v>248</v>
      </c>
      <c r="E1958" s="59" t="s">
        <v>266</v>
      </c>
    </row>
    <row r="1959" spans="1:5">
      <c r="A1959" s="64">
        <v>3658</v>
      </c>
      <c r="B1959" s="64">
        <v>17</v>
      </c>
      <c r="C1959" s="59">
        <v>1846</v>
      </c>
      <c r="D1959" s="59">
        <v>145</v>
      </c>
      <c r="E1959" s="59" t="s">
        <v>266</v>
      </c>
    </row>
    <row r="1960" spans="1:5">
      <c r="A1960" s="64">
        <v>3659</v>
      </c>
      <c r="B1960" s="64">
        <v>17</v>
      </c>
      <c r="C1960" s="59">
        <v>1846</v>
      </c>
      <c r="D1960" s="59">
        <v>145</v>
      </c>
      <c r="E1960" s="59" t="s">
        <v>266</v>
      </c>
    </row>
    <row r="1961" spans="1:5">
      <c r="A1961" s="64">
        <v>3660</v>
      </c>
      <c r="B1961" s="64">
        <v>17</v>
      </c>
      <c r="C1961" s="59">
        <v>1846</v>
      </c>
      <c r="D1961" s="59">
        <v>145</v>
      </c>
      <c r="E1961" s="59" t="s">
        <v>266</v>
      </c>
    </row>
    <row r="1962" spans="1:5">
      <c r="A1962" s="64">
        <v>3661</v>
      </c>
      <c r="B1962" s="64">
        <v>17</v>
      </c>
      <c r="C1962" s="59">
        <v>1846</v>
      </c>
      <c r="D1962" s="59">
        <v>145</v>
      </c>
      <c r="E1962" s="59" t="s">
        <v>266</v>
      </c>
    </row>
    <row r="1963" spans="1:5">
      <c r="A1963" s="64">
        <v>3662</v>
      </c>
      <c r="B1963" s="64">
        <v>17</v>
      </c>
      <c r="C1963" s="59">
        <v>1846</v>
      </c>
      <c r="D1963" s="59">
        <v>145</v>
      </c>
      <c r="E1963" s="59" t="s">
        <v>266</v>
      </c>
    </row>
    <row r="1964" spans="1:5">
      <c r="A1964" s="64">
        <v>3663</v>
      </c>
      <c r="B1964" s="64">
        <v>17</v>
      </c>
      <c r="C1964" s="59">
        <v>1846</v>
      </c>
      <c r="D1964" s="59">
        <v>145</v>
      </c>
      <c r="E1964" s="59" t="s">
        <v>266</v>
      </c>
    </row>
    <row r="1965" spans="1:5">
      <c r="A1965" s="64">
        <v>3664</v>
      </c>
      <c r="B1965" s="64">
        <v>17</v>
      </c>
      <c r="C1965" s="59">
        <v>1846</v>
      </c>
      <c r="D1965" s="59">
        <v>145</v>
      </c>
      <c r="E1965" s="59" t="s">
        <v>266</v>
      </c>
    </row>
    <row r="1966" spans="1:5">
      <c r="A1966" s="64">
        <v>3665</v>
      </c>
      <c r="B1966" s="64">
        <v>16</v>
      </c>
      <c r="C1966" s="59">
        <v>1595</v>
      </c>
      <c r="D1966" s="59">
        <v>248</v>
      </c>
      <c r="E1966" s="59" t="s">
        <v>266</v>
      </c>
    </row>
    <row r="1967" spans="1:5">
      <c r="A1967" s="64">
        <v>3666</v>
      </c>
      <c r="B1967" s="64">
        <v>16</v>
      </c>
      <c r="C1967" s="59">
        <v>1595</v>
      </c>
      <c r="D1967" s="59">
        <v>248</v>
      </c>
      <c r="E1967" s="59" t="s">
        <v>266</v>
      </c>
    </row>
    <row r="1968" spans="1:5">
      <c r="A1968" s="64">
        <v>3669</v>
      </c>
      <c r="B1968" s="64">
        <v>16</v>
      </c>
      <c r="C1968" s="59">
        <v>1595</v>
      </c>
      <c r="D1968" s="59">
        <v>248</v>
      </c>
      <c r="E1968" s="59" t="s">
        <v>266</v>
      </c>
    </row>
    <row r="1969" spans="1:5">
      <c r="A1969" s="64">
        <v>3670</v>
      </c>
      <c r="B1969" s="64">
        <v>19</v>
      </c>
      <c r="C1969" s="59">
        <v>2031</v>
      </c>
      <c r="D1969" s="59">
        <v>194</v>
      </c>
      <c r="E1969" s="59" t="s">
        <v>266</v>
      </c>
    </row>
    <row r="1970" spans="1:5">
      <c r="A1970" s="64">
        <v>3671</v>
      </c>
      <c r="B1970" s="64">
        <v>19</v>
      </c>
      <c r="C1970" s="59">
        <v>2031</v>
      </c>
      <c r="D1970" s="59">
        <v>194</v>
      </c>
      <c r="E1970" s="59" t="s">
        <v>266</v>
      </c>
    </row>
    <row r="1971" spans="1:5">
      <c r="A1971" s="64">
        <v>3672</v>
      </c>
      <c r="B1971" s="64">
        <v>19</v>
      </c>
      <c r="C1971" s="59">
        <v>2031</v>
      </c>
      <c r="D1971" s="59">
        <v>194</v>
      </c>
      <c r="E1971" s="59" t="s">
        <v>266</v>
      </c>
    </row>
    <row r="1972" spans="1:5">
      <c r="A1972" s="64">
        <v>3673</v>
      </c>
      <c r="B1972" s="64">
        <v>19</v>
      </c>
      <c r="C1972" s="59">
        <v>2031</v>
      </c>
      <c r="D1972" s="59">
        <v>194</v>
      </c>
      <c r="E1972" s="59" t="s">
        <v>266</v>
      </c>
    </row>
    <row r="1973" spans="1:5">
      <c r="A1973" s="64">
        <v>3675</v>
      </c>
      <c r="B1973" s="64">
        <v>19</v>
      </c>
      <c r="C1973" s="59">
        <v>2031</v>
      </c>
      <c r="D1973" s="59">
        <v>194</v>
      </c>
      <c r="E1973" s="59" t="s">
        <v>266</v>
      </c>
    </row>
    <row r="1974" spans="1:5">
      <c r="A1974" s="64">
        <v>3676</v>
      </c>
      <c r="B1974" s="64">
        <v>19</v>
      </c>
      <c r="C1974" s="59">
        <v>2031</v>
      </c>
      <c r="D1974" s="59">
        <v>194</v>
      </c>
      <c r="E1974" s="59" t="s">
        <v>266</v>
      </c>
    </row>
    <row r="1975" spans="1:5">
      <c r="A1975" s="64">
        <v>3677</v>
      </c>
      <c r="B1975" s="64">
        <v>19</v>
      </c>
      <c r="C1975" s="59">
        <v>2031</v>
      </c>
      <c r="D1975" s="59">
        <v>194</v>
      </c>
      <c r="E1975" s="59" t="s">
        <v>266</v>
      </c>
    </row>
    <row r="1976" spans="1:5">
      <c r="A1976" s="64">
        <v>3678</v>
      </c>
      <c r="B1976" s="64">
        <v>19</v>
      </c>
      <c r="C1976" s="59">
        <v>2031</v>
      </c>
      <c r="D1976" s="59">
        <v>194</v>
      </c>
      <c r="E1976" s="59" t="s">
        <v>266</v>
      </c>
    </row>
    <row r="1977" spans="1:5">
      <c r="A1977" s="64">
        <v>3682</v>
      </c>
      <c r="B1977" s="64">
        <v>19</v>
      </c>
      <c r="C1977" s="59">
        <v>2031</v>
      </c>
      <c r="D1977" s="59">
        <v>194</v>
      </c>
      <c r="E1977" s="59" t="s">
        <v>266</v>
      </c>
    </row>
    <row r="1978" spans="1:5">
      <c r="A1978" s="64">
        <v>3683</v>
      </c>
      <c r="B1978" s="64">
        <v>19</v>
      </c>
      <c r="C1978" s="59">
        <v>2031</v>
      </c>
      <c r="D1978" s="59">
        <v>194</v>
      </c>
      <c r="E1978" s="59" t="s">
        <v>266</v>
      </c>
    </row>
    <row r="1979" spans="1:5">
      <c r="A1979" s="64">
        <v>3685</v>
      </c>
      <c r="B1979" s="64">
        <v>19</v>
      </c>
      <c r="C1979" s="59">
        <v>2031</v>
      </c>
      <c r="D1979" s="59">
        <v>194</v>
      </c>
      <c r="E1979" s="59" t="s">
        <v>266</v>
      </c>
    </row>
    <row r="1980" spans="1:5">
      <c r="A1980" s="64">
        <v>3687</v>
      </c>
      <c r="B1980" s="64">
        <v>19</v>
      </c>
      <c r="C1980" s="59">
        <v>2031</v>
      </c>
      <c r="D1980" s="59">
        <v>194</v>
      </c>
      <c r="E1980" s="59" t="s">
        <v>266</v>
      </c>
    </row>
    <row r="1981" spans="1:5">
      <c r="A1981" s="64">
        <v>3688</v>
      </c>
      <c r="B1981" s="64">
        <v>19</v>
      </c>
      <c r="C1981" s="59">
        <v>2031</v>
      </c>
      <c r="D1981" s="59">
        <v>194</v>
      </c>
      <c r="E1981" s="59" t="s">
        <v>266</v>
      </c>
    </row>
    <row r="1982" spans="1:5">
      <c r="A1982" s="64">
        <v>3689</v>
      </c>
      <c r="B1982" s="64">
        <v>19</v>
      </c>
      <c r="C1982" s="59">
        <v>2031</v>
      </c>
      <c r="D1982" s="59">
        <v>194</v>
      </c>
      <c r="E1982" s="59" t="s">
        <v>266</v>
      </c>
    </row>
    <row r="1983" spans="1:5">
      <c r="A1983" s="64">
        <v>3690</v>
      </c>
      <c r="B1983" s="64">
        <v>19</v>
      </c>
      <c r="C1983" s="59">
        <v>2031</v>
      </c>
      <c r="D1983" s="59">
        <v>194</v>
      </c>
      <c r="E1983" s="59" t="s">
        <v>266</v>
      </c>
    </row>
    <row r="1984" spans="1:5">
      <c r="A1984" s="64">
        <v>3691</v>
      </c>
      <c r="B1984" s="64">
        <v>19</v>
      </c>
      <c r="C1984" s="59">
        <v>2031</v>
      </c>
      <c r="D1984" s="59">
        <v>194</v>
      </c>
      <c r="E1984" s="59" t="s">
        <v>266</v>
      </c>
    </row>
    <row r="1985" spans="1:5">
      <c r="A1985" s="64">
        <v>3693</v>
      </c>
      <c r="B1985" s="64">
        <v>19</v>
      </c>
      <c r="C1985" s="59">
        <v>2031</v>
      </c>
      <c r="D1985" s="59">
        <v>194</v>
      </c>
      <c r="E1985" s="59" t="s">
        <v>266</v>
      </c>
    </row>
    <row r="1986" spans="1:5">
      <c r="A1986" s="64">
        <v>3694</v>
      </c>
      <c r="B1986" s="64">
        <v>19</v>
      </c>
      <c r="C1986" s="59">
        <v>2031</v>
      </c>
      <c r="D1986" s="59">
        <v>194</v>
      </c>
      <c r="E1986" s="59" t="s">
        <v>266</v>
      </c>
    </row>
    <row r="1987" spans="1:5">
      <c r="A1987" s="64">
        <v>3695</v>
      </c>
      <c r="B1987" s="64">
        <v>19</v>
      </c>
      <c r="C1987" s="59">
        <v>2031</v>
      </c>
      <c r="D1987" s="59">
        <v>194</v>
      </c>
      <c r="E1987" s="59" t="s">
        <v>266</v>
      </c>
    </row>
    <row r="1988" spans="1:5">
      <c r="A1988" s="64">
        <v>3697</v>
      </c>
      <c r="B1988" s="64">
        <v>19</v>
      </c>
      <c r="C1988" s="59">
        <v>2031</v>
      </c>
      <c r="D1988" s="59">
        <v>194</v>
      </c>
      <c r="E1988" s="59" t="s">
        <v>266</v>
      </c>
    </row>
    <row r="1989" spans="1:5">
      <c r="A1989" s="64">
        <v>3698</v>
      </c>
      <c r="B1989" s="64">
        <v>19</v>
      </c>
      <c r="C1989" s="59">
        <v>2031</v>
      </c>
      <c r="D1989" s="59">
        <v>194</v>
      </c>
      <c r="E1989" s="59" t="s">
        <v>266</v>
      </c>
    </row>
    <row r="1990" spans="1:5">
      <c r="A1990" s="64">
        <v>3699</v>
      </c>
      <c r="B1990" s="64">
        <v>19</v>
      </c>
      <c r="C1990" s="59">
        <v>2031</v>
      </c>
      <c r="D1990" s="59">
        <v>194</v>
      </c>
      <c r="E1990" s="59" t="s">
        <v>266</v>
      </c>
    </row>
    <row r="1991" spans="1:5">
      <c r="A1991" s="64">
        <v>3700</v>
      </c>
      <c r="B1991" s="64">
        <v>19</v>
      </c>
      <c r="C1991" s="59">
        <v>2031</v>
      </c>
      <c r="D1991" s="59">
        <v>194</v>
      </c>
      <c r="E1991" s="59" t="s">
        <v>266</v>
      </c>
    </row>
    <row r="1992" spans="1:5">
      <c r="A1992" s="64">
        <v>3701</v>
      </c>
      <c r="B1992" s="64">
        <v>19</v>
      </c>
      <c r="C1992" s="59">
        <v>2031</v>
      </c>
      <c r="D1992" s="59">
        <v>194</v>
      </c>
      <c r="E1992" s="59" t="s">
        <v>266</v>
      </c>
    </row>
    <row r="1993" spans="1:5">
      <c r="A1993" s="64">
        <v>3704</v>
      </c>
      <c r="B1993" s="64">
        <v>19</v>
      </c>
      <c r="C1993" s="59">
        <v>2031</v>
      </c>
      <c r="D1993" s="59">
        <v>194</v>
      </c>
      <c r="E1993" s="59" t="s">
        <v>266</v>
      </c>
    </row>
    <row r="1994" spans="1:5">
      <c r="A1994" s="64">
        <v>3705</v>
      </c>
      <c r="B1994" s="64">
        <v>19</v>
      </c>
      <c r="C1994" s="59">
        <v>2031</v>
      </c>
      <c r="D1994" s="59">
        <v>194</v>
      </c>
      <c r="E1994" s="59" t="s">
        <v>266</v>
      </c>
    </row>
    <row r="1995" spans="1:5">
      <c r="A1995" s="64">
        <v>3707</v>
      </c>
      <c r="B1995" s="64">
        <v>19</v>
      </c>
      <c r="C1995" s="59">
        <v>2031</v>
      </c>
      <c r="D1995" s="59">
        <v>194</v>
      </c>
      <c r="E1995" s="59" t="s">
        <v>266</v>
      </c>
    </row>
    <row r="1996" spans="1:5">
      <c r="A1996" s="64">
        <v>3708</v>
      </c>
      <c r="B1996" s="64">
        <v>19</v>
      </c>
      <c r="C1996" s="59">
        <v>2031</v>
      </c>
      <c r="D1996" s="59">
        <v>194</v>
      </c>
      <c r="E1996" s="59" t="s">
        <v>266</v>
      </c>
    </row>
    <row r="1997" spans="1:5">
      <c r="A1997" s="64">
        <v>3709</v>
      </c>
      <c r="B1997" s="64">
        <v>19</v>
      </c>
      <c r="C1997" s="59">
        <v>2031</v>
      </c>
      <c r="D1997" s="59">
        <v>194</v>
      </c>
      <c r="E1997" s="59" t="s">
        <v>266</v>
      </c>
    </row>
    <row r="1998" spans="1:5">
      <c r="A1998" s="64">
        <v>3711</v>
      </c>
      <c r="B1998" s="64">
        <v>17</v>
      </c>
      <c r="C1998" s="59">
        <v>1846</v>
      </c>
      <c r="D1998" s="59">
        <v>145</v>
      </c>
      <c r="E1998" s="59" t="s">
        <v>266</v>
      </c>
    </row>
    <row r="1999" spans="1:5">
      <c r="A1999" s="64">
        <v>3712</v>
      </c>
      <c r="B1999" s="64">
        <v>17</v>
      </c>
      <c r="C1999" s="59">
        <v>1846</v>
      </c>
      <c r="D1999" s="59">
        <v>145</v>
      </c>
      <c r="E1999" s="59" t="s">
        <v>266</v>
      </c>
    </row>
    <row r="2000" spans="1:5">
      <c r="A2000" s="64">
        <v>3713</v>
      </c>
      <c r="B2000" s="64">
        <v>17</v>
      </c>
      <c r="C2000" s="59">
        <v>1846</v>
      </c>
      <c r="D2000" s="59">
        <v>145</v>
      </c>
      <c r="E2000" s="59" t="s">
        <v>266</v>
      </c>
    </row>
    <row r="2001" spans="1:5">
      <c r="A2001" s="64">
        <v>3714</v>
      </c>
      <c r="B2001" s="64">
        <v>17</v>
      </c>
      <c r="C2001" s="59">
        <v>1846</v>
      </c>
      <c r="D2001" s="59">
        <v>145</v>
      </c>
      <c r="E2001" s="59" t="s">
        <v>266</v>
      </c>
    </row>
    <row r="2002" spans="1:5">
      <c r="A2002" s="64">
        <v>3715</v>
      </c>
      <c r="B2002" s="64">
        <v>17</v>
      </c>
      <c r="C2002" s="59">
        <v>1846</v>
      </c>
      <c r="D2002" s="59">
        <v>145</v>
      </c>
      <c r="E2002" s="59" t="s">
        <v>266</v>
      </c>
    </row>
    <row r="2003" spans="1:5">
      <c r="A2003" s="64">
        <v>3717</v>
      </c>
      <c r="B2003" s="64">
        <v>17</v>
      </c>
      <c r="C2003" s="59">
        <v>1846</v>
      </c>
      <c r="D2003" s="59">
        <v>145</v>
      </c>
      <c r="E2003" s="59" t="s">
        <v>266</v>
      </c>
    </row>
    <row r="2004" spans="1:5">
      <c r="A2004" s="64">
        <v>3718</v>
      </c>
      <c r="B2004" s="64">
        <v>17</v>
      </c>
      <c r="C2004" s="59">
        <v>1846</v>
      </c>
      <c r="D2004" s="59">
        <v>145</v>
      </c>
      <c r="E2004" s="59" t="s">
        <v>266</v>
      </c>
    </row>
    <row r="2005" spans="1:5">
      <c r="A2005" s="64">
        <v>3719</v>
      </c>
      <c r="B2005" s="64">
        <v>17</v>
      </c>
      <c r="C2005" s="59">
        <v>1846</v>
      </c>
      <c r="D2005" s="59">
        <v>145</v>
      </c>
      <c r="E2005" s="59" t="s">
        <v>266</v>
      </c>
    </row>
    <row r="2006" spans="1:5">
      <c r="A2006" s="64">
        <v>3720</v>
      </c>
      <c r="B2006" s="64">
        <v>17</v>
      </c>
      <c r="C2006" s="59">
        <v>1846</v>
      </c>
      <c r="D2006" s="59">
        <v>145</v>
      </c>
      <c r="E2006" s="59" t="s">
        <v>266</v>
      </c>
    </row>
    <row r="2007" spans="1:5">
      <c r="A2007" s="64">
        <v>3722</v>
      </c>
      <c r="B2007" s="64">
        <v>19</v>
      </c>
      <c r="C2007" s="59">
        <v>2031</v>
      </c>
      <c r="D2007" s="59">
        <v>194</v>
      </c>
      <c r="E2007" s="59" t="s">
        <v>266</v>
      </c>
    </row>
    <row r="2008" spans="1:5">
      <c r="A2008" s="64">
        <v>3723</v>
      </c>
      <c r="B2008" s="64">
        <v>19</v>
      </c>
      <c r="C2008" s="59">
        <v>2031</v>
      </c>
      <c r="D2008" s="59">
        <v>194</v>
      </c>
      <c r="E2008" s="59" t="s">
        <v>266</v>
      </c>
    </row>
    <row r="2009" spans="1:5">
      <c r="A2009" s="64">
        <v>3724</v>
      </c>
      <c r="B2009" s="64">
        <v>19</v>
      </c>
      <c r="C2009" s="59">
        <v>2031</v>
      </c>
      <c r="D2009" s="59">
        <v>194</v>
      </c>
      <c r="E2009" s="59" t="s">
        <v>266</v>
      </c>
    </row>
    <row r="2010" spans="1:5">
      <c r="A2010" s="64">
        <v>3725</v>
      </c>
      <c r="B2010" s="64">
        <v>16</v>
      </c>
      <c r="C2010" s="59">
        <v>1595</v>
      </c>
      <c r="D2010" s="59">
        <v>248</v>
      </c>
      <c r="E2010" s="59" t="s">
        <v>266</v>
      </c>
    </row>
    <row r="2011" spans="1:5">
      <c r="A2011" s="64">
        <v>3726</v>
      </c>
      <c r="B2011" s="64">
        <v>16</v>
      </c>
      <c r="C2011" s="59">
        <v>1595</v>
      </c>
      <c r="D2011" s="59">
        <v>248</v>
      </c>
      <c r="E2011" s="59" t="s">
        <v>266</v>
      </c>
    </row>
    <row r="2012" spans="1:5">
      <c r="A2012" s="64">
        <v>3727</v>
      </c>
      <c r="B2012" s="64">
        <v>16</v>
      </c>
      <c r="C2012" s="59">
        <v>1595</v>
      </c>
      <c r="D2012" s="59">
        <v>248</v>
      </c>
      <c r="E2012" s="59" t="s">
        <v>266</v>
      </c>
    </row>
    <row r="2013" spans="1:5">
      <c r="A2013" s="64">
        <v>3728</v>
      </c>
      <c r="B2013" s="64">
        <v>16</v>
      </c>
      <c r="C2013" s="59">
        <v>1595</v>
      </c>
      <c r="D2013" s="59">
        <v>248</v>
      </c>
      <c r="E2013" s="59" t="s">
        <v>266</v>
      </c>
    </row>
    <row r="2014" spans="1:5">
      <c r="A2014" s="64">
        <v>3730</v>
      </c>
      <c r="B2014" s="64">
        <v>16</v>
      </c>
      <c r="C2014" s="59">
        <v>1595</v>
      </c>
      <c r="D2014" s="59">
        <v>248</v>
      </c>
      <c r="E2014" s="59" t="s">
        <v>266</v>
      </c>
    </row>
    <row r="2015" spans="1:5">
      <c r="A2015" s="64">
        <v>3732</v>
      </c>
      <c r="B2015" s="64">
        <v>19</v>
      </c>
      <c r="C2015" s="59">
        <v>2031</v>
      </c>
      <c r="D2015" s="59">
        <v>194</v>
      </c>
      <c r="E2015" s="59" t="s">
        <v>266</v>
      </c>
    </row>
    <row r="2016" spans="1:5">
      <c r="A2016" s="64">
        <v>3733</v>
      </c>
      <c r="B2016" s="64">
        <v>19</v>
      </c>
      <c r="C2016" s="59">
        <v>2031</v>
      </c>
      <c r="D2016" s="59">
        <v>194</v>
      </c>
      <c r="E2016" s="59" t="s">
        <v>266</v>
      </c>
    </row>
    <row r="2017" spans="1:5">
      <c r="A2017" s="64">
        <v>3735</v>
      </c>
      <c r="B2017" s="64">
        <v>19</v>
      </c>
      <c r="C2017" s="59">
        <v>2031</v>
      </c>
      <c r="D2017" s="59">
        <v>194</v>
      </c>
      <c r="E2017" s="59" t="s">
        <v>266</v>
      </c>
    </row>
    <row r="2018" spans="1:5">
      <c r="A2018" s="64">
        <v>3736</v>
      </c>
      <c r="B2018" s="64">
        <v>19</v>
      </c>
      <c r="C2018" s="59">
        <v>2031</v>
      </c>
      <c r="D2018" s="59">
        <v>194</v>
      </c>
      <c r="E2018" s="59" t="s">
        <v>266</v>
      </c>
    </row>
    <row r="2019" spans="1:5">
      <c r="A2019" s="64">
        <v>3737</v>
      </c>
      <c r="B2019" s="64">
        <v>19</v>
      </c>
      <c r="C2019" s="59">
        <v>2031</v>
      </c>
      <c r="D2019" s="59">
        <v>194</v>
      </c>
      <c r="E2019" s="59" t="s">
        <v>266</v>
      </c>
    </row>
    <row r="2020" spans="1:5">
      <c r="A2020" s="64">
        <v>3738</v>
      </c>
      <c r="B2020" s="64">
        <v>19</v>
      </c>
      <c r="C2020" s="59">
        <v>2031</v>
      </c>
      <c r="D2020" s="59">
        <v>194</v>
      </c>
      <c r="E2020" s="59" t="s">
        <v>266</v>
      </c>
    </row>
    <row r="2021" spans="1:5">
      <c r="A2021" s="64">
        <v>3739</v>
      </c>
      <c r="B2021" s="64">
        <v>19</v>
      </c>
      <c r="C2021" s="59">
        <v>2031</v>
      </c>
      <c r="D2021" s="59">
        <v>194</v>
      </c>
      <c r="E2021" s="59" t="s">
        <v>266</v>
      </c>
    </row>
    <row r="2022" spans="1:5">
      <c r="A2022" s="64">
        <v>3740</v>
      </c>
      <c r="B2022" s="64">
        <v>19</v>
      </c>
      <c r="C2022" s="59">
        <v>2031</v>
      </c>
      <c r="D2022" s="59">
        <v>194</v>
      </c>
      <c r="E2022" s="59" t="s">
        <v>266</v>
      </c>
    </row>
    <row r="2023" spans="1:5">
      <c r="A2023" s="64">
        <v>3741</v>
      </c>
      <c r="B2023" s="64">
        <v>19</v>
      </c>
      <c r="C2023" s="59">
        <v>2031</v>
      </c>
      <c r="D2023" s="59">
        <v>194</v>
      </c>
      <c r="E2023" s="59" t="s">
        <v>266</v>
      </c>
    </row>
    <row r="2024" spans="1:5">
      <c r="A2024" s="64">
        <v>3744</v>
      </c>
      <c r="B2024" s="64">
        <v>19</v>
      </c>
      <c r="C2024" s="59">
        <v>2031</v>
      </c>
      <c r="D2024" s="59">
        <v>194</v>
      </c>
      <c r="E2024" s="59" t="s">
        <v>266</v>
      </c>
    </row>
    <row r="2025" spans="1:5">
      <c r="A2025" s="64">
        <v>3746</v>
      </c>
      <c r="B2025" s="64">
        <v>19</v>
      </c>
      <c r="C2025" s="59">
        <v>2031</v>
      </c>
      <c r="D2025" s="59">
        <v>194</v>
      </c>
      <c r="E2025" s="59" t="s">
        <v>266</v>
      </c>
    </row>
    <row r="2026" spans="1:5">
      <c r="A2026" s="64">
        <v>3747</v>
      </c>
      <c r="B2026" s="64">
        <v>19</v>
      </c>
      <c r="C2026" s="59">
        <v>2031</v>
      </c>
      <c r="D2026" s="59">
        <v>194</v>
      </c>
      <c r="E2026" s="59" t="s">
        <v>266</v>
      </c>
    </row>
    <row r="2027" spans="1:5">
      <c r="A2027" s="64">
        <v>3749</v>
      </c>
      <c r="B2027" s="64">
        <v>19</v>
      </c>
      <c r="C2027" s="59">
        <v>2031</v>
      </c>
      <c r="D2027" s="59">
        <v>194</v>
      </c>
      <c r="E2027" s="59" t="s">
        <v>266</v>
      </c>
    </row>
    <row r="2028" spans="1:5">
      <c r="A2028" s="64">
        <v>3750</v>
      </c>
      <c r="B2028" s="64">
        <v>18</v>
      </c>
      <c r="C2028" s="59">
        <v>1590</v>
      </c>
      <c r="D2028" s="59">
        <v>100</v>
      </c>
      <c r="E2028" s="59" t="s">
        <v>266</v>
      </c>
    </row>
    <row r="2029" spans="1:5">
      <c r="A2029" s="64">
        <v>3751</v>
      </c>
      <c r="B2029" s="64">
        <v>17</v>
      </c>
      <c r="C2029" s="59">
        <v>1846</v>
      </c>
      <c r="D2029" s="59">
        <v>145</v>
      </c>
      <c r="E2029" s="59" t="s">
        <v>266</v>
      </c>
    </row>
    <row r="2030" spans="1:5">
      <c r="A2030" s="64">
        <v>3752</v>
      </c>
      <c r="B2030" s="64">
        <v>18</v>
      </c>
      <c r="C2030" s="59">
        <v>1590</v>
      </c>
      <c r="D2030" s="59">
        <v>100</v>
      </c>
      <c r="E2030" s="59" t="s">
        <v>266</v>
      </c>
    </row>
    <row r="2031" spans="1:5">
      <c r="A2031" s="64">
        <v>3753</v>
      </c>
      <c r="B2031" s="64">
        <v>17</v>
      </c>
      <c r="C2031" s="59">
        <v>1846</v>
      </c>
      <c r="D2031" s="59">
        <v>145</v>
      </c>
      <c r="E2031" s="59" t="s">
        <v>266</v>
      </c>
    </row>
    <row r="2032" spans="1:5">
      <c r="A2032" s="64">
        <v>3754</v>
      </c>
      <c r="B2032" s="64">
        <v>18</v>
      </c>
      <c r="C2032" s="59">
        <v>1590</v>
      </c>
      <c r="D2032" s="59">
        <v>100</v>
      </c>
      <c r="E2032" s="59" t="s">
        <v>266</v>
      </c>
    </row>
    <row r="2033" spans="1:5">
      <c r="A2033" s="64">
        <v>3755</v>
      </c>
      <c r="B2033" s="64">
        <v>18</v>
      </c>
      <c r="C2033" s="59">
        <v>1590</v>
      </c>
      <c r="D2033" s="59">
        <v>100</v>
      </c>
      <c r="E2033" s="59" t="s">
        <v>266</v>
      </c>
    </row>
    <row r="2034" spans="1:5">
      <c r="A2034" s="64">
        <v>3756</v>
      </c>
      <c r="B2034" s="64">
        <v>17</v>
      </c>
      <c r="C2034" s="59">
        <v>1846</v>
      </c>
      <c r="D2034" s="59">
        <v>145</v>
      </c>
      <c r="E2034" s="59" t="s">
        <v>266</v>
      </c>
    </row>
    <row r="2035" spans="1:5">
      <c r="A2035" s="64">
        <v>3757</v>
      </c>
      <c r="B2035" s="64">
        <v>17</v>
      </c>
      <c r="C2035" s="59">
        <v>1846</v>
      </c>
      <c r="D2035" s="59">
        <v>145</v>
      </c>
      <c r="E2035" s="59" t="s">
        <v>266</v>
      </c>
    </row>
    <row r="2036" spans="1:5">
      <c r="A2036" s="64">
        <v>3758</v>
      </c>
      <c r="B2036" s="64">
        <v>17</v>
      </c>
      <c r="C2036" s="59">
        <v>1846</v>
      </c>
      <c r="D2036" s="59">
        <v>145</v>
      </c>
      <c r="E2036" s="59" t="s">
        <v>266</v>
      </c>
    </row>
    <row r="2037" spans="1:5">
      <c r="A2037" s="64">
        <v>3759</v>
      </c>
      <c r="B2037" s="64">
        <v>18</v>
      </c>
      <c r="C2037" s="59">
        <v>1590</v>
      </c>
      <c r="D2037" s="59">
        <v>100</v>
      </c>
      <c r="E2037" s="59" t="s">
        <v>266</v>
      </c>
    </row>
    <row r="2038" spans="1:5">
      <c r="A2038" s="64">
        <v>3760</v>
      </c>
      <c r="B2038" s="64">
        <v>18</v>
      </c>
      <c r="C2038" s="59">
        <v>1590</v>
      </c>
      <c r="D2038" s="59">
        <v>100</v>
      </c>
      <c r="E2038" s="59" t="s">
        <v>266</v>
      </c>
    </row>
    <row r="2039" spans="1:5">
      <c r="A2039" s="64">
        <v>3761</v>
      </c>
      <c r="B2039" s="64">
        <v>18</v>
      </c>
      <c r="C2039" s="59">
        <v>1590</v>
      </c>
      <c r="D2039" s="59">
        <v>100</v>
      </c>
      <c r="E2039" s="59" t="s">
        <v>266</v>
      </c>
    </row>
    <row r="2040" spans="1:5">
      <c r="A2040" s="64">
        <v>3762</v>
      </c>
      <c r="B2040" s="64">
        <v>18</v>
      </c>
      <c r="C2040" s="59">
        <v>1590</v>
      </c>
      <c r="D2040" s="59">
        <v>100</v>
      </c>
      <c r="E2040" s="59" t="s">
        <v>266</v>
      </c>
    </row>
    <row r="2041" spans="1:5">
      <c r="A2041" s="64">
        <v>3763</v>
      </c>
      <c r="B2041" s="64">
        <v>18</v>
      </c>
      <c r="C2041" s="59">
        <v>1590</v>
      </c>
      <c r="D2041" s="59">
        <v>100</v>
      </c>
      <c r="E2041" s="59" t="s">
        <v>266</v>
      </c>
    </row>
    <row r="2042" spans="1:5">
      <c r="A2042" s="64">
        <v>3764</v>
      </c>
      <c r="B2042" s="64">
        <v>17</v>
      </c>
      <c r="C2042" s="59">
        <v>1846</v>
      </c>
      <c r="D2042" s="59">
        <v>145</v>
      </c>
      <c r="E2042" s="59" t="s">
        <v>266</v>
      </c>
    </row>
    <row r="2043" spans="1:5">
      <c r="A2043" s="64">
        <v>3765</v>
      </c>
      <c r="B2043" s="64">
        <v>18</v>
      </c>
      <c r="C2043" s="59">
        <v>1590</v>
      </c>
      <c r="D2043" s="59">
        <v>100</v>
      </c>
      <c r="E2043" s="59" t="s">
        <v>266</v>
      </c>
    </row>
    <row r="2044" spans="1:5">
      <c r="A2044" s="64">
        <v>3766</v>
      </c>
      <c r="B2044" s="64">
        <v>18</v>
      </c>
      <c r="C2044" s="59">
        <v>1590</v>
      </c>
      <c r="D2044" s="59">
        <v>100</v>
      </c>
      <c r="E2044" s="59" t="s">
        <v>266</v>
      </c>
    </row>
    <row r="2045" spans="1:5">
      <c r="A2045" s="64">
        <v>3767</v>
      </c>
      <c r="B2045" s="64">
        <v>18</v>
      </c>
      <c r="C2045" s="59">
        <v>1590</v>
      </c>
      <c r="D2045" s="59">
        <v>100</v>
      </c>
      <c r="E2045" s="59" t="s">
        <v>266</v>
      </c>
    </row>
    <row r="2046" spans="1:5">
      <c r="A2046" s="64">
        <v>3770</v>
      </c>
      <c r="B2046" s="64">
        <v>18</v>
      </c>
      <c r="C2046" s="59">
        <v>1590</v>
      </c>
      <c r="D2046" s="59">
        <v>100</v>
      </c>
      <c r="E2046" s="59" t="s">
        <v>266</v>
      </c>
    </row>
    <row r="2047" spans="1:5">
      <c r="A2047" s="64">
        <v>3775</v>
      </c>
      <c r="B2047" s="64">
        <v>18</v>
      </c>
      <c r="C2047" s="59">
        <v>1590</v>
      </c>
      <c r="D2047" s="59">
        <v>100</v>
      </c>
      <c r="E2047" s="59" t="s">
        <v>266</v>
      </c>
    </row>
    <row r="2048" spans="1:5">
      <c r="A2048" s="64">
        <v>3777</v>
      </c>
      <c r="B2048" s="64">
        <v>18</v>
      </c>
      <c r="C2048" s="59">
        <v>1590</v>
      </c>
      <c r="D2048" s="59">
        <v>100</v>
      </c>
      <c r="E2048" s="59" t="s">
        <v>266</v>
      </c>
    </row>
    <row r="2049" spans="1:5">
      <c r="A2049" s="64">
        <v>3778</v>
      </c>
      <c r="B2049" s="64">
        <v>18</v>
      </c>
      <c r="C2049" s="59">
        <v>1590</v>
      </c>
      <c r="D2049" s="59">
        <v>100</v>
      </c>
      <c r="E2049" s="59" t="s">
        <v>266</v>
      </c>
    </row>
    <row r="2050" spans="1:5">
      <c r="A2050" s="64">
        <v>3779</v>
      </c>
      <c r="B2050" s="64">
        <v>18</v>
      </c>
      <c r="C2050" s="59">
        <v>1590</v>
      </c>
      <c r="D2050" s="59">
        <v>100</v>
      </c>
      <c r="E2050" s="59" t="s">
        <v>266</v>
      </c>
    </row>
    <row r="2051" spans="1:5">
      <c r="A2051" s="64">
        <v>3781</v>
      </c>
      <c r="B2051" s="64">
        <v>18</v>
      </c>
      <c r="C2051" s="59">
        <v>1590</v>
      </c>
      <c r="D2051" s="59">
        <v>100</v>
      </c>
      <c r="E2051" s="59" t="s">
        <v>266</v>
      </c>
    </row>
    <row r="2052" spans="1:5">
      <c r="A2052" s="64">
        <v>3782</v>
      </c>
      <c r="B2052" s="64">
        <v>18</v>
      </c>
      <c r="C2052" s="59">
        <v>1590</v>
      </c>
      <c r="D2052" s="59">
        <v>100</v>
      </c>
      <c r="E2052" s="59" t="s">
        <v>266</v>
      </c>
    </row>
    <row r="2053" spans="1:5">
      <c r="A2053" s="64">
        <v>3783</v>
      </c>
      <c r="B2053" s="64">
        <v>18</v>
      </c>
      <c r="C2053" s="59">
        <v>1590</v>
      </c>
      <c r="D2053" s="59">
        <v>100</v>
      </c>
      <c r="E2053" s="59" t="s">
        <v>266</v>
      </c>
    </row>
    <row r="2054" spans="1:5">
      <c r="A2054" s="64">
        <v>3785</v>
      </c>
      <c r="B2054" s="64">
        <v>18</v>
      </c>
      <c r="C2054" s="59">
        <v>1590</v>
      </c>
      <c r="D2054" s="59">
        <v>100</v>
      </c>
      <c r="E2054" s="59" t="s">
        <v>266</v>
      </c>
    </row>
    <row r="2055" spans="1:5">
      <c r="A2055" s="64">
        <v>3786</v>
      </c>
      <c r="B2055" s="64">
        <v>18</v>
      </c>
      <c r="C2055" s="59">
        <v>1590</v>
      </c>
      <c r="D2055" s="59">
        <v>100</v>
      </c>
      <c r="E2055" s="59" t="s">
        <v>266</v>
      </c>
    </row>
    <row r="2056" spans="1:5">
      <c r="A2056" s="64">
        <v>3787</v>
      </c>
      <c r="B2056" s="64">
        <v>18</v>
      </c>
      <c r="C2056" s="59">
        <v>1590</v>
      </c>
      <c r="D2056" s="59">
        <v>100</v>
      </c>
      <c r="E2056" s="59" t="s">
        <v>266</v>
      </c>
    </row>
    <row r="2057" spans="1:5">
      <c r="A2057" s="64">
        <v>3788</v>
      </c>
      <c r="B2057" s="64">
        <v>18</v>
      </c>
      <c r="C2057" s="59">
        <v>1590</v>
      </c>
      <c r="D2057" s="59">
        <v>100</v>
      </c>
      <c r="E2057" s="59" t="s">
        <v>266</v>
      </c>
    </row>
    <row r="2058" spans="1:5">
      <c r="A2058" s="64">
        <v>3789</v>
      </c>
      <c r="B2058" s="64">
        <v>18</v>
      </c>
      <c r="C2058" s="59">
        <v>1590</v>
      </c>
      <c r="D2058" s="59">
        <v>100</v>
      </c>
      <c r="E2058" s="59" t="s">
        <v>266</v>
      </c>
    </row>
    <row r="2059" spans="1:5">
      <c r="A2059" s="64">
        <v>3791</v>
      </c>
      <c r="B2059" s="64">
        <v>18</v>
      </c>
      <c r="C2059" s="59">
        <v>1590</v>
      </c>
      <c r="D2059" s="59">
        <v>100</v>
      </c>
      <c r="E2059" s="59" t="s">
        <v>266</v>
      </c>
    </row>
    <row r="2060" spans="1:5">
      <c r="A2060" s="64">
        <v>3792</v>
      </c>
      <c r="B2060" s="64">
        <v>18</v>
      </c>
      <c r="C2060" s="59">
        <v>1590</v>
      </c>
      <c r="D2060" s="59">
        <v>100</v>
      </c>
      <c r="E2060" s="59" t="s">
        <v>266</v>
      </c>
    </row>
    <row r="2061" spans="1:5">
      <c r="A2061" s="64">
        <v>3793</v>
      </c>
      <c r="B2061" s="64">
        <v>18</v>
      </c>
      <c r="C2061" s="59">
        <v>1590</v>
      </c>
      <c r="D2061" s="59">
        <v>100</v>
      </c>
      <c r="E2061" s="59" t="s">
        <v>266</v>
      </c>
    </row>
    <row r="2062" spans="1:5">
      <c r="A2062" s="64">
        <v>3795</v>
      </c>
      <c r="B2062" s="64">
        <v>18</v>
      </c>
      <c r="C2062" s="59">
        <v>1590</v>
      </c>
      <c r="D2062" s="59">
        <v>100</v>
      </c>
      <c r="E2062" s="59" t="s">
        <v>266</v>
      </c>
    </row>
    <row r="2063" spans="1:5">
      <c r="A2063" s="64">
        <v>3796</v>
      </c>
      <c r="B2063" s="64">
        <v>18</v>
      </c>
      <c r="C2063" s="59">
        <v>1590</v>
      </c>
      <c r="D2063" s="59">
        <v>100</v>
      </c>
      <c r="E2063" s="59" t="s">
        <v>266</v>
      </c>
    </row>
    <row r="2064" spans="1:5">
      <c r="A2064" s="64">
        <v>3797</v>
      </c>
      <c r="B2064" s="64">
        <v>18</v>
      </c>
      <c r="C2064" s="59">
        <v>1590</v>
      </c>
      <c r="D2064" s="59">
        <v>100</v>
      </c>
      <c r="E2064" s="59" t="s">
        <v>266</v>
      </c>
    </row>
    <row r="2065" spans="1:5">
      <c r="A2065" s="64">
        <v>3799</v>
      </c>
      <c r="B2065" s="64">
        <v>18</v>
      </c>
      <c r="C2065" s="59">
        <v>1590</v>
      </c>
      <c r="D2065" s="59">
        <v>100</v>
      </c>
      <c r="E2065" s="59" t="s">
        <v>266</v>
      </c>
    </row>
    <row r="2066" spans="1:5">
      <c r="A2066" s="64">
        <v>3800</v>
      </c>
      <c r="B2066" s="64">
        <v>18</v>
      </c>
      <c r="C2066" s="59">
        <v>1590</v>
      </c>
      <c r="D2066" s="59">
        <v>100</v>
      </c>
      <c r="E2066" s="59" t="s">
        <v>266</v>
      </c>
    </row>
    <row r="2067" spans="1:5">
      <c r="A2067" s="64">
        <v>3802</v>
      </c>
      <c r="B2067" s="64">
        <v>18</v>
      </c>
      <c r="C2067" s="59">
        <v>1590</v>
      </c>
      <c r="D2067" s="59">
        <v>100</v>
      </c>
      <c r="E2067" s="59" t="s">
        <v>266</v>
      </c>
    </row>
    <row r="2068" spans="1:5">
      <c r="A2068" s="64">
        <v>3803</v>
      </c>
      <c r="B2068" s="64">
        <v>18</v>
      </c>
      <c r="C2068" s="59">
        <v>1590</v>
      </c>
      <c r="D2068" s="59">
        <v>100</v>
      </c>
      <c r="E2068" s="59" t="s">
        <v>266</v>
      </c>
    </row>
    <row r="2069" spans="1:5">
      <c r="A2069" s="64">
        <v>3804</v>
      </c>
      <c r="B2069" s="64">
        <v>18</v>
      </c>
      <c r="C2069" s="59">
        <v>1590</v>
      </c>
      <c r="D2069" s="59">
        <v>100</v>
      </c>
      <c r="E2069" s="59" t="s">
        <v>266</v>
      </c>
    </row>
    <row r="2070" spans="1:5">
      <c r="A2070" s="64">
        <v>3805</v>
      </c>
      <c r="B2070" s="64">
        <v>18</v>
      </c>
      <c r="C2070" s="59">
        <v>1590</v>
      </c>
      <c r="D2070" s="59">
        <v>100</v>
      </c>
      <c r="E2070" s="59" t="s">
        <v>266</v>
      </c>
    </row>
    <row r="2071" spans="1:5">
      <c r="A2071" s="64">
        <v>3806</v>
      </c>
      <c r="B2071" s="64">
        <v>18</v>
      </c>
      <c r="C2071" s="59">
        <v>1590</v>
      </c>
      <c r="D2071" s="59">
        <v>100</v>
      </c>
      <c r="E2071" s="59" t="s">
        <v>266</v>
      </c>
    </row>
    <row r="2072" spans="1:5">
      <c r="A2072" s="64">
        <v>3807</v>
      </c>
      <c r="B2072" s="64">
        <v>18</v>
      </c>
      <c r="C2072" s="59">
        <v>1590</v>
      </c>
      <c r="D2072" s="59">
        <v>100</v>
      </c>
      <c r="E2072" s="59" t="s">
        <v>266</v>
      </c>
    </row>
    <row r="2073" spans="1:5">
      <c r="A2073" s="64">
        <v>3808</v>
      </c>
      <c r="B2073" s="64">
        <v>18</v>
      </c>
      <c r="C2073" s="59">
        <v>1590</v>
      </c>
      <c r="D2073" s="59">
        <v>100</v>
      </c>
      <c r="E2073" s="59" t="s">
        <v>266</v>
      </c>
    </row>
    <row r="2074" spans="1:5">
      <c r="A2074" s="64">
        <v>3809</v>
      </c>
      <c r="B2074" s="64">
        <v>18</v>
      </c>
      <c r="C2074" s="59">
        <v>1590</v>
      </c>
      <c r="D2074" s="59">
        <v>100</v>
      </c>
      <c r="E2074" s="59" t="s">
        <v>266</v>
      </c>
    </row>
    <row r="2075" spans="1:5">
      <c r="A2075" s="64">
        <v>3810</v>
      </c>
      <c r="B2075" s="64">
        <v>18</v>
      </c>
      <c r="C2075" s="59">
        <v>1590</v>
      </c>
      <c r="D2075" s="59">
        <v>100</v>
      </c>
      <c r="E2075" s="59" t="s">
        <v>266</v>
      </c>
    </row>
    <row r="2076" spans="1:5">
      <c r="A2076" s="64">
        <v>3812</v>
      </c>
      <c r="B2076" s="64">
        <v>18</v>
      </c>
      <c r="C2076" s="59">
        <v>1590</v>
      </c>
      <c r="D2076" s="59">
        <v>100</v>
      </c>
      <c r="E2076" s="59" t="s">
        <v>266</v>
      </c>
    </row>
    <row r="2077" spans="1:5">
      <c r="A2077" s="64">
        <v>3813</v>
      </c>
      <c r="B2077" s="64">
        <v>18</v>
      </c>
      <c r="C2077" s="59">
        <v>1590</v>
      </c>
      <c r="D2077" s="59">
        <v>100</v>
      </c>
      <c r="E2077" s="59" t="s">
        <v>266</v>
      </c>
    </row>
    <row r="2078" spans="1:5">
      <c r="A2078" s="64">
        <v>3814</v>
      </c>
      <c r="B2078" s="64">
        <v>18</v>
      </c>
      <c r="C2078" s="59">
        <v>1590</v>
      </c>
      <c r="D2078" s="59">
        <v>100</v>
      </c>
      <c r="E2078" s="59" t="s">
        <v>266</v>
      </c>
    </row>
    <row r="2079" spans="1:5">
      <c r="A2079" s="64">
        <v>3815</v>
      </c>
      <c r="B2079" s="64">
        <v>18</v>
      </c>
      <c r="C2079" s="59">
        <v>1590</v>
      </c>
      <c r="D2079" s="59">
        <v>100</v>
      </c>
      <c r="E2079" s="59" t="s">
        <v>266</v>
      </c>
    </row>
    <row r="2080" spans="1:5">
      <c r="A2080" s="64">
        <v>3816</v>
      </c>
      <c r="B2080" s="64">
        <v>18</v>
      </c>
      <c r="C2080" s="59">
        <v>1590</v>
      </c>
      <c r="D2080" s="59">
        <v>100</v>
      </c>
      <c r="E2080" s="59" t="s">
        <v>266</v>
      </c>
    </row>
    <row r="2081" spans="1:5">
      <c r="A2081" s="64">
        <v>3818</v>
      </c>
      <c r="B2081" s="64">
        <v>18</v>
      </c>
      <c r="C2081" s="59">
        <v>1590</v>
      </c>
      <c r="D2081" s="59">
        <v>100</v>
      </c>
      <c r="E2081" s="59" t="s">
        <v>266</v>
      </c>
    </row>
    <row r="2082" spans="1:5">
      <c r="A2082" s="64">
        <v>3820</v>
      </c>
      <c r="B2082" s="64">
        <v>20</v>
      </c>
      <c r="C2082" s="59">
        <v>2021</v>
      </c>
      <c r="D2082" s="59">
        <v>136</v>
      </c>
      <c r="E2082" s="59" t="s">
        <v>266</v>
      </c>
    </row>
    <row r="2083" spans="1:5">
      <c r="A2083" s="64">
        <v>3821</v>
      </c>
      <c r="B2083" s="64">
        <v>20</v>
      </c>
      <c r="C2083" s="59">
        <v>2021</v>
      </c>
      <c r="D2083" s="59">
        <v>136</v>
      </c>
      <c r="E2083" s="59" t="s">
        <v>266</v>
      </c>
    </row>
    <row r="2084" spans="1:5">
      <c r="A2084" s="64">
        <v>3822</v>
      </c>
      <c r="B2084" s="64">
        <v>20</v>
      </c>
      <c r="C2084" s="59">
        <v>2021</v>
      </c>
      <c r="D2084" s="59">
        <v>136</v>
      </c>
      <c r="E2084" s="59" t="s">
        <v>266</v>
      </c>
    </row>
    <row r="2085" spans="1:5">
      <c r="A2085" s="64">
        <v>3823</v>
      </c>
      <c r="B2085" s="64">
        <v>20</v>
      </c>
      <c r="C2085" s="59">
        <v>2021</v>
      </c>
      <c r="D2085" s="59">
        <v>136</v>
      </c>
      <c r="E2085" s="59" t="s">
        <v>266</v>
      </c>
    </row>
    <row r="2086" spans="1:5">
      <c r="A2086" s="64">
        <v>3824</v>
      </c>
      <c r="B2086" s="64">
        <v>20</v>
      </c>
      <c r="C2086" s="59">
        <v>2021</v>
      </c>
      <c r="D2086" s="59">
        <v>136</v>
      </c>
      <c r="E2086" s="59" t="s">
        <v>266</v>
      </c>
    </row>
    <row r="2087" spans="1:5">
      <c r="A2087" s="64">
        <v>3825</v>
      </c>
      <c r="B2087" s="64">
        <v>20</v>
      </c>
      <c r="C2087" s="59">
        <v>2021</v>
      </c>
      <c r="D2087" s="59">
        <v>136</v>
      </c>
      <c r="E2087" s="59" t="s">
        <v>266</v>
      </c>
    </row>
    <row r="2088" spans="1:5">
      <c r="A2088" s="64">
        <v>3831</v>
      </c>
      <c r="B2088" s="64">
        <v>20</v>
      </c>
      <c r="C2088" s="59">
        <v>2021</v>
      </c>
      <c r="D2088" s="59">
        <v>136</v>
      </c>
      <c r="E2088" s="59" t="s">
        <v>266</v>
      </c>
    </row>
    <row r="2089" spans="1:5">
      <c r="A2089" s="64">
        <v>3833</v>
      </c>
      <c r="B2089" s="64">
        <v>20</v>
      </c>
      <c r="C2089" s="59">
        <v>2021</v>
      </c>
      <c r="D2089" s="59">
        <v>136</v>
      </c>
      <c r="E2089" s="59" t="s">
        <v>266</v>
      </c>
    </row>
    <row r="2090" spans="1:5">
      <c r="A2090" s="64">
        <v>3835</v>
      </c>
      <c r="B2090" s="64">
        <v>20</v>
      </c>
      <c r="C2090" s="59">
        <v>2021</v>
      </c>
      <c r="D2090" s="59">
        <v>136</v>
      </c>
      <c r="E2090" s="59" t="s">
        <v>266</v>
      </c>
    </row>
    <row r="2091" spans="1:5">
      <c r="A2091" s="64">
        <v>3840</v>
      </c>
      <c r="B2091" s="64">
        <v>20</v>
      </c>
      <c r="C2091" s="59">
        <v>2021</v>
      </c>
      <c r="D2091" s="59">
        <v>136</v>
      </c>
      <c r="E2091" s="59" t="s">
        <v>266</v>
      </c>
    </row>
    <row r="2092" spans="1:5">
      <c r="A2092" s="64">
        <v>3841</v>
      </c>
      <c r="B2092" s="64">
        <v>20</v>
      </c>
      <c r="C2092" s="59">
        <v>2021</v>
      </c>
      <c r="D2092" s="59">
        <v>136</v>
      </c>
      <c r="E2092" s="59" t="s">
        <v>266</v>
      </c>
    </row>
    <row r="2093" spans="1:5">
      <c r="A2093" s="64">
        <v>3842</v>
      </c>
      <c r="B2093" s="64">
        <v>20</v>
      </c>
      <c r="C2093" s="59">
        <v>2021</v>
      </c>
      <c r="D2093" s="59">
        <v>136</v>
      </c>
      <c r="E2093" s="59" t="s">
        <v>266</v>
      </c>
    </row>
    <row r="2094" spans="1:5">
      <c r="A2094" s="64">
        <v>3844</v>
      </c>
      <c r="B2094" s="64">
        <v>20</v>
      </c>
      <c r="C2094" s="59">
        <v>2021</v>
      </c>
      <c r="D2094" s="59">
        <v>136</v>
      </c>
      <c r="E2094" s="59" t="s">
        <v>266</v>
      </c>
    </row>
    <row r="2095" spans="1:5">
      <c r="A2095" s="64">
        <v>3847</v>
      </c>
      <c r="B2095" s="64">
        <v>20</v>
      </c>
      <c r="C2095" s="59">
        <v>2021</v>
      </c>
      <c r="D2095" s="59">
        <v>136</v>
      </c>
      <c r="E2095" s="59" t="s">
        <v>266</v>
      </c>
    </row>
    <row r="2096" spans="1:5">
      <c r="A2096" s="64">
        <v>3850</v>
      </c>
      <c r="B2096" s="64">
        <v>20</v>
      </c>
      <c r="C2096" s="59">
        <v>2021</v>
      </c>
      <c r="D2096" s="59">
        <v>136</v>
      </c>
      <c r="E2096" s="59" t="s">
        <v>266</v>
      </c>
    </row>
    <row r="2097" spans="1:5">
      <c r="A2097" s="64">
        <v>3851</v>
      </c>
      <c r="B2097" s="64">
        <v>20</v>
      </c>
      <c r="C2097" s="59">
        <v>2021</v>
      </c>
      <c r="D2097" s="59">
        <v>136</v>
      </c>
      <c r="E2097" s="59" t="s">
        <v>266</v>
      </c>
    </row>
    <row r="2098" spans="1:5">
      <c r="A2098" s="64">
        <v>3852</v>
      </c>
      <c r="B2098" s="64">
        <v>20</v>
      </c>
      <c r="C2098" s="59">
        <v>2021</v>
      </c>
      <c r="D2098" s="59">
        <v>136</v>
      </c>
      <c r="E2098" s="59" t="s">
        <v>266</v>
      </c>
    </row>
    <row r="2099" spans="1:5">
      <c r="A2099" s="64">
        <v>3853</v>
      </c>
      <c r="B2099" s="64">
        <v>20</v>
      </c>
      <c r="C2099" s="59">
        <v>2021</v>
      </c>
      <c r="D2099" s="59">
        <v>136</v>
      </c>
      <c r="E2099" s="59" t="s">
        <v>266</v>
      </c>
    </row>
    <row r="2100" spans="1:5">
      <c r="A2100" s="64">
        <v>3854</v>
      </c>
      <c r="B2100" s="64">
        <v>20</v>
      </c>
      <c r="C2100" s="59">
        <v>2021</v>
      </c>
      <c r="D2100" s="59">
        <v>136</v>
      </c>
      <c r="E2100" s="59" t="s">
        <v>266</v>
      </c>
    </row>
    <row r="2101" spans="1:5">
      <c r="A2101" s="64">
        <v>3856</v>
      </c>
      <c r="B2101" s="64">
        <v>20</v>
      </c>
      <c r="C2101" s="59">
        <v>2021</v>
      </c>
      <c r="D2101" s="59">
        <v>136</v>
      </c>
      <c r="E2101" s="59" t="s">
        <v>266</v>
      </c>
    </row>
    <row r="2102" spans="1:5">
      <c r="A2102" s="64">
        <v>3857</v>
      </c>
      <c r="B2102" s="64">
        <v>20</v>
      </c>
      <c r="C2102" s="59">
        <v>2021</v>
      </c>
      <c r="D2102" s="59">
        <v>136</v>
      </c>
      <c r="E2102" s="59" t="s">
        <v>266</v>
      </c>
    </row>
    <row r="2103" spans="1:5">
      <c r="A2103" s="64">
        <v>3858</v>
      </c>
      <c r="B2103" s="64">
        <v>20</v>
      </c>
      <c r="C2103" s="59">
        <v>2021</v>
      </c>
      <c r="D2103" s="59">
        <v>136</v>
      </c>
      <c r="E2103" s="59" t="s">
        <v>266</v>
      </c>
    </row>
    <row r="2104" spans="1:5">
      <c r="A2104" s="64">
        <v>3859</v>
      </c>
      <c r="B2104" s="64">
        <v>20</v>
      </c>
      <c r="C2104" s="59">
        <v>2021</v>
      </c>
      <c r="D2104" s="59">
        <v>136</v>
      </c>
      <c r="E2104" s="59" t="s">
        <v>266</v>
      </c>
    </row>
    <row r="2105" spans="1:5">
      <c r="A2105" s="64">
        <v>3860</v>
      </c>
      <c r="B2105" s="64">
        <v>20</v>
      </c>
      <c r="C2105" s="59">
        <v>2021</v>
      </c>
      <c r="D2105" s="59">
        <v>136</v>
      </c>
      <c r="E2105" s="59" t="s">
        <v>266</v>
      </c>
    </row>
    <row r="2106" spans="1:5">
      <c r="A2106" s="64">
        <v>3862</v>
      </c>
      <c r="B2106" s="64">
        <v>21</v>
      </c>
      <c r="C2106" s="59">
        <v>1569</v>
      </c>
      <c r="D2106" s="59">
        <v>180</v>
      </c>
      <c r="E2106" s="59" t="s">
        <v>266</v>
      </c>
    </row>
    <row r="2107" spans="1:5">
      <c r="A2107" s="64">
        <v>3864</v>
      </c>
      <c r="B2107" s="64">
        <v>20</v>
      </c>
      <c r="C2107" s="59">
        <v>2021</v>
      </c>
      <c r="D2107" s="59">
        <v>136</v>
      </c>
      <c r="E2107" s="59" t="s">
        <v>266</v>
      </c>
    </row>
    <row r="2108" spans="1:5">
      <c r="A2108" s="64">
        <v>3865</v>
      </c>
      <c r="B2108" s="64">
        <v>21</v>
      </c>
      <c r="C2108" s="59">
        <v>1569</v>
      </c>
      <c r="D2108" s="59">
        <v>180</v>
      </c>
      <c r="E2108" s="59" t="s">
        <v>266</v>
      </c>
    </row>
    <row r="2109" spans="1:5">
      <c r="A2109" s="64">
        <v>3869</v>
      </c>
      <c r="B2109" s="64">
        <v>20</v>
      </c>
      <c r="C2109" s="59">
        <v>2021</v>
      </c>
      <c r="D2109" s="59">
        <v>136</v>
      </c>
      <c r="E2109" s="59" t="s">
        <v>266</v>
      </c>
    </row>
    <row r="2110" spans="1:5">
      <c r="A2110" s="64">
        <v>3870</v>
      </c>
      <c r="B2110" s="64">
        <v>20</v>
      </c>
      <c r="C2110" s="59">
        <v>2021</v>
      </c>
      <c r="D2110" s="59">
        <v>136</v>
      </c>
      <c r="E2110" s="59" t="s">
        <v>266</v>
      </c>
    </row>
    <row r="2111" spans="1:5">
      <c r="A2111" s="64">
        <v>3871</v>
      </c>
      <c r="B2111" s="64">
        <v>20</v>
      </c>
      <c r="C2111" s="59">
        <v>2021</v>
      </c>
      <c r="D2111" s="59">
        <v>136</v>
      </c>
      <c r="E2111" s="59" t="s">
        <v>266</v>
      </c>
    </row>
    <row r="2112" spans="1:5">
      <c r="A2112" s="64">
        <v>3873</v>
      </c>
      <c r="B2112" s="64">
        <v>20</v>
      </c>
      <c r="C2112" s="59">
        <v>2021</v>
      </c>
      <c r="D2112" s="59">
        <v>136</v>
      </c>
      <c r="E2112" s="59" t="s">
        <v>266</v>
      </c>
    </row>
    <row r="2113" spans="1:5">
      <c r="A2113" s="64">
        <v>3874</v>
      </c>
      <c r="B2113" s="64">
        <v>20</v>
      </c>
      <c r="C2113" s="59">
        <v>2021</v>
      </c>
      <c r="D2113" s="59">
        <v>136</v>
      </c>
      <c r="E2113" s="59" t="s">
        <v>266</v>
      </c>
    </row>
    <row r="2114" spans="1:5">
      <c r="A2114" s="64">
        <v>3875</v>
      </c>
      <c r="B2114" s="64">
        <v>21</v>
      </c>
      <c r="C2114" s="59">
        <v>1569</v>
      </c>
      <c r="D2114" s="59">
        <v>180</v>
      </c>
      <c r="E2114" s="59" t="s">
        <v>266</v>
      </c>
    </row>
    <row r="2115" spans="1:5">
      <c r="A2115" s="64">
        <v>3878</v>
      </c>
      <c r="B2115" s="64">
        <v>21</v>
      </c>
      <c r="C2115" s="59">
        <v>1569</v>
      </c>
      <c r="D2115" s="59">
        <v>180</v>
      </c>
      <c r="E2115" s="59" t="s">
        <v>266</v>
      </c>
    </row>
    <row r="2116" spans="1:5">
      <c r="A2116" s="64">
        <v>3880</v>
      </c>
      <c r="B2116" s="64">
        <v>21</v>
      </c>
      <c r="C2116" s="59">
        <v>1569</v>
      </c>
      <c r="D2116" s="59">
        <v>180</v>
      </c>
      <c r="E2116" s="59" t="s">
        <v>266</v>
      </c>
    </row>
    <row r="2117" spans="1:5">
      <c r="A2117" s="64">
        <v>3882</v>
      </c>
      <c r="B2117" s="64">
        <v>21</v>
      </c>
      <c r="C2117" s="59">
        <v>1569</v>
      </c>
      <c r="D2117" s="59">
        <v>180</v>
      </c>
      <c r="E2117" s="59" t="s">
        <v>266</v>
      </c>
    </row>
    <row r="2118" spans="1:5">
      <c r="A2118" s="64">
        <v>3885</v>
      </c>
      <c r="B2118" s="64">
        <v>21</v>
      </c>
      <c r="C2118" s="59">
        <v>1569</v>
      </c>
      <c r="D2118" s="59">
        <v>180</v>
      </c>
      <c r="E2118" s="59" t="s">
        <v>266</v>
      </c>
    </row>
    <row r="2119" spans="1:5">
      <c r="A2119" s="64">
        <v>3886</v>
      </c>
      <c r="B2119" s="64">
        <v>21</v>
      </c>
      <c r="C2119" s="59">
        <v>1569</v>
      </c>
      <c r="D2119" s="59">
        <v>180</v>
      </c>
      <c r="E2119" s="59" t="s">
        <v>266</v>
      </c>
    </row>
    <row r="2120" spans="1:5">
      <c r="A2120" s="64">
        <v>3887</v>
      </c>
      <c r="B2120" s="64">
        <v>21</v>
      </c>
      <c r="C2120" s="59">
        <v>1569</v>
      </c>
      <c r="D2120" s="59">
        <v>180</v>
      </c>
      <c r="E2120" s="59" t="s">
        <v>266</v>
      </c>
    </row>
    <row r="2121" spans="1:5">
      <c r="A2121" s="64">
        <v>3888</v>
      </c>
      <c r="B2121" s="64">
        <v>21</v>
      </c>
      <c r="C2121" s="59">
        <v>1569</v>
      </c>
      <c r="D2121" s="59">
        <v>180</v>
      </c>
      <c r="E2121" s="59" t="s">
        <v>266</v>
      </c>
    </row>
    <row r="2122" spans="1:5">
      <c r="A2122" s="64">
        <v>3889</v>
      </c>
      <c r="B2122" s="64">
        <v>21</v>
      </c>
      <c r="C2122" s="59">
        <v>1569</v>
      </c>
      <c r="D2122" s="59">
        <v>180</v>
      </c>
      <c r="E2122" s="59" t="s">
        <v>266</v>
      </c>
    </row>
    <row r="2123" spans="1:5">
      <c r="A2123" s="64">
        <v>3890</v>
      </c>
      <c r="B2123" s="64">
        <v>21</v>
      </c>
      <c r="C2123" s="59">
        <v>1569</v>
      </c>
      <c r="D2123" s="59">
        <v>180</v>
      </c>
      <c r="E2123" s="59" t="s">
        <v>266</v>
      </c>
    </row>
    <row r="2124" spans="1:5">
      <c r="A2124" s="64">
        <v>3891</v>
      </c>
      <c r="B2124" s="64">
        <v>21</v>
      </c>
      <c r="C2124" s="59">
        <v>1569</v>
      </c>
      <c r="D2124" s="59">
        <v>180</v>
      </c>
      <c r="E2124" s="59" t="s">
        <v>266</v>
      </c>
    </row>
    <row r="2125" spans="1:5">
      <c r="A2125" s="64">
        <v>3892</v>
      </c>
      <c r="B2125" s="64">
        <v>21</v>
      </c>
      <c r="C2125" s="59">
        <v>1569</v>
      </c>
      <c r="D2125" s="59">
        <v>180</v>
      </c>
      <c r="E2125" s="59" t="s">
        <v>266</v>
      </c>
    </row>
    <row r="2126" spans="1:5">
      <c r="A2126" s="64">
        <v>3893</v>
      </c>
      <c r="B2126" s="64">
        <v>21</v>
      </c>
      <c r="C2126" s="59">
        <v>1569</v>
      </c>
      <c r="D2126" s="59">
        <v>180</v>
      </c>
      <c r="E2126" s="59" t="s">
        <v>266</v>
      </c>
    </row>
    <row r="2127" spans="1:5">
      <c r="A2127" s="64">
        <v>3895</v>
      </c>
      <c r="B2127" s="64">
        <v>21</v>
      </c>
      <c r="C2127" s="59">
        <v>1569</v>
      </c>
      <c r="D2127" s="59">
        <v>180</v>
      </c>
      <c r="E2127" s="59" t="s">
        <v>266</v>
      </c>
    </row>
    <row r="2128" spans="1:5">
      <c r="A2128" s="64">
        <v>3896</v>
      </c>
      <c r="B2128" s="64">
        <v>21</v>
      </c>
      <c r="C2128" s="59">
        <v>1569</v>
      </c>
      <c r="D2128" s="59">
        <v>180</v>
      </c>
      <c r="E2128" s="59" t="s">
        <v>266</v>
      </c>
    </row>
    <row r="2129" spans="1:5">
      <c r="A2129" s="64">
        <v>3898</v>
      </c>
      <c r="B2129" s="64">
        <v>19</v>
      </c>
      <c r="C2129" s="59">
        <v>2031</v>
      </c>
      <c r="D2129" s="59">
        <v>194</v>
      </c>
      <c r="E2129" s="59" t="s">
        <v>266</v>
      </c>
    </row>
    <row r="2130" spans="1:5">
      <c r="A2130" s="64">
        <v>3900</v>
      </c>
      <c r="B2130" s="64">
        <v>19</v>
      </c>
      <c r="C2130" s="59">
        <v>2031</v>
      </c>
      <c r="D2130" s="59">
        <v>194</v>
      </c>
      <c r="E2130" s="59" t="s">
        <v>266</v>
      </c>
    </row>
    <row r="2131" spans="1:5">
      <c r="A2131" s="64">
        <v>3902</v>
      </c>
      <c r="B2131" s="64">
        <v>21</v>
      </c>
      <c r="C2131" s="59">
        <v>1569</v>
      </c>
      <c r="D2131" s="59">
        <v>180</v>
      </c>
      <c r="E2131" s="59" t="s">
        <v>266</v>
      </c>
    </row>
    <row r="2132" spans="1:5">
      <c r="A2132" s="64">
        <v>3903</v>
      </c>
      <c r="B2132" s="64">
        <v>21</v>
      </c>
      <c r="C2132" s="59">
        <v>1569</v>
      </c>
      <c r="D2132" s="59">
        <v>180</v>
      </c>
      <c r="E2132" s="59" t="s">
        <v>266</v>
      </c>
    </row>
    <row r="2133" spans="1:5">
      <c r="A2133" s="64">
        <v>3904</v>
      </c>
      <c r="B2133" s="64">
        <v>21</v>
      </c>
      <c r="C2133" s="59">
        <v>1569</v>
      </c>
      <c r="D2133" s="59">
        <v>180</v>
      </c>
      <c r="E2133" s="59" t="s">
        <v>266</v>
      </c>
    </row>
    <row r="2134" spans="1:5">
      <c r="A2134" s="64">
        <v>3909</v>
      </c>
      <c r="B2134" s="64">
        <v>21</v>
      </c>
      <c r="C2134" s="59">
        <v>1569</v>
      </c>
      <c r="D2134" s="59">
        <v>180</v>
      </c>
      <c r="E2134" s="59" t="s">
        <v>266</v>
      </c>
    </row>
    <row r="2135" spans="1:5">
      <c r="A2135" s="64">
        <v>3910</v>
      </c>
      <c r="B2135" s="64">
        <v>18</v>
      </c>
      <c r="C2135" s="59">
        <v>1590</v>
      </c>
      <c r="D2135" s="59">
        <v>100</v>
      </c>
      <c r="E2135" s="59" t="s">
        <v>266</v>
      </c>
    </row>
    <row r="2136" spans="1:5">
      <c r="A2136" s="64">
        <v>3911</v>
      </c>
      <c r="B2136" s="64">
        <v>18</v>
      </c>
      <c r="C2136" s="59">
        <v>1590</v>
      </c>
      <c r="D2136" s="59">
        <v>100</v>
      </c>
      <c r="E2136" s="59" t="s">
        <v>266</v>
      </c>
    </row>
    <row r="2137" spans="1:5">
      <c r="A2137" s="64">
        <v>3912</v>
      </c>
      <c r="B2137" s="64">
        <v>18</v>
      </c>
      <c r="C2137" s="59">
        <v>1590</v>
      </c>
      <c r="D2137" s="59">
        <v>100</v>
      </c>
      <c r="E2137" s="59" t="s">
        <v>266</v>
      </c>
    </row>
    <row r="2138" spans="1:5">
      <c r="A2138" s="64">
        <v>3913</v>
      </c>
      <c r="B2138" s="64">
        <v>18</v>
      </c>
      <c r="C2138" s="59">
        <v>1590</v>
      </c>
      <c r="D2138" s="59">
        <v>100</v>
      </c>
      <c r="E2138" s="59" t="s">
        <v>266</v>
      </c>
    </row>
    <row r="2139" spans="1:5">
      <c r="A2139" s="64">
        <v>3915</v>
      </c>
      <c r="B2139" s="64">
        <v>18</v>
      </c>
      <c r="C2139" s="59">
        <v>1590</v>
      </c>
      <c r="D2139" s="59">
        <v>100</v>
      </c>
      <c r="E2139" s="59" t="s">
        <v>266</v>
      </c>
    </row>
    <row r="2140" spans="1:5">
      <c r="A2140" s="64">
        <v>3916</v>
      </c>
      <c r="B2140" s="64">
        <v>18</v>
      </c>
      <c r="C2140" s="59">
        <v>1590</v>
      </c>
      <c r="D2140" s="59">
        <v>100</v>
      </c>
      <c r="E2140" s="59" t="s">
        <v>266</v>
      </c>
    </row>
    <row r="2141" spans="1:5">
      <c r="A2141" s="64">
        <v>3918</v>
      </c>
      <c r="B2141" s="64">
        <v>18</v>
      </c>
      <c r="C2141" s="59">
        <v>1590</v>
      </c>
      <c r="D2141" s="59">
        <v>100</v>
      </c>
      <c r="E2141" s="59" t="s">
        <v>266</v>
      </c>
    </row>
    <row r="2142" spans="1:5">
      <c r="A2142" s="64">
        <v>3919</v>
      </c>
      <c r="B2142" s="64">
        <v>18</v>
      </c>
      <c r="C2142" s="59">
        <v>1590</v>
      </c>
      <c r="D2142" s="59">
        <v>100</v>
      </c>
      <c r="E2142" s="59" t="s">
        <v>266</v>
      </c>
    </row>
    <row r="2143" spans="1:5">
      <c r="A2143" s="64">
        <v>3920</v>
      </c>
      <c r="B2143" s="64">
        <v>18</v>
      </c>
      <c r="C2143" s="59">
        <v>1590</v>
      </c>
      <c r="D2143" s="59">
        <v>100</v>
      </c>
      <c r="E2143" s="59" t="s">
        <v>266</v>
      </c>
    </row>
    <row r="2144" spans="1:5">
      <c r="A2144" s="64">
        <v>3921</v>
      </c>
      <c r="B2144" s="64">
        <v>18</v>
      </c>
      <c r="C2144" s="59">
        <v>1590</v>
      </c>
      <c r="D2144" s="59">
        <v>100</v>
      </c>
      <c r="E2144" s="59" t="s">
        <v>266</v>
      </c>
    </row>
    <row r="2145" spans="1:5">
      <c r="A2145" s="64">
        <v>3922</v>
      </c>
      <c r="B2145" s="64">
        <v>18</v>
      </c>
      <c r="C2145" s="59">
        <v>1590</v>
      </c>
      <c r="D2145" s="59">
        <v>100</v>
      </c>
      <c r="E2145" s="59" t="s">
        <v>266</v>
      </c>
    </row>
    <row r="2146" spans="1:5">
      <c r="A2146" s="64">
        <v>3923</v>
      </c>
      <c r="B2146" s="64">
        <v>18</v>
      </c>
      <c r="C2146" s="59">
        <v>1590</v>
      </c>
      <c r="D2146" s="59">
        <v>100</v>
      </c>
      <c r="E2146" s="59" t="s">
        <v>266</v>
      </c>
    </row>
    <row r="2147" spans="1:5">
      <c r="A2147" s="64">
        <v>3925</v>
      </c>
      <c r="B2147" s="64">
        <v>18</v>
      </c>
      <c r="C2147" s="59">
        <v>1590</v>
      </c>
      <c r="D2147" s="59">
        <v>100</v>
      </c>
      <c r="E2147" s="59" t="s">
        <v>266</v>
      </c>
    </row>
    <row r="2148" spans="1:5">
      <c r="A2148" s="64">
        <v>3926</v>
      </c>
      <c r="B2148" s="64">
        <v>18</v>
      </c>
      <c r="C2148" s="59">
        <v>1590</v>
      </c>
      <c r="D2148" s="59">
        <v>100</v>
      </c>
      <c r="E2148" s="59" t="s">
        <v>266</v>
      </c>
    </row>
    <row r="2149" spans="1:5">
      <c r="A2149" s="64">
        <v>3927</v>
      </c>
      <c r="B2149" s="64">
        <v>18</v>
      </c>
      <c r="C2149" s="59">
        <v>1590</v>
      </c>
      <c r="D2149" s="59">
        <v>100</v>
      </c>
      <c r="E2149" s="59" t="s">
        <v>266</v>
      </c>
    </row>
    <row r="2150" spans="1:5">
      <c r="A2150" s="64">
        <v>3928</v>
      </c>
      <c r="B2150" s="64">
        <v>18</v>
      </c>
      <c r="C2150" s="59">
        <v>1590</v>
      </c>
      <c r="D2150" s="59">
        <v>100</v>
      </c>
      <c r="E2150" s="59" t="s">
        <v>266</v>
      </c>
    </row>
    <row r="2151" spans="1:5">
      <c r="A2151" s="64">
        <v>3929</v>
      </c>
      <c r="B2151" s="64">
        <v>18</v>
      </c>
      <c r="C2151" s="59">
        <v>1590</v>
      </c>
      <c r="D2151" s="59">
        <v>100</v>
      </c>
      <c r="E2151" s="59" t="s">
        <v>266</v>
      </c>
    </row>
    <row r="2152" spans="1:5">
      <c r="A2152" s="64">
        <v>3930</v>
      </c>
      <c r="B2152" s="64">
        <v>18</v>
      </c>
      <c r="C2152" s="59">
        <v>1590</v>
      </c>
      <c r="D2152" s="59">
        <v>100</v>
      </c>
      <c r="E2152" s="59" t="s">
        <v>266</v>
      </c>
    </row>
    <row r="2153" spans="1:5">
      <c r="A2153" s="64">
        <v>3931</v>
      </c>
      <c r="B2153" s="64">
        <v>18</v>
      </c>
      <c r="C2153" s="59">
        <v>1590</v>
      </c>
      <c r="D2153" s="59">
        <v>100</v>
      </c>
      <c r="E2153" s="59" t="s">
        <v>266</v>
      </c>
    </row>
    <row r="2154" spans="1:5">
      <c r="A2154" s="64">
        <v>3933</v>
      </c>
      <c r="B2154" s="64">
        <v>18</v>
      </c>
      <c r="C2154" s="59">
        <v>1590</v>
      </c>
      <c r="D2154" s="59">
        <v>100</v>
      </c>
      <c r="E2154" s="59" t="s">
        <v>266</v>
      </c>
    </row>
    <row r="2155" spans="1:5">
      <c r="A2155" s="64">
        <v>3934</v>
      </c>
      <c r="B2155" s="64">
        <v>18</v>
      </c>
      <c r="C2155" s="59">
        <v>1590</v>
      </c>
      <c r="D2155" s="59">
        <v>100</v>
      </c>
      <c r="E2155" s="59" t="s">
        <v>266</v>
      </c>
    </row>
    <row r="2156" spans="1:5">
      <c r="A2156" s="64">
        <v>3936</v>
      </c>
      <c r="B2156" s="64">
        <v>18</v>
      </c>
      <c r="C2156" s="59">
        <v>1590</v>
      </c>
      <c r="D2156" s="59">
        <v>100</v>
      </c>
      <c r="E2156" s="59" t="s">
        <v>266</v>
      </c>
    </row>
    <row r="2157" spans="1:5">
      <c r="A2157" s="64">
        <v>3937</v>
      </c>
      <c r="B2157" s="64">
        <v>18</v>
      </c>
      <c r="C2157" s="59">
        <v>1590</v>
      </c>
      <c r="D2157" s="59">
        <v>100</v>
      </c>
      <c r="E2157" s="59" t="s">
        <v>266</v>
      </c>
    </row>
    <row r="2158" spans="1:5">
      <c r="A2158" s="64">
        <v>3938</v>
      </c>
      <c r="B2158" s="64">
        <v>18</v>
      </c>
      <c r="C2158" s="59">
        <v>1590</v>
      </c>
      <c r="D2158" s="59">
        <v>100</v>
      </c>
      <c r="E2158" s="59" t="s">
        <v>266</v>
      </c>
    </row>
    <row r="2159" spans="1:5">
      <c r="A2159" s="64">
        <v>3939</v>
      </c>
      <c r="B2159" s="64">
        <v>18</v>
      </c>
      <c r="C2159" s="59">
        <v>1590</v>
      </c>
      <c r="D2159" s="59">
        <v>100</v>
      </c>
      <c r="E2159" s="59" t="s">
        <v>266</v>
      </c>
    </row>
    <row r="2160" spans="1:5">
      <c r="A2160" s="64">
        <v>3940</v>
      </c>
      <c r="B2160" s="64">
        <v>18</v>
      </c>
      <c r="C2160" s="59">
        <v>1590</v>
      </c>
      <c r="D2160" s="59">
        <v>100</v>
      </c>
      <c r="E2160" s="59" t="s">
        <v>266</v>
      </c>
    </row>
    <row r="2161" spans="1:5">
      <c r="A2161" s="64">
        <v>3941</v>
      </c>
      <c r="B2161" s="64">
        <v>18</v>
      </c>
      <c r="C2161" s="59">
        <v>1590</v>
      </c>
      <c r="D2161" s="59">
        <v>100</v>
      </c>
      <c r="E2161" s="59" t="s">
        <v>266</v>
      </c>
    </row>
    <row r="2162" spans="1:5">
      <c r="A2162" s="64">
        <v>3942</v>
      </c>
      <c r="B2162" s="64">
        <v>18</v>
      </c>
      <c r="C2162" s="59">
        <v>1590</v>
      </c>
      <c r="D2162" s="59">
        <v>100</v>
      </c>
      <c r="E2162" s="59" t="s">
        <v>266</v>
      </c>
    </row>
    <row r="2163" spans="1:5">
      <c r="A2163" s="64">
        <v>3943</v>
      </c>
      <c r="B2163" s="64">
        <v>18</v>
      </c>
      <c r="C2163" s="59">
        <v>1590</v>
      </c>
      <c r="D2163" s="59">
        <v>100</v>
      </c>
      <c r="E2163" s="59" t="s">
        <v>266</v>
      </c>
    </row>
    <row r="2164" spans="1:5">
      <c r="A2164" s="64">
        <v>3944</v>
      </c>
      <c r="B2164" s="64">
        <v>18</v>
      </c>
      <c r="C2164" s="59">
        <v>1590</v>
      </c>
      <c r="D2164" s="59">
        <v>100</v>
      </c>
      <c r="E2164" s="59" t="s">
        <v>266</v>
      </c>
    </row>
    <row r="2165" spans="1:5">
      <c r="A2165" s="64">
        <v>3945</v>
      </c>
      <c r="B2165" s="64">
        <v>18</v>
      </c>
      <c r="C2165" s="59">
        <v>1590</v>
      </c>
      <c r="D2165" s="59">
        <v>100</v>
      </c>
      <c r="E2165" s="59" t="s">
        <v>266</v>
      </c>
    </row>
    <row r="2166" spans="1:5">
      <c r="A2166" s="64">
        <v>3946</v>
      </c>
      <c r="B2166" s="64">
        <v>18</v>
      </c>
      <c r="C2166" s="59">
        <v>1590</v>
      </c>
      <c r="D2166" s="59">
        <v>100</v>
      </c>
      <c r="E2166" s="59" t="s">
        <v>266</v>
      </c>
    </row>
    <row r="2167" spans="1:5">
      <c r="A2167" s="64">
        <v>3950</v>
      </c>
      <c r="B2167" s="64">
        <v>18</v>
      </c>
      <c r="C2167" s="59">
        <v>1590</v>
      </c>
      <c r="D2167" s="59">
        <v>100</v>
      </c>
      <c r="E2167" s="59" t="s">
        <v>266</v>
      </c>
    </row>
    <row r="2168" spans="1:5">
      <c r="A2168" s="64">
        <v>3951</v>
      </c>
      <c r="B2168" s="64">
        <v>18</v>
      </c>
      <c r="C2168" s="59">
        <v>1590</v>
      </c>
      <c r="D2168" s="59">
        <v>100</v>
      </c>
      <c r="E2168" s="59" t="s">
        <v>266</v>
      </c>
    </row>
    <row r="2169" spans="1:5">
      <c r="A2169" s="64">
        <v>3953</v>
      </c>
      <c r="B2169" s="64">
        <v>20</v>
      </c>
      <c r="C2169" s="59">
        <v>2021</v>
      </c>
      <c r="D2169" s="59">
        <v>136</v>
      </c>
      <c r="E2169" s="59" t="s">
        <v>266</v>
      </c>
    </row>
    <row r="2170" spans="1:5">
      <c r="A2170" s="64">
        <v>3954</v>
      </c>
      <c r="B2170" s="64">
        <v>20</v>
      </c>
      <c r="C2170" s="59">
        <v>2021</v>
      </c>
      <c r="D2170" s="59">
        <v>136</v>
      </c>
      <c r="E2170" s="59" t="s">
        <v>266</v>
      </c>
    </row>
    <row r="2171" spans="1:5">
      <c r="A2171" s="64">
        <v>3956</v>
      </c>
      <c r="B2171" s="64">
        <v>20</v>
      </c>
      <c r="C2171" s="59">
        <v>2021</v>
      </c>
      <c r="D2171" s="59">
        <v>136</v>
      </c>
      <c r="E2171" s="59" t="s">
        <v>266</v>
      </c>
    </row>
    <row r="2172" spans="1:5">
      <c r="A2172" s="64">
        <v>3957</v>
      </c>
      <c r="B2172" s="64">
        <v>20</v>
      </c>
      <c r="C2172" s="59">
        <v>2021</v>
      </c>
      <c r="D2172" s="59">
        <v>136</v>
      </c>
      <c r="E2172" s="59" t="s">
        <v>266</v>
      </c>
    </row>
    <row r="2173" spans="1:5">
      <c r="A2173" s="64">
        <v>3958</v>
      </c>
      <c r="B2173" s="64">
        <v>20</v>
      </c>
      <c r="C2173" s="59">
        <v>2021</v>
      </c>
      <c r="D2173" s="59">
        <v>136</v>
      </c>
      <c r="E2173" s="59" t="s">
        <v>266</v>
      </c>
    </row>
    <row r="2174" spans="1:5">
      <c r="A2174" s="64">
        <v>3959</v>
      </c>
      <c r="B2174" s="64">
        <v>20</v>
      </c>
      <c r="C2174" s="59">
        <v>2021</v>
      </c>
      <c r="D2174" s="59">
        <v>136</v>
      </c>
      <c r="E2174" s="59" t="s">
        <v>266</v>
      </c>
    </row>
    <row r="2175" spans="1:5">
      <c r="A2175" s="64">
        <v>3960</v>
      </c>
      <c r="B2175" s="64">
        <v>20</v>
      </c>
      <c r="C2175" s="59">
        <v>2021</v>
      </c>
      <c r="D2175" s="59">
        <v>136</v>
      </c>
      <c r="E2175" s="59" t="s">
        <v>266</v>
      </c>
    </row>
    <row r="2176" spans="1:5">
      <c r="A2176" s="64">
        <v>3962</v>
      </c>
      <c r="B2176" s="64">
        <v>20</v>
      </c>
      <c r="C2176" s="59">
        <v>2021</v>
      </c>
      <c r="D2176" s="59">
        <v>136</v>
      </c>
      <c r="E2176" s="59" t="s">
        <v>266</v>
      </c>
    </row>
    <row r="2177" spans="1:5">
      <c r="A2177" s="64">
        <v>3964</v>
      </c>
      <c r="B2177" s="64">
        <v>20</v>
      </c>
      <c r="C2177" s="59">
        <v>2021</v>
      </c>
      <c r="D2177" s="59">
        <v>136</v>
      </c>
      <c r="E2177" s="59" t="s">
        <v>266</v>
      </c>
    </row>
    <row r="2178" spans="1:5">
      <c r="A2178" s="64">
        <v>3965</v>
      </c>
      <c r="B2178" s="64">
        <v>20</v>
      </c>
      <c r="C2178" s="59">
        <v>2021</v>
      </c>
      <c r="D2178" s="59">
        <v>136</v>
      </c>
      <c r="E2178" s="59" t="s">
        <v>266</v>
      </c>
    </row>
    <row r="2179" spans="1:5">
      <c r="A2179" s="64">
        <v>3966</v>
      </c>
      <c r="B2179" s="64">
        <v>20</v>
      </c>
      <c r="C2179" s="59">
        <v>2021</v>
      </c>
      <c r="D2179" s="59">
        <v>136</v>
      </c>
      <c r="E2179" s="59" t="s">
        <v>266</v>
      </c>
    </row>
    <row r="2180" spans="1:5">
      <c r="A2180" s="64">
        <v>3967</v>
      </c>
      <c r="B2180" s="64">
        <v>20</v>
      </c>
      <c r="C2180" s="59">
        <v>2021</v>
      </c>
      <c r="D2180" s="59">
        <v>136</v>
      </c>
      <c r="E2180" s="59" t="s">
        <v>266</v>
      </c>
    </row>
    <row r="2181" spans="1:5">
      <c r="A2181" s="64">
        <v>3971</v>
      </c>
      <c r="B2181" s="64">
        <v>20</v>
      </c>
      <c r="C2181" s="59">
        <v>2021</v>
      </c>
      <c r="D2181" s="59">
        <v>136</v>
      </c>
      <c r="E2181" s="59" t="s">
        <v>266</v>
      </c>
    </row>
    <row r="2182" spans="1:5">
      <c r="A2182" s="64">
        <v>3975</v>
      </c>
      <c r="B2182" s="64">
        <v>18</v>
      </c>
      <c r="C2182" s="59">
        <v>1590</v>
      </c>
      <c r="D2182" s="59">
        <v>100</v>
      </c>
      <c r="E2182" s="59" t="s">
        <v>266</v>
      </c>
    </row>
    <row r="2183" spans="1:5">
      <c r="A2183" s="64">
        <v>3976</v>
      </c>
      <c r="B2183" s="64">
        <v>18</v>
      </c>
      <c r="C2183" s="59">
        <v>1590</v>
      </c>
      <c r="D2183" s="59">
        <v>100</v>
      </c>
      <c r="E2183" s="59" t="s">
        <v>266</v>
      </c>
    </row>
    <row r="2184" spans="1:5">
      <c r="A2184" s="64">
        <v>3977</v>
      </c>
      <c r="B2184" s="64">
        <v>18</v>
      </c>
      <c r="C2184" s="59">
        <v>1590</v>
      </c>
      <c r="D2184" s="59">
        <v>100</v>
      </c>
      <c r="E2184" s="59" t="s">
        <v>266</v>
      </c>
    </row>
    <row r="2185" spans="1:5">
      <c r="A2185" s="64">
        <v>3978</v>
      </c>
      <c r="B2185" s="64">
        <v>18</v>
      </c>
      <c r="C2185" s="59">
        <v>1590</v>
      </c>
      <c r="D2185" s="59">
        <v>100</v>
      </c>
      <c r="E2185" s="59" t="s">
        <v>266</v>
      </c>
    </row>
    <row r="2186" spans="1:5">
      <c r="A2186" s="64">
        <v>3979</v>
      </c>
      <c r="B2186" s="64">
        <v>18</v>
      </c>
      <c r="C2186" s="59">
        <v>1590</v>
      </c>
      <c r="D2186" s="59">
        <v>100</v>
      </c>
      <c r="E2186" s="59" t="s">
        <v>266</v>
      </c>
    </row>
    <row r="2187" spans="1:5">
      <c r="A2187" s="64">
        <v>3980</v>
      </c>
      <c r="B2187" s="64">
        <v>18</v>
      </c>
      <c r="C2187" s="59">
        <v>1590</v>
      </c>
      <c r="D2187" s="59">
        <v>100</v>
      </c>
      <c r="E2187" s="59" t="s">
        <v>266</v>
      </c>
    </row>
    <row r="2188" spans="1:5">
      <c r="A2188" s="64">
        <v>3981</v>
      </c>
      <c r="B2188" s="64">
        <v>18</v>
      </c>
      <c r="C2188" s="59">
        <v>1590</v>
      </c>
      <c r="D2188" s="59">
        <v>100</v>
      </c>
      <c r="E2188" s="59" t="s">
        <v>266</v>
      </c>
    </row>
    <row r="2189" spans="1:5">
      <c r="A2189" s="64">
        <v>3984</v>
      </c>
      <c r="B2189" s="64">
        <v>18</v>
      </c>
      <c r="C2189" s="59">
        <v>1590</v>
      </c>
      <c r="D2189" s="59">
        <v>100</v>
      </c>
      <c r="E2189" s="59" t="s">
        <v>266</v>
      </c>
    </row>
    <row r="2190" spans="1:5">
      <c r="A2190" s="64">
        <v>3987</v>
      </c>
      <c r="B2190" s="64">
        <v>18</v>
      </c>
      <c r="C2190" s="59">
        <v>1590</v>
      </c>
      <c r="D2190" s="59">
        <v>100</v>
      </c>
      <c r="E2190" s="59" t="s">
        <v>266</v>
      </c>
    </row>
    <row r="2191" spans="1:5">
      <c r="A2191" s="64">
        <v>3988</v>
      </c>
      <c r="B2191" s="64">
        <v>18</v>
      </c>
      <c r="C2191" s="59">
        <v>1590</v>
      </c>
      <c r="D2191" s="59">
        <v>100</v>
      </c>
      <c r="E2191" s="59" t="s">
        <v>266</v>
      </c>
    </row>
    <row r="2192" spans="1:5">
      <c r="A2192" s="64">
        <v>3989</v>
      </c>
      <c r="B2192" s="64">
        <v>18</v>
      </c>
      <c r="C2192" s="59">
        <v>1590</v>
      </c>
      <c r="D2192" s="59">
        <v>100</v>
      </c>
      <c r="E2192" s="59" t="s">
        <v>266</v>
      </c>
    </row>
    <row r="2193" spans="1:5">
      <c r="A2193" s="64">
        <v>3990</v>
      </c>
      <c r="B2193" s="64">
        <v>18</v>
      </c>
      <c r="C2193" s="59">
        <v>1590</v>
      </c>
      <c r="D2193" s="59">
        <v>100</v>
      </c>
      <c r="E2193" s="59" t="s">
        <v>266</v>
      </c>
    </row>
    <row r="2194" spans="1:5">
      <c r="A2194" s="64">
        <v>3991</v>
      </c>
      <c r="B2194" s="64">
        <v>18</v>
      </c>
      <c r="C2194" s="59">
        <v>1590</v>
      </c>
      <c r="D2194" s="59">
        <v>100</v>
      </c>
      <c r="E2194" s="59" t="s">
        <v>266</v>
      </c>
    </row>
    <row r="2195" spans="1:5">
      <c r="A2195" s="64">
        <v>3992</v>
      </c>
      <c r="B2195" s="64">
        <v>18</v>
      </c>
      <c r="C2195" s="59">
        <v>1590</v>
      </c>
      <c r="D2195" s="59">
        <v>100</v>
      </c>
      <c r="E2195" s="59" t="s">
        <v>266</v>
      </c>
    </row>
    <row r="2196" spans="1:5">
      <c r="A2196" s="64">
        <v>3995</v>
      </c>
      <c r="B2196" s="64">
        <v>18</v>
      </c>
      <c r="C2196" s="59">
        <v>1590</v>
      </c>
      <c r="D2196" s="59">
        <v>100</v>
      </c>
      <c r="E2196" s="59" t="s">
        <v>266</v>
      </c>
    </row>
    <row r="2197" spans="1:5">
      <c r="A2197" s="64">
        <v>3996</v>
      </c>
      <c r="B2197" s="64">
        <v>18</v>
      </c>
      <c r="C2197" s="59">
        <v>1590</v>
      </c>
      <c r="D2197" s="59">
        <v>100</v>
      </c>
      <c r="E2197" s="59" t="s">
        <v>266</v>
      </c>
    </row>
    <row r="2198" spans="1:5">
      <c r="A2198" s="64">
        <v>4000</v>
      </c>
      <c r="B2198" s="64">
        <v>51</v>
      </c>
      <c r="C2198" s="59">
        <v>325</v>
      </c>
      <c r="D2198" s="59">
        <v>1043</v>
      </c>
      <c r="E2198" s="59" t="s">
        <v>267</v>
      </c>
    </row>
    <row r="2199" spans="1:5">
      <c r="A2199" s="64">
        <v>4001</v>
      </c>
      <c r="B2199" s="64">
        <v>51</v>
      </c>
      <c r="C2199" s="59">
        <v>325</v>
      </c>
      <c r="D2199" s="59">
        <v>1043</v>
      </c>
      <c r="E2199" s="59" t="s">
        <v>267</v>
      </c>
    </row>
    <row r="2200" spans="1:5">
      <c r="A2200" s="64">
        <v>4002</v>
      </c>
      <c r="B2200" s="64">
        <v>51</v>
      </c>
      <c r="C2200" s="59">
        <v>325</v>
      </c>
      <c r="D2200" s="59">
        <v>1043</v>
      </c>
      <c r="E2200" s="59" t="s">
        <v>267</v>
      </c>
    </row>
    <row r="2201" spans="1:5">
      <c r="A2201" s="64">
        <v>4003</v>
      </c>
      <c r="B2201" s="64">
        <v>51</v>
      </c>
      <c r="C2201" s="59">
        <v>325</v>
      </c>
      <c r="D2201" s="59">
        <v>1043</v>
      </c>
      <c r="E2201" s="59" t="s">
        <v>267</v>
      </c>
    </row>
    <row r="2202" spans="1:5">
      <c r="A2202" s="64">
        <v>4004</v>
      </c>
      <c r="B2202" s="64">
        <v>51</v>
      </c>
      <c r="C2202" s="59">
        <v>325</v>
      </c>
      <c r="D2202" s="59">
        <v>1043</v>
      </c>
      <c r="E2202" s="59" t="s">
        <v>267</v>
      </c>
    </row>
    <row r="2203" spans="1:5">
      <c r="A2203" s="64">
        <v>4005</v>
      </c>
      <c r="B2203" s="64">
        <v>51</v>
      </c>
      <c r="C2203" s="59">
        <v>325</v>
      </c>
      <c r="D2203" s="59">
        <v>1043</v>
      </c>
      <c r="E2203" s="59" t="s">
        <v>267</v>
      </c>
    </row>
    <row r="2204" spans="1:5">
      <c r="A2204" s="64">
        <v>4006</v>
      </c>
      <c r="B2204" s="64">
        <v>51</v>
      </c>
      <c r="C2204" s="59">
        <v>325</v>
      </c>
      <c r="D2204" s="59">
        <v>1043</v>
      </c>
      <c r="E2204" s="59" t="s">
        <v>267</v>
      </c>
    </row>
    <row r="2205" spans="1:5">
      <c r="A2205" s="64">
        <v>4007</v>
      </c>
      <c r="B2205" s="64">
        <v>51</v>
      </c>
      <c r="C2205" s="59">
        <v>325</v>
      </c>
      <c r="D2205" s="59">
        <v>1043</v>
      </c>
      <c r="E2205" s="59" t="s">
        <v>267</v>
      </c>
    </row>
    <row r="2206" spans="1:5">
      <c r="A2206" s="64">
        <v>4008</v>
      </c>
      <c r="B2206" s="64">
        <v>51</v>
      </c>
      <c r="C2206" s="59">
        <v>325</v>
      </c>
      <c r="D2206" s="59">
        <v>1043</v>
      </c>
      <c r="E2206" s="59" t="s">
        <v>267</v>
      </c>
    </row>
    <row r="2207" spans="1:5">
      <c r="A2207" s="64">
        <v>4009</v>
      </c>
      <c r="B2207" s="64">
        <v>51</v>
      </c>
      <c r="C2207" s="59">
        <v>325</v>
      </c>
      <c r="D2207" s="59">
        <v>1043</v>
      </c>
      <c r="E2207" s="59" t="s">
        <v>267</v>
      </c>
    </row>
    <row r="2208" spans="1:5">
      <c r="A2208" s="64">
        <v>4010</v>
      </c>
      <c r="B2208" s="64">
        <v>51</v>
      </c>
      <c r="C2208" s="59">
        <v>325</v>
      </c>
      <c r="D2208" s="59">
        <v>1043</v>
      </c>
      <c r="E2208" s="59" t="s">
        <v>267</v>
      </c>
    </row>
    <row r="2209" spans="1:5">
      <c r="A2209" s="64">
        <v>4011</v>
      </c>
      <c r="B2209" s="64">
        <v>51</v>
      </c>
      <c r="C2209" s="59">
        <v>325</v>
      </c>
      <c r="D2209" s="59">
        <v>1043</v>
      </c>
      <c r="E2209" s="59" t="s">
        <v>267</v>
      </c>
    </row>
    <row r="2210" spans="1:5">
      <c r="A2210" s="64">
        <v>4012</v>
      </c>
      <c r="B2210" s="64">
        <v>51</v>
      </c>
      <c r="C2210" s="59">
        <v>325</v>
      </c>
      <c r="D2210" s="59">
        <v>1043</v>
      </c>
      <c r="E2210" s="59" t="s">
        <v>267</v>
      </c>
    </row>
    <row r="2211" spans="1:5">
      <c r="A2211" s="64">
        <v>4013</v>
      </c>
      <c r="B2211" s="64">
        <v>51</v>
      </c>
      <c r="C2211" s="59">
        <v>325</v>
      </c>
      <c r="D2211" s="59">
        <v>1043</v>
      </c>
      <c r="E2211" s="59" t="s">
        <v>267</v>
      </c>
    </row>
    <row r="2212" spans="1:5">
      <c r="A2212" s="64">
        <v>4014</v>
      </c>
      <c r="B2212" s="64">
        <v>51</v>
      </c>
      <c r="C2212" s="59">
        <v>325</v>
      </c>
      <c r="D2212" s="59">
        <v>1043</v>
      </c>
      <c r="E2212" s="59" t="s">
        <v>267</v>
      </c>
    </row>
    <row r="2213" spans="1:5">
      <c r="A2213" s="64">
        <v>4017</v>
      </c>
      <c r="B2213" s="64">
        <v>51</v>
      </c>
      <c r="C2213" s="59">
        <v>325</v>
      </c>
      <c r="D2213" s="59">
        <v>1043</v>
      </c>
      <c r="E2213" s="59" t="s">
        <v>267</v>
      </c>
    </row>
    <row r="2214" spans="1:5">
      <c r="A2214" s="64">
        <v>4018</v>
      </c>
      <c r="B2214" s="64">
        <v>51</v>
      </c>
      <c r="C2214" s="59">
        <v>325</v>
      </c>
      <c r="D2214" s="59">
        <v>1043</v>
      </c>
      <c r="E2214" s="59" t="s">
        <v>267</v>
      </c>
    </row>
    <row r="2215" spans="1:5">
      <c r="A2215" s="64">
        <v>4019</v>
      </c>
      <c r="B2215" s="64">
        <v>51</v>
      </c>
      <c r="C2215" s="59">
        <v>325</v>
      </c>
      <c r="D2215" s="59">
        <v>1043</v>
      </c>
      <c r="E2215" s="59" t="s">
        <v>267</v>
      </c>
    </row>
    <row r="2216" spans="1:5">
      <c r="A2216" s="64">
        <v>4020</v>
      </c>
      <c r="B2216" s="64">
        <v>51</v>
      </c>
      <c r="C2216" s="59">
        <v>325</v>
      </c>
      <c r="D2216" s="59">
        <v>1043</v>
      </c>
      <c r="E2216" s="59" t="s">
        <v>267</v>
      </c>
    </row>
    <row r="2217" spans="1:5">
      <c r="A2217" s="64">
        <v>4021</v>
      </c>
      <c r="B2217" s="64">
        <v>51</v>
      </c>
      <c r="C2217" s="59">
        <v>325</v>
      </c>
      <c r="D2217" s="59">
        <v>1043</v>
      </c>
      <c r="E2217" s="59" t="s">
        <v>267</v>
      </c>
    </row>
    <row r="2218" spans="1:5">
      <c r="A2218" s="64">
        <v>4022</v>
      </c>
      <c r="B2218" s="64">
        <v>51</v>
      </c>
      <c r="C2218" s="59">
        <v>325</v>
      </c>
      <c r="D2218" s="59">
        <v>1043</v>
      </c>
      <c r="E2218" s="59" t="s">
        <v>267</v>
      </c>
    </row>
    <row r="2219" spans="1:5">
      <c r="A2219" s="64">
        <v>4025</v>
      </c>
      <c r="B2219" s="64">
        <v>51</v>
      </c>
      <c r="C2219" s="59">
        <v>325</v>
      </c>
      <c r="D2219" s="59">
        <v>1043</v>
      </c>
      <c r="E2219" s="59" t="s">
        <v>267</v>
      </c>
    </row>
    <row r="2220" spans="1:5">
      <c r="A2220" s="64">
        <v>4029</v>
      </c>
      <c r="B2220" s="64">
        <v>51</v>
      </c>
      <c r="C2220" s="59">
        <v>325</v>
      </c>
      <c r="D2220" s="59">
        <v>1043</v>
      </c>
      <c r="E2220" s="59" t="s">
        <v>267</v>
      </c>
    </row>
    <row r="2221" spans="1:5">
      <c r="A2221" s="64">
        <v>4030</v>
      </c>
      <c r="B2221" s="64">
        <v>51</v>
      </c>
      <c r="C2221" s="59">
        <v>325</v>
      </c>
      <c r="D2221" s="59">
        <v>1043</v>
      </c>
      <c r="E2221" s="59" t="s">
        <v>267</v>
      </c>
    </row>
    <row r="2222" spans="1:5">
      <c r="A2222" s="64">
        <v>4031</v>
      </c>
      <c r="B2222" s="64">
        <v>51</v>
      </c>
      <c r="C2222" s="59">
        <v>325</v>
      </c>
      <c r="D2222" s="59">
        <v>1043</v>
      </c>
      <c r="E2222" s="59" t="s">
        <v>267</v>
      </c>
    </row>
    <row r="2223" spans="1:5">
      <c r="A2223" s="64">
        <v>4032</v>
      </c>
      <c r="B2223" s="64">
        <v>51</v>
      </c>
      <c r="C2223" s="59">
        <v>325</v>
      </c>
      <c r="D2223" s="59">
        <v>1043</v>
      </c>
      <c r="E2223" s="59" t="s">
        <v>267</v>
      </c>
    </row>
    <row r="2224" spans="1:5">
      <c r="A2224" s="64">
        <v>4034</v>
      </c>
      <c r="B2224" s="64">
        <v>51</v>
      </c>
      <c r="C2224" s="59">
        <v>325</v>
      </c>
      <c r="D2224" s="59">
        <v>1043</v>
      </c>
      <c r="E2224" s="59" t="s">
        <v>267</v>
      </c>
    </row>
    <row r="2225" spans="1:5">
      <c r="A2225" s="64">
        <v>4035</v>
      </c>
      <c r="B2225" s="64">
        <v>51</v>
      </c>
      <c r="C2225" s="59">
        <v>325</v>
      </c>
      <c r="D2225" s="59">
        <v>1043</v>
      </c>
      <c r="E2225" s="59" t="s">
        <v>267</v>
      </c>
    </row>
    <row r="2226" spans="1:5">
      <c r="A2226" s="64">
        <v>4036</v>
      </c>
      <c r="B2226" s="64">
        <v>51</v>
      </c>
      <c r="C2226" s="59">
        <v>325</v>
      </c>
      <c r="D2226" s="59">
        <v>1043</v>
      </c>
      <c r="E2226" s="59" t="s">
        <v>267</v>
      </c>
    </row>
    <row r="2227" spans="1:5">
      <c r="A2227" s="64">
        <v>4037</v>
      </c>
      <c r="B2227" s="64">
        <v>51</v>
      </c>
      <c r="C2227" s="59">
        <v>325</v>
      </c>
      <c r="D2227" s="59">
        <v>1043</v>
      </c>
      <c r="E2227" s="59" t="s">
        <v>267</v>
      </c>
    </row>
    <row r="2228" spans="1:5">
      <c r="A2228" s="64">
        <v>4051</v>
      </c>
      <c r="B2228" s="64">
        <v>51</v>
      </c>
      <c r="C2228" s="59">
        <v>325</v>
      </c>
      <c r="D2228" s="59">
        <v>1043</v>
      </c>
      <c r="E2228" s="59" t="s">
        <v>267</v>
      </c>
    </row>
    <row r="2229" spans="1:5">
      <c r="A2229" s="64">
        <v>4052</v>
      </c>
      <c r="B2229" s="64">
        <v>51</v>
      </c>
      <c r="C2229" s="59">
        <v>325</v>
      </c>
      <c r="D2229" s="59">
        <v>1043</v>
      </c>
      <c r="E2229" s="59" t="s">
        <v>267</v>
      </c>
    </row>
    <row r="2230" spans="1:5">
      <c r="A2230" s="64">
        <v>4053</v>
      </c>
      <c r="B2230" s="64">
        <v>51</v>
      </c>
      <c r="C2230" s="59">
        <v>325</v>
      </c>
      <c r="D2230" s="59">
        <v>1043</v>
      </c>
      <c r="E2230" s="59" t="s">
        <v>267</v>
      </c>
    </row>
    <row r="2231" spans="1:5">
      <c r="A2231" s="64">
        <v>4054</v>
      </c>
      <c r="B2231" s="64">
        <v>51</v>
      </c>
      <c r="C2231" s="59">
        <v>325</v>
      </c>
      <c r="D2231" s="59">
        <v>1043</v>
      </c>
      <c r="E2231" s="59" t="s">
        <v>267</v>
      </c>
    </row>
    <row r="2232" spans="1:5">
      <c r="A2232" s="64">
        <v>4055</v>
      </c>
      <c r="B2232" s="64">
        <v>51</v>
      </c>
      <c r="C2232" s="59">
        <v>325</v>
      </c>
      <c r="D2232" s="59">
        <v>1043</v>
      </c>
      <c r="E2232" s="59" t="s">
        <v>267</v>
      </c>
    </row>
    <row r="2233" spans="1:5">
      <c r="A2233" s="64">
        <v>4059</v>
      </c>
      <c r="B2233" s="64">
        <v>51</v>
      </c>
      <c r="C2233" s="59">
        <v>325</v>
      </c>
      <c r="D2233" s="59">
        <v>1043</v>
      </c>
      <c r="E2233" s="59" t="s">
        <v>267</v>
      </c>
    </row>
    <row r="2234" spans="1:5">
      <c r="A2234" s="64">
        <v>4060</v>
      </c>
      <c r="B2234" s="64">
        <v>51</v>
      </c>
      <c r="C2234" s="59">
        <v>325</v>
      </c>
      <c r="D2234" s="59">
        <v>1043</v>
      </c>
      <c r="E2234" s="59" t="s">
        <v>267</v>
      </c>
    </row>
    <row r="2235" spans="1:5">
      <c r="A2235" s="64">
        <v>4061</v>
      </c>
      <c r="B2235" s="64">
        <v>51</v>
      </c>
      <c r="C2235" s="59">
        <v>325</v>
      </c>
      <c r="D2235" s="59">
        <v>1043</v>
      </c>
      <c r="E2235" s="59" t="s">
        <v>267</v>
      </c>
    </row>
    <row r="2236" spans="1:5">
      <c r="A2236" s="64">
        <v>4064</v>
      </c>
      <c r="B2236" s="64">
        <v>51</v>
      </c>
      <c r="C2236" s="59">
        <v>325</v>
      </c>
      <c r="D2236" s="59">
        <v>1043</v>
      </c>
      <c r="E2236" s="59" t="s">
        <v>267</v>
      </c>
    </row>
    <row r="2237" spans="1:5">
      <c r="A2237" s="64">
        <v>4065</v>
      </c>
      <c r="B2237" s="64">
        <v>51</v>
      </c>
      <c r="C2237" s="59">
        <v>325</v>
      </c>
      <c r="D2237" s="59">
        <v>1043</v>
      </c>
      <c r="E2237" s="59" t="s">
        <v>267</v>
      </c>
    </row>
    <row r="2238" spans="1:5">
      <c r="A2238" s="64">
        <v>4066</v>
      </c>
      <c r="B2238" s="64">
        <v>51</v>
      </c>
      <c r="C2238" s="59">
        <v>325</v>
      </c>
      <c r="D2238" s="59">
        <v>1043</v>
      </c>
      <c r="E2238" s="59" t="s">
        <v>267</v>
      </c>
    </row>
    <row r="2239" spans="1:5">
      <c r="A2239" s="64">
        <v>4067</v>
      </c>
      <c r="B2239" s="64">
        <v>51</v>
      </c>
      <c r="C2239" s="59">
        <v>325</v>
      </c>
      <c r="D2239" s="59">
        <v>1043</v>
      </c>
      <c r="E2239" s="59" t="s">
        <v>267</v>
      </c>
    </row>
    <row r="2240" spans="1:5">
      <c r="A2240" s="64">
        <v>4068</v>
      </c>
      <c r="B2240" s="64">
        <v>51</v>
      </c>
      <c r="C2240" s="59">
        <v>325</v>
      </c>
      <c r="D2240" s="59">
        <v>1043</v>
      </c>
      <c r="E2240" s="59" t="s">
        <v>267</v>
      </c>
    </row>
    <row r="2241" spans="1:5">
      <c r="A2241" s="64">
        <v>4069</v>
      </c>
      <c r="B2241" s="64">
        <v>51</v>
      </c>
      <c r="C2241" s="59">
        <v>325</v>
      </c>
      <c r="D2241" s="59">
        <v>1043</v>
      </c>
      <c r="E2241" s="59" t="s">
        <v>267</v>
      </c>
    </row>
    <row r="2242" spans="1:5">
      <c r="A2242" s="64">
        <v>4070</v>
      </c>
      <c r="B2242" s="64">
        <v>51</v>
      </c>
      <c r="C2242" s="59">
        <v>325</v>
      </c>
      <c r="D2242" s="59">
        <v>1043</v>
      </c>
      <c r="E2242" s="59" t="s">
        <v>267</v>
      </c>
    </row>
    <row r="2243" spans="1:5">
      <c r="A2243" s="64">
        <v>4072</v>
      </c>
      <c r="B2243" s="64">
        <v>51</v>
      </c>
      <c r="C2243" s="59">
        <v>325</v>
      </c>
      <c r="D2243" s="59">
        <v>1043</v>
      </c>
      <c r="E2243" s="59" t="s">
        <v>267</v>
      </c>
    </row>
    <row r="2244" spans="1:5">
      <c r="A2244" s="64">
        <v>4073</v>
      </c>
      <c r="B2244" s="64">
        <v>51</v>
      </c>
      <c r="C2244" s="59">
        <v>325</v>
      </c>
      <c r="D2244" s="59">
        <v>1043</v>
      </c>
      <c r="E2244" s="59" t="s">
        <v>267</v>
      </c>
    </row>
    <row r="2245" spans="1:5">
      <c r="A2245" s="64">
        <v>4074</v>
      </c>
      <c r="B2245" s="64">
        <v>51</v>
      </c>
      <c r="C2245" s="59">
        <v>325</v>
      </c>
      <c r="D2245" s="59">
        <v>1043</v>
      </c>
      <c r="E2245" s="59" t="s">
        <v>267</v>
      </c>
    </row>
    <row r="2246" spans="1:5">
      <c r="A2246" s="64">
        <v>4075</v>
      </c>
      <c r="B2246" s="64">
        <v>51</v>
      </c>
      <c r="C2246" s="59">
        <v>325</v>
      </c>
      <c r="D2246" s="59">
        <v>1043</v>
      </c>
      <c r="E2246" s="59" t="s">
        <v>267</v>
      </c>
    </row>
    <row r="2247" spans="1:5">
      <c r="A2247" s="64">
        <v>4076</v>
      </c>
      <c r="B2247" s="64">
        <v>51</v>
      </c>
      <c r="C2247" s="59">
        <v>325</v>
      </c>
      <c r="D2247" s="59">
        <v>1043</v>
      </c>
      <c r="E2247" s="59" t="s">
        <v>267</v>
      </c>
    </row>
    <row r="2248" spans="1:5">
      <c r="A2248" s="64">
        <v>4077</v>
      </c>
      <c r="B2248" s="64">
        <v>51</v>
      </c>
      <c r="C2248" s="59">
        <v>325</v>
      </c>
      <c r="D2248" s="59">
        <v>1043</v>
      </c>
      <c r="E2248" s="59" t="s">
        <v>267</v>
      </c>
    </row>
    <row r="2249" spans="1:5">
      <c r="A2249" s="64">
        <v>4078</v>
      </c>
      <c r="B2249" s="64">
        <v>51</v>
      </c>
      <c r="C2249" s="59">
        <v>325</v>
      </c>
      <c r="D2249" s="59">
        <v>1043</v>
      </c>
      <c r="E2249" s="59" t="s">
        <v>267</v>
      </c>
    </row>
    <row r="2250" spans="1:5">
      <c r="A2250" s="64">
        <v>4101</v>
      </c>
      <c r="B2250" s="64">
        <v>51</v>
      </c>
      <c r="C2250" s="59">
        <v>325</v>
      </c>
      <c r="D2250" s="59">
        <v>1043</v>
      </c>
      <c r="E2250" s="59" t="s">
        <v>267</v>
      </c>
    </row>
    <row r="2251" spans="1:5">
      <c r="A2251" s="64">
        <v>4102</v>
      </c>
      <c r="B2251" s="64">
        <v>51</v>
      </c>
      <c r="C2251" s="59">
        <v>325</v>
      </c>
      <c r="D2251" s="59">
        <v>1043</v>
      </c>
      <c r="E2251" s="59" t="s">
        <v>267</v>
      </c>
    </row>
    <row r="2252" spans="1:5">
      <c r="A2252" s="64">
        <v>4103</v>
      </c>
      <c r="B2252" s="64">
        <v>51</v>
      </c>
      <c r="C2252" s="59">
        <v>325</v>
      </c>
      <c r="D2252" s="59">
        <v>1043</v>
      </c>
      <c r="E2252" s="59" t="s">
        <v>267</v>
      </c>
    </row>
    <row r="2253" spans="1:5">
      <c r="A2253" s="64">
        <v>4104</v>
      </c>
      <c r="B2253" s="64">
        <v>51</v>
      </c>
      <c r="C2253" s="59">
        <v>325</v>
      </c>
      <c r="D2253" s="59">
        <v>1043</v>
      </c>
      <c r="E2253" s="59" t="s">
        <v>267</v>
      </c>
    </row>
    <row r="2254" spans="1:5">
      <c r="A2254" s="64">
        <v>4105</v>
      </c>
      <c r="B2254" s="64">
        <v>51</v>
      </c>
      <c r="C2254" s="59">
        <v>325</v>
      </c>
      <c r="D2254" s="59">
        <v>1043</v>
      </c>
      <c r="E2254" s="59" t="s">
        <v>267</v>
      </c>
    </row>
    <row r="2255" spans="1:5">
      <c r="A2255" s="64">
        <v>4106</v>
      </c>
      <c r="B2255" s="64">
        <v>51</v>
      </c>
      <c r="C2255" s="59">
        <v>325</v>
      </c>
      <c r="D2255" s="59">
        <v>1043</v>
      </c>
      <c r="E2255" s="59" t="s">
        <v>267</v>
      </c>
    </row>
    <row r="2256" spans="1:5">
      <c r="A2256" s="64">
        <v>4107</v>
      </c>
      <c r="B2256" s="64">
        <v>51</v>
      </c>
      <c r="C2256" s="59">
        <v>325</v>
      </c>
      <c r="D2256" s="59">
        <v>1043</v>
      </c>
      <c r="E2256" s="59" t="s">
        <v>267</v>
      </c>
    </row>
    <row r="2257" spans="1:5">
      <c r="A2257" s="64">
        <v>4108</v>
      </c>
      <c r="B2257" s="64">
        <v>51</v>
      </c>
      <c r="C2257" s="59">
        <v>325</v>
      </c>
      <c r="D2257" s="59">
        <v>1043</v>
      </c>
      <c r="E2257" s="59" t="s">
        <v>267</v>
      </c>
    </row>
    <row r="2258" spans="1:5">
      <c r="A2258" s="64">
        <v>4109</v>
      </c>
      <c r="B2258" s="64">
        <v>51</v>
      </c>
      <c r="C2258" s="59">
        <v>325</v>
      </c>
      <c r="D2258" s="59">
        <v>1043</v>
      </c>
      <c r="E2258" s="59" t="s">
        <v>267</v>
      </c>
    </row>
    <row r="2259" spans="1:5">
      <c r="A2259" s="64">
        <v>4110</v>
      </c>
      <c r="B2259" s="64">
        <v>51</v>
      </c>
      <c r="C2259" s="59">
        <v>325</v>
      </c>
      <c r="D2259" s="59">
        <v>1043</v>
      </c>
      <c r="E2259" s="59" t="s">
        <v>267</v>
      </c>
    </row>
    <row r="2260" spans="1:5">
      <c r="A2260" s="64">
        <v>4111</v>
      </c>
      <c r="B2260" s="64">
        <v>51</v>
      </c>
      <c r="C2260" s="59">
        <v>325</v>
      </c>
      <c r="D2260" s="59">
        <v>1043</v>
      </c>
      <c r="E2260" s="59" t="s">
        <v>267</v>
      </c>
    </row>
    <row r="2261" spans="1:5">
      <c r="A2261" s="64">
        <v>4112</v>
      </c>
      <c r="B2261" s="64">
        <v>51</v>
      </c>
      <c r="C2261" s="59">
        <v>325</v>
      </c>
      <c r="D2261" s="59">
        <v>1043</v>
      </c>
      <c r="E2261" s="59" t="s">
        <v>267</v>
      </c>
    </row>
    <row r="2262" spans="1:5">
      <c r="A2262" s="64">
        <v>4113</v>
      </c>
      <c r="B2262" s="64">
        <v>51</v>
      </c>
      <c r="C2262" s="59">
        <v>325</v>
      </c>
      <c r="D2262" s="59">
        <v>1043</v>
      </c>
      <c r="E2262" s="59" t="s">
        <v>267</v>
      </c>
    </row>
    <row r="2263" spans="1:5">
      <c r="A2263" s="64">
        <v>4114</v>
      </c>
      <c r="B2263" s="64">
        <v>51</v>
      </c>
      <c r="C2263" s="59">
        <v>325</v>
      </c>
      <c r="D2263" s="59">
        <v>1043</v>
      </c>
      <c r="E2263" s="59" t="s">
        <v>267</v>
      </c>
    </row>
    <row r="2264" spans="1:5">
      <c r="A2264" s="64">
        <v>4115</v>
      </c>
      <c r="B2264" s="64">
        <v>51</v>
      </c>
      <c r="C2264" s="59">
        <v>325</v>
      </c>
      <c r="D2264" s="59">
        <v>1043</v>
      </c>
      <c r="E2264" s="59" t="s">
        <v>267</v>
      </c>
    </row>
    <row r="2265" spans="1:5">
      <c r="A2265" s="64">
        <v>4116</v>
      </c>
      <c r="B2265" s="64">
        <v>51</v>
      </c>
      <c r="C2265" s="59">
        <v>325</v>
      </c>
      <c r="D2265" s="59">
        <v>1043</v>
      </c>
      <c r="E2265" s="59" t="s">
        <v>267</v>
      </c>
    </row>
    <row r="2266" spans="1:5">
      <c r="A2266" s="64">
        <v>4117</v>
      </c>
      <c r="B2266" s="64">
        <v>51</v>
      </c>
      <c r="C2266" s="59">
        <v>325</v>
      </c>
      <c r="D2266" s="59">
        <v>1043</v>
      </c>
      <c r="E2266" s="59" t="s">
        <v>267</v>
      </c>
    </row>
    <row r="2267" spans="1:5">
      <c r="A2267" s="64">
        <v>4118</v>
      </c>
      <c r="B2267" s="64">
        <v>51</v>
      </c>
      <c r="C2267" s="59">
        <v>325</v>
      </c>
      <c r="D2267" s="59">
        <v>1043</v>
      </c>
      <c r="E2267" s="59" t="s">
        <v>267</v>
      </c>
    </row>
    <row r="2268" spans="1:5">
      <c r="A2268" s="64">
        <v>4119</v>
      </c>
      <c r="B2268" s="64">
        <v>51</v>
      </c>
      <c r="C2268" s="59">
        <v>325</v>
      </c>
      <c r="D2268" s="59">
        <v>1043</v>
      </c>
      <c r="E2268" s="59" t="s">
        <v>267</v>
      </c>
    </row>
    <row r="2269" spans="1:5">
      <c r="A2269" s="64">
        <v>4120</v>
      </c>
      <c r="B2269" s="64">
        <v>51</v>
      </c>
      <c r="C2269" s="59">
        <v>325</v>
      </c>
      <c r="D2269" s="59">
        <v>1043</v>
      </c>
      <c r="E2269" s="59" t="s">
        <v>267</v>
      </c>
    </row>
    <row r="2270" spans="1:5">
      <c r="A2270" s="64">
        <v>4121</v>
      </c>
      <c r="B2270" s="64">
        <v>51</v>
      </c>
      <c r="C2270" s="59">
        <v>325</v>
      </c>
      <c r="D2270" s="59">
        <v>1043</v>
      </c>
      <c r="E2270" s="59" t="s">
        <v>267</v>
      </c>
    </row>
    <row r="2271" spans="1:5">
      <c r="A2271" s="64">
        <v>4122</v>
      </c>
      <c r="B2271" s="64">
        <v>51</v>
      </c>
      <c r="C2271" s="59">
        <v>325</v>
      </c>
      <c r="D2271" s="59">
        <v>1043</v>
      </c>
      <c r="E2271" s="59" t="s">
        <v>267</v>
      </c>
    </row>
    <row r="2272" spans="1:5">
      <c r="A2272" s="64">
        <v>4123</v>
      </c>
      <c r="B2272" s="64">
        <v>51</v>
      </c>
      <c r="C2272" s="59">
        <v>325</v>
      </c>
      <c r="D2272" s="59">
        <v>1043</v>
      </c>
      <c r="E2272" s="59" t="s">
        <v>267</v>
      </c>
    </row>
    <row r="2273" spans="1:5">
      <c r="A2273" s="64">
        <v>4124</v>
      </c>
      <c r="B2273" s="64">
        <v>51</v>
      </c>
      <c r="C2273" s="59">
        <v>325</v>
      </c>
      <c r="D2273" s="59">
        <v>1043</v>
      </c>
      <c r="E2273" s="59" t="s">
        <v>267</v>
      </c>
    </row>
    <row r="2274" spans="1:5">
      <c r="A2274" s="64">
        <v>4125</v>
      </c>
      <c r="B2274" s="64">
        <v>51</v>
      </c>
      <c r="C2274" s="59">
        <v>325</v>
      </c>
      <c r="D2274" s="59">
        <v>1043</v>
      </c>
      <c r="E2274" s="59" t="s">
        <v>267</v>
      </c>
    </row>
    <row r="2275" spans="1:5">
      <c r="A2275" s="64">
        <v>4127</v>
      </c>
      <c r="B2275" s="64">
        <v>51</v>
      </c>
      <c r="C2275" s="59">
        <v>325</v>
      </c>
      <c r="D2275" s="59">
        <v>1043</v>
      </c>
      <c r="E2275" s="59" t="s">
        <v>267</v>
      </c>
    </row>
    <row r="2276" spans="1:5">
      <c r="A2276" s="64">
        <v>4128</v>
      </c>
      <c r="B2276" s="64">
        <v>51</v>
      </c>
      <c r="C2276" s="59">
        <v>325</v>
      </c>
      <c r="D2276" s="59">
        <v>1043</v>
      </c>
      <c r="E2276" s="59" t="s">
        <v>267</v>
      </c>
    </row>
    <row r="2277" spans="1:5">
      <c r="A2277" s="64">
        <v>4129</v>
      </c>
      <c r="B2277" s="64">
        <v>51</v>
      </c>
      <c r="C2277" s="59">
        <v>325</v>
      </c>
      <c r="D2277" s="59">
        <v>1043</v>
      </c>
      <c r="E2277" s="59" t="s">
        <v>267</v>
      </c>
    </row>
    <row r="2278" spans="1:5">
      <c r="A2278" s="64">
        <v>4130</v>
      </c>
      <c r="B2278" s="64">
        <v>51</v>
      </c>
      <c r="C2278" s="59">
        <v>325</v>
      </c>
      <c r="D2278" s="59">
        <v>1043</v>
      </c>
      <c r="E2278" s="59" t="s">
        <v>267</v>
      </c>
    </row>
    <row r="2279" spans="1:5">
      <c r="A2279" s="64">
        <v>4131</v>
      </c>
      <c r="B2279" s="64">
        <v>51</v>
      </c>
      <c r="C2279" s="59">
        <v>325</v>
      </c>
      <c r="D2279" s="59">
        <v>1043</v>
      </c>
      <c r="E2279" s="59" t="s">
        <v>267</v>
      </c>
    </row>
    <row r="2280" spans="1:5">
      <c r="A2280" s="64">
        <v>4132</v>
      </c>
      <c r="B2280" s="64">
        <v>51</v>
      </c>
      <c r="C2280" s="59">
        <v>325</v>
      </c>
      <c r="D2280" s="59">
        <v>1043</v>
      </c>
      <c r="E2280" s="59" t="s">
        <v>267</v>
      </c>
    </row>
    <row r="2281" spans="1:5">
      <c r="A2281" s="64">
        <v>4133</v>
      </c>
      <c r="B2281" s="64">
        <v>51</v>
      </c>
      <c r="C2281" s="59">
        <v>325</v>
      </c>
      <c r="D2281" s="59">
        <v>1043</v>
      </c>
      <c r="E2281" s="59" t="s">
        <v>267</v>
      </c>
    </row>
    <row r="2282" spans="1:5">
      <c r="A2282" s="64">
        <v>4151</v>
      </c>
      <c r="B2282" s="64">
        <v>51</v>
      </c>
      <c r="C2282" s="59">
        <v>325</v>
      </c>
      <c r="D2282" s="59">
        <v>1043</v>
      </c>
      <c r="E2282" s="59" t="s">
        <v>267</v>
      </c>
    </row>
    <row r="2283" spans="1:5">
      <c r="A2283" s="64">
        <v>4152</v>
      </c>
      <c r="B2283" s="64">
        <v>51</v>
      </c>
      <c r="C2283" s="59">
        <v>325</v>
      </c>
      <c r="D2283" s="59">
        <v>1043</v>
      </c>
      <c r="E2283" s="59" t="s">
        <v>267</v>
      </c>
    </row>
    <row r="2284" spans="1:5">
      <c r="A2284" s="64">
        <v>4153</v>
      </c>
      <c r="B2284" s="64">
        <v>51</v>
      </c>
      <c r="C2284" s="59">
        <v>325</v>
      </c>
      <c r="D2284" s="59">
        <v>1043</v>
      </c>
      <c r="E2284" s="59" t="s">
        <v>267</v>
      </c>
    </row>
    <row r="2285" spans="1:5">
      <c r="A2285" s="64">
        <v>4154</v>
      </c>
      <c r="B2285" s="64">
        <v>51</v>
      </c>
      <c r="C2285" s="59">
        <v>325</v>
      </c>
      <c r="D2285" s="59">
        <v>1043</v>
      </c>
      <c r="E2285" s="59" t="s">
        <v>267</v>
      </c>
    </row>
    <row r="2286" spans="1:5">
      <c r="A2286" s="64">
        <v>4155</v>
      </c>
      <c r="B2286" s="64">
        <v>51</v>
      </c>
      <c r="C2286" s="59">
        <v>325</v>
      </c>
      <c r="D2286" s="59">
        <v>1043</v>
      </c>
      <c r="E2286" s="59" t="s">
        <v>267</v>
      </c>
    </row>
    <row r="2287" spans="1:5">
      <c r="A2287" s="64">
        <v>4156</v>
      </c>
      <c r="B2287" s="64">
        <v>51</v>
      </c>
      <c r="C2287" s="59">
        <v>325</v>
      </c>
      <c r="D2287" s="59">
        <v>1043</v>
      </c>
      <c r="E2287" s="59" t="s">
        <v>267</v>
      </c>
    </row>
    <row r="2288" spans="1:5">
      <c r="A2288" s="64">
        <v>4157</v>
      </c>
      <c r="B2288" s="64">
        <v>51</v>
      </c>
      <c r="C2288" s="59">
        <v>325</v>
      </c>
      <c r="D2288" s="59">
        <v>1043</v>
      </c>
      <c r="E2288" s="59" t="s">
        <v>267</v>
      </c>
    </row>
    <row r="2289" spans="1:5">
      <c r="A2289" s="64">
        <v>4158</v>
      </c>
      <c r="B2289" s="64">
        <v>51</v>
      </c>
      <c r="C2289" s="59">
        <v>325</v>
      </c>
      <c r="D2289" s="59">
        <v>1043</v>
      </c>
      <c r="E2289" s="59" t="s">
        <v>267</v>
      </c>
    </row>
    <row r="2290" spans="1:5">
      <c r="A2290" s="64">
        <v>4159</v>
      </c>
      <c r="B2290" s="64">
        <v>51</v>
      </c>
      <c r="C2290" s="59">
        <v>325</v>
      </c>
      <c r="D2290" s="59">
        <v>1043</v>
      </c>
      <c r="E2290" s="59" t="s">
        <v>267</v>
      </c>
    </row>
    <row r="2291" spans="1:5">
      <c r="A2291" s="64">
        <v>4160</v>
      </c>
      <c r="B2291" s="64">
        <v>51</v>
      </c>
      <c r="C2291" s="59">
        <v>325</v>
      </c>
      <c r="D2291" s="59">
        <v>1043</v>
      </c>
      <c r="E2291" s="59" t="s">
        <v>267</v>
      </c>
    </row>
    <row r="2292" spans="1:5">
      <c r="A2292" s="64">
        <v>4161</v>
      </c>
      <c r="B2292" s="64">
        <v>51</v>
      </c>
      <c r="C2292" s="59">
        <v>325</v>
      </c>
      <c r="D2292" s="59">
        <v>1043</v>
      </c>
      <c r="E2292" s="59" t="s">
        <v>267</v>
      </c>
    </row>
    <row r="2293" spans="1:5">
      <c r="A2293" s="64">
        <v>4163</v>
      </c>
      <c r="B2293" s="64">
        <v>51</v>
      </c>
      <c r="C2293" s="59">
        <v>325</v>
      </c>
      <c r="D2293" s="59">
        <v>1043</v>
      </c>
      <c r="E2293" s="59" t="s">
        <v>267</v>
      </c>
    </row>
    <row r="2294" spans="1:5">
      <c r="A2294" s="64">
        <v>4164</v>
      </c>
      <c r="B2294" s="64">
        <v>51</v>
      </c>
      <c r="C2294" s="59">
        <v>325</v>
      </c>
      <c r="D2294" s="59">
        <v>1043</v>
      </c>
      <c r="E2294" s="59" t="s">
        <v>267</v>
      </c>
    </row>
    <row r="2295" spans="1:5">
      <c r="A2295" s="64">
        <v>4165</v>
      </c>
      <c r="B2295" s="64">
        <v>51</v>
      </c>
      <c r="C2295" s="59">
        <v>325</v>
      </c>
      <c r="D2295" s="59">
        <v>1043</v>
      </c>
      <c r="E2295" s="59" t="s">
        <v>267</v>
      </c>
    </row>
    <row r="2296" spans="1:5">
      <c r="A2296" s="64">
        <v>4169</v>
      </c>
      <c r="B2296" s="64">
        <v>51</v>
      </c>
      <c r="C2296" s="59">
        <v>325</v>
      </c>
      <c r="D2296" s="59">
        <v>1043</v>
      </c>
      <c r="E2296" s="59" t="s">
        <v>267</v>
      </c>
    </row>
    <row r="2297" spans="1:5">
      <c r="A2297" s="64">
        <v>4170</v>
      </c>
      <c r="B2297" s="64">
        <v>51</v>
      </c>
      <c r="C2297" s="59">
        <v>325</v>
      </c>
      <c r="D2297" s="59">
        <v>1043</v>
      </c>
      <c r="E2297" s="59" t="s">
        <v>267</v>
      </c>
    </row>
    <row r="2298" spans="1:5">
      <c r="A2298" s="64">
        <v>4171</v>
      </c>
      <c r="B2298" s="64">
        <v>51</v>
      </c>
      <c r="C2298" s="59">
        <v>325</v>
      </c>
      <c r="D2298" s="59">
        <v>1043</v>
      </c>
      <c r="E2298" s="59" t="s">
        <v>267</v>
      </c>
    </row>
    <row r="2299" spans="1:5">
      <c r="A2299" s="64">
        <v>4172</v>
      </c>
      <c r="B2299" s="64">
        <v>51</v>
      </c>
      <c r="C2299" s="59">
        <v>325</v>
      </c>
      <c r="D2299" s="59">
        <v>1043</v>
      </c>
      <c r="E2299" s="59" t="s">
        <v>267</v>
      </c>
    </row>
    <row r="2300" spans="1:5">
      <c r="A2300" s="64">
        <v>4173</v>
      </c>
      <c r="B2300" s="64">
        <v>51</v>
      </c>
      <c r="C2300" s="59">
        <v>325</v>
      </c>
      <c r="D2300" s="59">
        <v>1043</v>
      </c>
      <c r="E2300" s="59" t="s">
        <v>267</v>
      </c>
    </row>
    <row r="2301" spans="1:5">
      <c r="A2301" s="64">
        <v>4174</v>
      </c>
      <c r="B2301" s="64">
        <v>51</v>
      </c>
      <c r="C2301" s="59">
        <v>325</v>
      </c>
      <c r="D2301" s="59">
        <v>1043</v>
      </c>
      <c r="E2301" s="59" t="s">
        <v>267</v>
      </c>
    </row>
    <row r="2302" spans="1:5">
      <c r="A2302" s="64">
        <v>4178</v>
      </c>
      <c r="B2302" s="64">
        <v>51</v>
      </c>
      <c r="C2302" s="59">
        <v>325</v>
      </c>
      <c r="D2302" s="59">
        <v>1043</v>
      </c>
      <c r="E2302" s="59" t="s">
        <v>267</v>
      </c>
    </row>
    <row r="2303" spans="1:5">
      <c r="A2303" s="64">
        <v>4179</v>
      </c>
      <c r="B2303" s="64">
        <v>51</v>
      </c>
      <c r="C2303" s="59">
        <v>325</v>
      </c>
      <c r="D2303" s="59">
        <v>1043</v>
      </c>
      <c r="E2303" s="59" t="s">
        <v>267</v>
      </c>
    </row>
    <row r="2304" spans="1:5">
      <c r="A2304" s="64">
        <v>4183</v>
      </c>
      <c r="B2304" s="64">
        <v>51</v>
      </c>
      <c r="C2304" s="59">
        <v>325</v>
      </c>
      <c r="D2304" s="59">
        <v>1043</v>
      </c>
      <c r="E2304" s="59" t="s">
        <v>267</v>
      </c>
    </row>
    <row r="2305" spans="1:5">
      <c r="A2305" s="64">
        <v>4184</v>
      </c>
      <c r="B2305" s="64">
        <v>51</v>
      </c>
      <c r="C2305" s="59">
        <v>325</v>
      </c>
      <c r="D2305" s="59">
        <v>1043</v>
      </c>
      <c r="E2305" s="59" t="s">
        <v>267</v>
      </c>
    </row>
    <row r="2306" spans="1:5">
      <c r="A2306" s="64">
        <v>4205</v>
      </c>
      <c r="B2306" s="64">
        <v>51</v>
      </c>
      <c r="C2306" s="59">
        <v>325</v>
      </c>
      <c r="D2306" s="59">
        <v>1043</v>
      </c>
      <c r="E2306" s="59" t="s">
        <v>267</v>
      </c>
    </row>
    <row r="2307" spans="1:5">
      <c r="A2307" s="64">
        <v>4207</v>
      </c>
      <c r="B2307" s="64">
        <v>51</v>
      </c>
      <c r="C2307" s="59">
        <v>325</v>
      </c>
      <c r="D2307" s="59">
        <v>1043</v>
      </c>
      <c r="E2307" s="59" t="s">
        <v>267</v>
      </c>
    </row>
    <row r="2308" spans="1:5">
      <c r="A2308" s="64">
        <v>4208</v>
      </c>
      <c r="B2308" s="64">
        <v>51</v>
      </c>
      <c r="C2308" s="59">
        <v>325</v>
      </c>
      <c r="D2308" s="59">
        <v>1043</v>
      </c>
      <c r="E2308" s="59" t="s">
        <v>267</v>
      </c>
    </row>
    <row r="2309" spans="1:5">
      <c r="A2309" s="64">
        <v>4209</v>
      </c>
      <c r="B2309" s="64">
        <v>51</v>
      </c>
      <c r="C2309" s="59">
        <v>325</v>
      </c>
      <c r="D2309" s="59">
        <v>1043</v>
      </c>
      <c r="E2309" s="59" t="s">
        <v>267</v>
      </c>
    </row>
    <row r="2310" spans="1:5">
      <c r="A2310" s="64">
        <v>4210</v>
      </c>
      <c r="B2310" s="64">
        <v>51</v>
      </c>
      <c r="C2310" s="59">
        <v>325</v>
      </c>
      <c r="D2310" s="59">
        <v>1043</v>
      </c>
      <c r="E2310" s="59" t="s">
        <v>267</v>
      </c>
    </row>
    <row r="2311" spans="1:5">
      <c r="A2311" s="64">
        <v>4211</v>
      </c>
      <c r="B2311" s="64">
        <v>51</v>
      </c>
      <c r="C2311" s="59">
        <v>325</v>
      </c>
      <c r="D2311" s="59">
        <v>1043</v>
      </c>
      <c r="E2311" s="59" t="s">
        <v>267</v>
      </c>
    </row>
    <row r="2312" spans="1:5">
      <c r="A2312" s="64">
        <v>4212</v>
      </c>
      <c r="B2312" s="64">
        <v>51</v>
      </c>
      <c r="C2312" s="59">
        <v>325</v>
      </c>
      <c r="D2312" s="59">
        <v>1043</v>
      </c>
      <c r="E2312" s="59" t="s">
        <v>267</v>
      </c>
    </row>
    <row r="2313" spans="1:5">
      <c r="A2313" s="64">
        <v>4213</v>
      </c>
      <c r="B2313" s="64">
        <v>51</v>
      </c>
      <c r="C2313" s="59">
        <v>325</v>
      </c>
      <c r="D2313" s="59">
        <v>1043</v>
      </c>
      <c r="E2313" s="59" t="s">
        <v>267</v>
      </c>
    </row>
    <row r="2314" spans="1:5">
      <c r="A2314" s="64">
        <v>4214</v>
      </c>
      <c r="B2314" s="64">
        <v>51</v>
      </c>
      <c r="C2314" s="59">
        <v>325</v>
      </c>
      <c r="D2314" s="59">
        <v>1043</v>
      </c>
      <c r="E2314" s="59" t="s">
        <v>267</v>
      </c>
    </row>
    <row r="2315" spans="1:5">
      <c r="A2315" s="64">
        <v>4215</v>
      </c>
      <c r="B2315" s="64">
        <v>51</v>
      </c>
      <c r="C2315" s="59">
        <v>325</v>
      </c>
      <c r="D2315" s="59">
        <v>1043</v>
      </c>
      <c r="E2315" s="59" t="s">
        <v>267</v>
      </c>
    </row>
    <row r="2316" spans="1:5">
      <c r="A2316" s="64">
        <v>4216</v>
      </c>
      <c r="B2316" s="64">
        <v>51</v>
      </c>
      <c r="C2316" s="59">
        <v>325</v>
      </c>
      <c r="D2316" s="59">
        <v>1043</v>
      </c>
      <c r="E2316" s="59" t="s">
        <v>267</v>
      </c>
    </row>
    <row r="2317" spans="1:5">
      <c r="A2317" s="64">
        <v>4217</v>
      </c>
      <c r="B2317" s="64">
        <v>51</v>
      </c>
      <c r="C2317" s="59">
        <v>325</v>
      </c>
      <c r="D2317" s="59">
        <v>1043</v>
      </c>
      <c r="E2317" s="59" t="s">
        <v>267</v>
      </c>
    </row>
    <row r="2318" spans="1:5">
      <c r="A2318" s="64">
        <v>4218</v>
      </c>
      <c r="B2318" s="64">
        <v>51</v>
      </c>
      <c r="C2318" s="59">
        <v>325</v>
      </c>
      <c r="D2318" s="59">
        <v>1043</v>
      </c>
      <c r="E2318" s="59" t="s">
        <v>267</v>
      </c>
    </row>
    <row r="2319" spans="1:5">
      <c r="A2319" s="64">
        <v>4219</v>
      </c>
      <c r="B2319" s="64">
        <v>51</v>
      </c>
      <c r="C2319" s="59">
        <v>325</v>
      </c>
      <c r="D2319" s="59">
        <v>1043</v>
      </c>
      <c r="E2319" s="59" t="s">
        <v>267</v>
      </c>
    </row>
    <row r="2320" spans="1:5">
      <c r="A2320" s="64">
        <v>4220</v>
      </c>
      <c r="B2320" s="64">
        <v>51</v>
      </c>
      <c r="C2320" s="59">
        <v>325</v>
      </c>
      <c r="D2320" s="59">
        <v>1043</v>
      </c>
      <c r="E2320" s="59" t="s">
        <v>267</v>
      </c>
    </row>
    <row r="2321" spans="1:5">
      <c r="A2321" s="64">
        <v>4221</v>
      </c>
      <c r="B2321" s="64">
        <v>51</v>
      </c>
      <c r="C2321" s="59">
        <v>325</v>
      </c>
      <c r="D2321" s="59">
        <v>1043</v>
      </c>
      <c r="E2321" s="59" t="s">
        <v>267</v>
      </c>
    </row>
    <row r="2322" spans="1:5">
      <c r="A2322" s="64">
        <v>4223</v>
      </c>
      <c r="B2322" s="64">
        <v>51</v>
      </c>
      <c r="C2322" s="59">
        <v>325</v>
      </c>
      <c r="D2322" s="59">
        <v>1043</v>
      </c>
      <c r="E2322" s="59" t="s">
        <v>267</v>
      </c>
    </row>
    <row r="2323" spans="1:5">
      <c r="A2323" s="64">
        <v>4224</v>
      </c>
      <c r="B2323" s="64">
        <v>51</v>
      </c>
      <c r="C2323" s="59">
        <v>325</v>
      </c>
      <c r="D2323" s="59">
        <v>1043</v>
      </c>
      <c r="E2323" s="59" t="s">
        <v>267</v>
      </c>
    </row>
    <row r="2324" spans="1:5">
      <c r="A2324" s="64">
        <v>4225</v>
      </c>
      <c r="B2324" s="64">
        <v>51</v>
      </c>
      <c r="C2324" s="59">
        <v>325</v>
      </c>
      <c r="D2324" s="59">
        <v>1043</v>
      </c>
      <c r="E2324" s="59" t="s">
        <v>267</v>
      </c>
    </row>
    <row r="2325" spans="1:5">
      <c r="A2325" s="64">
        <v>4226</v>
      </c>
      <c r="B2325" s="64">
        <v>51</v>
      </c>
      <c r="C2325" s="59">
        <v>325</v>
      </c>
      <c r="D2325" s="59">
        <v>1043</v>
      </c>
      <c r="E2325" s="59" t="s">
        <v>267</v>
      </c>
    </row>
    <row r="2326" spans="1:5">
      <c r="A2326" s="64">
        <v>4227</v>
      </c>
      <c r="B2326" s="64">
        <v>51</v>
      </c>
      <c r="C2326" s="59">
        <v>325</v>
      </c>
      <c r="D2326" s="59">
        <v>1043</v>
      </c>
      <c r="E2326" s="59" t="s">
        <v>267</v>
      </c>
    </row>
    <row r="2327" spans="1:5">
      <c r="A2327" s="64">
        <v>4228</v>
      </c>
      <c r="B2327" s="64">
        <v>51</v>
      </c>
      <c r="C2327" s="59">
        <v>325</v>
      </c>
      <c r="D2327" s="59">
        <v>1043</v>
      </c>
      <c r="E2327" s="59" t="s">
        <v>267</v>
      </c>
    </row>
    <row r="2328" spans="1:5">
      <c r="A2328" s="64">
        <v>4229</v>
      </c>
      <c r="B2328" s="64">
        <v>51</v>
      </c>
      <c r="C2328" s="59">
        <v>325</v>
      </c>
      <c r="D2328" s="59">
        <v>1043</v>
      </c>
      <c r="E2328" s="59" t="s">
        <v>267</v>
      </c>
    </row>
    <row r="2329" spans="1:5">
      <c r="A2329" s="64">
        <v>4230</v>
      </c>
      <c r="B2329" s="64">
        <v>51</v>
      </c>
      <c r="C2329" s="59">
        <v>325</v>
      </c>
      <c r="D2329" s="59">
        <v>1043</v>
      </c>
      <c r="E2329" s="59" t="s">
        <v>267</v>
      </c>
    </row>
    <row r="2330" spans="1:5">
      <c r="A2330" s="64">
        <v>4270</v>
      </c>
      <c r="B2330" s="64">
        <v>51</v>
      </c>
      <c r="C2330" s="59">
        <v>325</v>
      </c>
      <c r="D2330" s="59">
        <v>1043</v>
      </c>
      <c r="E2330" s="59" t="s">
        <v>267</v>
      </c>
    </row>
    <row r="2331" spans="1:5">
      <c r="A2331" s="64">
        <v>4271</v>
      </c>
      <c r="B2331" s="64">
        <v>51</v>
      </c>
      <c r="C2331" s="59">
        <v>325</v>
      </c>
      <c r="D2331" s="59">
        <v>1043</v>
      </c>
      <c r="E2331" s="59" t="s">
        <v>267</v>
      </c>
    </row>
    <row r="2332" spans="1:5">
      <c r="A2332" s="64">
        <v>4272</v>
      </c>
      <c r="B2332" s="64">
        <v>51</v>
      </c>
      <c r="C2332" s="59">
        <v>325</v>
      </c>
      <c r="D2332" s="59">
        <v>1043</v>
      </c>
      <c r="E2332" s="59" t="s">
        <v>267</v>
      </c>
    </row>
    <row r="2333" spans="1:5">
      <c r="A2333" s="64">
        <v>4275</v>
      </c>
      <c r="B2333" s="64">
        <v>51</v>
      </c>
      <c r="C2333" s="59">
        <v>325</v>
      </c>
      <c r="D2333" s="59">
        <v>1043</v>
      </c>
      <c r="E2333" s="59" t="s">
        <v>267</v>
      </c>
    </row>
    <row r="2334" spans="1:5">
      <c r="A2334" s="64">
        <v>4280</v>
      </c>
      <c r="B2334" s="64">
        <v>51</v>
      </c>
      <c r="C2334" s="59">
        <v>325</v>
      </c>
      <c r="D2334" s="59">
        <v>1043</v>
      </c>
      <c r="E2334" s="59" t="s">
        <v>267</v>
      </c>
    </row>
    <row r="2335" spans="1:5">
      <c r="A2335" s="64">
        <v>4285</v>
      </c>
      <c r="B2335" s="64">
        <v>51</v>
      </c>
      <c r="C2335" s="59">
        <v>325</v>
      </c>
      <c r="D2335" s="59">
        <v>1043</v>
      </c>
      <c r="E2335" s="59" t="s">
        <v>267</v>
      </c>
    </row>
    <row r="2336" spans="1:5">
      <c r="A2336" s="64">
        <v>4287</v>
      </c>
      <c r="B2336" s="64">
        <v>51</v>
      </c>
      <c r="C2336" s="59">
        <v>325</v>
      </c>
      <c r="D2336" s="59">
        <v>1043</v>
      </c>
      <c r="E2336" s="59" t="s">
        <v>267</v>
      </c>
    </row>
    <row r="2337" spans="1:5">
      <c r="A2337" s="64">
        <v>4300</v>
      </c>
      <c r="B2337" s="64">
        <v>51</v>
      </c>
      <c r="C2337" s="59">
        <v>325</v>
      </c>
      <c r="D2337" s="59">
        <v>1043</v>
      </c>
      <c r="E2337" s="59" t="s">
        <v>267</v>
      </c>
    </row>
    <row r="2338" spans="1:5">
      <c r="A2338" s="64">
        <v>4301</v>
      </c>
      <c r="B2338" s="64">
        <v>51</v>
      </c>
      <c r="C2338" s="59">
        <v>325</v>
      </c>
      <c r="D2338" s="59">
        <v>1043</v>
      </c>
      <c r="E2338" s="59" t="s">
        <v>267</v>
      </c>
    </row>
    <row r="2339" spans="1:5">
      <c r="A2339" s="64">
        <v>4303</v>
      </c>
      <c r="B2339" s="64">
        <v>51</v>
      </c>
      <c r="C2339" s="59">
        <v>325</v>
      </c>
      <c r="D2339" s="59">
        <v>1043</v>
      </c>
      <c r="E2339" s="59" t="s">
        <v>267</v>
      </c>
    </row>
    <row r="2340" spans="1:5">
      <c r="A2340" s="64">
        <v>4304</v>
      </c>
      <c r="B2340" s="64">
        <v>51</v>
      </c>
      <c r="C2340" s="59">
        <v>325</v>
      </c>
      <c r="D2340" s="59">
        <v>1043</v>
      </c>
      <c r="E2340" s="59" t="s">
        <v>267</v>
      </c>
    </row>
    <row r="2341" spans="1:5">
      <c r="A2341" s="64">
        <v>4305</v>
      </c>
      <c r="B2341" s="64">
        <v>51</v>
      </c>
      <c r="C2341" s="59">
        <v>325</v>
      </c>
      <c r="D2341" s="59">
        <v>1043</v>
      </c>
      <c r="E2341" s="59" t="s">
        <v>267</v>
      </c>
    </row>
    <row r="2342" spans="1:5">
      <c r="A2342" s="64">
        <v>4306</v>
      </c>
      <c r="B2342" s="64">
        <v>51</v>
      </c>
      <c r="C2342" s="59">
        <v>325</v>
      </c>
      <c r="D2342" s="59">
        <v>1043</v>
      </c>
      <c r="E2342" s="59" t="s">
        <v>267</v>
      </c>
    </row>
    <row r="2343" spans="1:5">
      <c r="A2343" s="64">
        <v>4307</v>
      </c>
      <c r="B2343" s="64">
        <v>51</v>
      </c>
      <c r="C2343" s="59">
        <v>325</v>
      </c>
      <c r="D2343" s="59">
        <v>1043</v>
      </c>
      <c r="E2343" s="59" t="s">
        <v>267</v>
      </c>
    </row>
    <row r="2344" spans="1:5">
      <c r="A2344" s="64">
        <v>4309</v>
      </c>
      <c r="B2344" s="64">
        <v>51</v>
      </c>
      <c r="C2344" s="59">
        <v>325</v>
      </c>
      <c r="D2344" s="59">
        <v>1043</v>
      </c>
      <c r="E2344" s="59" t="s">
        <v>267</v>
      </c>
    </row>
    <row r="2345" spans="1:5">
      <c r="A2345" s="64">
        <v>4310</v>
      </c>
      <c r="B2345" s="64">
        <v>51</v>
      </c>
      <c r="C2345" s="59">
        <v>325</v>
      </c>
      <c r="D2345" s="59">
        <v>1043</v>
      </c>
      <c r="E2345" s="59" t="s">
        <v>267</v>
      </c>
    </row>
    <row r="2346" spans="1:5">
      <c r="A2346" s="64">
        <v>4311</v>
      </c>
      <c r="B2346" s="64">
        <v>51</v>
      </c>
      <c r="C2346" s="59">
        <v>325</v>
      </c>
      <c r="D2346" s="59">
        <v>1043</v>
      </c>
      <c r="E2346" s="59" t="s">
        <v>267</v>
      </c>
    </row>
    <row r="2347" spans="1:5">
      <c r="A2347" s="64">
        <v>4312</v>
      </c>
      <c r="B2347" s="64">
        <v>51</v>
      </c>
      <c r="C2347" s="59">
        <v>325</v>
      </c>
      <c r="D2347" s="59">
        <v>1043</v>
      </c>
      <c r="E2347" s="59" t="s">
        <v>267</v>
      </c>
    </row>
    <row r="2348" spans="1:5">
      <c r="A2348" s="64">
        <v>4313</v>
      </c>
      <c r="B2348" s="64">
        <v>51</v>
      </c>
      <c r="C2348" s="59">
        <v>325</v>
      </c>
      <c r="D2348" s="59">
        <v>1043</v>
      </c>
      <c r="E2348" s="59" t="s">
        <v>267</v>
      </c>
    </row>
    <row r="2349" spans="1:5">
      <c r="A2349" s="64">
        <v>4340</v>
      </c>
      <c r="B2349" s="64">
        <v>51</v>
      </c>
      <c r="C2349" s="59">
        <v>325</v>
      </c>
      <c r="D2349" s="59">
        <v>1043</v>
      </c>
      <c r="E2349" s="59" t="s">
        <v>267</v>
      </c>
    </row>
    <row r="2350" spans="1:5">
      <c r="A2350" s="64">
        <v>4341</v>
      </c>
      <c r="B2350" s="64">
        <v>51</v>
      </c>
      <c r="C2350" s="59">
        <v>325</v>
      </c>
      <c r="D2350" s="59">
        <v>1043</v>
      </c>
      <c r="E2350" s="59" t="s">
        <v>267</v>
      </c>
    </row>
    <row r="2351" spans="1:5">
      <c r="A2351" s="64">
        <v>4342</v>
      </c>
      <c r="B2351" s="64">
        <v>51</v>
      </c>
      <c r="C2351" s="59">
        <v>325</v>
      </c>
      <c r="D2351" s="59">
        <v>1043</v>
      </c>
      <c r="E2351" s="59" t="s">
        <v>267</v>
      </c>
    </row>
    <row r="2352" spans="1:5">
      <c r="A2352" s="64">
        <v>4343</v>
      </c>
      <c r="B2352" s="64">
        <v>51</v>
      </c>
      <c r="C2352" s="59">
        <v>325</v>
      </c>
      <c r="D2352" s="59">
        <v>1043</v>
      </c>
      <c r="E2352" s="59" t="s">
        <v>267</v>
      </c>
    </row>
    <row r="2353" spans="1:5">
      <c r="A2353" s="64">
        <v>4344</v>
      </c>
      <c r="B2353" s="64">
        <v>51</v>
      </c>
      <c r="C2353" s="59">
        <v>325</v>
      </c>
      <c r="D2353" s="59">
        <v>1043</v>
      </c>
      <c r="E2353" s="59" t="s">
        <v>267</v>
      </c>
    </row>
    <row r="2354" spans="1:5">
      <c r="A2354" s="64">
        <v>4345</v>
      </c>
      <c r="B2354" s="64">
        <v>51</v>
      </c>
      <c r="C2354" s="59">
        <v>325</v>
      </c>
      <c r="D2354" s="59">
        <v>1043</v>
      </c>
      <c r="E2354" s="59" t="s">
        <v>267</v>
      </c>
    </row>
    <row r="2355" spans="1:5">
      <c r="A2355" s="64">
        <v>4346</v>
      </c>
      <c r="B2355" s="64">
        <v>51</v>
      </c>
      <c r="C2355" s="59">
        <v>325</v>
      </c>
      <c r="D2355" s="59">
        <v>1043</v>
      </c>
      <c r="E2355" s="59" t="s">
        <v>267</v>
      </c>
    </row>
    <row r="2356" spans="1:5">
      <c r="A2356" s="64">
        <v>4347</v>
      </c>
      <c r="B2356" s="64">
        <v>51</v>
      </c>
      <c r="C2356" s="59">
        <v>325</v>
      </c>
      <c r="D2356" s="59">
        <v>1043</v>
      </c>
      <c r="E2356" s="59" t="s">
        <v>267</v>
      </c>
    </row>
    <row r="2357" spans="1:5">
      <c r="A2357" s="64">
        <v>4350</v>
      </c>
      <c r="B2357" s="64">
        <v>49</v>
      </c>
      <c r="C2357" s="59">
        <v>660</v>
      </c>
      <c r="D2357" s="59">
        <v>876</v>
      </c>
      <c r="E2357" s="59" t="s">
        <v>267</v>
      </c>
    </row>
    <row r="2358" spans="1:5">
      <c r="A2358" s="64">
        <v>4352</v>
      </c>
      <c r="B2358" s="64">
        <v>49</v>
      </c>
      <c r="C2358" s="59">
        <v>660</v>
      </c>
      <c r="D2358" s="59">
        <v>876</v>
      </c>
      <c r="E2358" s="59" t="s">
        <v>267</v>
      </c>
    </row>
    <row r="2359" spans="1:5">
      <c r="A2359" s="64">
        <v>4354</v>
      </c>
      <c r="B2359" s="64">
        <v>49</v>
      </c>
      <c r="C2359" s="59">
        <v>660</v>
      </c>
      <c r="D2359" s="59">
        <v>876</v>
      </c>
      <c r="E2359" s="59" t="s">
        <v>267</v>
      </c>
    </row>
    <row r="2360" spans="1:5">
      <c r="A2360" s="64">
        <v>4355</v>
      </c>
      <c r="B2360" s="64">
        <v>49</v>
      </c>
      <c r="C2360" s="59">
        <v>660</v>
      </c>
      <c r="D2360" s="59">
        <v>876</v>
      </c>
      <c r="E2360" s="59" t="s">
        <v>267</v>
      </c>
    </row>
    <row r="2361" spans="1:5">
      <c r="A2361" s="64">
        <v>4356</v>
      </c>
      <c r="B2361" s="64">
        <v>49</v>
      </c>
      <c r="C2361" s="59">
        <v>660</v>
      </c>
      <c r="D2361" s="59">
        <v>876</v>
      </c>
      <c r="E2361" s="59" t="s">
        <v>267</v>
      </c>
    </row>
    <row r="2362" spans="1:5">
      <c r="A2362" s="64">
        <v>4357</v>
      </c>
      <c r="B2362" s="64">
        <v>49</v>
      </c>
      <c r="C2362" s="59">
        <v>660</v>
      </c>
      <c r="D2362" s="59">
        <v>876</v>
      </c>
      <c r="E2362" s="59" t="s">
        <v>267</v>
      </c>
    </row>
    <row r="2363" spans="1:5">
      <c r="A2363" s="64">
        <v>4358</v>
      </c>
      <c r="B2363" s="64">
        <v>49</v>
      </c>
      <c r="C2363" s="59">
        <v>660</v>
      </c>
      <c r="D2363" s="59">
        <v>876</v>
      </c>
      <c r="E2363" s="59" t="s">
        <v>267</v>
      </c>
    </row>
    <row r="2364" spans="1:5">
      <c r="A2364" s="64">
        <v>4359</v>
      </c>
      <c r="B2364" s="64">
        <v>49</v>
      </c>
      <c r="C2364" s="59">
        <v>660</v>
      </c>
      <c r="D2364" s="59">
        <v>876</v>
      </c>
      <c r="E2364" s="59" t="s">
        <v>267</v>
      </c>
    </row>
    <row r="2365" spans="1:5">
      <c r="A2365" s="64">
        <v>4360</v>
      </c>
      <c r="B2365" s="64">
        <v>49</v>
      </c>
      <c r="C2365" s="59">
        <v>660</v>
      </c>
      <c r="D2365" s="59">
        <v>876</v>
      </c>
      <c r="E2365" s="59" t="s">
        <v>267</v>
      </c>
    </row>
    <row r="2366" spans="1:5">
      <c r="A2366" s="64">
        <v>4361</v>
      </c>
      <c r="B2366" s="64">
        <v>49</v>
      </c>
      <c r="C2366" s="59">
        <v>660</v>
      </c>
      <c r="D2366" s="59">
        <v>876</v>
      </c>
      <c r="E2366" s="59" t="s">
        <v>267</v>
      </c>
    </row>
    <row r="2367" spans="1:5">
      <c r="A2367" s="64">
        <v>4362</v>
      </c>
      <c r="B2367" s="64">
        <v>49</v>
      </c>
      <c r="C2367" s="59">
        <v>660</v>
      </c>
      <c r="D2367" s="59">
        <v>876</v>
      </c>
      <c r="E2367" s="59" t="s">
        <v>267</v>
      </c>
    </row>
    <row r="2368" spans="1:5">
      <c r="A2368" s="64">
        <v>4370</v>
      </c>
      <c r="B2368" s="64">
        <v>49</v>
      </c>
      <c r="C2368" s="59">
        <v>660</v>
      </c>
      <c r="D2368" s="59">
        <v>876</v>
      </c>
      <c r="E2368" s="59" t="s">
        <v>267</v>
      </c>
    </row>
    <row r="2369" spans="1:5">
      <c r="A2369" s="64">
        <v>4371</v>
      </c>
      <c r="B2369" s="64">
        <v>49</v>
      </c>
      <c r="C2369" s="59">
        <v>660</v>
      </c>
      <c r="D2369" s="59">
        <v>876</v>
      </c>
      <c r="E2369" s="59" t="s">
        <v>267</v>
      </c>
    </row>
    <row r="2370" spans="1:5">
      <c r="A2370" s="64">
        <v>4372</v>
      </c>
      <c r="B2370" s="64">
        <v>49</v>
      </c>
      <c r="C2370" s="59">
        <v>660</v>
      </c>
      <c r="D2370" s="59">
        <v>876</v>
      </c>
      <c r="E2370" s="59" t="s">
        <v>267</v>
      </c>
    </row>
    <row r="2371" spans="1:5">
      <c r="A2371" s="64">
        <v>4373</v>
      </c>
      <c r="B2371" s="64">
        <v>49</v>
      </c>
      <c r="C2371" s="59">
        <v>660</v>
      </c>
      <c r="D2371" s="59">
        <v>876</v>
      </c>
      <c r="E2371" s="59" t="s">
        <v>267</v>
      </c>
    </row>
    <row r="2372" spans="1:5">
      <c r="A2372" s="64">
        <v>4374</v>
      </c>
      <c r="B2372" s="64">
        <v>49</v>
      </c>
      <c r="C2372" s="59">
        <v>660</v>
      </c>
      <c r="D2372" s="59">
        <v>876</v>
      </c>
      <c r="E2372" s="59" t="s">
        <v>267</v>
      </c>
    </row>
    <row r="2373" spans="1:5">
      <c r="A2373" s="64">
        <v>4375</v>
      </c>
      <c r="B2373" s="64">
        <v>49</v>
      </c>
      <c r="C2373" s="59">
        <v>660</v>
      </c>
      <c r="D2373" s="59">
        <v>876</v>
      </c>
      <c r="E2373" s="59" t="s">
        <v>267</v>
      </c>
    </row>
    <row r="2374" spans="1:5">
      <c r="A2374" s="64">
        <v>4376</v>
      </c>
      <c r="B2374" s="64">
        <v>49</v>
      </c>
      <c r="C2374" s="59">
        <v>660</v>
      </c>
      <c r="D2374" s="59">
        <v>876</v>
      </c>
      <c r="E2374" s="59" t="s">
        <v>267</v>
      </c>
    </row>
    <row r="2375" spans="1:5">
      <c r="A2375" s="64">
        <v>4377</v>
      </c>
      <c r="B2375" s="64">
        <v>49</v>
      </c>
      <c r="C2375" s="59">
        <v>660</v>
      </c>
      <c r="D2375" s="59">
        <v>876</v>
      </c>
      <c r="E2375" s="59" t="s">
        <v>267</v>
      </c>
    </row>
    <row r="2376" spans="1:5">
      <c r="A2376" s="64">
        <v>4378</v>
      </c>
      <c r="B2376" s="64">
        <v>49</v>
      </c>
      <c r="C2376" s="59">
        <v>660</v>
      </c>
      <c r="D2376" s="59">
        <v>876</v>
      </c>
      <c r="E2376" s="59" t="s">
        <v>267</v>
      </c>
    </row>
    <row r="2377" spans="1:5">
      <c r="A2377" s="64">
        <v>4380</v>
      </c>
      <c r="B2377" s="64">
        <v>49</v>
      </c>
      <c r="C2377" s="59">
        <v>660</v>
      </c>
      <c r="D2377" s="59">
        <v>876</v>
      </c>
      <c r="E2377" s="59" t="s">
        <v>267</v>
      </c>
    </row>
    <row r="2378" spans="1:5">
      <c r="A2378" s="64">
        <v>4381</v>
      </c>
      <c r="B2378" s="64">
        <v>49</v>
      </c>
      <c r="C2378" s="59">
        <v>660</v>
      </c>
      <c r="D2378" s="59">
        <v>876</v>
      </c>
      <c r="E2378" s="59" t="s">
        <v>267</v>
      </c>
    </row>
    <row r="2379" spans="1:5">
      <c r="A2379" s="64">
        <v>4382</v>
      </c>
      <c r="B2379" s="64">
        <v>49</v>
      </c>
      <c r="C2379" s="59">
        <v>660</v>
      </c>
      <c r="D2379" s="59">
        <v>876</v>
      </c>
      <c r="E2379" s="59" t="s">
        <v>267</v>
      </c>
    </row>
    <row r="2380" spans="1:5">
      <c r="A2380" s="64">
        <v>4383</v>
      </c>
      <c r="B2380" s="64">
        <v>49</v>
      </c>
      <c r="C2380" s="59">
        <v>660</v>
      </c>
      <c r="D2380" s="59">
        <v>876</v>
      </c>
      <c r="E2380" s="59" t="s">
        <v>267</v>
      </c>
    </row>
    <row r="2381" spans="1:5">
      <c r="A2381" s="64">
        <v>4384</v>
      </c>
      <c r="B2381" s="64">
        <v>49</v>
      </c>
      <c r="C2381" s="59">
        <v>660</v>
      </c>
      <c r="D2381" s="59">
        <v>876</v>
      </c>
      <c r="E2381" s="59" t="s">
        <v>267</v>
      </c>
    </row>
    <row r="2382" spans="1:5">
      <c r="A2382" s="64">
        <v>4385</v>
      </c>
      <c r="B2382" s="64">
        <v>49</v>
      </c>
      <c r="C2382" s="59">
        <v>660</v>
      </c>
      <c r="D2382" s="59">
        <v>876</v>
      </c>
      <c r="E2382" s="59" t="s">
        <v>267</v>
      </c>
    </row>
    <row r="2383" spans="1:5">
      <c r="A2383" s="64">
        <v>4387</v>
      </c>
      <c r="B2383" s="64">
        <v>49</v>
      </c>
      <c r="C2383" s="59">
        <v>660</v>
      </c>
      <c r="D2383" s="59">
        <v>876</v>
      </c>
      <c r="E2383" s="59" t="s">
        <v>267</v>
      </c>
    </row>
    <row r="2384" spans="1:5">
      <c r="A2384" s="64">
        <v>4388</v>
      </c>
      <c r="B2384" s="64">
        <v>49</v>
      </c>
      <c r="C2384" s="59">
        <v>660</v>
      </c>
      <c r="D2384" s="59">
        <v>876</v>
      </c>
      <c r="E2384" s="59" t="s">
        <v>267</v>
      </c>
    </row>
    <row r="2385" spans="1:5">
      <c r="A2385" s="64">
        <v>4390</v>
      </c>
      <c r="B2385" s="64">
        <v>49</v>
      </c>
      <c r="C2385" s="59">
        <v>660</v>
      </c>
      <c r="D2385" s="59">
        <v>876</v>
      </c>
      <c r="E2385" s="59" t="s">
        <v>267</v>
      </c>
    </row>
    <row r="2386" spans="1:5">
      <c r="A2386" s="64">
        <v>4400</v>
      </c>
      <c r="B2386" s="64">
        <v>49</v>
      </c>
      <c r="C2386" s="59">
        <v>660</v>
      </c>
      <c r="D2386" s="59">
        <v>876</v>
      </c>
      <c r="E2386" s="59" t="s">
        <v>267</v>
      </c>
    </row>
    <row r="2387" spans="1:5">
      <c r="A2387" s="64">
        <v>4401</v>
      </c>
      <c r="B2387" s="64">
        <v>49</v>
      </c>
      <c r="C2387" s="59">
        <v>660</v>
      </c>
      <c r="D2387" s="59">
        <v>876</v>
      </c>
      <c r="E2387" s="59" t="s">
        <v>267</v>
      </c>
    </row>
    <row r="2388" spans="1:5">
      <c r="A2388" s="64">
        <v>4402</v>
      </c>
      <c r="B2388" s="64">
        <v>49</v>
      </c>
      <c r="C2388" s="59">
        <v>660</v>
      </c>
      <c r="D2388" s="59">
        <v>876</v>
      </c>
      <c r="E2388" s="59" t="s">
        <v>267</v>
      </c>
    </row>
    <row r="2389" spans="1:5">
      <c r="A2389" s="64">
        <v>4403</v>
      </c>
      <c r="B2389" s="64">
        <v>49</v>
      </c>
      <c r="C2389" s="59">
        <v>660</v>
      </c>
      <c r="D2389" s="59">
        <v>876</v>
      </c>
      <c r="E2389" s="59" t="s">
        <v>267</v>
      </c>
    </row>
    <row r="2390" spans="1:5">
      <c r="A2390" s="64">
        <v>4404</v>
      </c>
      <c r="B2390" s="64">
        <v>49</v>
      </c>
      <c r="C2390" s="59">
        <v>660</v>
      </c>
      <c r="D2390" s="59">
        <v>876</v>
      </c>
      <c r="E2390" s="59" t="s">
        <v>267</v>
      </c>
    </row>
    <row r="2391" spans="1:5">
      <c r="A2391" s="64">
        <v>4405</v>
      </c>
      <c r="B2391" s="64">
        <v>49</v>
      </c>
      <c r="C2391" s="59">
        <v>660</v>
      </c>
      <c r="D2391" s="59">
        <v>876</v>
      </c>
      <c r="E2391" s="59" t="s">
        <v>267</v>
      </c>
    </row>
    <row r="2392" spans="1:5">
      <c r="A2392" s="64">
        <v>4406</v>
      </c>
      <c r="B2392" s="64">
        <v>49</v>
      </c>
      <c r="C2392" s="59">
        <v>660</v>
      </c>
      <c r="D2392" s="59">
        <v>876</v>
      </c>
      <c r="E2392" s="59" t="s">
        <v>267</v>
      </c>
    </row>
    <row r="2393" spans="1:5">
      <c r="A2393" s="64">
        <v>4407</v>
      </c>
      <c r="B2393" s="64">
        <v>49</v>
      </c>
      <c r="C2393" s="59">
        <v>660</v>
      </c>
      <c r="D2393" s="59">
        <v>876</v>
      </c>
      <c r="E2393" s="59" t="s">
        <v>267</v>
      </c>
    </row>
    <row r="2394" spans="1:5">
      <c r="A2394" s="64">
        <v>4408</v>
      </c>
      <c r="B2394" s="64">
        <v>49</v>
      </c>
      <c r="C2394" s="59">
        <v>660</v>
      </c>
      <c r="D2394" s="59">
        <v>876</v>
      </c>
      <c r="E2394" s="59" t="s">
        <v>267</v>
      </c>
    </row>
    <row r="2395" spans="1:5">
      <c r="A2395" s="64">
        <v>4410</v>
      </c>
      <c r="B2395" s="64">
        <v>49</v>
      </c>
      <c r="C2395" s="59">
        <v>660</v>
      </c>
      <c r="D2395" s="59">
        <v>876</v>
      </c>
      <c r="E2395" s="59" t="s">
        <v>267</v>
      </c>
    </row>
    <row r="2396" spans="1:5">
      <c r="A2396" s="64">
        <v>4411</v>
      </c>
      <c r="B2396" s="64">
        <v>49</v>
      </c>
      <c r="C2396" s="59">
        <v>660</v>
      </c>
      <c r="D2396" s="59">
        <v>876</v>
      </c>
      <c r="E2396" s="59" t="s">
        <v>267</v>
      </c>
    </row>
    <row r="2397" spans="1:5">
      <c r="A2397" s="64">
        <v>4412</v>
      </c>
      <c r="B2397" s="64">
        <v>49</v>
      </c>
      <c r="C2397" s="59">
        <v>660</v>
      </c>
      <c r="D2397" s="59">
        <v>876</v>
      </c>
      <c r="E2397" s="59" t="s">
        <v>267</v>
      </c>
    </row>
    <row r="2398" spans="1:5">
      <c r="A2398" s="64">
        <v>4413</v>
      </c>
      <c r="B2398" s="64">
        <v>49</v>
      </c>
      <c r="C2398" s="59">
        <v>660</v>
      </c>
      <c r="D2398" s="59">
        <v>876</v>
      </c>
      <c r="E2398" s="59" t="s">
        <v>267</v>
      </c>
    </row>
    <row r="2399" spans="1:5">
      <c r="A2399" s="64">
        <v>4415</v>
      </c>
      <c r="B2399" s="64">
        <v>49</v>
      </c>
      <c r="C2399" s="59">
        <v>660</v>
      </c>
      <c r="D2399" s="59">
        <v>876</v>
      </c>
      <c r="E2399" s="59" t="s">
        <v>267</v>
      </c>
    </row>
    <row r="2400" spans="1:5">
      <c r="A2400" s="64">
        <v>4416</v>
      </c>
      <c r="B2400" s="64">
        <v>49</v>
      </c>
      <c r="C2400" s="59">
        <v>660</v>
      </c>
      <c r="D2400" s="59">
        <v>876</v>
      </c>
      <c r="E2400" s="59" t="s">
        <v>267</v>
      </c>
    </row>
    <row r="2401" spans="1:5">
      <c r="A2401" s="64">
        <v>4417</v>
      </c>
      <c r="B2401" s="64">
        <v>48</v>
      </c>
      <c r="C2401" s="59">
        <v>603</v>
      </c>
      <c r="D2401" s="59">
        <v>844</v>
      </c>
      <c r="E2401" s="59" t="s">
        <v>267</v>
      </c>
    </row>
    <row r="2402" spans="1:5">
      <c r="A2402" s="64">
        <v>4418</v>
      </c>
      <c r="B2402" s="64">
        <v>44</v>
      </c>
      <c r="C2402" s="59">
        <v>207</v>
      </c>
      <c r="D2402" s="59">
        <v>1143</v>
      </c>
      <c r="E2402" s="59" t="s">
        <v>267</v>
      </c>
    </row>
    <row r="2403" spans="1:5">
      <c r="A2403" s="64">
        <v>4419</v>
      </c>
      <c r="B2403" s="64">
        <v>44</v>
      </c>
      <c r="C2403" s="59">
        <v>207</v>
      </c>
      <c r="D2403" s="59">
        <v>1143</v>
      </c>
      <c r="E2403" s="59" t="s">
        <v>267</v>
      </c>
    </row>
    <row r="2404" spans="1:5">
      <c r="A2404" s="64">
        <v>4420</v>
      </c>
      <c r="B2404" s="64">
        <v>44</v>
      </c>
      <c r="C2404" s="59">
        <v>207</v>
      </c>
      <c r="D2404" s="59">
        <v>1143</v>
      </c>
      <c r="E2404" s="59" t="s">
        <v>267</v>
      </c>
    </row>
    <row r="2405" spans="1:5">
      <c r="A2405" s="64">
        <v>4421</v>
      </c>
      <c r="B2405" s="64">
        <v>49</v>
      </c>
      <c r="C2405" s="59">
        <v>660</v>
      </c>
      <c r="D2405" s="59">
        <v>876</v>
      </c>
      <c r="E2405" s="59" t="s">
        <v>267</v>
      </c>
    </row>
    <row r="2406" spans="1:5">
      <c r="A2406" s="64">
        <v>4422</v>
      </c>
      <c r="B2406" s="64">
        <v>48</v>
      </c>
      <c r="C2406" s="59">
        <v>603</v>
      </c>
      <c r="D2406" s="59">
        <v>844</v>
      </c>
      <c r="E2406" s="59" t="s">
        <v>267</v>
      </c>
    </row>
    <row r="2407" spans="1:5">
      <c r="A2407" s="64">
        <v>4423</v>
      </c>
      <c r="B2407" s="64">
        <v>48</v>
      </c>
      <c r="C2407" s="59">
        <v>603</v>
      </c>
      <c r="D2407" s="59">
        <v>844</v>
      </c>
      <c r="E2407" s="59" t="s">
        <v>267</v>
      </c>
    </row>
    <row r="2408" spans="1:5">
      <c r="A2408" s="64">
        <v>4424</v>
      </c>
      <c r="B2408" s="64">
        <v>48</v>
      </c>
      <c r="C2408" s="59">
        <v>603</v>
      </c>
      <c r="D2408" s="59">
        <v>844</v>
      </c>
      <c r="E2408" s="59" t="s">
        <v>267</v>
      </c>
    </row>
    <row r="2409" spans="1:5">
      <c r="A2409" s="64">
        <v>4425</v>
      </c>
      <c r="B2409" s="64">
        <v>48</v>
      </c>
      <c r="C2409" s="59">
        <v>603</v>
      </c>
      <c r="D2409" s="59">
        <v>844</v>
      </c>
      <c r="E2409" s="59" t="s">
        <v>267</v>
      </c>
    </row>
    <row r="2410" spans="1:5">
      <c r="A2410" s="64">
        <v>4426</v>
      </c>
      <c r="B2410" s="64">
        <v>48</v>
      </c>
      <c r="C2410" s="59">
        <v>603</v>
      </c>
      <c r="D2410" s="59">
        <v>844</v>
      </c>
      <c r="E2410" s="59" t="s">
        <v>267</v>
      </c>
    </row>
    <row r="2411" spans="1:5">
      <c r="A2411" s="64">
        <v>4427</v>
      </c>
      <c r="B2411" s="64">
        <v>48</v>
      </c>
      <c r="C2411" s="59">
        <v>603</v>
      </c>
      <c r="D2411" s="59">
        <v>844</v>
      </c>
      <c r="E2411" s="59" t="s">
        <v>267</v>
      </c>
    </row>
    <row r="2412" spans="1:5">
      <c r="A2412" s="64">
        <v>4428</v>
      </c>
      <c r="B2412" s="64">
        <v>48</v>
      </c>
      <c r="C2412" s="59">
        <v>603</v>
      </c>
      <c r="D2412" s="59">
        <v>844</v>
      </c>
      <c r="E2412" s="59" t="s">
        <v>267</v>
      </c>
    </row>
    <row r="2413" spans="1:5">
      <c r="A2413" s="64">
        <v>4454</v>
      </c>
      <c r="B2413" s="64">
        <v>48</v>
      </c>
      <c r="C2413" s="59">
        <v>603</v>
      </c>
      <c r="D2413" s="59">
        <v>844</v>
      </c>
      <c r="E2413" s="59" t="s">
        <v>267</v>
      </c>
    </row>
    <row r="2414" spans="1:5">
      <c r="A2414" s="64">
        <v>4455</v>
      </c>
      <c r="B2414" s="64">
        <v>48</v>
      </c>
      <c r="C2414" s="59">
        <v>603</v>
      </c>
      <c r="D2414" s="59">
        <v>844</v>
      </c>
      <c r="E2414" s="59" t="s">
        <v>267</v>
      </c>
    </row>
    <row r="2415" spans="1:5">
      <c r="A2415" s="64">
        <v>4461</v>
      </c>
      <c r="B2415" s="64">
        <v>48</v>
      </c>
      <c r="C2415" s="59">
        <v>603</v>
      </c>
      <c r="D2415" s="59">
        <v>844</v>
      </c>
      <c r="E2415" s="59" t="s">
        <v>267</v>
      </c>
    </row>
    <row r="2416" spans="1:5">
      <c r="A2416" s="64">
        <v>4462</v>
      </c>
      <c r="B2416" s="64">
        <v>48</v>
      </c>
      <c r="C2416" s="59">
        <v>603</v>
      </c>
      <c r="D2416" s="59">
        <v>844</v>
      </c>
      <c r="E2416" s="59" t="s">
        <v>267</v>
      </c>
    </row>
    <row r="2417" spans="1:5">
      <c r="A2417" s="64">
        <v>4465</v>
      </c>
      <c r="B2417" s="64">
        <v>48</v>
      </c>
      <c r="C2417" s="59">
        <v>603</v>
      </c>
      <c r="D2417" s="59">
        <v>844</v>
      </c>
      <c r="E2417" s="59" t="s">
        <v>267</v>
      </c>
    </row>
    <row r="2418" spans="1:5">
      <c r="A2418" s="64">
        <v>4467</v>
      </c>
      <c r="B2418" s="64">
        <v>48</v>
      </c>
      <c r="C2418" s="59">
        <v>603</v>
      </c>
      <c r="D2418" s="59">
        <v>844</v>
      </c>
      <c r="E2418" s="59" t="s">
        <v>267</v>
      </c>
    </row>
    <row r="2419" spans="1:5">
      <c r="A2419" s="64">
        <v>4468</v>
      </c>
      <c r="B2419" s="64">
        <v>48</v>
      </c>
      <c r="C2419" s="59">
        <v>603</v>
      </c>
      <c r="D2419" s="59">
        <v>844</v>
      </c>
      <c r="E2419" s="59" t="s">
        <v>267</v>
      </c>
    </row>
    <row r="2420" spans="1:5">
      <c r="A2420" s="64">
        <v>4470</v>
      </c>
      <c r="B2420" s="64">
        <v>48</v>
      </c>
      <c r="C2420" s="59">
        <v>603</v>
      </c>
      <c r="D2420" s="59">
        <v>844</v>
      </c>
      <c r="E2420" s="59" t="s">
        <v>267</v>
      </c>
    </row>
    <row r="2421" spans="1:5">
      <c r="A2421" s="64">
        <v>4471</v>
      </c>
      <c r="B2421" s="64">
        <v>48</v>
      </c>
      <c r="C2421" s="59">
        <v>603</v>
      </c>
      <c r="D2421" s="59">
        <v>844</v>
      </c>
      <c r="E2421" s="59" t="s">
        <v>267</v>
      </c>
    </row>
    <row r="2422" spans="1:5">
      <c r="A2422" s="64">
        <v>4472</v>
      </c>
      <c r="B2422" s="64">
        <v>45</v>
      </c>
      <c r="C2422" s="59">
        <v>255</v>
      </c>
      <c r="D2422" s="59">
        <v>1024</v>
      </c>
      <c r="E2422" s="59" t="s">
        <v>267</v>
      </c>
    </row>
    <row r="2423" spans="1:5">
      <c r="A2423" s="64">
        <v>4474</v>
      </c>
      <c r="B2423" s="64">
        <v>47</v>
      </c>
      <c r="C2423" s="59">
        <v>380</v>
      </c>
      <c r="D2423" s="59">
        <v>820</v>
      </c>
      <c r="E2423" s="59" t="s">
        <v>267</v>
      </c>
    </row>
    <row r="2424" spans="1:5">
      <c r="A2424" s="64">
        <v>4475</v>
      </c>
      <c r="B2424" s="64">
        <v>48</v>
      </c>
      <c r="C2424" s="59">
        <v>603</v>
      </c>
      <c r="D2424" s="59">
        <v>844</v>
      </c>
      <c r="E2424" s="59" t="s">
        <v>267</v>
      </c>
    </row>
    <row r="2425" spans="1:5">
      <c r="A2425" s="64">
        <v>4477</v>
      </c>
      <c r="B2425" s="64">
        <v>45</v>
      </c>
      <c r="C2425" s="59">
        <v>255</v>
      </c>
      <c r="D2425" s="59">
        <v>1024</v>
      </c>
      <c r="E2425" s="59" t="s">
        <v>267</v>
      </c>
    </row>
    <row r="2426" spans="1:5">
      <c r="A2426" s="64">
        <v>4478</v>
      </c>
      <c r="B2426" s="64">
        <v>45</v>
      </c>
      <c r="C2426" s="59">
        <v>255</v>
      </c>
      <c r="D2426" s="59">
        <v>1024</v>
      </c>
      <c r="E2426" s="59" t="s">
        <v>267</v>
      </c>
    </row>
    <row r="2427" spans="1:5">
      <c r="A2427" s="64">
        <v>4479</v>
      </c>
      <c r="B2427" s="64">
        <v>48</v>
      </c>
      <c r="C2427" s="59">
        <v>603</v>
      </c>
      <c r="D2427" s="59">
        <v>844</v>
      </c>
      <c r="E2427" s="59" t="s">
        <v>267</v>
      </c>
    </row>
    <row r="2428" spans="1:5">
      <c r="A2428" s="64">
        <v>4480</v>
      </c>
      <c r="B2428" s="64">
        <v>47</v>
      </c>
      <c r="C2428" s="59">
        <v>380</v>
      </c>
      <c r="D2428" s="59">
        <v>820</v>
      </c>
      <c r="E2428" s="59" t="s">
        <v>267</v>
      </c>
    </row>
    <row r="2429" spans="1:5">
      <c r="A2429" s="64">
        <v>4481</v>
      </c>
      <c r="B2429" s="64">
        <v>47</v>
      </c>
      <c r="C2429" s="59">
        <v>380</v>
      </c>
      <c r="D2429" s="59">
        <v>820</v>
      </c>
      <c r="E2429" s="59" t="s">
        <v>267</v>
      </c>
    </row>
    <row r="2430" spans="1:5">
      <c r="A2430" s="64">
        <v>4482</v>
      </c>
      <c r="B2430" s="64">
        <v>47</v>
      </c>
      <c r="C2430" s="59">
        <v>380</v>
      </c>
      <c r="D2430" s="59">
        <v>820</v>
      </c>
      <c r="E2430" s="59" t="s">
        <v>267</v>
      </c>
    </row>
    <row r="2431" spans="1:5">
      <c r="A2431" s="64">
        <v>4486</v>
      </c>
      <c r="B2431" s="64">
        <v>48</v>
      </c>
      <c r="C2431" s="59">
        <v>603</v>
      </c>
      <c r="D2431" s="59">
        <v>844</v>
      </c>
      <c r="E2431" s="59" t="s">
        <v>267</v>
      </c>
    </row>
    <row r="2432" spans="1:5">
      <c r="A2432" s="64">
        <v>4487</v>
      </c>
      <c r="B2432" s="64">
        <v>48</v>
      </c>
      <c r="C2432" s="59">
        <v>603</v>
      </c>
      <c r="D2432" s="59">
        <v>844</v>
      </c>
      <c r="E2432" s="59" t="s">
        <v>267</v>
      </c>
    </row>
    <row r="2433" spans="1:5">
      <c r="A2433" s="64">
        <v>4488</v>
      </c>
      <c r="B2433" s="64">
        <v>48</v>
      </c>
      <c r="C2433" s="59">
        <v>603</v>
      </c>
      <c r="D2433" s="59">
        <v>844</v>
      </c>
      <c r="E2433" s="59" t="s">
        <v>267</v>
      </c>
    </row>
    <row r="2434" spans="1:5">
      <c r="A2434" s="64">
        <v>4489</v>
      </c>
      <c r="B2434" s="64">
        <v>48</v>
      </c>
      <c r="C2434" s="59">
        <v>603</v>
      </c>
      <c r="D2434" s="59">
        <v>844</v>
      </c>
      <c r="E2434" s="59" t="s">
        <v>267</v>
      </c>
    </row>
    <row r="2435" spans="1:5">
      <c r="A2435" s="64">
        <v>4490</v>
      </c>
      <c r="B2435" s="64">
        <v>48</v>
      </c>
      <c r="C2435" s="59">
        <v>603</v>
      </c>
      <c r="D2435" s="59">
        <v>844</v>
      </c>
      <c r="E2435" s="59" t="s">
        <v>267</v>
      </c>
    </row>
    <row r="2436" spans="1:5">
      <c r="A2436" s="64">
        <v>4491</v>
      </c>
      <c r="B2436" s="64">
        <v>48</v>
      </c>
      <c r="C2436" s="59">
        <v>603</v>
      </c>
      <c r="D2436" s="59">
        <v>844</v>
      </c>
      <c r="E2436" s="59" t="s">
        <v>267</v>
      </c>
    </row>
    <row r="2437" spans="1:5">
      <c r="A2437" s="64">
        <v>4492</v>
      </c>
      <c r="B2437" s="64">
        <v>47</v>
      </c>
      <c r="C2437" s="59">
        <v>380</v>
      </c>
      <c r="D2437" s="59">
        <v>820</v>
      </c>
      <c r="E2437" s="59" t="s">
        <v>267</v>
      </c>
    </row>
    <row r="2438" spans="1:5">
      <c r="A2438" s="64">
        <v>4493</v>
      </c>
      <c r="B2438" s="64">
        <v>48</v>
      </c>
      <c r="C2438" s="59">
        <v>603</v>
      </c>
      <c r="D2438" s="59">
        <v>844</v>
      </c>
      <c r="E2438" s="59" t="s">
        <v>267</v>
      </c>
    </row>
    <row r="2439" spans="1:5">
      <c r="A2439" s="64">
        <v>4494</v>
      </c>
      <c r="B2439" s="64">
        <v>49</v>
      </c>
      <c r="C2439" s="59">
        <v>660</v>
      </c>
      <c r="D2439" s="59">
        <v>876</v>
      </c>
      <c r="E2439" s="59" t="s">
        <v>267</v>
      </c>
    </row>
    <row r="2440" spans="1:5">
      <c r="A2440" s="64">
        <v>4496</v>
      </c>
      <c r="B2440" s="64">
        <v>49</v>
      </c>
      <c r="C2440" s="59">
        <v>660</v>
      </c>
      <c r="D2440" s="59">
        <v>876</v>
      </c>
      <c r="E2440" s="59" t="s">
        <v>267</v>
      </c>
    </row>
    <row r="2441" spans="1:5">
      <c r="A2441" s="64">
        <v>4497</v>
      </c>
      <c r="B2441" s="64">
        <v>49</v>
      </c>
      <c r="C2441" s="59">
        <v>660</v>
      </c>
      <c r="D2441" s="59">
        <v>876</v>
      </c>
      <c r="E2441" s="59" t="s">
        <v>267</v>
      </c>
    </row>
    <row r="2442" spans="1:5">
      <c r="A2442" s="64">
        <v>4498</v>
      </c>
      <c r="B2442" s="64">
        <v>49</v>
      </c>
      <c r="C2442" s="59">
        <v>660</v>
      </c>
      <c r="D2442" s="59">
        <v>876</v>
      </c>
      <c r="E2442" s="59" t="s">
        <v>267</v>
      </c>
    </row>
    <row r="2443" spans="1:5">
      <c r="A2443" s="64">
        <v>4500</v>
      </c>
      <c r="B2443" s="64">
        <v>51</v>
      </c>
      <c r="C2443" s="59">
        <v>325</v>
      </c>
      <c r="D2443" s="59">
        <v>1043</v>
      </c>
      <c r="E2443" s="59" t="s">
        <v>267</v>
      </c>
    </row>
    <row r="2444" spans="1:5">
      <c r="A2444" s="64">
        <v>4501</v>
      </c>
      <c r="B2444" s="64">
        <v>51</v>
      </c>
      <c r="C2444" s="59">
        <v>325</v>
      </c>
      <c r="D2444" s="59">
        <v>1043</v>
      </c>
      <c r="E2444" s="59" t="s">
        <v>267</v>
      </c>
    </row>
    <row r="2445" spans="1:5">
      <c r="A2445" s="64">
        <v>4502</v>
      </c>
      <c r="B2445" s="64">
        <v>51</v>
      </c>
      <c r="C2445" s="59">
        <v>325</v>
      </c>
      <c r="D2445" s="59">
        <v>1043</v>
      </c>
      <c r="E2445" s="59" t="s">
        <v>267</v>
      </c>
    </row>
    <row r="2446" spans="1:5">
      <c r="A2446" s="64">
        <v>4503</v>
      </c>
      <c r="B2446" s="64">
        <v>51</v>
      </c>
      <c r="C2446" s="59">
        <v>325</v>
      </c>
      <c r="D2446" s="59">
        <v>1043</v>
      </c>
      <c r="E2446" s="59" t="s">
        <v>267</v>
      </c>
    </row>
    <row r="2447" spans="1:5">
      <c r="A2447" s="64">
        <v>4504</v>
      </c>
      <c r="B2447" s="64">
        <v>51</v>
      </c>
      <c r="C2447" s="59">
        <v>325</v>
      </c>
      <c r="D2447" s="59">
        <v>1043</v>
      </c>
      <c r="E2447" s="59" t="s">
        <v>267</v>
      </c>
    </row>
    <row r="2448" spans="1:5">
      <c r="A2448" s="64">
        <v>4505</v>
      </c>
      <c r="B2448" s="64">
        <v>51</v>
      </c>
      <c r="C2448" s="59">
        <v>325</v>
      </c>
      <c r="D2448" s="59">
        <v>1043</v>
      </c>
      <c r="E2448" s="59" t="s">
        <v>267</v>
      </c>
    </row>
    <row r="2449" spans="1:5">
      <c r="A2449" s="64">
        <v>4506</v>
      </c>
      <c r="B2449" s="64">
        <v>51</v>
      </c>
      <c r="C2449" s="59">
        <v>325</v>
      </c>
      <c r="D2449" s="59">
        <v>1043</v>
      </c>
      <c r="E2449" s="59" t="s">
        <v>267</v>
      </c>
    </row>
    <row r="2450" spans="1:5">
      <c r="A2450" s="64">
        <v>4507</v>
      </c>
      <c r="B2450" s="64">
        <v>51</v>
      </c>
      <c r="C2450" s="59">
        <v>325</v>
      </c>
      <c r="D2450" s="59">
        <v>1043</v>
      </c>
      <c r="E2450" s="59" t="s">
        <v>267</v>
      </c>
    </row>
    <row r="2451" spans="1:5">
      <c r="A2451" s="64">
        <v>4508</v>
      </c>
      <c r="B2451" s="64">
        <v>51</v>
      </c>
      <c r="C2451" s="59">
        <v>325</v>
      </c>
      <c r="D2451" s="59">
        <v>1043</v>
      </c>
      <c r="E2451" s="59" t="s">
        <v>267</v>
      </c>
    </row>
    <row r="2452" spans="1:5">
      <c r="A2452" s="64">
        <v>4509</v>
      </c>
      <c r="B2452" s="64">
        <v>51</v>
      </c>
      <c r="C2452" s="59">
        <v>325</v>
      </c>
      <c r="D2452" s="59">
        <v>1043</v>
      </c>
      <c r="E2452" s="59" t="s">
        <v>267</v>
      </c>
    </row>
    <row r="2453" spans="1:5">
      <c r="A2453" s="64">
        <v>4510</v>
      </c>
      <c r="B2453" s="64">
        <v>51</v>
      </c>
      <c r="C2453" s="59">
        <v>325</v>
      </c>
      <c r="D2453" s="59">
        <v>1043</v>
      </c>
      <c r="E2453" s="59" t="s">
        <v>267</v>
      </c>
    </row>
    <row r="2454" spans="1:5">
      <c r="A2454" s="64">
        <v>4511</v>
      </c>
      <c r="B2454" s="64">
        <v>51</v>
      </c>
      <c r="C2454" s="59">
        <v>325</v>
      </c>
      <c r="D2454" s="59">
        <v>1043</v>
      </c>
      <c r="E2454" s="59" t="s">
        <v>267</v>
      </c>
    </row>
    <row r="2455" spans="1:5">
      <c r="A2455" s="64">
        <v>4512</v>
      </c>
      <c r="B2455" s="64">
        <v>51</v>
      </c>
      <c r="C2455" s="59">
        <v>325</v>
      </c>
      <c r="D2455" s="59">
        <v>1043</v>
      </c>
      <c r="E2455" s="59" t="s">
        <v>267</v>
      </c>
    </row>
    <row r="2456" spans="1:5">
      <c r="A2456" s="64">
        <v>4514</v>
      </c>
      <c r="B2456" s="64">
        <v>51</v>
      </c>
      <c r="C2456" s="59">
        <v>325</v>
      </c>
      <c r="D2456" s="59">
        <v>1043</v>
      </c>
      <c r="E2456" s="59" t="s">
        <v>267</v>
      </c>
    </row>
    <row r="2457" spans="1:5">
      <c r="A2457" s="64">
        <v>4515</v>
      </c>
      <c r="B2457" s="64">
        <v>51</v>
      </c>
      <c r="C2457" s="59">
        <v>325</v>
      </c>
      <c r="D2457" s="59">
        <v>1043</v>
      </c>
      <c r="E2457" s="59" t="s">
        <v>267</v>
      </c>
    </row>
    <row r="2458" spans="1:5">
      <c r="A2458" s="64">
        <v>4516</v>
      </c>
      <c r="B2458" s="64">
        <v>51</v>
      </c>
      <c r="C2458" s="59">
        <v>325</v>
      </c>
      <c r="D2458" s="59">
        <v>1043</v>
      </c>
      <c r="E2458" s="59" t="s">
        <v>267</v>
      </c>
    </row>
    <row r="2459" spans="1:5">
      <c r="A2459" s="64">
        <v>4517</v>
      </c>
      <c r="B2459" s="64">
        <v>51</v>
      </c>
      <c r="C2459" s="59">
        <v>325</v>
      </c>
      <c r="D2459" s="59">
        <v>1043</v>
      </c>
      <c r="E2459" s="59" t="s">
        <v>267</v>
      </c>
    </row>
    <row r="2460" spans="1:5">
      <c r="A2460" s="64">
        <v>4518</v>
      </c>
      <c r="B2460" s="64">
        <v>51</v>
      </c>
      <c r="C2460" s="59">
        <v>325</v>
      </c>
      <c r="D2460" s="59">
        <v>1043</v>
      </c>
      <c r="E2460" s="59" t="s">
        <v>267</v>
      </c>
    </row>
    <row r="2461" spans="1:5">
      <c r="A2461" s="64">
        <v>4519</v>
      </c>
      <c r="B2461" s="64">
        <v>51</v>
      </c>
      <c r="C2461" s="59">
        <v>325</v>
      </c>
      <c r="D2461" s="59">
        <v>1043</v>
      </c>
      <c r="E2461" s="59" t="s">
        <v>267</v>
      </c>
    </row>
    <row r="2462" spans="1:5">
      <c r="A2462" s="64">
        <v>4520</v>
      </c>
      <c r="B2462" s="64">
        <v>51</v>
      </c>
      <c r="C2462" s="59">
        <v>325</v>
      </c>
      <c r="D2462" s="59">
        <v>1043</v>
      </c>
      <c r="E2462" s="59" t="s">
        <v>267</v>
      </c>
    </row>
    <row r="2463" spans="1:5">
      <c r="A2463" s="64">
        <v>4521</v>
      </c>
      <c r="B2463" s="64">
        <v>51</v>
      </c>
      <c r="C2463" s="59">
        <v>325</v>
      </c>
      <c r="D2463" s="59">
        <v>1043</v>
      </c>
      <c r="E2463" s="59" t="s">
        <v>267</v>
      </c>
    </row>
    <row r="2464" spans="1:5">
      <c r="A2464" s="64">
        <v>4550</v>
      </c>
      <c r="B2464" s="64">
        <v>51</v>
      </c>
      <c r="C2464" s="59">
        <v>325</v>
      </c>
      <c r="D2464" s="59">
        <v>1043</v>
      </c>
      <c r="E2464" s="59" t="s">
        <v>267</v>
      </c>
    </row>
    <row r="2465" spans="1:5">
      <c r="A2465" s="64">
        <v>4551</v>
      </c>
      <c r="B2465" s="64">
        <v>51</v>
      </c>
      <c r="C2465" s="59">
        <v>325</v>
      </c>
      <c r="D2465" s="59">
        <v>1043</v>
      </c>
      <c r="E2465" s="59" t="s">
        <v>267</v>
      </c>
    </row>
    <row r="2466" spans="1:5">
      <c r="A2466" s="64">
        <v>4552</v>
      </c>
      <c r="B2466" s="64">
        <v>51</v>
      </c>
      <c r="C2466" s="59">
        <v>325</v>
      </c>
      <c r="D2466" s="59">
        <v>1043</v>
      </c>
      <c r="E2466" s="59" t="s">
        <v>267</v>
      </c>
    </row>
    <row r="2467" spans="1:5">
      <c r="A2467" s="64">
        <v>4553</v>
      </c>
      <c r="B2467" s="64">
        <v>51</v>
      </c>
      <c r="C2467" s="59">
        <v>325</v>
      </c>
      <c r="D2467" s="59">
        <v>1043</v>
      </c>
      <c r="E2467" s="59" t="s">
        <v>267</v>
      </c>
    </row>
    <row r="2468" spans="1:5">
      <c r="A2468" s="64">
        <v>4554</v>
      </c>
      <c r="B2468" s="64">
        <v>51</v>
      </c>
      <c r="C2468" s="59">
        <v>325</v>
      </c>
      <c r="D2468" s="59">
        <v>1043</v>
      </c>
      <c r="E2468" s="59" t="s">
        <v>267</v>
      </c>
    </row>
    <row r="2469" spans="1:5">
      <c r="A2469" s="64">
        <v>4555</v>
      </c>
      <c r="B2469" s="64">
        <v>51</v>
      </c>
      <c r="C2469" s="59">
        <v>325</v>
      </c>
      <c r="D2469" s="59">
        <v>1043</v>
      </c>
      <c r="E2469" s="59" t="s">
        <v>267</v>
      </c>
    </row>
    <row r="2470" spans="1:5">
      <c r="A2470" s="64">
        <v>4556</v>
      </c>
      <c r="B2470" s="64">
        <v>51</v>
      </c>
      <c r="C2470" s="59">
        <v>325</v>
      </c>
      <c r="D2470" s="59">
        <v>1043</v>
      </c>
      <c r="E2470" s="59" t="s">
        <v>267</v>
      </c>
    </row>
    <row r="2471" spans="1:5">
      <c r="A2471" s="64">
        <v>4557</v>
      </c>
      <c r="B2471" s="64">
        <v>51</v>
      </c>
      <c r="C2471" s="59">
        <v>325</v>
      </c>
      <c r="D2471" s="59">
        <v>1043</v>
      </c>
      <c r="E2471" s="59" t="s">
        <v>267</v>
      </c>
    </row>
    <row r="2472" spans="1:5">
      <c r="A2472" s="64">
        <v>4558</v>
      </c>
      <c r="B2472" s="64">
        <v>51</v>
      </c>
      <c r="C2472" s="59">
        <v>325</v>
      </c>
      <c r="D2472" s="59">
        <v>1043</v>
      </c>
      <c r="E2472" s="59" t="s">
        <v>267</v>
      </c>
    </row>
    <row r="2473" spans="1:5">
      <c r="A2473" s="64">
        <v>4559</v>
      </c>
      <c r="B2473" s="64">
        <v>51</v>
      </c>
      <c r="C2473" s="59">
        <v>325</v>
      </c>
      <c r="D2473" s="59">
        <v>1043</v>
      </c>
      <c r="E2473" s="59" t="s">
        <v>267</v>
      </c>
    </row>
    <row r="2474" spans="1:5">
      <c r="A2474" s="64">
        <v>4560</v>
      </c>
      <c r="B2474" s="64">
        <v>51</v>
      </c>
      <c r="C2474" s="59">
        <v>325</v>
      </c>
      <c r="D2474" s="59">
        <v>1043</v>
      </c>
      <c r="E2474" s="59" t="s">
        <v>267</v>
      </c>
    </row>
    <row r="2475" spans="1:5">
      <c r="A2475" s="64">
        <v>4561</v>
      </c>
      <c r="B2475" s="64">
        <v>51</v>
      </c>
      <c r="C2475" s="59">
        <v>325</v>
      </c>
      <c r="D2475" s="59">
        <v>1043</v>
      </c>
      <c r="E2475" s="59" t="s">
        <v>267</v>
      </c>
    </row>
    <row r="2476" spans="1:5">
      <c r="A2476" s="64">
        <v>4562</v>
      </c>
      <c r="B2476" s="64">
        <v>51</v>
      </c>
      <c r="C2476" s="59">
        <v>325</v>
      </c>
      <c r="D2476" s="59">
        <v>1043</v>
      </c>
      <c r="E2476" s="59" t="s">
        <v>267</v>
      </c>
    </row>
    <row r="2477" spans="1:5">
      <c r="A2477" s="64">
        <v>4563</v>
      </c>
      <c r="B2477" s="64">
        <v>51</v>
      </c>
      <c r="C2477" s="59">
        <v>325</v>
      </c>
      <c r="D2477" s="59">
        <v>1043</v>
      </c>
      <c r="E2477" s="59" t="s">
        <v>267</v>
      </c>
    </row>
    <row r="2478" spans="1:5">
      <c r="A2478" s="64">
        <v>4564</v>
      </c>
      <c r="B2478" s="64">
        <v>51</v>
      </c>
      <c r="C2478" s="59">
        <v>325</v>
      </c>
      <c r="D2478" s="59">
        <v>1043</v>
      </c>
      <c r="E2478" s="59" t="s">
        <v>267</v>
      </c>
    </row>
    <row r="2479" spans="1:5">
      <c r="A2479" s="64">
        <v>4565</v>
      </c>
      <c r="B2479" s="64">
        <v>51</v>
      </c>
      <c r="C2479" s="59">
        <v>325</v>
      </c>
      <c r="D2479" s="59">
        <v>1043</v>
      </c>
      <c r="E2479" s="59" t="s">
        <v>267</v>
      </c>
    </row>
    <row r="2480" spans="1:5">
      <c r="A2480" s="64">
        <v>4566</v>
      </c>
      <c r="B2480" s="64">
        <v>51</v>
      </c>
      <c r="C2480" s="59">
        <v>325</v>
      </c>
      <c r="D2480" s="59">
        <v>1043</v>
      </c>
      <c r="E2480" s="59" t="s">
        <v>267</v>
      </c>
    </row>
    <row r="2481" spans="1:5">
      <c r="A2481" s="64">
        <v>4567</v>
      </c>
      <c r="B2481" s="64">
        <v>51</v>
      </c>
      <c r="C2481" s="59">
        <v>325</v>
      </c>
      <c r="D2481" s="59">
        <v>1043</v>
      </c>
      <c r="E2481" s="59" t="s">
        <v>267</v>
      </c>
    </row>
    <row r="2482" spans="1:5">
      <c r="A2482" s="64">
        <v>4568</v>
      </c>
      <c r="B2482" s="64">
        <v>51</v>
      </c>
      <c r="C2482" s="59">
        <v>325</v>
      </c>
      <c r="D2482" s="59">
        <v>1043</v>
      </c>
      <c r="E2482" s="59" t="s">
        <v>267</v>
      </c>
    </row>
    <row r="2483" spans="1:5">
      <c r="A2483" s="64">
        <v>4569</v>
      </c>
      <c r="B2483" s="64">
        <v>51</v>
      </c>
      <c r="C2483" s="59">
        <v>325</v>
      </c>
      <c r="D2483" s="59">
        <v>1043</v>
      </c>
      <c r="E2483" s="59" t="s">
        <v>267</v>
      </c>
    </row>
    <row r="2484" spans="1:5">
      <c r="A2484" s="64">
        <v>4570</v>
      </c>
      <c r="B2484" s="64">
        <v>50</v>
      </c>
      <c r="C2484" s="59">
        <v>229</v>
      </c>
      <c r="D2484" s="59">
        <v>1375</v>
      </c>
      <c r="E2484" s="59" t="s">
        <v>267</v>
      </c>
    </row>
    <row r="2485" spans="1:5">
      <c r="A2485" s="64">
        <v>4571</v>
      </c>
      <c r="B2485" s="64">
        <v>51</v>
      </c>
      <c r="C2485" s="59">
        <v>325</v>
      </c>
      <c r="D2485" s="59">
        <v>1043</v>
      </c>
      <c r="E2485" s="59" t="s">
        <v>267</v>
      </c>
    </row>
    <row r="2486" spans="1:5">
      <c r="A2486" s="64">
        <v>4572</v>
      </c>
      <c r="B2486" s="64">
        <v>51</v>
      </c>
      <c r="C2486" s="59">
        <v>325</v>
      </c>
      <c r="D2486" s="59">
        <v>1043</v>
      </c>
      <c r="E2486" s="59" t="s">
        <v>267</v>
      </c>
    </row>
    <row r="2487" spans="1:5">
      <c r="A2487" s="64">
        <v>4573</v>
      </c>
      <c r="B2487" s="64">
        <v>51</v>
      </c>
      <c r="C2487" s="59">
        <v>325</v>
      </c>
      <c r="D2487" s="59">
        <v>1043</v>
      </c>
      <c r="E2487" s="59" t="s">
        <v>267</v>
      </c>
    </row>
    <row r="2488" spans="1:5">
      <c r="A2488" s="64">
        <v>4574</v>
      </c>
      <c r="B2488" s="64">
        <v>51</v>
      </c>
      <c r="C2488" s="59">
        <v>325</v>
      </c>
      <c r="D2488" s="59">
        <v>1043</v>
      </c>
      <c r="E2488" s="59" t="s">
        <v>267</v>
      </c>
    </row>
    <row r="2489" spans="1:5">
      <c r="A2489" s="64">
        <v>4575</v>
      </c>
      <c r="B2489" s="64">
        <v>51</v>
      </c>
      <c r="C2489" s="59">
        <v>325</v>
      </c>
      <c r="D2489" s="59">
        <v>1043</v>
      </c>
      <c r="E2489" s="59" t="s">
        <v>267</v>
      </c>
    </row>
    <row r="2490" spans="1:5">
      <c r="A2490" s="64">
        <v>4580</v>
      </c>
      <c r="B2490" s="64">
        <v>50</v>
      </c>
      <c r="C2490" s="59">
        <v>229</v>
      </c>
      <c r="D2490" s="59">
        <v>1375</v>
      </c>
      <c r="E2490" s="59" t="s">
        <v>267</v>
      </c>
    </row>
    <row r="2491" spans="1:5">
      <c r="A2491" s="64">
        <v>4581</v>
      </c>
      <c r="B2491" s="64">
        <v>50</v>
      </c>
      <c r="C2491" s="59">
        <v>229</v>
      </c>
      <c r="D2491" s="59">
        <v>1375</v>
      </c>
      <c r="E2491" s="59" t="s">
        <v>267</v>
      </c>
    </row>
    <row r="2492" spans="1:5">
      <c r="A2492" s="64">
        <v>4600</v>
      </c>
      <c r="B2492" s="64">
        <v>50</v>
      </c>
      <c r="C2492" s="59">
        <v>229</v>
      </c>
      <c r="D2492" s="59">
        <v>1375</v>
      </c>
      <c r="E2492" s="59" t="s">
        <v>267</v>
      </c>
    </row>
    <row r="2493" spans="1:5">
      <c r="A2493" s="64">
        <v>4601</v>
      </c>
      <c r="B2493" s="64">
        <v>50</v>
      </c>
      <c r="C2493" s="59">
        <v>229</v>
      </c>
      <c r="D2493" s="59">
        <v>1375</v>
      </c>
      <c r="E2493" s="59" t="s">
        <v>267</v>
      </c>
    </row>
    <row r="2494" spans="1:5">
      <c r="A2494" s="64">
        <v>4605</v>
      </c>
      <c r="B2494" s="64">
        <v>50</v>
      </c>
      <c r="C2494" s="59">
        <v>229</v>
      </c>
      <c r="D2494" s="59">
        <v>1375</v>
      </c>
      <c r="E2494" s="59" t="s">
        <v>267</v>
      </c>
    </row>
    <row r="2495" spans="1:5">
      <c r="A2495" s="64">
        <v>4606</v>
      </c>
      <c r="B2495" s="64">
        <v>50</v>
      </c>
      <c r="C2495" s="59">
        <v>229</v>
      </c>
      <c r="D2495" s="59">
        <v>1375</v>
      </c>
      <c r="E2495" s="59" t="s">
        <v>267</v>
      </c>
    </row>
    <row r="2496" spans="1:5">
      <c r="A2496" s="64">
        <v>4608</v>
      </c>
      <c r="B2496" s="64">
        <v>50</v>
      </c>
      <c r="C2496" s="59">
        <v>229</v>
      </c>
      <c r="D2496" s="59">
        <v>1375</v>
      </c>
      <c r="E2496" s="59" t="s">
        <v>267</v>
      </c>
    </row>
    <row r="2497" spans="1:5">
      <c r="A2497" s="64">
        <v>4610</v>
      </c>
      <c r="B2497" s="64">
        <v>50</v>
      </c>
      <c r="C2497" s="59">
        <v>229</v>
      </c>
      <c r="D2497" s="59">
        <v>1375</v>
      </c>
      <c r="E2497" s="59" t="s">
        <v>267</v>
      </c>
    </row>
    <row r="2498" spans="1:5">
      <c r="A2498" s="64">
        <v>4611</v>
      </c>
      <c r="B2498" s="64">
        <v>50</v>
      </c>
      <c r="C2498" s="59">
        <v>229</v>
      </c>
      <c r="D2498" s="59">
        <v>1375</v>
      </c>
      <c r="E2498" s="59" t="s">
        <v>267</v>
      </c>
    </row>
    <row r="2499" spans="1:5">
      <c r="A2499" s="64">
        <v>4612</v>
      </c>
      <c r="B2499" s="64">
        <v>50</v>
      </c>
      <c r="C2499" s="59">
        <v>229</v>
      </c>
      <c r="D2499" s="59">
        <v>1375</v>
      </c>
      <c r="E2499" s="59" t="s">
        <v>267</v>
      </c>
    </row>
    <row r="2500" spans="1:5">
      <c r="A2500" s="64">
        <v>4613</v>
      </c>
      <c r="B2500" s="64">
        <v>50</v>
      </c>
      <c r="C2500" s="59">
        <v>229</v>
      </c>
      <c r="D2500" s="59">
        <v>1375</v>
      </c>
      <c r="E2500" s="59" t="s">
        <v>267</v>
      </c>
    </row>
    <row r="2501" spans="1:5">
      <c r="A2501" s="64">
        <v>4614</v>
      </c>
      <c r="B2501" s="64">
        <v>50</v>
      </c>
      <c r="C2501" s="59">
        <v>229</v>
      </c>
      <c r="D2501" s="59">
        <v>1375</v>
      </c>
      <c r="E2501" s="59" t="s">
        <v>267</v>
      </c>
    </row>
    <row r="2502" spans="1:5">
      <c r="A2502" s="64">
        <v>4615</v>
      </c>
      <c r="B2502" s="64">
        <v>50</v>
      </c>
      <c r="C2502" s="59">
        <v>229</v>
      </c>
      <c r="D2502" s="59">
        <v>1375</v>
      </c>
      <c r="E2502" s="59" t="s">
        <v>267</v>
      </c>
    </row>
    <row r="2503" spans="1:5">
      <c r="A2503" s="64">
        <v>4620</v>
      </c>
      <c r="B2503" s="64">
        <v>50</v>
      </c>
      <c r="C2503" s="59">
        <v>229</v>
      </c>
      <c r="D2503" s="59">
        <v>1375</v>
      </c>
      <c r="E2503" s="59" t="s">
        <v>267</v>
      </c>
    </row>
    <row r="2504" spans="1:5">
      <c r="A2504" s="64">
        <v>4621</v>
      </c>
      <c r="B2504" s="64">
        <v>50</v>
      </c>
      <c r="C2504" s="59">
        <v>229</v>
      </c>
      <c r="D2504" s="59">
        <v>1375</v>
      </c>
      <c r="E2504" s="59" t="s">
        <v>267</v>
      </c>
    </row>
    <row r="2505" spans="1:5">
      <c r="A2505" s="64">
        <v>4625</v>
      </c>
      <c r="B2505" s="64">
        <v>50</v>
      </c>
      <c r="C2505" s="59">
        <v>229</v>
      </c>
      <c r="D2505" s="59">
        <v>1375</v>
      </c>
      <c r="E2505" s="59" t="s">
        <v>267</v>
      </c>
    </row>
    <row r="2506" spans="1:5">
      <c r="A2506" s="64">
        <v>4626</v>
      </c>
      <c r="B2506" s="64">
        <v>50</v>
      </c>
      <c r="C2506" s="59">
        <v>229</v>
      </c>
      <c r="D2506" s="59">
        <v>1375</v>
      </c>
      <c r="E2506" s="59" t="s">
        <v>267</v>
      </c>
    </row>
    <row r="2507" spans="1:5">
      <c r="A2507" s="64">
        <v>4627</v>
      </c>
      <c r="B2507" s="64">
        <v>50</v>
      </c>
      <c r="C2507" s="59">
        <v>229</v>
      </c>
      <c r="D2507" s="59">
        <v>1375</v>
      </c>
      <c r="E2507" s="59" t="s">
        <v>267</v>
      </c>
    </row>
    <row r="2508" spans="1:5">
      <c r="A2508" s="64">
        <v>4630</v>
      </c>
      <c r="B2508" s="64">
        <v>50</v>
      </c>
      <c r="C2508" s="59">
        <v>229</v>
      </c>
      <c r="D2508" s="59">
        <v>1375</v>
      </c>
      <c r="E2508" s="59" t="s">
        <v>267</v>
      </c>
    </row>
    <row r="2509" spans="1:5">
      <c r="A2509" s="64">
        <v>4650</v>
      </c>
      <c r="B2509" s="64">
        <v>50</v>
      </c>
      <c r="C2509" s="59">
        <v>229</v>
      </c>
      <c r="D2509" s="59">
        <v>1375</v>
      </c>
      <c r="E2509" s="59" t="s">
        <v>267</v>
      </c>
    </row>
    <row r="2510" spans="1:5">
      <c r="A2510" s="64">
        <v>4655</v>
      </c>
      <c r="B2510" s="64">
        <v>50</v>
      </c>
      <c r="C2510" s="59">
        <v>229</v>
      </c>
      <c r="D2510" s="59">
        <v>1375</v>
      </c>
      <c r="E2510" s="59" t="s">
        <v>267</v>
      </c>
    </row>
    <row r="2511" spans="1:5">
      <c r="A2511" s="64">
        <v>4659</v>
      </c>
      <c r="B2511" s="64">
        <v>50</v>
      </c>
      <c r="C2511" s="59">
        <v>229</v>
      </c>
      <c r="D2511" s="59">
        <v>1375</v>
      </c>
      <c r="E2511" s="59" t="s">
        <v>267</v>
      </c>
    </row>
    <row r="2512" spans="1:5">
      <c r="A2512" s="64">
        <v>4660</v>
      </c>
      <c r="B2512" s="64">
        <v>50</v>
      </c>
      <c r="C2512" s="59">
        <v>229</v>
      </c>
      <c r="D2512" s="59">
        <v>1375</v>
      </c>
      <c r="E2512" s="59" t="s">
        <v>267</v>
      </c>
    </row>
    <row r="2513" spans="1:5">
      <c r="A2513" s="64">
        <v>4662</v>
      </c>
      <c r="B2513" s="64">
        <v>50</v>
      </c>
      <c r="C2513" s="59">
        <v>229</v>
      </c>
      <c r="D2513" s="59">
        <v>1375</v>
      </c>
      <c r="E2513" s="59" t="s">
        <v>267</v>
      </c>
    </row>
    <row r="2514" spans="1:5">
      <c r="A2514" s="64">
        <v>4670</v>
      </c>
      <c r="B2514" s="64">
        <v>50</v>
      </c>
      <c r="C2514" s="59">
        <v>229</v>
      </c>
      <c r="D2514" s="59">
        <v>1375</v>
      </c>
      <c r="E2514" s="59" t="s">
        <v>267</v>
      </c>
    </row>
    <row r="2515" spans="1:5">
      <c r="A2515" s="64">
        <v>4671</v>
      </c>
      <c r="B2515" s="64">
        <v>50</v>
      </c>
      <c r="C2515" s="59">
        <v>229</v>
      </c>
      <c r="D2515" s="59">
        <v>1375</v>
      </c>
      <c r="E2515" s="59" t="s">
        <v>267</v>
      </c>
    </row>
    <row r="2516" spans="1:5">
      <c r="A2516" s="64">
        <v>4673</v>
      </c>
      <c r="B2516" s="64">
        <v>50</v>
      </c>
      <c r="C2516" s="59">
        <v>229</v>
      </c>
      <c r="D2516" s="59">
        <v>1375</v>
      </c>
      <c r="E2516" s="59" t="s">
        <v>267</v>
      </c>
    </row>
    <row r="2517" spans="1:5">
      <c r="A2517" s="64">
        <v>4674</v>
      </c>
      <c r="B2517" s="64">
        <v>50</v>
      </c>
      <c r="C2517" s="59">
        <v>229</v>
      </c>
      <c r="D2517" s="59">
        <v>1375</v>
      </c>
      <c r="E2517" s="59" t="s">
        <v>267</v>
      </c>
    </row>
    <row r="2518" spans="1:5">
      <c r="A2518" s="64">
        <v>4676</v>
      </c>
      <c r="B2518" s="64">
        <v>50</v>
      </c>
      <c r="C2518" s="59">
        <v>229</v>
      </c>
      <c r="D2518" s="59">
        <v>1375</v>
      </c>
      <c r="E2518" s="59" t="s">
        <v>267</v>
      </c>
    </row>
    <row r="2519" spans="1:5">
      <c r="A2519" s="64">
        <v>4677</v>
      </c>
      <c r="B2519" s="64">
        <v>43</v>
      </c>
      <c r="C2519" s="59">
        <v>140</v>
      </c>
      <c r="D2519" s="59">
        <v>1424</v>
      </c>
      <c r="E2519" s="59" t="s">
        <v>267</v>
      </c>
    </row>
    <row r="2520" spans="1:5">
      <c r="A2520" s="64">
        <v>4678</v>
      </c>
      <c r="B2520" s="64">
        <v>43</v>
      </c>
      <c r="C2520" s="59">
        <v>140</v>
      </c>
      <c r="D2520" s="59">
        <v>1424</v>
      </c>
      <c r="E2520" s="59" t="s">
        <v>267</v>
      </c>
    </row>
    <row r="2521" spans="1:5">
      <c r="A2521" s="64">
        <v>4680</v>
      </c>
      <c r="B2521" s="64">
        <v>43</v>
      </c>
      <c r="C2521" s="59">
        <v>140</v>
      </c>
      <c r="D2521" s="59">
        <v>1424</v>
      </c>
      <c r="E2521" s="59" t="s">
        <v>267</v>
      </c>
    </row>
    <row r="2522" spans="1:5">
      <c r="A2522" s="64">
        <v>4694</v>
      </c>
      <c r="B2522" s="64">
        <v>43</v>
      </c>
      <c r="C2522" s="59">
        <v>140</v>
      </c>
      <c r="D2522" s="59">
        <v>1424</v>
      </c>
      <c r="E2522" s="59" t="s">
        <v>267</v>
      </c>
    </row>
    <row r="2523" spans="1:5">
      <c r="A2523" s="64">
        <v>4695</v>
      </c>
      <c r="B2523" s="64">
        <v>43</v>
      </c>
      <c r="C2523" s="59">
        <v>140</v>
      </c>
      <c r="D2523" s="59">
        <v>1424</v>
      </c>
      <c r="E2523" s="59" t="s">
        <v>267</v>
      </c>
    </row>
    <row r="2524" spans="1:5">
      <c r="A2524" s="64">
        <v>4697</v>
      </c>
      <c r="B2524" s="64">
        <v>43</v>
      </c>
      <c r="C2524" s="59">
        <v>140</v>
      </c>
      <c r="D2524" s="59">
        <v>1424</v>
      </c>
      <c r="E2524" s="59" t="s">
        <v>267</v>
      </c>
    </row>
    <row r="2525" spans="1:5">
      <c r="A2525" s="64">
        <v>4699</v>
      </c>
      <c r="B2525" s="64">
        <v>43</v>
      </c>
      <c r="C2525" s="59">
        <v>140</v>
      </c>
      <c r="D2525" s="59">
        <v>1424</v>
      </c>
      <c r="E2525" s="59" t="s">
        <v>267</v>
      </c>
    </row>
    <row r="2526" spans="1:5">
      <c r="A2526" s="64">
        <v>4700</v>
      </c>
      <c r="B2526" s="64">
        <v>43</v>
      </c>
      <c r="C2526" s="59">
        <v>140</v>
      </c>
      <c r="D2526" s="59">
        <v>1424</v>
      </c>
      <c r="E2526" s="59" t="s">
        <v>267</v>
      </c>
    </row>
    <row r="2527" spans="1:5">
      <c r="A2527" s="64">
        <v>4701</v>
      </c>
      <c r="B2527" s="64">
        <v>43</v>
      </c>
      <c r="C2527" s="59">
        <v>140</v>
      </c>
      <c r="D2527" s="59">
        <v>1424</v>
      </c>
      <c r="E2527" s="59" t="s">
        <v>267</v>
      </c>
    </row>
    <row r="2528" spans="1:5">
      <c r="A2528" s="64">
        <v>4702</v>
      </c>
      <c r="B2528" s="64">
        <v>43</v>
      </c>
      <c r="C2528" s="59">
        <v>140</v>
      </c>
      <c r="D2528" s="59">
        <v>1424</v>
      </c>
      <c r="E2528" s="59" t="s">
        <v>267</v>
      </c>
    </row>
    <row r="2529" spans="1:5">
      <c r="A2529" s="64">
        <v>4703</v>
      </c>
      <c r="B2529" s="64">
        <v>43</v>
      </c>
      <c r="C2529" s="59">
        <v>140</v>
      </c>
      <c r="D2529" s="59">
        <v>1424</v>
      </c>
      <c r="E2529" s="59" t="s">
        <v>267</v>
      </c>
    </row>
    <row r="2530" spans="1:5">
      <c r="A2530" s="64">
        <v>4704</v>
      </c>
      <c r="B2530" s="64">
        <v>43</v>
      </c>
      <c r="C2530" s="59">
        <v>140</v>
      </c>
      <c r="D2530" s="59">
        <v>1424</v>
      </c>
      <c r="E2530" s="59" t="s">
        <v>267</v>
      </c>
    </row>
    <row r="2531" spans="1:5">
      <c r="A2531" s="64">
        <v>4705</v>
      </c>
      <c r="B2531" s="64">
        <v>43</v>
      </c>
      <c r="C2531" s="59">
        <v>140</v>
      </c>
      <c r="D2531" s="59">
        <v>1424</v>
      </c>
      <c r="E2531" s="59" t="s">
        <v>267</v>
      </c>
    </row>
    <row r="2532" spans="1:5">
      <c r="A2532" s="64">
        <v>4706</v>
      </c>
      <c r="B2532" s="64">
        <v>43</v>
      </c>
      <c r="C2532" s="59">
        <v>140</v>
      </c>
      <c r="D2532" s="59">
        <v>1424</v>
      </c>
      <c r="E2532" s="59" t="s">
        <v>267</v>
      </c>
    </row>
    <row r="2533" spans="1:5">
      <c r="A2533" s="64">
        <v>4707</v>
      </c>
      <c r="B2533" s="64">
        <v>43</v>
      </c>
      <c r="C2533" s="59">
        <v>140</v>
      </c>
      <c r="D2533" s="59">
        <v>1424</v>
      </c>
      <c r="E2533" s="59" t="s">
        <v>267</v>
      </c>
    </row>
    <row r="2534" spans="1:5">
      <c r="A2534" s="64">
        <v>4709</v>
      </c>
      <c r="B2534" s="64">
        <v>43</v>
      </c>
      <c r="C2534" s="59">
        <v>140</v>
      </c>
      <c r="D2534" s="59">
        <v>1424</v>
      </c>
      <c r="E2534" s="59" t="s">
        <v>267</v>
      </c>
    </row>
    <row r="2535" spans="1:5">
      <c r="A2535" s="64">
        <v>4714</v>
      </c>
      <c r="B2535" s="64">
        <v>43</v>
      </c>
      <c r="C2535" s="59">
        <v>140</v>
      </c>
      <c r="D2535" s="59">
        <v>1424</v>
      </c>
      <c r="E2535" s="59" t="s">
        <v>267</v>
      </c>
    </row>
    <row r="2536" spans="1:5">
      <c r="A2536" s="64">
        <v>4715</v>
      </c>
      <c r="B2536" s="64">
        <v>43</v>
      </c>
      <c r="C2536" s="59">
        <v>140</v>
      </c>
      <c r="D2536" s="59">
        <v>1424</v>
      </c>
      <c r="E2536" s="59" t="s">
        <v>267</v>
      </c>
    </row>
    <row r="2537" spans="1:5">
      <c r="A2537" s="64">
        <v>4716</v>
      </c>
      <c r="B2537" s="64">
        <v>43</v>
      </c>
      <c r="C2537" s="59">
        <v>140</v>
      </c>
      <c r="D2537" s="59">
        <v>1424</v>
      </c>
      <c r="E2537" s="59" t="s">
        <v>267</v>
      </c>
    </row>
    <row r="2538" spans="1:5">
      <c r="A2538" s="64">
        <v>4717</v>
      </c>
      <c r="B2538" s="64">
        <v>44</v>
      </c>
      <c r="C2538" s="59">
        <v>207</v>
      </c>
      <c r="D2538" s="59">
        <v>1143</v>
      </c>
      <c r="E2538" s="59" t="s">
        <v>267</v>
      </c>
    </row>
    <row r="2539" spans="1:5">
      <c r="A2539" s="64">
        <v>4718</v>
      </c>
      <c r="B2539" s="64">
        <v>43</v>
      </c>
      <c r="C2539" s="59">
        <v>140</v>
      </c>
      <c r="D2539" s="59">
        <v>1424</v>
      </c>
      <c r="E2539" s="59" t="s">
        <v>267</v>
      </c>
    </row>
    <row r="2540" spans="1:5">
      <c r="A2540" s="64">
        <v>4719</v>
      </c>
      <c r="B2540" s="64">
        <v>43</v>
      </c>
      <c r="C2540" s="59">
        <v>140</v>
      </c>
      <c r="D2540" s="59">
        <v>1424</v>
      </c>
      <c r="E2540" s="59" t="s">
        <v>267</v>
      </c>
    </row>
    <row r="2541" spans="1:5">
      <c r="A2541" s="64">
        <v>4720</v>
      </c>
      <c r="B2541" s="64">
        <v>44</v>
      </c>
      <c r="C2541" s="59">
        <v>207</v>
      </c>
      <c r="D2541" s="59">
        <v>1143</v>
      </c>
      <c r="E2541" s="59" t="s">
        <v>267</v>
      </c>
    </row>
    <row r="2542" spans="1:5">
      <c r="A2542" s="64">
        <v>4721</v>
      </c>
      <c r="B2542" s="64">
        <v>44</v>
      </c>
      <c r="C2542" s="59">
        <v>207</v>
      </c>
      <c r="D2542" s="59">
        <v>1143</v>
      </c>
      <c r="E2542" s="59" t="s">
        <v>267</v>
      </c>
    </row>
    <row r="2543" spans="1:5">
      <c r="A2543" s="64">
        <v>4722</v>
      </c>
      <c r="B2543" s="64">
        <v>44</v>
      </c>
      <c r="C2543" s="59">
        <v>207</v>
      </c>
      <c r="D2543" s="59">
        <v>1143</v>
      </c>
      <c r="E2543" s="59" t="s">
        <v>267</v>
      </c>
    </row>
    <row r="2544" spans="1:5">
      <c r="A2544" s="64">
        <v>4724</v>
      </c>
      <c r="B2544" s="64">
        <v>45</v>
      </c>
      <c r="C2544" s="59">
        <v>255</v>
      </c>
      <c r="D2544" s="59">
        <v>1024</v>
      </c>
      <c r="E2544" s="59" t="s">
        <v>267</v>
      </c>
    </row>
    <row r="2545" spans="1:5">
      <c r="A2545" s="64">
        <v>4725</v>
      </c>
      <c r="B2545" s="64">
        <v>45</v>
      </c>
      <c r="C2545" s="59">
        <v>255</v>
      </c>
      <c r="D2545" s="59">
        <v>1024</v>
      </c>
      <c r="E2545" s="59" t="s">
        <v>267</v>
      </c>
    </row>
    <row r="2546" spans="1:5">
      <c r="A2546" s="64">
        <v>4726</v>
      </c>
      <c r="B2546" s="64">
        <v>45</v>
      </c>
      <c r="C2546" s="59">
        <v>255</v>
      </c>
      <c r="D2546" s="59">
        <v>1024</v>
      </c>
      <c r="E2546" s="59" t="s">
        <v>267</v>
      </c>
    </row>
    <row r="2547" spans="1:5">
      <c r="A2547" s="64">
        <v>4727</v>
      </c>
      <c r="B2547" s="64">
        <v>45</v>
      </c>
      <c r="C2547" s="59">
        <v>255</v>
      </c>
      <c r="D2547" s="59">
        <v>1024</v>
      </c>
      <c r="E2547" s="59" t="s">
        <v>267</v>
      </c>
    </row>
    <row r="2548" spans="1:5">
      <c r="A2548" s="64">
        <v>4730</v>
      </c>
      <c r="B2548" s="64">
        <v>45</v>
      </c>
      <c r="C2548" s="59">
        <v>255</v>
      </c>
      <c r="D2548" s="59">
        <v>1024</v>
      </c>
      <c r="E2548" s="59" t="s">
        <v>267</v>
      </c>
    </row>
    <row r="2549" spans="1:5">
      <c r="A2549" s="64">
        <v>4731</v>
      </c>
      <c r="B2549" s="64">
        <v>45</v>
      </c>
      <c r="C2549" s="59">
        <v>255</v>
      </c>
      <c r="D2549" s="59">
        <v>1024</v>
      </c>
      <c r="E2549" s="59" t="s">
        <v>267</v>
      </c>
    </row>
    <row r="2550" spans="1:5">
      <c r="A2550" s="64">
        <v>4732</v>
      </c>
      <c r="B2550" s="64">
        <v>45</v>
      </c>
      <c r="C2550" s="59">
        <v>255</v>
      </c>
      <c r="D2550" s="59">
        <v>1024</v>
      </c>
      <c r="E2550" s="59" t="s">
        <v>267</v>
      </c>
    </row>
    <row r="2551" spans="1:5">
      <c r="A2551" s="64">
        <v>4733</v>
      </c>
      <c r="B2551" s="64">
        <v>45</v>
      </c>
      <c r="C2551" s="59">
        <v>255</v>
      </c>
      <c r="D2551" s="59">
        <v>1024</v>
      </c>
      <c r="E2551" s="59" t="s">
        <v>267</v>
      </c>
    </row>
    <row r="2552" spans="1:5">
      <c r="A2552" s="64">
        <v>4735</v>
      </c>
      <c r="B2552" s="64">
        <v>45</v>
      </c>
      <c r="C2552" s="59">
        <v>255</v>
      </c>
      <c r="D2552" s="59">
        <v>1024</v>
      </c>
      <c r="E2552" s="59" t="s">
        <v>267</v>
      </c>
    </row>
    <row r="2553" spans="1:5">
      <c r="A2553" s="64">
        <v>4736</v>
      </c>
      <c r="B2553" s="64">
        <v>47</v>
      </c>
      <c r="C2553" s="59">
        <v>380</v>
      </c>
      <c r="D2553" s="59">
        <v>820</v>
      </c>
      <c r="E2553" s="59" t="s">
        <v>267</v>
      </c>
    </row>
    <row r="2554" spans="1:5">
      <c r="A2554" s="64">
        <v>4737</v>
      </c>
      <c r="B2554" s="64">
        <v>42</v>
      </c>
      <c r="C2554" s="59">
        <v>98</v>
      </c>
      <c r="D2554" s="59">
        <v>1950</v>
      </c>
      <c r="E2554" s="59" t="s">
        <v>267</v>
      </c>
    </row>
    <row r="2555" spans="1:5">
      <c r="A2555" s="64">
        <v>4738</v>
      </c>
      <c r="B2555" s="64">
        <v>42</v>
      </c>
      <c r="C2555" s="59">
        <v>98</v>
      </c>
      <c r="D2555" s="59">
        <v>1950</v>
      </c>
      <c r="E2555" s="59" t="s">
        <v>267</v>
      </c>
    </row>
    <row r="2556" spans="1:5">
      <c r="A2556" s="64">
        <v>4739</v>
      </c>
      <c r="B2556" s="64">
        <v>42</v>
      </c>
      <c r="C2556" s="59">
        <v>98</v>
      </c>
      <c r="D2556" s="59">
        <v>1950</v>
      </c>
      <c r="E2556" s="59" t="s">
        <v>267</v>
      </c>
    </row>
    <row r="2557" spans="1:5">
      <c r="A2557" s="64">
        <v>4740</v>
      </c>
      <c r="B2557" s="64">
        <v>42</v>
      </c>
      <c r="C2557" s="59">
        <v>98</v>
      </c>
      <c r="D2557" s="59">
        <v>1950</v>
      </c>
      <c r="E2557" s="59" t="s">
        <v>267</v>
      </c>
    </row>
    <row r="2558" spans="1:5">
      <c r="A2558" s="64">
        <v>4741</v>
      </c>
      <c r="B2558" s="64">
        <v>42</v>
      </c>
      <c r="C2558" s="59">
        <v>98</v>
      </c>
      <c r="D2558" s="59">
        <v>1950</v>
      </c>
      <c r="E2558" s="59" t="s">
        <v>267</v>
      </c>
    </row>
    <row r="2559" spans="1:5">
      <c r="A2559" s="64">
        <v>4742</v>
      </c>
      <c r="B2559" s="64">
        <v>42</v>
      </c>
      <c r="C2559" s="59">
        <v>98</v>
      </c>
      <c r="D2559" s="59">
        <v>1950</v>
      </c>
      <c r="E2559" s="59" t="s">
        <v>267</v>
      </c>
    </row>
    <row r="2560" spans="1:5">
      <c r="A2560" s="64">
        <v>4743</v>
      </c>
      <c r="B2560" s="64">
        <v>42</v>
      </c>
      <c r="C2560" s="59">
        <v>98</v>
      </c>
      <c r="D2560" s="59">
        <v>1950</v>
      </c>
      <c r="E2560" s="59" t="s">
        <v>267</v>
      </c>
    </row>
    <row r="2561" spans="1:5">
      <c r="A2561" s="64">
        <v>4744</v>
      </c>
      <c r="B2561" s="64">
        <v>44</v>
      </c>
      <c r="C2561" s="59">
        <v>207</v>
      </c>
      <c r="D2561" s="59">
        <v>1143</v>
      </c>
      <c r="E2561" s="59" t="s">
        <v>267</v>
      </c>
    </row>
    <row r="2562" spans="1:5">
      <c r="A2562" s="64">
        <v>4745</v>
      </c>
      <c r="B2562" s="64">
        <v>44</v>
      </c>
      <c r="C2562" s="59">
        <v>207</v>
      </c>
      <c r="D2562" s="59">
        <v>1143</v>
      </c>
      <c r="E2562" s="59" t="s">
        <v>267</v>
      </c>
    </row>
    <row r="2563" spans="1:5">
      <c r="A2563" s="64">
        <v>4746</v>
      </c>
      <c r="B2563" s="64">
        <v>44</v>
      </c>
      <c r="C2563" s="59">
        <v>207</v>
      </c>
      <c r="D2563" s="59">
        <v>1143</v>
      </c>
      <c r="E2563" s="59" t="s">
        <v>267</v>
      </c>
    </row>
    <row r="2564" spans="1:5">
      <c r="A2564" s="64">
        <v>4750</v>
      </c>
      <c r="B2564" s="64">
        <v>44</v>
      </c>
      <c r="C2564" s="59">
        <v>207</v>
      </c>
      <c r="D2564" s="59">
        <v>1143</v>
      </c>
      <c r="E2564" s="59" t="s">
        <v>267</v>
      </c>
    </row>
    <row r="2565" spans="1:5">
      <c r="A2565" s="64">
        <v>4751</v>
      </c>
      <c r="B2565" s="64">
        <v>42</v>
      </c>
      <c r="C2565" s="59">
        <v>98</v>
      </c>
      <c r="D2565" s="59">
        <v>1950</v>
      </c>
      <c r="E2565" s="59" t="s">
        <v>267</v>
      </c>
    </row>
    <row r="2566" spans="1:5">
      <c r="A2566" s="64">
        <v>4753</v>
      </c>
      <c r="B2566" s="64">
        <v>42</v>
      </c>
      <c r="C2566" s="59">
        <v>98</v>
      </c>
      <c r="D2566" s="59">
        <v>1950</v>
      </c>
      <c r="E2566" s="59" t="s">
        <v>267</v>
      </c>
    </row>
    <row r="2567" spans="1:5">
      <c r="A2567" s="64">
        <v>4754</v>
      </c>
      <c r="B2567" s="64">
        <v>42</v>
      </c>
      <c r="C2567" s="59">
        <v>98</v>
      </c>
      <c r="D2567" s="59">
        <v>1950</v>
      </c>
      <c r="E2567" s="59" t="s">
        <v>267</v>
      </c>
    </row>
    <row r="2568" spans="1:5">
      <c r="A2568" s="64">
        <v>4756</v>
      </c>
      <c r="B2568" s="64">
        <v>42</v>
      </c>
      <c r="C2568" s="59">
        <v>98</v>
      </c>
      <c r="D2568" s="59">
        <v>1950</v>
      </c>
      <c r="E2568" s="59" t="s">
        <v>267</v>
      </c>
    </row>
    <row r="2569" spans="1:5">
      <c r="A2569" s="64">
        <v>4757</v>
      </c>
      <c r="B2569" s="64">
        <v>42</v>
      </c>
      <c r="C2569" s="59">
        <v>98</v>
      </c>
      <c r="D2569" s="59">
        <v>1950</v>
      </c>
      <c r="E2569" s="59" t="s">
        <v>267</v>
      </c>
    </row>
    <row r="2570" spans="1:5">
      <c r="A2570" s="64">
        <v>4798</v>
      </c>
      <c r="B2570" s="64">
        <v>42</v>
      </c>
      <c r="C2570" s="59">
        <v>98</v>
      </c>
      <c r="D2570" s="59">
        <v>1950</v>
      </c>
      <c r="E2570" s="59" t="s">
        <v>267</v>
      </c>
    </row>
    <row r="2571" spans="1:5">
      <c r="A2571" s="64">
        <v>4799</v>
      </c>
      <c r="B2571" s="64">
        <v>42</v>
      </c>
      <c r="C2571" s="59">
        <v>98</v>
      </c>
      <c r="D2571" s="59">
        <v>1950</v>
      </c>
      <c r="E2571" s="59" t="s">
        <v>267</v>
      </c>
    </row>
    <row r="2572" spans="1:5">
      <c r="A2572" s="64">
        <v>4800</v>
      </c>
      <c r="B2572" s="64">
        <v>42</v>
      </c>
      <c r="C2572" s="59">
        <v>98</v>
      </c>
      <c r="D2572" s="59">
        <v>1950</v>
      </c>
      <c r="E2572" s="59" t="s">
        <v>267</v>
      </c>
    </row>
    <row r="2573" spans="1:5">
      <c r="A2573" s="64">
        <v>4801</v>
      </c>
      <c r="B2573" s="64">
        <v>42</v>
      </c>
      <c r="C2573" s="59">
        <v>98</v>
      </c>
      <c r="D2573" s="59">
        <v>1950</v>
      </c>
      <c r="E2573" s="59" t="s">
        <v>267</v>
      </c>
    </row>
    <row r="2574" spans="1:5">
      <c r="A2574" s="64">
        <v>4802</v>
      </c>
      <c r="B2574" s="64">
        <v>42</v>
      </c>
      <c r="C2574" s="59">
        <v>98</v>
      </c>
      <c r="D2574" s="59">
        <v>1950</v>
      </c>
      <c r="E2574" s="59" t="s">
        <v>267</v>
      </c>
    </row>
    <row r="2575" spans="1:5">
      <c r="A2575" s="64">
        <v>4803</v>
      </c>
      <c r="B2575" s="64">
        <v>42</v>
      </c>
      <c r="C2575" s="59">
        <v>98</v>
      </c>
      <c r="D2575" s="59">
        <v>1950</v>
      </c>
      <c r="E2575" s="59" t="s">
        <v>267</v>
      </c>
    </row>
    <row r="2576" spans="1:5">
      <c r="A2576" s="64">
        <v>4804</v>
      </c>
      <c r="B2576" s="64">
        <v>42</v>
      </c>
      <c r="C2576" s="59">
        <v>98</v>
      </c>
      <c r="D2576" s="59">
        <v>1950</v>
      </c>
      <c r="E2576" s="59" t="s">
        <v>267</v>
      </c>
    </row>
    <row r="2577" spans="1:5">
      <c r="A2577" s="64">
        <v>4805</v>
      </c>
      <c r="B2577" s="64">
        <v>42</v>
      </c>
      <c r="C2577" s="59">
        <v>98</v>
      </c>
      <c r="D2577" s="59">
        <v>1950</v>
      </c>
      <c r="E2577" s="59" t="s">
        <v>267</v>
      </c>
    </row>
    <row r="2578" spans="1:5">
      <c r="A2578" s="64">
        <v>4806</v>
      </c>
      <c r="B2578" s="64">
        <v>41</v>
      </c>
      <c r="C2578" s="59">
        <v>17</v>
      </c>
      <c r="D2578" s="59">
        <v>2429</v>
      </c>
      <c r="E2578" s="59" t="s">
        <v>267</v>
      </c>
    </row>
    <row r="2579" spans="1:5">
      <c r="A2579" s="64">
        <v>4807</v>
      </c>
      <c r="B2579" s="64">
        <v>41</v>
      </c>
      <c r="C2579" s="59">
        <v>17</v>
      </c>
      <c r="D2579" s="59">
        <v>2429</v>
      </c>
      <c r="E2579" s="59" t="s">
        <v>267</v>
      </c>
    </row>
    <row r="2580" spans="1:5">
      <c r="A2580" s="64">
        <v>4808</v>
      </c>
      <c r="B2580" s="64">
        <v>41</v>
      </c>
      <c r="C2580" s="59">
        <v>17</v>
      </c>
      <c r="D2580" s="59">
        <v>2429</v>
      </c>
      <c r="E2580" s="59" t="s">
        <v>267</v>
      </c>
    </row>
    <row r="2581" spans="1:5">
      <c r="A2581" s="64">
        <v>4809</v>
      </c>
      <c r="B2581" s="64">
        <v>41</v>
      </c>
      <c r="C2581" s="59">
        <v>17</v>
      </c>
      <c r="D2581" s="59">
        <v>2429</v>
      </c>
      <c r="E2581" s="59" t="s">
        <v>267</v>
      </c>
    </row>
    <row r="2582" spans="1:5">
      <c r="A2582" s="64">
        <v>4810</v>
      </c>
      <c r="B2582" s="64">
        <v>41</v>
      </c>
      <c r="C2582" s="59">
        <v>17</v>
      </c>
      <c r="D2582" s="59">
        <v>2429</v>
      </c>
      <c r="E2582" s="59" t="s">
        <v>267</v>
      </c>
    </row>
    <row r="2583" spans="1:5">
      <c r="A2583" s="64">
        <v>4811</v>
      </c>
      <c r="B2583" s="64">
        <v>41</v>
      </c>
      <c r="C2583" s="59">
        <v>17</v>
      </c>
      <c r="D2583" s="59">
        <v>2429</v>
      </c>
      <c r="E2583" s="59" t="s">
        <v>267</v>
      </c>
    </row>
    <row r="2584" spans="1:5">
      <c r="A2584" s="64">
        <v>4812</v>
      </c>
      <c r="B2584" s="64">
        <v>41</v>
      </c>
      <c r="C2584" s="59">
        <v>17</v>
      </c>
      <c r="D2584" s="59">
        <v>2429</v>
      </c>
      <c r="E2584" s="59" t="s">
        <v>267</v>
      </c>
    </row>
    <row r="2585" spans="1:5">
      <c r="A2585" s="64">
        <v>4813</v>
      </c>
      <c r="B2585" s="64">
        <v>41</v>
      </c>
      <c r="C2585" s="59">
        <v>17</v>
      </c>
      <c r="D2585" s="59">
        <v>2429</v>
      </c>
      <c r="E2585" s="59" t="s">
        <v>267</v>
      </c>
    </row>
    <row r="2586" spans="1:5">
      <c r="A2586" s="64">
        <v>4814</v>
      </c>
      <c r="B2586" s="64">
        <v>41</v>
      </c>
      <c r="C2586" s="59">
        <v>17</v>
      </c>
      <c r="D2586" s="59">
        <v>2429</v>
      </c>
      <c r="E2586" s="59" t="s">
        <v>267</v>
      </c>
    </row>
    <row r="2587" spans="1:5">
      <c r="A2587" s="64">
        <v>4815</v>
      </c>
      <c r="B2587" s="64">
        <v>41</v>
      </c>
      <c r="C2587" s="59">
        <v>17</v>
      </c>
      <c r="D2587" s="59">
        <v>2429</v>
      </c>
      <c r="E2587" s="59" t="s">
        <v>267</v>
      </c>
    </row>
    <row r="2588" spans="1:5">
      <c r="A2588" s="64">
        <v>4816</v>
      </c>
      <c r="B2588" s="64">
        <v>41</v>
      </c>
      <c r="C2588" s="59">
        <v>17</v>
      </c>
      <c r="D2588" s="59">
        <v>2429</v>
      </c>
      <c r="E2588" s="59" t="s">
        <v>267</v>
      </c>
    </row>
    <row r="2589" spans="1:5">
      <c r="A2589" s="64">
        <v>4817</v>
      </c>
      <c r="B2589" s="64">
        <v>41</v>
      </c>
      <c r="C2589" s="59">
        <v>17</v>
      </c>
      <c r="D2589" s="59">
        <v>2429</v>
      </c>
      <c r="E2589" s="59" t="s">
        <v>267</v>
      </c>
    </row>
    <row r="2590" spans="1:5">
      <c r="A2590" s="64">
        <v>4818</v>
      </c>
      <c r="B2590" s="64">
        <v>41</v>
      </c>
      <c r="C2590" s="59">
        <v>17</v>
      </c>
      <c r="D2590" s="59">
        <v>2429</v>
      </c>
      <c r="E2590" s="59" t="s">
        <v>267</v>
      </c>
    </row>
    <row r="2591" spans="1:5">
      <c r="A2591" s="64">
        <v>4819</v>
      </c>
      <c r="B2591" s="64">
        <v>41</v>
      </c>
      <c r="C2591" s="59">
        <v>17</v>
      </c>
      <c r="D2591" s="59">
        <v>2429</v>
      </c>
      <c r="E2591" s="59" t="s">
        <v>267</v>
      </c>
    </row>
    <row r="2592" spans="1:5">
      <c r="A2592" s="64">
        <v>4820</v>
      </c>
      <c r="B2592" s="64">
        <v>38</v>
      </c>
      <c r="C2592" s="59">
        <v>52</v>
      </c>
      <c r="D2592" s="59">
        <v>1470</v>
      </c>
      <c r="E2592" s="59" t="s">
        <v>267</v>
      </c>
    </row>
    <row r="2593" spans="1:5">
      <c r="A2593" s="64">
        <v>4821</v>
      </c>
      <c r="B2593" s="64">
        <v>38</v>
      </c>
      <c r="C2593" s="59">
        <v>52</v>
      </c>
      <c r="D2593" s="59">
        <v>1470</v>
      </c>
      <c r="E2593" s="59" t="s">
        <v>267</v>
      </c>
    </row>
    <row r="2594" spans="1:5">
      <c r="A2594" s="64">
        <v>4822</v>
      </c>
      <c r="B2594" s="64">
        <v>38</v>
      </c>
      <c r="C2594" s="59">
        <v>52</v>
      </c>
      <c r="D2594" s="59">
        <v>1470</v>
      </c>
      <c r="E2594" s="59" t="s">
        <v>267</v>
      </c>
    </row>
    <row r="2595" spans="1:5">
      <c r="A2595" s="64">
        <v>4823</v>
      </c>
      <c r="B2595" s="64">
        <v>46</v>
      </c>
      <c r="C2595" s="59">
        <v>137</v>
      </c>
      <c r="D2595" s="59">
        <v>955</v>
      </c>
      <c r="E2595" s="59" t="s">
        <v>267</v>
      </c>
    </row>
    <row r="2596" spans="1:5">
      <c r="A2596" s="64">
        <v>4824</v>
      </c>
      <c r="B2596" s="64">
        <v>46</v>
      </c>
      <c r="C2596" s="59">
        <v>137</v>
      </c>
      <c r="D2596" s="59">
        <v>955</v>
      </c>
      <c r="E2596" s="59" t="s">
        <v>267</v>
      </c>
    </row>
    <row r="2597" spans="1:5">
      <c r="A2597" s="64">
        <v>4825</v>
      </c>
      <c r="B2597" s="64">
        <v>46</v>
      </c>
      <c r="C2597" s="59">
        <v>137</v>
      </c>
      <c r="D2597" s="59">
        <v>955</v>
      </c>
      <c r="E2597" s="59" t="s">
        <v>267</v>
      </c>
    </row>
    <row r="2598" spans="1:5">
      <c r="A2598" s="64">
        <v>4828</v>
      </c>
      <c r="B2598" s="64">
        <v>46</v>
      </c>
      <c r="C2598" s="59">
        <v>137</v>
      </c>
      <c r="D2598" s="59">
        <v>955</v>
      </c>
      <c r="E2598" s="59" t="s">
        <v>267</v>
      </c>
    </row>
    <row r="2599" spans="1:5">
      <c r="A2599" s="64">
        <v>4829</v>
      </c>
      <c r="B2599" s="64">
        <v>47</v>
      </c>
      <c r="C2599" s="59">
        <v>380</v>
      </c>
      <c r="D2599" s="59">
        <v>820</v>
      </c>
      <c r="E2599" s="59" t="s">
        <v>267</v>
      </c>
    </row>
    <row r="2600" spans="1:5">
      <c r="A2600" s="64">
        <v>4830</v>
      </c>
      <c r="B2600" s="64">
        <v>46</v>
      </c>
      <c r="C2600" s="59">
        <v>137</v>
      </c>
      <c r="D2600" s="59">
        <v>955</v>
      </c>
      <c r="E2600" s="59" t="s">
        <v>267</v>
      </c>
    </row>
    <row r="2601" spans="1:5">
      <c r="A2601" s="64">
        <v>4849</v>
      </c>
      <c r="B2601" s="64">
        <v>39</v>
      </c>
      <c r="C2601" s="59">
        <v>4</v>
      </c>
      <c r="D2601" s="59">
        <v>2211</v>
      </c>
      <c r="E2601" s="59" t="s">
        <v>267</v>
      </c>
    </row>
    <row r="2602" spans="1:5">
      <c r="A2602" s="64">
        <v>4850</v>
      </c>
      <c r="B2602" s="64">
        <v>39</v>
      </c>
      <c r="C2602" s="59">
        <v>4</v>
      </c>
      <c r="D2602" s="59">
        <v>2211</v>
      </c>
      <c r="E2602" s="59" t="s">
        <v>267</v>
      </c>
    </row>
    <row r="2603" spans="1:5">
      <c r="A2603" s="64">
        <v>4852</v>
      </c>
      <c r="B2603" s="64">
        <v>39</v>
      </c>
      <c r="C2603" s="59">
        <v>4</v>
      </c>
      <c r="D2603" s="59">
        <v>2211</v>
      </c>
      <c r="E2603" s="59" t="s">
        <v>267</v>
      </c>
    </row>
    <row r="2604" spans="1:5">
      <c r="A2604" s="64">
        <v>4854</v>
      </c>
      <c r="B2604" s="64">
        <v>39</v>
      </c>
      <c r="C2604" s="59">
        <v>4</v>
      </c>
      <c r="D2604" s="59">
        <v>2211</v>
      </c>
      <c r="E2604" s="59" t="s">
        <v>267</v>
      </c>
    </row>
    <row r="2605" spans="1:5">
      <c r="A2605" s="64">
        <v>4855</v>
      </c>
      <c r="B2605" s="64">
        <v>39</v>
      </c>
      <c r="C2605" s="59">
        <v>4</v>
      </c>
      <c r="D2605" s="59">
        <v>2211</v>
      </c>
      <c r="E2605" s="59" t="s">
        <v>267</v>
      </c>
    </row>
    <row r="2606" spans="1:5">
      <c r="A2606" s="64">
        <v>4856</v>
      </c>
      <c r="B2606" s="64">
        <v>39</v>
      </c>
      <c r="C2606" s="59">
        <v>4</v>
      </c>
      <c r="D2606" s="59">
        <v>2211</v>
      </c>
      <c r="E2606" s="59" t="s">
        <v>267</v>
      </c>
    </row>
    <row r="2607" spans="1:5">
      <c r="A2607" s="64">
        <v>4857</v>
      </c>
      <c r="B2607" s="64">
        <v>39</v>
      </c>
      <c r="C2607" s="59">
        <v>4</v>
      </c>
      <c r="D2607" s="59">
        <v>2211</v>
      </c>
      <c r="E2607" s="59" t="s">
        <v>267</v>
      </c>
    </row>
    <row r="2608" spans="1:5">
      <c r="A2608" s="64">
        <v>4858</v>
      </c>
      <c r="B2608" s="64">
        <v>39</v>
      </c>
      <c r="C2608" s="59">
        <v>4</v>
      </c>
      <c r="D2608" s="59">
        <v>2211</v>
      </c>
      <c r="E2608" s="59" t="s">
        <v>267</v>
      </c>
    </row>
    <row r="2609" spans="1:5">
      <c r="A2609" s="64">
        <v>4859</v>
      </c>
      <c r="B2609" s="64">
        <v>39</v>
      </c>
      <c r="C2609" s="59">
        <v>4</v>
      </c>
      <c r="D2609" s="59">
        <v>2211</v>
      </c>
      <c r="E2609" s="59" t="s">
        <v>267</v>
      </c>
    </row>
    <row r="2610" spans="1:5">
      <c r="A2610" s="64">
        <v>4860</v>
      </c>
      <c r="B2610" s="64">
        <v>39</v>
      </c>
      <c r="C2610" s="59">
        <v>4</v>
      </c>
      <c r="D2610" s="59">
        <v>2211</v>
      </c>
      <c r="E2610" s="59" t="s">
        <v>267</v>
      </c>
    </row>
    <row r="2611" spans="1:5">
      <c r="A2611" s="64">
        <v>4861</v>
      </c>
      <c r="B2611" s="64">
        <v>39</v>
      </c>
      <c r="C2611" s="59">
        <v>4</v>
      </c>
      <c r="D2611" s="59">
        <v>2211</v>
      </c>
      <c r="E2611" s="59" t="s">
        <v>267</v>
      </c>
    </row>
    <row r="2612" spans="1:5">
      <c r="A2612" s="64">
        <v>4865</v>
      </c>
      <c r="B2612" s="64">
        <v>39</v>
      </c>
      <c r="C2612" s="59">
        <v>4</v>
      </c>
      <c r="D2612" s="59">
        <v>2211</v>
      </c>
      <c r="E2612" s="59" t="s">
        <v>267</v>
      </c>
    </row>
    <row r="2613" spans="1:5">
      <c r="A2613" s="64">
        <v>4868</v>
      </c>
      <c r="B2613" s="64">
        <v>39</v>
      </c>
      <c r="C2613" s="59">
        <v>4</v>
      </c>
      <c r="D2613" s="59">
        <v>2211</v>
      </c>
      <c r="E2613" s="59" t="s">
        <v>267</v>
      </c>
    </row>
    <row r="2614" spans="1:5">
      <c r="A2614" s="64">
        <v>4869</v>
      </c>
      <c r="B2614" s="64">
        <v>39</v>
      </c>
      <c r="C2614" s="59">
        <v>4</v>
      </c>
      <c r="D2614" s="59">
        <v>2211</v>
      </c>
      <c r="E2614" s="59" t="s">
        <v>267</v>
      </c>
    </row>
    <row r="2615" spans="1:5">
      <c r="A2615" s="64">
        <v>4870</v>
      </c>
      <c r="B2615" s="64">
        <v>39</v>
      </c>
      <c r="C2615" s="59">
        <v>4</v>
      </c>
      <c r="D2615" s="59">
        <v>2211</v>
      </c>
      <c r="E2615" s="59" t="s">
        <v>267</v>
      </c>
    </row>
    <row r="2616" spans="1:5">
      <c r="A2616" s="64">
        <v>4871</v>
      </c>
      <c r="B2616" s="64">
        <v>39</v>
      </c>
      <c r="C2616" s="59">
        <v>4</v>
      </c>
      <c r="D2616" s="59">
        <v>2211</v>
      </c>
      <c r="E2616" s="59" t="s">
        <v>267</v>
      </c>
    </row>
    <row r="2617" spans="1:5">
      <c r="A2617" s="64">
        <v>4872</v>
      </c>
      <c r="B2617" s="64">
        <v>39</v>
      </c>
      <c r="C2617" s="59">
        <v>4</v>
      </c>
      <c r="D2617" s="59">
        <v>2211</v>
      </c>
      <c r="E2617" s="59" t="s">
        <v>267</v>
      </c>
    </row>
    <row r="2618" spans="1:5">
      <c r="A2618" s="64">
        <v>4873</v>
      </c>
      <c r="B2618" s="64">
        <v>39</v>
      </c>
      <c r="C2618" s="59">
        <v>4</v>
      </c>
      <c r="D2618" s="59">
        <v>2211</v>
      </c>
      <c r="E2618" s="59" t="s">
        <v>267</v>
      </c>
    </row>
    <row r="2619" spans="1:5">
      <c r="A2619" s="64">
        <v>4874</v>
      </c>
      <c r="B2619" s="64">
        <v>36</v>
      </c>
      <c r="C2619" s="59">
        <v>0</v>
      </c>
      <c r="D2619" s="59">
        <v>2835</v>
      </c>
      <c r="E2619" s="59" t="s">
        <v>267</v>
      </c>
    </row>
    <row r="2620" spans="1:5">
      <c r="A2620" s="64">
        <v>4875</v>
      </c>
      <c r="B2620" s="64">
        <v>36</v>
      </c>
      <c r="C2620" s="59">
        <v>0</v>
      </c>
      <c r="D2620" s="59">
        <v>2835</v>
      </c>
      <c r="E2620" s="59" t="s">
        <v>267</v>
      </c>
    </row>
    <row r="2621" spans="1:5">
      <c r="A2621" s="64">
        <v>4876</v>
      </c>
      <c r="B2621" s="64">
        <v>36</v>
      </c>
      <c r="C2621" s="59">
        <v>0</v>
      </c>
      <c r="D2621" s="59">
        <v>2835</v>
      </c>
      <c r="E2621" s="59" t="s">
        <v>267</v>
      </c>
    </row>
    <row r="2622" spans="1:5">
      <c r="A2622" s="64">
        <v>4878</v>
      </c>
      <c r="B2622" s="64">
        <v>39</v>
      </c>
      <c r="C2622" s="59">
        <v>4</v>
      </c>
      <c r="D2622" s="59">
        <v>2211</v>
      </c>
      <c r="E2622" s="59" t="s">
        <v>267</v>
      </c>
    </row>
    <row r="2623" spans="1:5">
      <c r="A2623" s="64">
        <v>4879</v>
      </c>
      <c r="B2623" s="64">
        <v>39</v>
      </c>
      <c r="C2623" s="59">
        <v>4</v>
      </c>
      <c r="D2623" s="59">
        <v>2211</v>
      </c>
      <c r="E2623" s="59" t="s">
        <v>267</v>
      </c>
    </row>
    <row r="2624" spans="1:5">
      <c r="A2624" s="64">
        <v>4880</v>
      </c>
      <c r="B2624" s="64">
        <v>39</v>
      </c>
      <c r="C2624" s="59">
        <v>4</v>
      </c>
      <c r="D2624" s="59">
        <v>2211</v>
      </c>
      <c r="E2624" s="59" t="s">
        <v>267</v>
      </c>
    </row>
    <row r="2625" spans="1:5">
      <c r="A2625" s="64">
        <v>4882</v>
      </c>
      <c r="B2625" s="64">
        <v>39</v>
      </c>
      <c r="C2625" s="59">
        <v>4</v>
      </c>
      <c r="D2625" s="59">
        <v>2211</v>
      </c>
      <c r="E2625" s="59" t="s">
        <v>267</v>
      </c>
    </row>
    <row r="2626" spans="1:5">
      <c r="A2626" s="64">
        <v>4883</v>
      </c>
      <c r="B2626" s="64">
        <v>39</v>
      </c>
      <c r="C2626" s="59">
        <v>4</v>
      </c>
      <c r="D2626" s="59">
        <v>2211</v>
      </c>
      <c r="E2626" s="59" t="s">
        <v>267</v>
      </c>
    </row>
    <row r="2627" spans="1:5">
      <c r="A2627" s="64">
        <v>4885</v>
      </c>
      <c r="B2627" s="64">
        <v>39</v>
      </c>
      <c r="C2627" s="59">
        <v>4</v>
      </c>
      <c r="D2627" s="59">
        <v>2211</v>
      </c>
      <c r="E2627" s="59" t="s">
        <v>267</v>
      </c>
    </row>
    <row r="2628" spans="1:5">
      <c r="A2628" s="64">
        <v>4886</v>
      </c>
      <c r="B2628" s="64">
        <v>39</v>
      </c>
      <c r="C2628" s="59">
        <v>4</v>
      </c>
      <c r="D2628" s="59">
        <v>2211</v>
      </c>
      <c r="E2628" s="59" t="s">
        <v>267</v>
      </c>
    </row>
    <row r="2629" spans="1:5">
      <c r="A2629" s="64">
        <v>4890</v>
      </c>
      <c r="B2629" s="64">
        <v>39</v>
      </c>
      <c r="C2629" s="59">
        <v>4</v>
      </c>
      <c r="D2629" s="59">
        <v>2211</v>
      </c>
      <c r="E2629" s="59" t="s">
        <v>267</v>
      </c>
    </row>
    <row r="2630" spans="1:5">
      <c r="A2630" s="64">
        <v>4891</v>
      </c>
      <c r="B2630" s="64">
        <v>39</v>
      </c>
      <c r="C2630" s="59">
        <v>4</v>
      </c>
      <c r="D2630" s="59">
        <v>2211</v>
      </c>
      <c r="E2630" s="59" t="s">
        <v>267</v>
      </c>
    </row>
    <row r="2631" spans="1:5">
      <c r="A2631" s="64">
        <v>5000</v>
      </c>
      <c r="B2631" s="64">
        <v>33</v>
      </c>
      <c r="C2631" s="59">
        <v>1554</v>
      </c>
      <c r="D2631" s="59">
        <v>132</v>
      </c>
      <c r="E2631" s="59" t="s">
        <v>268</v>
      </c>
    </row>
    <row r="2632" spans="1:5">
      <c r="A2632" s="64">
        <v>5001</v>
      </c>
      <c r="B2632" s="64">
        <v>33</v>
      </c>
      <c r="C2632" s="59">
        <v>1554</v>
      </c>
      <c r="D2632" s="59">
        <v>132</v>
      </c>
      <c r="E2632" s="59" t="s">
        <v>268</v>
      </c>
    </row>
    <row r="2633" spans="1:5">
      <c r="A2633" s="64">
        <v>5005</v>
      </c>
      <c r="B2633" s="64">
        <v>33</v>
      </c>
      <c r="C2633" s="59">
        <v>1554</v>
      </c>
      <c r="D2633" s="59">
        <v>132</v>
      </c>
      <c r="E2633" s="59" t="s">
        <v>268</v>
      </c>
    </row>
    <row r="2634" spans="1:5">
      <c r="A2634" s="64">
        <v>5006</v>
      </c>
      <c r="B2634" s="64">
        <v>33</v>
      </c>
      <c r="C2634" s="59">
        <v>1554</v>
      </c>
      <c r="D2634" s="59">
        <v>132</v>
      </c>
      <c r="E2634" s="59" t="s">
        <v>268</v>
      </c>
    </row>
    <row r="2635" spans="1:5">
      <c r="A2635" s="64">
        <v>5007</v>
      </c>
      <c r="B2635" s="64">
        <v>33</v>
      </c>
      <c r="C2635" s="59">
        <v>1554</v>
      </c>
      <c r="D2635" s="59">
        <v>132</v>
      </c>
      <c r="E2635" s="59" t="s">
        <v>268</v>
      </c>
    </row>
    <row r="2636" spans="1:5">
      <c r="A2636" s="64">
        <v>5008</v>
      </c>
      <c r="B2636" s="64">
        <v>33</v>
      </c>
      <c r="C2636" s="59">
        <v>1554</v>
      </c>
      <c r="D2636" s="59">
        <v>132</v>
      </c>
      <c r="E2636" s="59" t="s">
        <v>268</v>
      </c>
    </row>
    <row r="2637" spans="1:5">
      <c r="A2637" s="64">
        <v>5009</v>
      </c>
      <c r="B2637" s="64">
        <v>33</v>
      </c>
      <c r="C2637" s="59">
        <v>1554</v>
      </c>
      <c r="D2637" s="59">
        <v>132</v>
      </c>
      <c r="E2637" s="59" t="s">
        <v>268</v>
      </c>
    </row>
    <row r="2638" spans="1:5">
      <c r="A2638" s="64">
        <v>5010</v>
      </c>
      <c r="B2638" s="64">
        <v>33</v>
      </c>
      <c r="C2638" s="59">
        <v>1554</v>
      </c>
      <c r="D2638" s="59">
        <v>132</v>
      </c>
      <c r="E2638" s="59" t="s">
        <v>268</v>
      </c>
    </row>
    <row r="2639" spans="1:5">
      <c r="A2639" s="64">
        <v>5011</v>
      </c>
      <c r="B2639" s="64">
        <v>33</v>
      </c>
      <c r="C2639" s="59">
        <v>1554</v>
      </c>
      <c r="D2639" s="59">
        <v>132</v>
      </c>
      <c r="E2639" s="59" t="s">
        <v>268</v>
      </c>
    </row>
    <row r="2640" spans="1:5">
      <c r="A2640" s="64">
        <v>5012</v>
      </c>
      <c r="B2640" s="64">
        <v>33</v>
      </c>
      <c r="C2640" s="59">
        <v>1554</v>
      </c>
      <c r="D2640" s="59">
        <v>132</v>
      </c>
      <c r="E2640" s="59" t="s">
        <v>268</v>
      </c>
    </row>
    <row r="2641" spans="1:5">
      <c r="A2641" s="64">
        <v>5013</v>
      </c>
      <c r="B2641" s="64">
        <v>33</v>
      </c>
      <c r="C2641" s="59">
        <v>1554</v>
      </c>
      <c r="D2641" s="59">
        <v>132</v>
      </c>
      <c r="E2641" s="59" t="s">
        <v>268</v>
      </c>
    </row>
    <row r="2642" spans="1:5">
      <c r="A2642" s="64">
        <v>5014</v>
      </c>
      <c r="B2642" s="64">
        <v>33</v>
      </c>
      <c r="C2642" s="59">
        <v>1554</v>
      </c>
      <c r="D2642" s="59">
        <v>132</v>
      </c>
      <c r="E2642" s="59" t="s">
        <v>268</v>
      </c>
    </row>
    <row r="2643" spans="1:5">
      <c r="A2643" s="64">
        <v>5015</v>
      </c>
      <c r="B2643" s="64">
        <v>33</v>
      </c>
      <c r="C2643" s="59">
        <v>1554</v>
      </c>
      <c r="D2643" s="59">
        <v>132</v>
      </c>
      <c r="E2643" s="59" t="s">
        <v>268</v>
      </c>
    </row>
    <row r="2644" spans="1:5">
      <c r="A2644" s="64">
        <v>5016</v>
      </c>
      <c r="B2644" s="64">
        <v>33</v>
      </c>
      <c r="C2644" s="59">
        <v>1554</v>
      </c>
      <c r="D2644" s="59">
        <v>132</v>
      </c>
      <c r="E2644" s="59" t="s">
        <v>268</v>
      </c>
    </row>
    <row r="2645" spans="1:5">
      <c r="A2645" s="64">
        <v>5017</v>
      </c>
      <c r="B2645" s="64">
        <v>33</v>
      </c>
      <c r="C2645" s="59">
        <v>1554</v>
      </c>
      <c r="D2645" s="59">
        <v>132</v>
      </c>
      <c r="E2645" s="59" t="s">
        <v>268</v>
      </c>
    </row>
    <row r="2646" spans="1:5">
      <c r="A2646" s="64">
        <v>5018</v>
      </c>
      <c r="B2646" s="64">
        <v>33</v>
      </c>
      <c r="C2646" s="59">
        <v>1554</v>
      </c>
      <c r="D2646" s="59">
        <v>132</v>
      </c>
      <c r="E2646" s="59" t="s">
        <v>268</v>
      </c>
    </row>
    <row r="2647" spans="1:5">
      <c r="A2647" s="64">
        <v>5019</v>
      </c>
      <c r="B2647" s="64">
        <v>33</v>
      </c>
      <c r="C2647" s="59">
        <v>1554</v>
      </c>
      <c r="D2647" s="59">
        <v>132</v>
      </c>
      <c r="E2647" s="59" t="s">
        <v>268</v>
      </c>
    </row>
    <row r="2648" spans="1:5">
      <c r="A2648" s="64">
        <v>5020</v>
      </c>
      <c r="B2648" s="64">
        <v>33</v>
      </c>
      <c r="C2648" s="59">
        <v>1554</v>
      </c>
      <c r="D2648" s="59">
        <v>132</v>
      </c>
      <c r="E2648" s="59" t="s">
        <v>268</v>
      </c>
    </row>
    <row r="2649" spans="1:5">
      <c r="A2649" s="64">
        <v>5021</v>
      </c>
      <c r="B2649" s="64">
        <v>33</v>
      </c>
      <c r="C2649" s="59">
        <v>1554</v>
      </c>
      <c r="D2649" s="59">
        <v>132</v>
      </c>
      <c r="E2649" s="59" t="s">
        <v>268</v>
      </c>
    </row>
    <row r="2650" spans="1:5">
      <c r="A2650" s="64">
        <v>5022</v>
      </c>
      <c r="B2650" s="64">
        <v>33</v>
      </c>
      <c r="C2650" s="59">
        <v>1554</v>
      </c>
      <c r="D2650" s="59">
        <v>132</v>
      </c>
      <c r="E2650" s="59" t="s">
        <v>268</v>
      </c>
    </row>
    <row r="2651" spans="1:5">
      <c r="A2651" s="64">
        <v>5023</v>
      </c>
      <c r="B2651" s="64">
        <v>33</v>
      </c>
      <c r="C2651" s="59">
        <v>1554</v>
      </c>
      <c r="D2651" s="59">
        <v>132</v>
      </c>
      <c r="E2651" s="59" t="s">
        <v>268</v>
      </c>
    </row>
    <row r="2652" spans="1:5">
      <c r="A2652" s="64">
        <v>5024</v>
      </c>
      <c r="B2652" s="64">
        <v>33</v>
      </c>
      <c r="C2652" s="59">
        <v>1554</v>
      </c>
      <c r="D2652" s="59">
        <v>132</v>
      </c>
      <c r="E2652" s="59" t="s">
        <v>268</v>
      </c>
    </row>
    <row r="2653" spans="1:5">
      <c r="A2653" s="64">
        <v>5025</v>
      </c>
      <c r="B2653" s="64">
        <v>33</v>
      </c>
      <c r="C2653" s="59">
        <v>1554</v>
      </c>
      <c r="D2653" s="59">
        <v>132</v>
      </c>
      <c r="E2653" s="59" t="s">
        <v>268</v>
      </c>
    </row>
    <row r="2654" spans="1:5">
      <c r="A2654" s="64">
        <v>5031</v>
      </c>
      <c r="B2654" s="64">
        <v>33</v>
      </c>
      <c r="C2654" s="59">
        <v>1554</v>
      </c>
      <c r="D2654" s="59">
        <v>132</v>
      </c>
      <c r="E2654" s="59" t="s">
        <v>268</v>
      </c>
    </row>
    <row r="2655" spans="1:5">
      <c r="A2655" s="64">
        <v>5032</v>
      </c>
      <c r="B2655" s="64">
        <v>33</v>
      </c>
      <c r="C2655" s="59">
        <v>1554</v>
      </c>
      <c r="D2655" s="59">
        <v>132</v>
      </c>
      <c r="E2655" s="59" t="s">
        <v>268</v>
      </c>
    </row>
    <row r="2656" spans="1:5">
      <c r="A2656" s="64">
        <v>5033</v>
      </c>
      <c r="B2656" s="64">
        <v>33</v>
      </c>
      <c r="C2656" s="59">
        <v>1554</v>
      </c>
      <c r="D2656" s="59">
        <v>132</v>
      </c>
      <c r="E2656" s="59" t="s">
        <v>268</v>
      </c>
    </row>
    <row r="2657" spans="1:5">
      <c r="A2657" s="64">
        <v>5034</v>
      </c>
      <c r="B2657" s="64">
        <v>33</v>
      </c>
      <c r="C2657" s="59">
        <v>1554</v>
      </c>
      <c r="D2657" s="59">
        <v>132</v>
      </c>
      <c r="E2657" s="59" t="s">
        <v>268</v>
      </c>
    </row>
    <row r="2658" spans="1:5">
      <c r="A2658" s="64">
        <v>5035</v>
      </c>
      <c r="B2658" s="64">
        <v>33</v>
      </c>
      <c r="C2658" s="59">
        <v>1554</v>
      </c>
      <c r="D2658" s="59">
        <v>132</v>
      </c>
      <c r="E2658" s="59" t="s">
        <v>268</v>
      </c>
    </row>
    <row r="2659" spans="1:5">
      <c r="A2659" s="64">
        <v>5037</v>
      </c>
      <c r="B2659" s="64">
        <v>33</v>
      </c>
      <c r="C2659" s="59">
        <v>1554</v>
      </c>
      <c r="D2659" s="59">
        <v>132</v>
      </c>
      <c r="E2659" s="59" t="s">
        <v>268</v>
      </c>
    </row>
    <row r="2660" spans="1:5">
      <c r="A2660" s="64">
        <v>5038</v>
      </c>
      <c r="B2660" s="64">
        <v>33</v>
      </c>
      <c r="C2660" s="59">
        <v>1554</v>
      </c>
      <c r="D2660" s="59">
        <v>132</v>
      </c>
      <c r="E2660" s="59" t="s">
        <v>268</v>
      </c>
    </row>
    <row r="2661" spans="1:5">
      <c r="A2661" s="64">
        <v>5039</v>
      </c>
      <c r="B2661" s="64">
        <v>33</v>
      </c>
      <c r="C2661" s="59">
        <v>1554</v>
      </c>
      <c r="D2661" s="59">
        <v>132</v>
      </c>
      <c r="E2661" s="59" t="s">
        <v>268</v>
      </c>
    </row>
    <row r="2662" spans="1:5">
      <c r="A2662" s="64">
        <v>5040</v>
      </c>
      <c r="B2662" s="64">
        <v>33</v>
      </c>
      <c r="C2662" s="59">
        <v>1554</v>
      </c>
      <c r="D2662" s="59">
        <v>132</v>
      </c>
      <c r="E2662" s="59" t="s">
        <v>268</v>
      </c>
    </row>
    <row r="2663" spans="1:5">
      <c r="A2663" s="64">
        <v>5041</v>
      </c>
      <c r="B2663" s="64">
        <v>33</v>
      </c>
      <c r="C2663" s="59">
        <v>1554</v>
      </c>
      <c r="D2663" s="59">
        <v>132</v>
      </c>
      <c r="E2663" s="59" t="s">
        <v>268</v>
      </c>
    </row>
    <row r="2664" spans="1:5">
      <c r="A2664" s="64">
        <v>5042</v>
      </c>
      <c r="B2664" s="64">
        <v>33</v>
      </c>
      <c r="C2664" s="59">
        <v>1554</v>
      </c>
      <c r="D2664" s="59">
        <v>132</v>
      </c>
      <c r="E2664" s="59" t="s">
        <v>268</v>
      </c>
    </row>
    <row r="2665" spans="1:5">
      <c r="A2665" s="64">
        <v>5043</v>
      </c>
      <c r="B2665" s="64">
        <v>33</v>
      </c>
      <c r="C2665" s="59">
        <v>1554</v>
      </c>
      <c r="D2665" s="59">
        <v>132</v>
      </c>
      <c r="E2665" s="59" t="s">
        <v>268</v>
      </c>
    </row>
    <row r="2666" spans="1:5">
      <c r="A2666" s="64">
        <v>5044</v>
      </c>
      <c r="B2666" s="64">
        <v>33</v>
      </c>
      <c r="C2666" s="59">
        <v>1554</v>
      </c>
      <c r="D2666" s="59">
        <v>132</v>
      </c>
      <c r="E2666" s="59" t="s">
        <v>268</v>
      </c>
    </row>
    <row r="2667" spans="1:5">
      <c r="A2667" s="64">
        <v>5045</v>
      </c>
      <c r="B2667" s="64">
        <v>33</v>
      </c>
      <c r="C2667" s="59">
        <v>1554</v>
      </c>
      <c r="D2667" s="59">
        <v>132</v>
      </c>
      <c r="E2667" s="59" t="s">
        <v>268</v>
      </c>
    </row>
    <row r="2668" spans="1:5">
      <c r="A2668" s="64">
        <v>5046</v>
      </c>
      <c r="B2668" s="64">
        <v>33</v>
      </c>
      <c r="C2668" s="59">
        <v>1554</v>
      </c>
      <c r="D2668" s="59">
        <v>132</v>
      </c>
      <c r="E2668" s="59" t="s">
        <v>268</v>
      </c>
    </row>
    <row r="2669" spans="1:5">
      <c r="A2669" s="64">
        <v>5047</v>
      </c>
      <c r="B2669" s="64">
        <v>33</v>
      </c>
      <c r="C2669" s="59">
        <v>1554</v>
      </c>
      <c r="D2669" s="59">
        <v>132</v>
      </c>
      <c r="E2669" s="59" t="s">
        <v>268</v>
      </c>
    </row>
    <row r="2670" spans="1:5">
      <c r="A2670" s="64">
        <v>5048</v>
      </c>
      <c r="B2670" s="64">
        <v>33</v>
      </c>
      <c r="C2670" s="59">
        <v>1554</v>
      </c>
      <c r="D2670" s="59">
        <v>132</v>
      </c>
      <c r="E2670" s="59" t="s">
        <v>268</v>
      </c>
    </row>
    <row r="2671" spans="1:5">
      <c r="A2671" s="64">
        <v>5049</v>
      </c>
      <c r="B2671" s="64">
        <v>33</v>
      </c>
      <c r="C2671" s="59">
        <v>1554</v>
      </c>
      <c r="D2671" s="59">
        <v>132</v>
      </c>
      <c r="E2671" s="59" t="s">
        <v>268</v>
      </c>
    </row>
    <row r="2672" spans="1:5">
      <c r="A2672" s="64">
        <v>5050</v>
      </c>
      <c r="B2672" s="64">
        <v>33</v>
      </c>
      <c r="C2672" s="59">
        <v>1554</v>
      </c>
      <c r="D2672" s="59">
        <v>132</v>
      </c>
      <c r="E2672" s="59" t="s">
        <v>268</v>
      </c>
    </row>
    <row r="2673" spans="1:5">
      <c r="A2673" s="64">
        <v>5051</v>
      </c>
      <c r="B2673" s="64">
        <v>33</v>
      </c>
      <c r="C2673" s="59">
        <v>1554</v>
      </c>
      <c r="D2673" s="59">
        <v>132</v>
      </c>
      <c r="E2673" s="59" t="s">
        <v>268</v>
      </c>
    </row>
    <row r="2674" spans="1:5">
      <c r="A2674" s="64">
        <v>5052</v>
      </c>
      <c r="B2674" s="64">
        <v>33</v>
      </c>
      <c r="C2674" s="59">
        <v>1554</v>
      </c>
      <c r="D2674" s="59">
        <v>132</v>
      </c>
      <c r="E2674" s="59" t="s">
        <v>268</v>
      </c>
    </row>
    <row r="2675" spans="1:5">
      <c r="A2675" s="64">
        <v>5061</v>
      </c>
      <c r="B2675" s="64">
        <v>33</v>
      </c>
      <c r="C2675" s="59">
        <v>1554</v>
      </c>
      <c r="D2675" s="59">
        <v>132</v>
      </c>
      <c r="E2675" s="59" t="s">
        <v>268</v>
      </c>
    </row>
    <row r="2676" spans="1:5">
      <c r="A2676" s="64">
        <v>5062</v>
      </c>
      <c r="B2676" s="64">
        <v>33</v>
      </c>
      <c r="C2676" s="59">
        <v>1554</v>
      </c>
      <c r="D2676" s="59">
        <v>132</v>
      </c>
      <c r="E2676" s="59" t="s">
        <v>268</v>
      </c>
    </row>
    <row r="2677" spans="1:5">
      <c r="A2677" s="64">
        <v>5063</v>
      </c>
      <c r="B2677" s="64">
        <v>33</v>
      </c>
      <c r="C2677" s="59">
        <v>1554</v>
      </c>
      <c r="D2677" s="59">
        <v>132</v>
      </c>
      <c r="E2677" s="59" t="s">
        <v>268</v>
      </c>
    </row>
    <row r="2678" spans="1:5">
      <c r="A2678" s="64">
        <v>5064</v>
      </c>
      <c r="B2678" s="64">
        <v>33</v>
      </c>
      <c r="C2678" s="59">
        <v>1554</v>
      </c>
      <c r="D2678" s="59">
        <v>132</v>
      </c>
      <c r="E2678" s="59" t="s">
        <v>268</v>
      </c>
    </row>
    <row r="2679" spans="1:5">
      <c r="A2679" s="64">
        <v>5065</v>
      </c>
      <c r="B2679" s="64">
        <v>33</v>
      </c>
      <c r="C2679" s="59">
        <v>1554</v>
      </c>
      <c r="D2679" s="59">
        <v>132</v>
      </c>
      <c r="E2679" s="59" t="s">
        <v>268</v>
      </c>
    </row>
    <row r="2680" spans="1:5">
      <c r="A2680" s="64">
        <v>5066</v>
      </c>
      <c r="B2680" s="64">
        <v>33</v>
      </c>
      <c r="C2680" s="59">
        <v>1554</v>
      </c>
      <c r="D2680" s="59">
        <v>132</v>
      </c>
      <c r="E2680" s="59" t="s">
        <v>268</v>
      </c>
    </row>
    <row r="2681" spans="1:5">
      <c r="A2681" s="64">
        <v>5067</v>
      </c>
      <c r="B2681" s="64">
        <v>33</v>
      </c>
      <c r="C2681" s="59">
        <v>1554</v>
      </c>
      <c r="D2681" s="59">
        <v>132</v>
      </c>
      <c r="E2681" s="59" t="s">
        <v>268</v>
      </c>
    </row>
    <row r="2682" spans="1:5">
      <c r="A2682" s="64">
        <v>5068</v>
      </c>
      <c r="B2682" s="64">
        <v>33</v>
      </c>
      <c r="C2682" s="59">
        <v>1554</v>
      </c>
      <c r="D2682" s="59">
        <v>132</v>
      </c>
      <c r="E2682" s="59" t="s">
        <v>268</v>
      </c>
    </row>
    <row r="2683" spans="1:5">
      <c r="A2683" s="64">
        <v>5069</v>
      </c>
      <c r="B2683" s="64">
        <v>33</v>
      </c>
      <c r="C2683" s="59">
        <v>1554</v>
      </c>
      <c r="D2683" s="59">
        <v>132</v>
      </c>
      <c r="E2683" s="59" t="s">
        <v>268</v>
      </c>
    </row>
    <row r="2684" spans="1:5">
      <c r="A2684" s="64">
        <v>5070</v>
      </c>
      <c r="B2684" s="64">
        <v>33</v>
      </c>
      <c r="C2684" s="59">
        <v>1554</v>
      </c>
      <c r="D2684" s="59">
        <v>132</v>
      </c>
      <c r="E2684" s="59" t="s">
        <v>268</v>
      </c>
    </row>
    <row r="2685" spans="1:5">
      <c r="A2685" s="64">
        <v>5071</v>
      </c>
      <c r="B2685" s="64">
        <v>33</v>
      </c>
      <c r="C2685" s="59">
        <v>1554</v>
      </c>
      <c r="D2685" s="59">
        <v>132</v>
      </c>
      <c r="E2685" s="59" t="s">
        <v>268</v>
      </c>
    </row>
    <row r="2686" spans="1:5">
      <c r="A2686" s="64">
        <v>5072</v>
      </c>
      <c r="B2686" s="64">
        <v>33</v>
      </c>
      <c r="C2686" s="59">
        <v>1554</v>
      </c>
      <c r="D2686" s="59">
        <v>132</v>
      </c>
      <c r="E2686" s="59" t="s">
        <v>268</v>
      </c>
    </row>
    <row r="2687" spans="1:5">
      <c r="A2687" s="64">
        <v>5073</v>
      </c>
      <c r="B2687" s="64">
        <v>33</v>
      </c>
      <c r="C2687" s="59">
        <v>1554</v>
      </c>
      <c r="D2687" s="59">
        <v>132</v>
      </c>
      <c r="E2687" s="59" t="s">
        <v>268</v>
      </c>
    </row>
    <row r="2688" spans="1:5">
      <c r="A2688" s="64">
        <v>5074</v>
      </c>
      <c r="B2688" s="64">
        <v>33</v>
      </c>
      <c r="C2688" s="59">
        <v>1554</v>
      </c>
      <c r="D2688" s="59">
        <v>132</v>
      </c>
      <c r="E2688" s="59" t="s">
        <v>268</v>
      </c>
    </row>
    <row r="2689" spans="1:5">
      <c r="A2689" s="64">
        <v>5075</v>
      </c>
      <c r="B2689" s="64">
        <v>33</v>
      </c>
      <c r="C2689" s="59">
        <v>1554</v>
      </c>
      <c r="D2689" s="59">
        <v>132</v>
      </c>
      <c r="E2689" s="59" t="s">
        <v>268</v>
      </c>
    </row>
    <row r="2690" spans="1:5">
      <c r="A2690" s="64">
        <v>5076</v>
      </c>
      <c r="B2690" s="64">
        <v>33</v>
      </c>
      <c r="C2690" s="59">
        <v>1554</v>
      </c>
      <c r="D2690" s="59">
        <v>132</v>
      </c>
      <c r="E2690" s="59" t="s">
        <v>268</v>
      </c>
    </row>
    <row r="2691" spans="1:5">
      <c r="A2691" s="64">
        <v>5081</v>
      </c>
      <c r="B2691" s="64">
        <v>33</v>
      </c>
      <c r="C2691" s="59">
        <v>1554</v>
      </c>
      <c r="D2691" s="59">
        <v>132</v>
      </c>
      <c r="E2691" s="59" t="s">
        <v>268</v>
      </c>
    </row>
    <row r="2692" spans="1:5">
      <c r="A2692" s="64">
        <v>5082</v>
      </c>
      <c r="B2692" s="64">
        <v>33</v>
      </c>
      <c r="C2692" s="59">
        <v>1554</v>
      </c>
      <c r="D2692" s="59">
        <v>132</v>
      </c>
      <c r="E2692" s="59" t="s">
        <v>268</v>
      </c>
    </row>
    <row r="2693" spans="1:5">
      <c r="A2693" s="64">
        <v>5083</v>
      </c>
      <c r="B2693" s="64">
        <v>33</v>
      </c>
      <c r="C2693" s="59">
        <v>1554</v>
      </c>
      <c r="D2693" s="59">
        <v>132</v>
      </c>
      <c r="E2693" s="59" t="s">
        <v>268</v>
      </c>
    </row>
    <row r="2694" spans="1:5">
      <c r="A2694" s="64">
        <v>5084</v>
      </c>
      <c r="B2694" s="64">
        <v>33</v>
      </c>
      <c r="C2694" s="59">
        <v>1554</v>
      </c>
      <c r="D2694" s="59">
        <v>132</v>
      </c>
      <c r="E2694" s="59" t="s">
        <v>268</v>
      </c>
    </row>
    <row r="2695" spans="1:5">
      <c r="A2695" s="64">
        <v>5085</v>
      </c>
      <c r="B2695" s="64">
        <v>33</v>
      </c>
      <c r="C2695" s="59">
        <v>1554</v>
      </c>
      <c r="D2695" s="59">
        <v>132</v>
      </c>
      <c r="E2695" s="59" t="s">
        <v>268</v>
      </c>
    </row>
    <row r="2696" spans="1:5">
      <c r="A2696" s="64">
        <v>5086</v>
      </c>
      <c r="B2696" s="64">
        <v>33</v>
      </c>
      <c r="C2696" s="59">
        <v>1554</v>
      </c>
      <c r="D2696" s="59">
        <v>132</v>
      </c>
      <c r="E2696" s="59" t="s">
        <v>268</v>
      </c>
    </row>
    <row r="2697" spans="1:5">
      <c r="A2697" s="64">
        <v>5087</v>
      </c>
      <c r="B2697" s="64">
        <v>33</v>
      </c>
      <c r="C2697" s="59">
        <v>1554</v>
      </c>
      <c r="D2697" s="59">
        <v>132</v>
      </c>
      <c r="E2697" s="59" t="s">
        <v>268</v>
      </c>
    </row>
    <row r="2698" spans="1:5">
      <c r="A2698" s="64">
        <v>5088</v>
      </c>
      <c r="B2698" s="64">
        <v>33</v>
      </c>
      <c r="C2698" s="59">
        <v>1554</v>
      </c>
      <c r="D2698" s="59">
        <v>132</v>
      </c>
      <c r="E2698" s="59" t="s">
        <v>268</v>
      </c>
    </row>
    <row r="2699" spans="1:5">
      <c r="A2699" s="64">
        <v>5089</v>
      </c>
      <c r="B2699" s="64">
        <v>33</v>
      </c>
      <c r="C2699" s="59">
        <v>1554</v>
      </c>
      <c r="D2699" s="59">
        <v>132</v>
      </c>
      <c r="E2699" s="59" t="s">
        <v>268</v>
      </c>
    </row>
    <row r="2700" spans="1:5">
      <c r="A2700" s="64">
        <v>5090</v>
      </c>
      <c r="B2700" s="64">
        <v>33</v>
      </c>
      <c r="C2700" s="59">
        <v>1554</v>
      </c>
      <c r="D2700" s="59">
        <v>132</v>
      </c>
      <c r="E2700" s="59" t="s">
        <v>268</v>
      </c>
    </row>
    <row r="2701" spans="1:5">
      <c r="A2701" s="64">
        <v>5091</v>
      </c>
      <c r="B2701" s="64">
        <v>33</v>
      </c>
      <c r="C2701" s="59">
        <v>1554</v>
      </c>
      <c r="D2701" s="59">
        <v>132</v>
      </c>
      <c r="E2701" s="59" t="s">
        <v>268</v>
      </c>
    </row>
    <row r="2702" spans="1:5">
      <c r="A2702" s="64">
        <v>5092</v>
      </c>
      <c r="B2702" s="64">
        <v>33</v>
      </c>
      <c r="C2702" s="59">
        <v>1554</v>
      </c>
      <c r="D2702" s="59">
        <v>132</v>
      </c>
      <c r="E2702" s="59" t="s">
        <v>268</v>
      </c>
    </row>
    <row r="2703" spans="1:5">
      <c r="A2703" s="64">
        <v>5093</v>
      </c>
      <c r="B2703" s="64">
        <v>33</v>
      </c>
      <c r="C2703" s="59">
        <v>1554</v>
      </c>
      <c r="D2703" s="59">
        <v>132</v>
      </c>
      <c r="E2703" s="59" t="s">
        <v>268</v>
      </c>
    </row>
    <row r="2704" spans="1:5">
      <c r="A2704" s="64">
        <v>5094</v>
      </c>
      <c r="B2704" s="64">
        <v>33</v>
      </c>
      <c r="C2704" s="59">
        <v>1554</v>
      </c>
      <c r="D2704" s="59">
        <v>132</v>
      </c>
      <c r="E2704" s="59" t="s">
        <v>268</v>
      </c>
    </row>
    <row r="2705" spans="1:5">
      <c r="A2705" s="64">
        <v>5095</v>
      </c>
      <c r="B2705" s="64">
        <v>33</v>
      </c>
      <c r="C2705" s="59">
        <v>1554</v>
      </c>
      <c r="D2705" s="59">
        <v>132</v>
      </c>
      <c r="E2705" s="59" t="s">
        <v>268</v>
      </c>
    </row>
    <row r="2706" spans="1:5">
      <c r="A2706" s="64">
        <v>5096</v>
      </c>
      <c r="B2706" s="64">
        <v>33</v>
      </c>
      <c r="C2706" s="59">
        <v>1554</v>
      </c>
      <c r="D2706" s="59">
        <v>132</v>
      </c>
      <c r="E2706" s="59" t="s">
        <v>268</v>
      </c>
    </row>
    <row r="2707" spans="1:5">
      <c r="A2707" s="64">
        <v>5097</v>
      </c>
      <c r="B2707" s="64">
        <v>33</v>
      </c>
      <c r="C2707" s="59">
        <v>1554</v>
      </c>
      <c r="D2707" s="59">
        <v>132</v>
      </c>
      <c r="E2707" s="59" t="s">
        <v>268</v>
      </c>
    </row>
    <row r="2708" spans="1:5">
      <c r="A2708" s="64">
        <v>5098</v>
      </c>
      <c r="B2708" s="64">
        <v>33</v>
      </c>
      <c r="C2708" s="59">
        <v>1554</v>
      </c>
      <c r="D2708" s="59">
        <v>132</v>
      </c>
      <c r="E2708" s="59" t="s">
        <v>268</v>
      </c>
    </row>
    <row r="2709" spans="1:5">
      <c r="A2709" s="64">
        <v>5106</v>
      </c>
      <c r="B2709" s="64">
        <v>33</v>
      </c>
      <c r="C2709" s="59">
        <v>1554</v>
      </c>
      <c r="D2709" s="59">
        <v>132</v>
      </c>
      <c r="E2709" s="59" t="s">
        <v>268</v>
      </c>
    </row>
    <row r="2710" spans="1:5">
      <c r="A2710" s="64">
        <v>5107</v>
      </c>
      <c r="B2710" s="64">
        <v>33</v>
      </c>
      <c r="C2710" s="59">
        <v>1554</v>
      </c>
      <c r="D2710" s="59">
        <v>132</v>
      </c>
      <c r="E2710" s="59" t="s">
        <v>268</v>
      </c>
    </row>
    <row r="2711" spans="1:5">
      <c r="A2711" s="64">
        <v>5108</v>
      </c>
      <c r="B2711" s="64">
        <v>33</v>
      </c>
      <c r="C2711" s="59">
        <v>1554</v>
      </c>
      <c r="D2711" s="59">
        <v>132</v>
      </c>
      <c r="E2711" s="59" t="s">
        <v>268</v>
      </c>
    </row>
    <row r="2712" spans="1:5">
      <c r="A2712" s="64">
        <v>5109</v>
      </c>
      <c r="B2712" s="64">
        <v>33</v>
      </c>
      <c r="C2712" s="59">
        <v>1554</v>
      </c>
      <c r="D2712" s="59">
        <v>132</v>
      </c>
      <c r="E2712" s="59" t="s">
        <v>268</v>
      </c>
    </row>
    <row r="2713" spans="1:5">
      <c r="A2713" s="64">
        <v>5110</v>
      </c>
      <c r="B2713" s="64">
        <v>33</v>
      </c>
      <c r="C2713" s="59">
        <v>1554</v>
      </c>
      <c r="D2713" s="59">
        <v>132</v>
      </c>
      <c r="E2713" s="59" t="s">
        <v>268</v>
      </c>
    </row>
    <row r="2714" spans="1:5">
      <c r="A2714" s="64">
        <v>5111</v>
      </c>
      <c r="B2714" s="64">
        <v>33</v>
      </c>
      <c r="C2714" s="59">
        <v>1554</v>
      </c>
      <c r="D2714" s="59">
        <v>132</v>
      </c>
      <c r="E2714" s="59" t="s">
        <v>268</v>
      </c>
    </row>
    <row r="2715" spans="1:5">
      <c r="A2715" s="64">
        <v>5112</v>
      </c>
      <c r="B2715" s="64">
        <v>33</v>
      </c>
      <c r="C2715" s="59">
        <v>1554</v>
      </c>
      <c r="D2715" s="59">
        <v>132</v>
      </c>
      <c r="E2715" s="59" t="s">
        <v>268</v>
      </c>
    </row>
    <row r="2716" spans="1:5">
      <c r="A2716" s="64">
        <v>5113</v>
      </c>
      <c r="B2716" s="64">
        <v>33</v>
      </c>
      <c r="C2716" s="59">
        <v>1554</v>
      </c>
      <c r="D2716" s="59">
        <v>132</v>
      </c>
      <c r="E2716" s="59" t="s">
        <v>268</v>
      </c>
    </row>
    <row r="2717" spans="1:5">
      <c r="A2717" s="64">
        <v>5114</v>
      </c>
      <c r="B2717" s="64">
        <v>33</v>
      </c>
      <c r="C2717" s="59">
        <v>1554</v>
      </c>
      <c r="D2717" s="59">
        <v>132</v>
      </c>
      <c r="E2717" s="59" t="s">
        <v>268</v>
      </c>
    </row>
    <row r="2718" spans="1:5">
      <c r="A2718" s="64">
        <v>5115</v>
      </c>
      <c r="B2718" s="64">
        <v>33</v>
      </c>
      <c r="C2718" s="59">
        <v>1554</v>
      </c>
      <c r="D2718" s="59">
        <v>132</v>
      </c>
      <c r="E2718" s="59" t="s">
        <v>268</v>
      </c>
    </row>
    <row r="2719" spans="1:5">
      <c r="A2719" s="64">
        <v>5116</v>
      </c>
      <c r="B2719" s="64">
        <v>33</v>
      </c>
      <c r="C2719" s="59">
        <v>1554</v>
      </c>
      <c r="D2719" s="59">
        <v>132</v>
      </c>
      <c r="E2719" s="59" t="s">
        <v>268</v>
      </c>
    </row>
    <row r="2720" spans="1:5">
      <c r="A2720" s="64">
        <v>5117</v>
      </c>
      <c r="B2720" s="64">
        <v>33</v>
      </c>
      <c r="C2720" s="59">
        <v>1554</v>
      </c>
      <c r="D2720" s="59">
        <v>132</v>
      </c>
      <c r="E2720" s="59" t="s">
        <v>268</v>
      </c>
    </row>
    <row r="2721" spans="1:5">
      <c r="A2721" s="64">
        <v>5118</v>
      </c>
      <c r="B2721" s="64">
        <v>33</v>
      </c>
      <c r="C2721" s="59">
        <v>1554</v>
      </c>
      <c r="D2721" s="59">
        <v>132</v>
      </c>
      <c r="E2721" s="59" t="s">
        <v>268</v>
      </c>
    </row>
    <row r="2722" spans="1:5">
      <c r="A2722" s="64">
        <v>5120</v>
      </c>
      <c r="B2722" s="64">
        <v>33</v>
      </c>
      <c r="C2722" s="59">
        <v>1554</v>
      </c>
      <c r="D2722" s="59">
        <v>132</v>
      </c>
      <c r="E2722" s="59" t="s">
        <v>268</v>
      </c>
    </row>
    <row r="2723" spans="1:5">
      <c r="A2723" s="64">
        <v>5121</v>
      </c>
      <c r="B2723" s="64">
        <v>33</v>
      </c>
      <c r="C2723" s="59">
        <v>1554</v>
      </c>
      <c r="D2723" s="59">
        <v>132</v>
      </c>
      <c r="E2723" s="59" t="s">
        <v>268</v>
      </c>
    </row>
    <row r="2724" spans="1:5">
      <c r="A2724" s="64">
        <v>5125</v>
      </c>
      <c r="B2724" s="64">
        <v>33</v>
      </c>
      <c r="C2724" s="59">
        <v>1554</v>
      </c>
      <c r="D2724" s="59">
        <v>132</v>
      </c>
      <c r="E2724" s="59" t="s">
        <v>268</v>
      </c>
    </row>
    <row r="2725" spans="1:5">
      <c r="A2725" s="64">
        <v>5126</v>
      </c>
      <c r="B2725" s="64">
        <v>33</v>
      </c>
      <c r="C2725" s="59">
        <v>1554</v>
      </c>
      <c r="D2725" s="59">
        <v>132</v>
      </c>
      <c r="E2725" s="59" t="s">
        <v>268</v>
      </c>
    </row>
    <row r="2726" spans="1:5">
      <c r="A2726" s="64">
        <v>5127</v>
      </c>
      <c r="B2726" s="64">
        <v>33</v>
      </c>
      <c r="C2726" s="59">
        <v>1554</v>
      </c>
      <c r="D2726" s="59">
        <v>132</v>
      </c>
      <c r="E2726" s="59" t="s">
        <v>268</v>
      </c>
    </row>
    <row r="2727" spans="1:5">
      <c r="A2727" s="64">
        <v>5131</v>
      </c>
      <c r="B2727" s="64">
        <v>33</v>
      </c>
      <c r="C2727" s="59">
        <v>1554</v>
      </c>
      <c r="D2727" s="59">
        <v>132</v>
      </c>
      <c r="E2727" s="59" t="s">
        <v>268</v>
      </c>
    </row>
    <row r="2728" spans="1:5">
      <c r="A2728" s="64">
        <v>5132</v>
      </c>
      <c r="B2728" s="64">
        <v>33</v>
      </c>
      <c r="C2728" s="59">
        <v>1554</v>
      </c>
      <c r="D2728" s="59">
        <v>132</v>
      </c>
      <c r="E2728" s="59" t="s">
        <v>268</v>
      </c>
    </row>
    <row r="2729" spans="1:5">
      <c r="A2729" s="64">
        <v>5133</v>
      </c>
      <c r="B2729" s="64">
        <v>33</v>
      </c>
      <c r="C2729" s="59">
        <v>1554</v>
      </c>
      <c r="D2729" s="59">
        <v>132</v>
      </c>
      <c r="E2729" s="59" t="s">
        <v>268</v>
      </c>
    </row>
    <row r="2730" spans="1:5">
      <c r="A2730" s="64">
        <v>5134</v>
      </c>
      <c r="B2730" s="64">
        <v>33</v>
      </c>
      <c r="C2730" s="59">
        <v>1554</v>
      </c>
      <c r="D2730" s="59">
        <v>132</v>
      </c>
      <c r="E2730" s="59" t="s">
        <v>268</v>
      </c>
    </row>
    <row r="2731" spans="1:5">
      <c r="A2731" s="64">
        <v>5136</v>
      </c>
      <c r="B2731" s="64">
        <v>33</v>
      </c>
      <c r="C2731" s="59">
        <v>1554</v>
      </c>
      <c r="D2731" s="59">
        <v>132</v>
      </c>
      <c r="E2731" s="59" t="s">
        <v>268</v>
      </c>
    </row>
    <row r="2732" spans="1:5">
      <c r="A2732" s="64">
        <v>5137</v>
      </c>
      <c r="B2732" s="64">
        <v>33</v>
      </c>
      <c r="C2732" s="59">
        <v>1554</v>
      </c>
      <c r="D2732" s="59">
        <v>132</v>
      </c>
      <c r="E2732" s="59" t="s">
        <v>268</v>
      </c>
    </row>
    <row r="2733" spans="1:5">
      <c r="A2733" s="64">
        <v>5138</v>
      </c>
      <c r="B2733" s="64">
        <v>33</v>
      </c>
      <c r="C2733" s="59">
        <v>1554</v>
      </c>
      <c r="D2733" s="59">
        <v>132</v>
      </c>
      <c r="E2733" s="59" t="s">
        <v>268</v>
      </c>
    </row>
    <row r="2734" spans="1:5">
      <c r="A2734" s="64">
        <v>5139</v>
      </c>
      <c r="B2734" s="64">
        <v>33</v>
      </c>
      <c r="C2734" s="59">
        <v>1554</v>
      </c>
      <c r="D2734" s="59">
        <v>132</v>
      </c>
      <c r="E2734" s="59" t="s">
        <v>268</v>
      </c>
    </row>
    <row r="2735" spans="1:5">
      <c r="A2735" s="64">
        <v>5140</v>
      </c>
      <c r="B2735" s="64">
        <v>33</v>
      </c>
      <c r="C2735" s="59">
        <v>1554</v>
      </c>
      <c r="D2735" s="59">
        <v>132</v>
      </c>
      <c r="E2735" s="59" t="s">
        <v>268</v>
      </c>
    </row>
    <row r="2736" spans="1:5">
      <c r="A2736" s="64">
        <v>5141</v>
      </c>
      <c r="B2736" s="64">
        <v>33</v>
      </c>
      <c r="C2736" s="59">
        <v>1554</v>
      </c>
      <c r="D2736" s="59">
        <v>132</v>
      </c>
      <c r="E2736" s="59" t="s">
        <v>268</v>
      </c>
    </row>
    <row r="2737" spans="1:5">
      <c r="A2737" s="64">
        <v>5142</v>
      </c>
      <c r="B2737" s="64">
        <v>33</v>
      </c>
      <c r="C2737" s="59">
        <v>1554</v>
      </c>
      <c r="D2737" s="59">
        <v>132</v>
      </c>
      <c r="E2737" s="59" t="s">
        <v>268</v>
      </c>
    </row>
    <row r="2738" spans="1:5">
      <c r="A2738" s="64">
        <v>5144</v>
      </c>
      <c r="B2738" s="64">
        <v>33</v>
      </c>
      <c r="C2738" s="59">
        <v>1554</v>
      </c>
      <c r="D2738" s="59">
        <v>132</v>
      </c>
      <c r="E2738" s="59" t="s">
        <v>268</v>
      </c>
    </row>
    <row r="2739" spans="1:5">
      <c r="A2739" s="64">
        <v>5150</v>
      </c>
      <c r="B2739" s="64">
        <v>33</v>
      </c>
      <c r="C2739" s="59">
        <v>1554</v>
      </c>
      <c r="D2739" s="59">
        <v>132</v>
      </c>
      <c r="E2739" s="59" t="s">
        <v>268</v>
      </c>
    </row>
    <row r="2740" spans="1:5">
      <c r="A2740" s="64">
        <v>5151</v>
      </c>
      <c r="B2740" s="64">
        <v>33</v>
      </c>
      <c r="C2740" s="59">
        <v>1554</v>
      </c>
      <c r="D2740" s="59">
        <v>132</v>
      </c>
      <c r="E2740" s="59" t="s">
        <v>268</v>
      </c>
    </row>
    <row r="2741" spans="1:5">
      <c r="A2741" s="64">
        <v>5152</v>
      </c>
      <c r="B2741" s="64">
        <v>33</v>
      </c>
      <c r="C2741" s="59">
        <v>1554</v>
      </c>
      <c r="D2741" s="59">
        <v>132</v>
      </c>
      <c r="E2741" s="59" t="s">
        <v>268</v>
      </c>
    </row>
    <row r="2742" spans="1:5">
      <c r="A2742" s="64">
        <v>5153</v>
      </c>
      <c r="B2742" s="64">
        <v>33</v>
      </c>
      <c r="C2742" s="59">
        <v>1554</v>
      </c>
      <c r="D2742" s="59">
        <v>132</v>
      </c>
      <c r="E2742" s="59" t="s">
        <v>268</v>
      </c>
    </row>
    <row r="2743" spans="1:5">
      <c r="A2743" s="64">
        <v>5154</v>
      </c>
      <c r="B2743" s="64">
        <v>33</v>
      </c>
      <c r="C2743" s="59">
        <v>1554</v>
      </c>
      <c r="D2743" s="59">
        <v>132</v>
      </c>
      <c r="E2743" s="59" t="s">
        <v>268</v>
      </c>
    </row>
    <row r="2744" spans="1:5">
      <c r="A2744" s="64">
        <v>5155</v>
      </c>
      <c r="B2744" s="64">
        <v>33</v>
      </c>
      <c r="C2744" s="59">
        <v>1554</v>
      </c>
      <c r="D2744" s="59">
        <v>132</v>
      </c>
      <c r="E2744" s="59" t="s">
        <v>268</v>
      </c>
    </row>
    <row r="2745" spans="1:5">
      <c r="A2745" s="64">
        <v>5156</v>
      </c>
      <c r="B2745" s="64">
        <v>33</v>
      </c>
      <c r="C2745" s="59">
        <v>1554</v>
      </c>
      <c r="D2745" s="59">
        <v>132</v>
      </c>
      <c r="E2745" s="59" t="s">
        <v>268</v>
      </c>
    </row>
    <row r="2746" spans="1:5">
      <c r="A2746" s="64">
        <v>5157</v>
      </c>
      <c r="B2746" s="64">
        <v>33</v>
      </c>
      <c r="C2746" s="59">
        <v>1554</v>
      </c>
      <c r="D2746" s="59">
        <v>132</v>
      </c>
      <c r="E2746" s="59" t="s">
        <v>268</v>
      </c>
    </row>
    <row r="2747" spans="1:5">
      <c r="A2747" s="64">
        <v>5158</v>
      </c>
      <c r="B2747" s="64">
        <v>33</v>
      </c>
      <c r="C2747" s="59">
        <v>1554</v>
      </c>
      <c r="D2747" s="59">
        <v>132</v>
      </c>
      <c r="E2747" s="59" t="s">
        <v>268</v>
      </c>
    </row>
    <row r="2748" spans="1:5">
      <c r="A2748" s="64">
        <v>5159</v>
      </c>
      <c r="B2748" s="64">
        <v>33</v>
      </c>
      <c r="C2748" s="59">
        <v>1554</v>
      </c>
      <c r="D2748" s="59">
        <v>132</v>
      </c>
      <c r="E2748" s="59" t="s">
        <v>268</v>
      </c>
    </row>
    <row r="2749" spans="1:5">
      <c r="A2749" s="64">
        <v>5160</v>
      </c>
      <c r="B2749" s="64">
        <v>33</v>
      </c>
      <c r="C2749" s="59">
        <v>1554</v>
      </c>
      <c r="D2749" s="59">
        <v>132</v>
      </c>
      <c r="E2749" s="59" t="s">
        <v>268</v>
      </c>
    </row>
    <row r="2750" spans="1:5">
      <c r="A2750" s="64">
        <v>5161</v>
      </c>
      <c r="B2750" s="64">
        <v>33</v>
      </c>
      <c r="C2750" s="59">
        <v>1554</v>
      </c>
      <c r="D2750" s="59">
        <v>132</v>
      </c>
      <c r="E2750" s="59" t="s">
        <v>268</v>
      </c>
    </row>
    <row r="2751" spans="1:5">
      <c r="A2751" s="64">
        <v>5162</v>
      </c>
      <c r="B2751" s="64">
        <v>33</v>
      </c>
      <c r="C2751" s="59">
        <v>1554</v>
      </c>
      <c r="D2751" s="59">
        <v>132</v>
      </c>
      <c r="E2751" s="59" t="s">
        <v>268</v>
      </c>
    </row>
    <row r="2752" spans="1:5">
      <c r="A2752" s="64">
        <v>5163</v>
      </c>
      <c r="B2752" s="64">
        <v>33</v>
      </c>
      <c r="C2752" s="59">
        <v>1554</v>
      </c>
      <c r="D2752" s="59">
        <v>132</v>
      </c>
      <c r="E2752" s="59" t="s">
        <v>268</v>
      </c>
    </row>
    <row r="2753" spans="1:5">
      <c r="A2753" s="64">
        <v>5164</v>
      </c>
      <c r="B2753" s="64">
        <v>33</v>
      </c>
      <c r="C2753" s="59">
        <v>1554</v>
      </c>
      <c r="D2753" s="59">
        <v>132</v>
      </c>
      <c r="E2753" s="59" t="s">
        <v>268</v>
      </c>
    </row>
    <row r="2754" spans="1:5">
      <c r="A2754" s="64">
        <v>5165</v>
      </c>
      <c r="B2754" s="64">
        <v>33</v>
      </c>
      <c r="C2754" s="59">
        <v>1554</v>
      </c>
      <c r="D2754" s="59">
        <v>132</v>
      </c>
      <c r="E2754" s="59" t="s">
        <v>268</v>
      </c>
    </row>
    <row r="2755" spans="1:5">
      <c r="A2755" s="64">
        <v>5166</v>
      </c>
      <c r="B2755" s="64">
        <v>33</v>
      </c>
      <c r="C2755" s="59">
        <v>1554</v>
      </c>
      <c r="D2755" s="59">
        <v>132</v>
      </c>
      <c r="E2755" s="59" t="s">
        <v>268</v>
      </c>
    </row>
    <row r="2756" spans="1:5">
      <c r="A2756" s="64">
        <v>5167</v>
      </c>
      <c r="B2756" s="64">
        <v>33</v>
      </c>
      <c r="C2756" s="59">
        <v>1554</v>
      </c>
      <c r="D2756" s="59">
        <v>132</v>
      </c>
      <c r="E2756" s="59" t="s">
        <v>268</v>
      </c>
    </row>
    <row r="2757" spans="1:5">
      <c r="A2757" s="64">
        <v>5168</v>
      </c>
      <c r="B2757" s="64">
        <v>33</v>
      </c>
      <c r="C2757" s="59">
        <v>1554</v>
      </c>
      <c r="D2757" s="59">
        <v>132</v>
      </c>
      <c r="E2757" s="59" t="s">
        <v>268</v>
      </c>
    </row>
    <row r="2758" spans="1:5">
      <c r="A2758" s="64">
        <v>5169</v>
      </c>
      <c r="B2758" s="64">
        <v>33</v>
      </c>
      <c r="C2758" s="59">
        <v>1554</v>
      </c>
      <c r="D2758" s="59">
        <v>132</v>
      </c>
      <c r="E2758" s="59" t="s">
        <v>268</v>
      </c>
    </row>
    <row r="2759" spans="1:5">
      <c r="A2759" s="64">
        <v>5170</v>
      </c>
      <c r="B2759" s="64">
        <v>33</v>
      </c>
      <c r="C2759" s="59">
        <v>1554</v>
      </c>
      <c r="D2759" s="59">
        <v>132</v>
      </c>
      <c r="E2759" s="59" t="s">
        <v>268</v>
      </c>
    </row>
    <row r="2760" spans="1:5">
      <c r="A2760" s="64">
        <v>5171</v>
      </c>
      <c r="B2760" s="64">
        <v>33</v>
      </c>
      <c r="C2760" s="59">
        <v>1554</v>
      </c>
      <c r="D2760" s="59">
        <v>132</v>
      </c>
      <c r="E2760" s="59" t="s">
        <v>268</v>
      </c>
    </row>
    <row r="2761" spans="1:5">
      <c r="A2761" s="64">
        <v>5172</v>
      </c>
      <c r="B2761" s="64">
        <v>33</v>
      </c>
      <c r="C2761" s="59">
        <v>1554</v>
      </c>
      <c r="D2761" s="59">
        <v>132</v>
      </c>
      <c r="E2761" s="59" t="s">
        <v>268</v>
      </c>
    </row>
    <row r="2762" spans="1:5">
      <c r="A2762" s="64">
        <v>5173</v>
      </c>
      <c r="B2762" s="64">
        <v>33</v>
      </c>
      <c r="C2762" s="59">
        <v>1554</v>
      </c>
      <c r="D2762" s="59">
        <v>132</v>
      </c>
      <c r="E2762" s="59" t="s">
        <v>268</v>
      </c>
    </row>
    <row r="2763" spans="1:5">
      <c r="A2763" s="64">
        <v>5174</v>
      </c>
      <c r="B2763" s="64">
        <v>33</v>
      </c>
      <c r="C2763" s="59">
        <v>1554</v>
      </c>
      <c r="D2763" s="59">
        <v>132</v>
      </c>
      <c r="E2763" s="59" t="s">
        <v>268</v>
      </c>
    </row>
    <row r="2764" spans="1:5">
      <c r="A2764" s="64">
        <v>5201</v>
      </c>
      <c r="B2764" s="64">
        <v>33</v>
      </c>
      <c r="C2764" s="59">
        <v>1554</v>
      </c>
      <c r="D2764" s="59">
        <v>132</v>
      </c>
      <c r="E2764" s="59" t="s">
        <v>268</v>
      </c>
    </row>
    <row r="2765" spans="1:5">
      <c r="A2765" s="64">
        <v>5202</v>
      </c>
      <c r="B2765" s="64">
        <v>33</v>
      </c>
      <c r="C2765" s="59">
        <v>1554</v>
      </c>
      <c r="D2765" s="59">
        <v>132</v>
      </c>
      <c r="E2765" s="59" t="s">
        <v>268</v>
      </c>
    </row>
    <row r="2766" spans="1:5">
      <c r="A2766" s="64">
        <v>5203</v>
      </c>
      <c r="B2766" s="64">
        <v>33</v>
      </c>
      <c r="C2766" s="59">
        <v>1554</v>
      </c>
      <c r="D2766" s="59">
        <v>132</v>
      </c>
      <c r="E2766" s="59" t="s">
        <v>268</v>
      </c>
    </row>
    <row r="2767" spans="1:5">
      <c r="A2767" s="64">
        <v>5204</v>
      </c>
      <c r="B2767" s="64">
        <v>33</v>
      </c>
      <c r="C2767" s="59">
        <v>1554</v>
      </c>
      <c r="D2767" s="59">
        <v>132</v>
      </c>
      <c r="E2767" s="59" t="s">
        <v>268</v>
      </c>
    </row>
    <row r="2768" spans="1:5">
      <c r="A2768" s="64">
        <v>5210</v>
      </c>
      <c r="B2768" s="64">
        <v>33</v>
      </c>
      <c r="C2768" s="59">
        <v>1554</v>
      </c>
      <c r="D2768" s="59">
        <v>132</v>
      </c>
      <c r="E2768" s="59" t="s">
        <v>268</v>
      </c>
    </row>
    <row r="2769" spans="1:5">
      <c r="A2769" s="64">
        <v>5211</v>
      </c>
      <c r="B2769" s="64">
        <v>33</v>
      </c>
      <c r="C2769" s="59">
        <v>1554</v>
      </c>
      <c r="D2769" s="59">
        <v>132</v>
      </c>
      <c r="E2769" s="59" t="s">
        <v>268</v>
      </c>
    </row>
    <row r="2770" spans="1:5">
      <c r="A2770" s="64">
        <v>5212</v>
      </c>
      <c r="B2770" s="64">
        <v>33</v>
      </c>
      <c r="C2770" s="59">
        <v>1554</v>
      </c>
      <c r="D2770" s="59">
        <v>132</v>
      </c>
      <c r="E2770" s="59" t="s">
        <v>268</v>
      </c>
    </row>
    <row r="2771" spans="1:5">
      <c r="A2771" s="64">
        <v>5213</v>
      </c>
      <c r="B2771" s="64">
        <v>33</v>
      </c>
      <c r="C2771" s="59">
        <v>1554</v>
      </c>
      <c r="D2771" s="59">
        <v>132</v>
      </c>
      <c r="E2771" s="59" t="s">
        <v>268</v>
      </c>
    </row>
    <row r="2772" spans="1:5">
      <c r="A2772" s="64">
        <v>5214</v>
      </c>
      <c r="B2772" s="64">
        <v>33</v>
      </c>
      <c r="C2772" s="59">
        <v>1554</v>
      </c>
      <c r="D2772" s="59">
        <v>132</v>
      </c>
      <c r="E2772" s="59" t="s">
        <v>268</v>
      </c>
    </row>
    <row r="2773" spans="1:5">
      <c r="A2773" s="64">
        <v>5220</v>
      </c>
      <c r="B2773" s="64">
        <v>33</v>
      </c>
      <c r="C2773" s="59">
        <v>1554</v>
      </c>
      <c r="D2773" s="59">
        <v>132</v>
      </c>
      <c r="E2773" s="59" t="s">
        <v>268</v>
      </c>
    </row>
    <row r="2774" spans="1:5">
      <c r="A2774" s="64">
        <v>5221</v>
      </c>
      <c r="B2774" s="64">
        <v>33</v>
      </c>
      <c r="C2774" s="59">
        <v>1554</v>
      </c>
      <c r="D2774" s="59">
        <v>132</v>
      </c>
      <c r="E2774" s="59" t="s">
        <v>268</v>
      </c>
    </row>
    <row r="2775" spans="1:5">
      <c r="A2775" s="64">
        <v>5222</v>
      </c>
      <c r="B2775" s="64">
        <v>33</v>
      </c>
      <c r="C2775" s="59">
        <v>1554</v>
      </c>
      <c r="D2775" s="59">
        <v>132</v>
      </c>
      <c r="E2775" s="59" t="s">
        <v>268</v>
      </c>
    </row>
    <row r="2776" spans="1:5">
      <c r="A2776" s="64">
        <v>5223</v>
      </c>
      <c r="B2776" s="64">
        <v>33</v>
      </c>
      <c r="C2776" s="59">
        <v>1554</v>
      </c>
      <c r="D2776" s="59">
        <v>132</v>
      </c>
      <c r="E2776" s="59" t="s">
        <v>268</v>
      </c>
    </row>
    <row r="2777" spans="1:5">
      <c r="A2777" s="64">
        <v>5231</v>
      </c>
      <c r="B2777" s="64">
        <v>33</v>
      </c>
      <c r="C2777" s="59">
        <v>1554</v>
      </c>
      <c r="D2777" s="59">
        <v>132</v>
      </c>
      <c r="E2777" s="59" t="s">
        <v>268</v>
      </c>
    </row>
    <row r="2778" spans="1:5">
      <c r="A2778" s="64">
        <v>5232</v>
      </c>
      <c r="B2778" s="64">
        <v>33</v>
      </c>
      <c r="C2778" s="59">
        <v>1554</v>
      </c>
      <c r="D2778" s="59">
        <v>132</v>
      </c>
      <c r="E2778" s="59" t="s">
        <v>268</v>
      </c>
    </row>
    <row r="2779" spans="1:5">
      <c r="A2779" s="64">
        <v>5233</v>
      </c>
      <c r="B2779" s="64">
        <v>33</v>
      </c>
      <c r="C2779" s="59">
        <v>1554</v>
      </c>
      <c r="D2779" s="59">
        <v>132</v>
      </c>
      <c r="E2779" s="59" t="s">
        <v>268</v>
      </c>
    </row>
    <row r="2780" spans="1:5">
      <c r="A2780" s="64">
        <v>5234</v>
      </c>
      <c r="B2780" s="64">
        <v>33</v>
      </c>
      <c r="C2780" s="59">
        <v>1554</v>
      </c>
      <c r="D2780" s="59">
        <v>132</v>
      </c>
      <c r="E2780" s="59" t="s">
        <v>268</v>
      </c>
    </row>
    <row r="2781" spans="1:5">
      <c r="A2781" s="64">
        <v>5235</v>
      </c>
      <c r="B2781" s="64">
        <v>33</v>
      </c>
      <c r="C2781" s="59">
        <v>1554</v>
      </c>
      <c r="D2781" s="59">
        <v>132</v>
      </c>
      <c r="E2781" s="59" t="s">
        <v>268</v>
      </c>
    </row>
    <row r="2782" spans="1:5">
      <c r="A2782" s="64">
        <v>5236</v>
      </c>
      <c r="B2782" s="64">
        <v>33</v>
      </c>
      <c r="C2782" s="59">
        <v>1554</v>
      </c>
      <c r="D2782" s="59">
        <v>132</v>
      </c>
      <c r="E2782" s="59" t="s">
        <v>268</v>
      </c>
    </row>
    <row r="2783" spans="1:5">
      <c r="A2783" s="64">
        <v>5237</v>
      </c>
      <c r="B2783" s="64">
        <v>33</v>
      </c>
      <c r="C2783" s="59">
        <v>1554</v>
      </c>
      <c r="D2783" s="59">
        <v>132</v>
      </c>
      <c r="E2783" s="59" t="s">
        <v>268</v>
      </c>
    </row>
    <row r="2784" spans="1:5">
      <c r="A2784" s="64">
        <v>5238</v>
      </c>
      <c r="B2784" s="64">
        <v>33</v>
      </c>
      <c r="C2784" s="59">
        <v>1554</v>
      </c>
      <c r="D2784" s="59">
        <v>132</v>
      </c>
      <c r="E2784" s="59" t="s">
        <v>268</v>
      </c>
    </row>
    <row r="2785" spans="1:5">
      <c r="A2785" s="64">
        <v>5240</v>
      </c>
      <c r="B2785" s="64">
        <v>33</v>
      </c>
      <c r="C2785" s="59">
        <v>1554</v>
      </c>
      <c r="D2785" s="59">
        <v>132</v>
      </c>
      <c r="E2785" s="59" t="s">
        <v>268</v>
      </c>
    </row>
    <row r="2786" spans="1:5">
      <c r="A2786" s="64">
        <v>5241</v>
      </c>
      <c r="B2786" s="64">
        <v>33</v>
      </c>
      <c r="C2786" s="59">
        <v>1554</v>
      </c>
      <c r="D2786" s="59">
        <v>132</v>
      </c>
      <c r="E2786" s="59" t="s">
        <v>268</v>
      </c>
    </row>
    <row r="2787" spans="1:5">
      <c r="A2787" s="64">
        <v>5242</v>
      </c>
      <c r="B2787" s="64">
        <v>33</v>
      </c>
      <c r="C2787" s="59">
        <v>1554</v>
      </c>
      <c r="D2787" s="59">
        <v>132</v>
      </c>
      <c r="E2787" s="59" t="s">
        <v>268</v>
      </c>
    </row>
    <row r="2788" spans="1:5">
      <c r="A2788" s="64">
        <v>5243</v>
      </c>
      <c r="B2788" s="64">
        <v>33</v>
      </c>
      <c r="C2788" s="59">
        <v>1554</v>
      </c>
      <c r="D2788" s="59">
        <v>132</v>
      </c>
      <c r="E2788" s="59" t="s">
        <v>268</v>
      </c>
    </row>
    <row r="2789" spans="1:5">
      <c r="A2789" s="64">
        <v>5244</v>
      </c>
      <c r="B2789" s="64">
        <v>33</v>
      </c>
      <c r="C2789" s="59">
        <v>1554</v>
      </c>
      <c r="D2789" s="59">
        <v>132</v>
      </c>
      <c r="E2789" s="59" t="s">
        <v>268</v>
      </c>
    </row>
    <row r="2790" spans="1:5">
      <c r="A2790" s="64">
        <v>5245</v>
      </c>
      <c r="B2790" s="64">
        <v>33</v>
      </c>
      <c r="C2790" s="59">
        <v>1554</v>
      </c>
      <c r="D2790" s="59">
        <v>132</v>
      </c>
      <c r="E2790" s="59" t="s">
        <v>268</v>
      </c>
    </row>
    <row r="2791" spans="1:5">
      <c r="A2791" s="64">
        <v>5250</v>
      </c>
      <c r="B2791" s="64">
        <v>33</v>
      </c>
      <c r="C2791" s="59">
        <v>1554</v>
      </c>
      <c r="D2791" s="59">
        <v>132</v>
      </c>
      <c r="E2791" s="59" t="s">
        <v>268</v>
      </c>
    </row>
    <row r="2792" spans="1:5">
      <c r="A2792" s="64">
        <v>5251</v>
      </c>
      <c r="B2792" s="64">
        <v>33</v>
      </c>
      <c r="C2792" s="59">
        <v>1554</v>
      </c>
      <c r="D2792" s="59">
        <v>132</v>
      </c>
      <c r="E2792" s="59" t="s">
        <v>268</v>
      </c>
    </row>
    <row r="2793" spans="1:5">
      <c r="A2793" s="64">
        <v>5252</v>
      </c>
      <c r="B2793" s="64">
        <v>33</v>
      </c>
      <c r="C2793" s="59">
        <v>1554</v>
      </c>
      <c r="D2793" s="59">
        <v>132</v>
      </c>
      <c r="E2793" s="59" t="s">
        <v>268</v>
      </c>
    </row>
    <row r="2794" spans="1:5">
      <c r="A2794" s="64">
        <v>5253</v>
      </c>
      <c r="B2794" s="64">
        <v>33</v>
      </c>
      <c r="C2794" s="59">
        <v>1554</v>
      </c>
      <c r="D2794" s="59">
        <v>132</v>
      </c>
      <c r="E2794" s="59" t="s">
        <v>268</v>
      </c>
    </row>
    <row r="2795" spans="1:5">
      <c r="A2795" s="64">
        <v>5254</v>
      </c>
      <c r="B2795" s="64">
        <v>33</v>
      </c>
      <c r="C2795" s="59">
        <v>1554</v>
      </c>
      <c r="D2795" s="59">
        <v>132</v>
      </c>
      <c r="E2795" s="59" t="s">
        <v>268</v>
      </c>
    </row>
    <row r="2796" spans="1:5">
      <c r="A2796" s="64">
        <v>5255</v>
      </c>
      <c r="B2796" s="64">
        <v>33</v>
      </c>
      <c r="C2796" s="59">
        <v>1554</v>
      </c>
      <c r="D2796" s="59">
        <v>132</v>
      </c>
      <c r="E2796" s="59" t="s">
        <v>268</v>
      </c>
    </row>
    <row r="2797" spans="1:5">
      <c r="A2797" s="64">
        <v>5256</v>
      </c>
      <c r="B2797" s="64">
        <v>33</v>
      </c>
      <c r="C2797" s="59">
        <v>1554</v>
      </c>
      <c r="D2797" s="59">
        <v>132</v>
      </c>
      <c r="E2797" s="59" t="s">
        <v>268</v>
      </c>
    </row>
    <row r="2798" spans="1:5">
      <c r="A2798" s="64">
        <v>5259</v>
      </c>
      <c r="B2798" s="64">
        <v>34</v>
      </c>
      <c r="C2798" s="59">
        <v>1258</v>
      </c>
      <c r="D2798" s="59">
        <v>173</v>
      </c>
      <c r="E2798" s="59" t="s">
        <v>268</v>
      </c>
    </row>
    <row r="2799" spans="1:5">
      <c r="A2799" s="64">
        <v>5260</v>
      </c>
      <c r="B2799" s="64">
        <v>34</v>
      </c>
      <c r="C2799" s="59">
        <v>1258</v>
      </c>
      <c r="D2799" s="59">
        <v>173</v>
      </c>
      <c r="E2799" s="59" t="s">
        <v>268</v>
      </c>
    </row>
    <row r="2800" spans="1:5">
      <c r="A2800" s="64">
        <v>5261</v>
      </c>
      <c r="B2800" s="64">
        <v>34</v>
      </c>
      <c r="C2800" s="59">
        <v>1258</v>
      </c>
      <c r="D2800" s="59">
        <v>173</v>
      </c>
      <c r="E2800" s="59" t="s">
        <v>268</v>
      </c>
    </row>
    <row r="2801" spans="1:5">
      <c r="A2801" s="64">
        <v>5262</v>
      </c>
      <c r="B2801" s="64">
        <v>35</v>
      </c>
      <c r="C2801" s="59">
        <v>1813</v>
      </c>
      <c r="D2801" s="59">
        <v>61</v>
      </c>
      <c r="E2801" s="59" t="s">
        <v>268</v>
      </c>
    </row>
    <row r="2802" spans="1:5">
      <c r="A2802" s="64">
        <v>5263</v>
      </c>
      <c r="B2802" s="64">
        <v>35</v>
      </c>
      <c r="C2802" s="59">
        <v>1813</v>
      </c>
      <c r="D2802" s="59">
        <v>61</v>
      </c>
      <c r="E2802" s="59" t="s">
        <v>268</v>
      </c>
    </row>
    <row r="2803" spans="1:5">
      <c r="A2803" s="64">
        <v>5264</v>
      </c>
      <c r="B2803" s="64">
        <v>34</v>
      </c>
      <c r="C2803" s="59">
        <v>1258</v>
      </c>
      <c r="D2803" s="59">
        <v>173</v>
      </c>
      <c r="E2803" s="59" t="s">
        <v>268</v>
      </c>
    </row>
    <row r="2804" spans="1:5">
      <c r="A2804" s="64">
        <v>5265</v>
      </c>
      <c r="B2804" s="64">
        <v>34</v>
      </c>
      <c r="C2804" s="59">
        <v>1258</v>
      </c>
      <c r="D2804" s="59">
        <v>173</v>
      </c>
      <c r="E2804" s="59" t="s">
        <v>268</v>
      </c>
    </row>
    <row r="2805" spans="1:5">
      <c r="A2805" s="64">
        <v>5266</v>
      </c>
      <c r="B2805" s="64">
        <v>34</v>
      </c>
      <c r="C2805" s="59">
        <v>1258</v>
      </c>
      <c r="D2805" s="59">
        <v>173</v>
      </c>
      <c r="E2805" s="59" t="s">
        <v>268</v>
      </c>
    </row>
    <row r="2806" spans="1:5">
      <c r="A2806" s="64">
        <v>5267</v>
      </c>
      <c r="B2806" s="64">
        <v>35</v>
      </c>
      <c r="C2806" s="59">
        <v>1813</v>
      </c>
      <c r="D2806" s="59">
        <v>61</v>
      </c>
      <c r="E2806" s="59" t="s">
        <v>268</v>
      </c>
    </row>
    <row r="2807" spans="1:5">
      <c r="A2807" s="64">
        <v>5268</v>
      </c>
      <c r="B2807" s="64">
        <v>35</v>
      </c>
      <c r="C2807" s="59">
        <v>1813</v>
      </c>
      <c r="D2807" s="59">
        <v>61</v>
      </c>
      <c r="E2807" s="59" t="s">
        <v>268</v>
      </c>
    </row>
    <row r="2808" spans="1:5">
      <c r="A2808" s="64">
        <v>5269</v>
      </c>
      <c r="B2808" s="64">
        <v>35</v>
      </c>
      <c r="C2808" s="59">
        <v>1813</v>
      </c>
      <c r="D2808" s="59">
        <v>61</v>
      </c>
      <c r="E2808" s="59" t="s">
        <v>268</v>
      </c>
    </row>
    <row r="2809" spans="1:5">
      <c r="A2809" s="64">
        <v>5270</v>
      </c>
      <c r="B2809" s="64">
        <v>35</v>
      </c>
      <c r="C2809" s="59">
        <v>1813</v>
      </c>
      <c r="D2809" s="59">
        <v>61</v>
      </c>
      <c r="E2809" s="59" t="s">
        <v>268</v>
      </c>
    </row>
    <row r="2810" spans="1:5">
      <c r="A2810" s="64">
        <v>5271</v>
      </c>
      <c r="B2810" s="64">
        <v>35</v>
      </c>
      <c r="C2810" s="59">
        <v>1813</v>
      </c>
      <c r="D2810" s="59">
        <v>61</v>
      </c>
      <c r="E2810" s="59" t="s">
        <v>268</v>
      </c>
    </row>
    <row r="2811" spans="1:5">
      <c r="A2811" s="64">
        <v>5272</v>
      </c>
      <c r="B2811" s="64">
        <v>35</v>
      </c>
      <c r="C2811" s="59">
        <v>1813</v>
      </c>
      <c r="D2811" s="59">
        <v>61</v>
      </c>
      <c r="E2811" s="59" t="s">
        <v>268</v>
      </c>
    </row>
    <row r="2812" spans="1:5">
      <c r="A2812" s="64">
        <v>5273</v>
      </c>
      <c r="B2812" s="64">
        <v>35</v>
      </c>
      <c r="C2812" s="59">
        <v>1813</v>
      </c>
      <c r="D2812" s="59">
        <v>61</v>
      </c>
      <c r="E2812" s="59" t="s">
        <v>268</v>
      </c>
    </row>
    <row r="2813" spans="1:5">
      <c r="A2813" s="64">
        <v>5275</v>
      </c>
      <c r="B2813" s="64">
        <v>35</v>
      </c>
      <c r="C2813" s="59">
        <v>1813</v>
      </c>
      <c r="D2813" s="59">
        <v>61</v>
      </c>
      <c r="E2813" s="59" t="s">
        <v>268</v>
      </c>
    </row>
    <row r="2814" spans="1:5">
      <c r="A2814" s="64">
        <v>5276</v>
      </c>
      <c r="B2814" s="64">
        <v>35</v>
      </c>
      <c r="C2814" s="59">
        <v>1813</v>
      </c>
      <c r="D2814" s="59">
        <v>61</v>
      </c>
      <c r="E2814" s="59" t="s">
        <v>268</v>
      </c>
    </row>
    <row r="2815" spans="1:5">
      <c r="A2815" s="64">
        <v>5277</v>
      </c>
      <c r="B2815" s="64">
        <v>35</v>
      </c>
      <c r="C2815" s="59">
        <v>1813</v>
      </c>
      <c r="D2815" s="59">
        <v>61</v>
      </c>
      <c r="E2815" s="59" t="s">
        <v>268</v>
      </c>
    </row>
    <row r="2816" spans="1:5">
      <c r="A2816" s="64">
        <v>5278</v>
      </c>
      <c r="B2816" s="64">
        <v>35</v>
      </c>
      <c r="C2816" s="59">
        <v>1813</v>
      </c>
      <c r="D2816" s="59">
        <v>61</v>
      </c>
      <c r="E2816" s="59" t="s">
        <v>268</v>
      </c>
    </row>
    <row r="2817" spans="1:5">
      <c r="A2817" s="64">
        <v>5279</v>
      </c>
      <c r="B2817" s="64">
        <v>35</v>
      </c>
      <c r="C2817" s="59">
        <v>1813</v>
      </c>
      <c r="D2817" s="59">
        <v>61</v>
      </c>
      <c r="E2817" s="59" t="s">
        <v>268</v>
      </c>
    </row>
    <row r="2818" spans="1:5">
      <c r="A2818" s="64">
        <v>5280</v>
      </c>
      <c r="B2818" s="64">
        <v>35</v>
      </c>
      <c r="C2818" s="59">
        <v>1813</v>
      </c>
      <c r="D2818" s="59">
        <v>61</v>
      </c>
      <c r="E2818" s="59" t="s">
        <v>268</v>
      </c>
    </row>
    <row r="2819" spans="1:5">
      <c r="A2819" s="64">
        <v>5290</v>
      </c>
      <c r="B2819" s="64">
        <v>35</v>
      </c>
      <c r="C2819" s="59">
        <v>1813</v>
      </c>
      <c r="D2819" s="59">
        <v>61</v>
      </c>
      <c r="E2819" s="59" t="s">
        <v>268</v>
      </c>
    </row>
    <row r="2820" spans="1:5">
      <c r="A2820" s="64">
        <v>5291</v>
      </c>
      <c r="B2820" s="64">
        <v>35</v>
      </c>
      <c r="C2820" s="59">
        <v>1813</v>
      </c>
      <c r="D2820" s="59">
        <v>61</v>
      </c>
      <c r="E2820" s="59" t="s">
        <v>268</v>
      </c>
    </row>
    <row r="2821" spans="1:5">
      <c r="A2821" s="64">
        <v>5301</v>
      </c>
      <c r="B2821" s="64">
        <v>34</v>
      </c>
      <c r="C2821" s="59">
        <v>1258</v>
      </c>
      <c r="D2821" s="59">
        <v>173</v>
      </c>
      <c r="E2821" s="59" t="s">
        <v>268</v>
      </c>
    </row>
    <row r="2822" spans="1:5">
      <c r="A2822" s="64">
        <v>5302</v>
      </c>
      <c r="B2822" s="64">
        <v>34</v>
      </c>
      <c r="C2822" s="59">
        <v>1258</v>
      </c>
      <c r="D2822" s="59">
        <v>173</v>
      </c>
      <c r="E2822" s="59" t="s">
        <v>268</v>
      </c>
    </row>
    <row r="2823" spans="1:5">
      <c r="A2823" s="64">
        <v>5303</v>
      </c>
      <c r="B2823" s="64">
        <v>33</v>
      </c>
      <c r="C2823" s="59">
        <v>1554</v>
      </c>
      <c r="D2823" s="59">
        <v>132</v>
      </c>
      <c r="E2823" s="59" t="s">
        <v>268</v>
      </c>
    </row>
    <row r="2824" spans="1:5">
      <c r="A2824" s="64">
        <v>5304</v>
      </c>
      <c r="B2824" s="64">
        <v>34</v>
      </c>
      <c r="C2824" s="59">
        <v>1258</v>
      </c>
      <c r="D2824" s="59">
        <v>173</v>
      </c>
      <c r="E2824" s="59" t="s">
        <v>268</v>
      </c>
    </row>
    <row r="2825" spans="1:5">
      <c r="A2825" s="64">
        <v>5306</v>
      </c>
      <c r="B2825" s="64">
        <v>34</v>
      </c>
      <c r="C2825" s="59">
        <v>1258</v>
      </c>
      <c r="D2825" s="59">
        <v>173</v>
      </c>
      <c r="E2825" s="59" t="s">
        <v>268</v>
      </c>
    </row>
    <row r="2826" spans="1:5">
      <c r="A2826" s="64">
        <v>5307</v>
      </c>
      <c r="B2826" s="64">
        <v>34</v>
      </c>
      <c r="C2826" s="59">
        <v>1258</v>
      </c>
      <c r="D2826" s="59">
        <v>173</v>
      </c>
      <c r="E2826" s="59" t="s">
        <v>268</v>
      </c>
    </row>
    <row r="2827" spans="1:5">
      <c r="A2827" s="64">
        <v>5308</v>
      </c>
      <c r="B2827" s="64">
        <v>34</v>
      </c>
      <c r="C2827" s="59">
        <v>1258</v>
      </c>
      <c r="D2827" s="59">
        <v>173</v>
      </c>
      <c r="E2827" s="59" t="s">
        <v>268</v>
      </c>
    </row>
    <row r="2828" spans="1:5">
      <c r="A2828" s="64">
        <v>5309</v>
      </c>
      <c r="B2828" s="64">
        <v>34</v>
      </c>
      <c r="C2828" s="59">
        <v>1258</v>
      </c>
      <c r="D2828" s="59">
        <v>173</v>
      </c>
      <c r="E2828" s="59" t="s">
        <v>268</v>
      </c>
    </row>
    <row r="2829" spans="1:5">
      <c r="A2829" s="64">
        <v>5310</v>
      </c>
      <c r="B2829" s="64">
        <v>34</v>
      </c>
      <c r="C2829" s="59">
        <v>1258</v>
      </c>
      <c r="D2829" s="59">
        <v>173</v>
      </c>
      <c r="E2829" s="59" t="s">
        <v>268</v>
      </c>
    </row>
    <row r="2830" spans="1:5">
      <c r="A2830" s="64">
        <v>5311</v>
      </c>
      <c r="B2830" s="64">
        <v>34</v>
      </c>
      <c r="C2830" s="59">
        <v>1258</v>
      </c>
      <c r="D2830" s="59">
        <v>173</v>
      </c>
      <c r="E2830" s="59" t="s">
        <v>268</v>
      </c>
    </row>
    <row r="2831" spans="1:5">
      <c r="A2831" s="64">
        <v>5312</v>
      </c>
      <c r="B2831" s="64">
        <v>34</v>
      </c>
      <c r="C2831" s="59">
        <v>1258</v>
      </c>
      <c r="D2831" s="59">
        <v>173</v>
      </c>
      <c r="E2831" s="59" t="s">
        <v>268</v>
      </c>
    </row>
    <row r="2832" spans="1:5">
      <c r="A2832" s="64">
        <v>5320</v>
      </c>
      <c r="B2832" s="64">
        <v>34</v>
      </c>
      <c r="C2832" s="59">
        <v>1258</v>
      </c>
      <c r="D2832" s="59">
        <v>173</v>
      </c>
      <c r="E2832" s="59" t="s">
        <v>268</v>
      </c>
    </row>
    <row r="2833" spans="1:5">
      <c r="A2833" s="64">
        <v>5321</v>
      </c>
      <c r="B2833" s="64">
        <v>34</v>
      </c>
      <c r="C2833" s="59">
        <v>1258</v>
      </c>
      <c r="D2833" s="59">
        <v>173</v>
      </c>
      <c r="E2833" s="59" t="s">
        <v>268</v>
      </c>
    </row>
    <row r="2834" spans="1:5">
      <c r="A2834" s="64">
        <v>5322</v>
      </c>
      <c r="B2834" s="64">
        <v>34</v>
      </c>
      <c r="C2834" s="59">
        <v>1258</v>
      </c>
      <c r="D2834" s="59">
        <v>173</v>
      </c>
      <c r="E2834" s="59" t="s">
        <v>268</v>
      </c>
    </row>
    <row r="2835" spans="1:5">
      <c r="A2835" s="64">
        <v>5330</v>
      </c>
      <c r="B2835" s="64">
        <v>34</v>
      </c>
      <c r="C2835" s="59">
        <v>1258</v>
      </c>
      <c r="D2835" s="59">
        <v>173</v>
      </c>
      <c r="E2835" s="59" t="s">
        <v>268</v>
      </c>
    </row>
    <row r="2836" spans="1:5">
      <c r="A2836" s="64">
        <v>5331</v>
      </c>
      <c r="B2836" s="64">
        <v>34</v>
      </c>
      <c r="C2836" s="59">
        <v>1258</v>
      </c>
      <c r="D2836" s="59">
        <v>173</v>
      </c>
      <c r="E2836" s="59" t="s">
        <v>268</v>
      </c>
    </row>
    <row r="2837" spans="1:5">
      <c r="A2837" s="64">
        <v>5332</v>
      </c>
      <c r="B2837" s="64">
        <v>34</v>
      </c>
      <c r="C2837" s="59">
        <v>1258</v>
      </c>
      <c r="D2837" s="59">
        <v>173</v>
      </c>
      <c r="E2837" s="59" t="s">
        <v>268</v>
      </c>
    </row>
    <row r="2838" spans="1:5">
      <c r="A2838" s="64">
        <v>5333</v>
      </c>
      <c r="B2838" s="64">
        <v>34</v>
      </c>
      <c r="C2838" s="59">
        <v>1258</v>
      </c>
      <c r="D2838" s="59">
        <v>173</v>
      </c>
      <c r="E2838" s="59" t="s">
        <v>268</v>
      </c>
    </row>
    <row r="2839" spans="1:5">
      <c r="A2839" s="64">
        <v>5340</v>
      </c>
      <c r="B2839" s="64">
        <v>34</v>
      </c>
      <c r="C2839" s="59">
        <v>1258</v>
      </c>
      <c r="D2839" s="59">
        <v>173</v>
      </c>
      <c r="E2839" s="59" t="s">
        <v>268</v>
      </c>
    </row>
    <row r="2840" spans="1:5">
      <c r="A2840" s="64">
        <v>5341</v>
      </c>
      <c r="B2840" s="64">
        <v>34</v>
      </c>
      <c r="C2840" s="59">
        <v>1258</v>
      </c>
      <c r="D2840" s="59">
        <v>173</v>
      </c>
      <c r="E2840" s="59" t="s">
        <v>268</v>
      </c>
    </row>
    <row r="2841" spans="1:5">
      <c r="A2841" s="64">
        <v>5342</v>
      </c>
      <c r="B2841" s="64">
        <v>34</v>
      </c>
      <c r="C2841" s="59">
        <v>1258</v>
      </c>
      <c r="D2841" s="59">
        <v>173</v>
      </c>
      <c r="E2841" s="59" t="s">
        <v>268</v>
      </c>
    </row>
    <row r="2842" spans="1:5">
      <c r="A2842" s="64">
        <v>5343</v>
      </c>
      <c r="B2842" s="64">
        <v>34</v>
      </c>
      <c r="C2842" s="59">
        <v>1258</v>
      </c>
      <c r="D2842" s="59">
        <v>173</v>
      </c>
      <c r="E2842" s="59" t="s">
        <v>268</v>
      </c>
    </row>
    <row r="2843" spans="1:5">
      <c r="A2843" s="64">
        <v>5344</v>
      </c>
      <c r="B2843" s="64">
        <v>34</v>
      </c>
      <c r="C2843" s="59">
        <v>1258</v>
      </c>
      <c r="D2843" s="59">
        <v>173</v>
      </c>
      <c r="E2843" s="59" t="s">
        <v>268</v>
      </c>
    </row>
    <row r="2844" spans="1:5">
      <c r="A2844" s="64">
        <v>5345</v>
      </c>
      <c r="B2844" s="64">
        <v>34</v>
      </c>
      <c r="C2844" s="59">
        <v>1258</v>
      </c>
      <c r="D2844" s="59">
        <v>173</v>
      </c>
      <c r="E2844" s="59" t="s">
        <v>268</v>
      </c>
    </row>
    <row r="2845" spans="1:5">
      <c r="A2845" s="64">
        <v>5346</v>
      </c>
      <c r="B2845" s="64">
        <v>34</v>
      </c>
      <c r="C2845" s="59">
        <v>1258</v>
      </c>
      <c r="D2845" s="59">
        <v>173</v>
      </c>
      <c r="E2845" s="59" t="s">
        <v>268</v>
      </c>
    </row>
    <row r="2846" spans="1:5">
      <c r="A2846" s="64">
        <v>5350</v>
      </c>
      <c r="B2846" s="64">
        <v>33</v>
      </c>
      <c r="C2846" s="59">
        <v>1554</v>
      </c>
      <c r="D2846" s="59">
        <v>132</v>
      </c>
      <c r="E2846" s="59" t="s">
        <v>268</v>
      </c>
    </row>
    <row r="2847" spans="1:5">
      <c r="A2847" s="64">
        <v>5351</v>
      </c>
      <c r="B2847" s="64">
        <v>33</v>
      </c>
      <c r="C2847" s="59">
        <v>1554</v>
      </c>
      <c r="D2847" s="59">
        <v>132</v>
      </c>
      <c r="E2847" s="59" t="s">
        <v>268</v>
      </c>
    </row>
    <row r="2848" spans="1:5">
      <c r="A2848" s="64">
        <v>5352</v>
      </c>
      <c r="B2848" s="64">
        <v>33</v>
      </c>
      <c r="C2848" s="59">
        <v>1554</v>
      </c>
      <c r="D2848" s="59">
        <v>132</v>
      </c>
      <c r="E2848" s="59" t="s">
        <v>268</v>
      </c>
    </row>
    <row r="2849" spans="1:5">
      <c r="A2849" s="64">
        <v>5353</v>
      </c>
      <c r="B2849" s="64">
        <v>33</v>
      </c>
      <c r="C2849" s="59">
        <v>1554</v>
      </c>
      <c r="D2849" s="59">
        <v>132</v>
      </c>
      <c r="E2849" s="59" t="s">
        <v>268</v>
      </c>
    </row>
    <row r="2850" spans="1:5">
      <c r="A2850" s="64">
        <v>5354</v>
      </c>
      <c r="B2850" s="64">
        <v>34</v>
      </c>
      <c r="C2850" s="59">
        <v>1258</v>
      </c>
      <c r="D2850" s="59">
        <v>173</v>
      </c>
      <c r="E2850" s="59" t="s">
        <v>268</v>
      </c>
    </row>
    <row r="2851" spans="1:5">
      <c r="A2851" s="64">
        <v>5355</v>
      </c>
      <c r="B2851" s="64">
        <v>33</v>
      </c>
      <c r="C2851" s="59">
        <v>1554</v>
      </c>
      <c r="D2851" s="59">
        <v>132</v>
      </c>
      <c r="E2851" s="59" t="s">
        <v>268</v>
      </c>
    </row>
    <row r="2852" spans="1:5">
      <c r="A2852" s="64">
        <v>5356</v>
      </c>
      <c r="B2852" s="64">
        <v>34</v>
      </c>
      <c r="C2852" s="59">
        <v>1258</v>
      </c>
      <c r="D2852" s="59">
        <v>173</v>
      </c>
      <c r="E2852" s="59" t="s">
        <v>268</v>
      </c>
    </row>
    <row r="2853" spans="1:5">
      <c r="A2853" s="64">
        <v>5357</v>
      </c>
      <c r="B2853" s="64">
        <v>34</v>
      </c>
      <c r="C2853" s="59">
        <v>1258</v>
      </c>
      <c r="D2853" s="59">
        <v>173</v>
      </c>
      <c r="E2853" s="59" t="s">
        <v>268</v>
      </c>
    </row>
    <row r="2854" spans="1:5">
      <c r="A2854" s="64">
        <v>5360</v>
      </c>
      <c r="B2854" s="64">
        <v>33</v>
      </c>
      <c r="C2854" s="59">
        <v>1554</v>
      </c>
      <c r="D2854" s="59">
        <v>132</v>
      </c>
      <c r="E2854" s="59" t="s">
        <v>268</v>
      </c>
    </row>
    <row r="2855" spans="1:5">
      <c r="A2855" s="64">
        <v>5371</v>
      </c>
      <c r="B2855" s="64">
        <v>33</v>
      </c>
      <c r="C2855" s="59">
        <v>1554</v>
      </c>
      <c r="D2855" s="59">
        <v>132</v>
      </c>
      <c r="E2855" s="59" t="s">
        <v>268</v>
      </c>
    </row>
    <row r="2856" spans="1:5">
      <c r="A2856" s="64">
        <v>5372</v>
      </c>
      <c r="B2856" s="64">
        <v>33</v>
      </c>
      <c r="C2856" s="59">
        <v>1554</v>
      </c>
      <c r="D2856" s="59">
        <v>132</v>
      </c>
      <c r="E2856" s="59" t="s">
        <v>268</v>
      </c>
    </row>
    <row r="2857" spans="1:5">
      <c r="A2857" s="64">
        <v>5373</v>
      </c>
      <c r="B2857" s="64">
        <v>32</v>
      </c>
      <c r="C2857" s="59">
        <v>954</v>
      </c>
      <c r="D2857" s="59">
        <v>354</v>
      </c>
      <c r="E2857" s="59" t="s">
        <v>268</v>
      </c>
    </row>
    <row r="2858" spans="1:5">
      <c r="A2858" s="64">
        <v>5374</v>
      </c>
      <c r="B2858" s="64">
        <v>32</v>
      </c>
      <c r="C2858" s="59">
        <v>954</v>
      </c>
      <c r="D2858" s="59">
        <v>354</v>
      </c>
      <c r="E2858" s="59" t="s">
        <v>268</v>
      </c>
    </row>
    <row r="2859" spans="1:5">
      <c r="A2859" s="64">
        <v>5381</v>
      </c>
      <c r="B2859" s="64">
        <v>32</v>
      </c>
      <c r="C2859" s="59">
        <v>954</v>
      </c>
      <c r="D2859" s="59">
        <v>354</v>
      </c>
      <c r="E2859" s="59" t="s">
        <v>268</v>
      </c>
    </row>
    <row r="2860" spans="1:5">
      <c r="A2860" s="64">
        <v>5400</v>
      </c>
      <c r="B2860" s="64">
        <v>32</v>
      </c>
      <c r="C2860" s="59">
        <v>954</v>
      </c>
      <c r="D2860" s="59">
        <v>354</v>
      </c>
      <c r="E2860" s="59" t="s">
        <v>268</v>
      </c>
    </row>
    <row r="2861" spans="1:5">
      <c r="A2861" s="64">
        <v>5401</v>
      </c>
      <c r="B2861" s="64">
        <v>32</v>
      </c>
      <c r="C2861" s="59">
        <v>954</v>
      </c>
      <c r="D2861" s="59">
        <v>354</v>
      </c>
      <c r="E2861" s="59" t="s">
        <v>268</v>
      </c>
    </row>
    <row r="2862" spans="1:5">
      <c r="A2862" s="64">
        <v>5410</v>
      </c>
      <c r="B2862" s="64">
        <v>32</v>
      </c>
      <c r="C2862" s="59">
        <v>954</v>
      </c>
      <c r="D2862" s="59">
        <v>354</v>
      </c>
      <c r="E2862" s="59" t="s">
        <v>268</v>
      </c>
    </row>
    <row r="2863" spans="1:5">
      <c r="A2863" s="64">
        <v>5411</v>
      </c>
      <c r="B2863" s="64">
        <v>32</v>
      </c>
      <c r="C2863" s="59">
        <v>954</v>
      </c>
      <c r="D2863" s="59">
        <v>354</v>
      </c>
      <c r="E2863" s="59" t="s">
        <v>268</v>
      </c>
    </row>
    <row r="2864" spans="1:5">
      <c r="A2864" s="64">
        <v>5412</v>
      </c>
      <c r="B2864" s="64">
        <v>32</v>
      </c>
      <c r="C2864" s="59">
        <v>954</v>
      </c>
      <c r="D2864" s="59">
        <v>354</v>
      </c>
      <c r="E2864" s="59" t="s">
        <v>268</v>
      </c>
    </row>
    <row r="2865" spans="1:5">
      <c r="A2865" s="64">
        <v>5413</v>
      </c>
      <c r="B2865" s="64">
        <v>32</v>
      </c>
      <c r="C2865" s="59">
        <v>954</v>
      </c>
      <c r="D2865" s="59">
        <v>354</v>
      </c>
      <c r="E2865" s="59" t="s">
        <v>268</v>
      </c>
    </row>
    <row r="2866" spans="1:5">
      <c r="A2866" s="64">
        <v>5414</v>
      </c>
      <c r="B2866" s="64">
        <v>32</v>
      </c>
      <c r="C2866" s="59">
        <v>954</v>
      </c>
      <c r="D2866" s="59">
        <v>354</v>
      </c>
      <c r="E2866" s="59" t="s">
        <v>268</v>
      </c>
    </row>
    <row r="2867" spans="1:5">
      <c r="A2867" s="64">
        <v>5415</v>
      </c>
      <c r="B2867" s="64">
        <v>32</v>
      </c>
      <c r="C2867" s="59">
        <v>954</v>
      </c>
      <c r="D2867" s="59">
        <v>354</v>
      </c>
      <c r="E2867" s="59" t="s">
        <v>268</v>
      </c>
    </row>
    <row r="2868" spans="1:5">
      <c r="A2868" s="64">
        <v>5416</v>
      </c>
      <c r="B2868" s="64">
        <v>32</v>
      </c>
      <c r="C2868" s="59">
        <v>954</v>
      </c>
      <c r="D2868" s="59">
        <v>354</v>
      </c>
      <c r="E2868" s="59" t="s">
        <v>268</v>
      </c>
    </row>
    <row r="2869" spans="1:5">
      <c r="A2869" s="64">
        <v>5417</v>
      </c>
      <c r="B2869" s="64">
        <v>32</v>
      </c>
      <c r="C2869" s="59">
        <v>954</v>
      </c>
      <c r="D2869" s="59">
        <v>354</v>
      </c>
      <c r="E2869" s="59" t="s">
        <v>268</v>
      </c>
    </row>
    <row r="2870" spans="1:5">
      <c r="A2870" s="64">
        <v>5418</v>
      </c>
      <c r="B2870" s="64">
        <v>32</v>
      </c>
      <c r="C2870" s="59">
        <v>954</v>
      </c>
      <c r="D2870" s="59">
        <v>354</v>
      </c>
      <c r="E2870" s="59" t="s">
        <v>268</v>
      </c>
    </row>
    <row r="2871" spans="1:5">
      <c r="A2871" s="64">
        <v>5419</v>
      </c>
      <c r="B2871" s="64">
        <v>32</v>
      </c>
      <c r="C2871" s="59">
        <v>954</v>
      </c>
      <c r="D2871" s="59">
        <v>354</v>
      </c>
      <c r="E2871" s="59" t="s">
        <v>268</v>
      </c>
    </row>
    <row r="2872" spans="1:5">
      <c r="A2872" s="64">
        <v>5420</v>
      </c>
      <c r="B2872" s="64">
        <v>32</v>
      </c>
      <c r="C2872" s="59">
        <v>954</v>
      </c>
      <c r="D2872" s="59">
        <v>354</v>
      </c>
      <c r="E2872" s="59" t="s">
        <v>268</v>
      </c>
    </row>
    <row r="2873" spans="1:5">
      <c r="A2873" s="64">
        <v>5421</v>
      </c>
      <c r="B2873" s="64">
        <v>32</v>
      </c>
      <c r="C2873" s="59">
        <v>954</v>
      </c>
      <c r="D2873" s="59">
        <v>354</v>
      </c>
      <c r="E2873" s="59" t="s">
        <v>268</v>
      </c>
    </row>
    <row r="2874" spans="1:5">
      <c r="A2874" s="64">
        <v>5422</v>
      </c>
      <c r="B2874" s="64">
        <v>32</v>
      </c>
      <c r="C2874" s="59">
        <v>954</v>
      </c>
      <c r="D2874" s="59">
        <v>354</v>
      </c>
      <c r="E2874" s="59" t="s">
        <v>268</v>
      </c>
    </row>
    <row r="2875" spans="1:5">
      <c r="A2875" s="64">
        <v>5430</v>
      </c>
      <c r="B2875" s="64">
        <v>32</v>
      </c>
      <c r="C2875" s="59">
        <v>954</v>
      </c>
      <c r="D2875" s="59">
        <v>354</v>
      </c>
      <c r="E2875" s="59" t="s">
        <v>268</v>
      </c>
    </row>
    <row r="2876" spans="1:5">
      <c r="A2876" s="64">
        <v>5431</v>
      </c>
      <c r="B2876" s="64">
        <v>32</v>
      </c>
      <c r="C2876" s="59">
        <v>954</v>
      </c>
      <c r="D2876" s="59">
        <v>354</v>
      </c>
      <c r="E2876" s="59" t="s">
        <v>268</v>
      </c>
    </row>
    <row r="2877" spans="1:5">
      <c r="A2877" s="64">
        <v>5432</v>
      </c>
      <c r="B2877" s="64">
        <v>32</v>
      </c>
      <c r="C2877" s="59">
        <v>954</v>
      </c>
      <c r="D2877" s="59">
        <v>354</v>
      </c>
      <c r="E2877" s="59" t="s">
        <v>268</v>
      </c>
    </row>
    <row r="2878" spans="1:5">
      <c r="A2878" s="64">
        <v>5433</v>
      </c>
      <c r="B2878" s="64">
        <v>32</v>
      </c>
      <c r="C2878" s="59">
        <v>954</v>
      </c>
      <c r="D2878" s="59">
        <v>354</v>
      </c>
      <c r="E2878" s="59" t="s">
        <v>268</v>
      </c>
    </row>
    <row r="2879" spans="1:5">
      <c r="A2879" s="64">
        <v>5434</v>
      </c>
      <c r="B2879" s="64">
        <v>32</v>
      </c>
      <c r="C2879" s="59">
        <v>954</v>
      </c>
      <c r="D2879" s="59">
        <v>354</v>
      </c>
      <c r="E2879" s="59" t="s">
        <v>268</v>
      </c>
    </row>
    <row r="2880" spans="1:5">
      <c r="A2880" s="64">
        <v>5440</v>
      </c>
      <c r="B2880" s="64">
        <v>32</v>
      </c>
      <c r="C2880" s="59">
        <v>954</v>
      </c>
      <c r="D2880" s="59">
        <v>354</v>
      </c>
      <c r="E2880" s="59" t="s">
        <v>268</v>
      </c>
    </row>
    <row r="2881" spans="1:5">
      <c r="A2881" s="64">
        <v>5451</v>
      </c>
      <c r="B2881" s="64">
        <v>32</v>
      </c>
      <c r="C2881" s="59">
        <v>954</v>
      </c>
      <c r="D2881" s="59">
        <v>354</v>
      </c>
      <c r="E2881" s="59" t="s">
        <v>268</v>
      </c>
    </row>
    <row r="2882" spans="1:5">
      <c r="A2882" s="64">
        <v>5452</v>
      </c>
      <c r="B2882" s="64">
        <v>32</v>
      </c>
      <c r="C2882" s="59">
        <v>954</v>
      </c>
      <c r="D2882" s="59">
        <v>354</v>
      </c>
      <c r="E2882" s="59" t="s">
        <v>268</v>
      </c>
    </row>
    <row r="2883" spans="1:5">
      <c r="A2883" s="64">
        <v>5453</v>
      </c>
      <c r="B2883" s="64">
        <v>32</v>
      </c>
      <c r="C2883" s="59">
        <v>954</v>
      </c>
      <c r="D2883" s="59">
        <v>354</v>
      </c>
      <c r="E2883" s="59" t="s">
        <v>268</v>
      </c>
    </row>
    <row r="2884" spans="1:5">
      <c r="A2884" s="64">
        <v>5454</v>
      </c>
      <c r="B2884" s="64">
        <v>32</v>
      </c>
      <c r="C2884" s="59">
        <v>954</v>
      </c>
      <c r="D2884" s="59">
        <v>354</v>
      </c>
      <c r="E2884" s="59" t="s">
        <v>268</v>
      </c>
    </row>
    <row r="2885" spans="1:5">
      <c r="A2885" s="64">
        <v>5455</v>
      </c>
      <c r="B2885" s="64">
        <v>32</v>
      </c>
      <c r="C2885" s="59">
        <v>954</v>
      </c>
      <c r="D2885" s="59">
        <v>354</v>
      </c>
      <c r="E2885" s="59" t="s">
        <v>268</v>
      </c>
    </row>
    <row r="2886" spans="1:5">
      <c r="A2886" s="64">
        <v>5460</v>
      </c>
      <c r="B2886" s="64">
        <v>32</v>
      </c>
      <c r="C2886" s="59">
        <v>954</v>
      </c>
      <c r="D2886" s="59">
        <v>354</v>
      </c>
      <c r="E2886" s="59" t="s">
        <v>268</v>
      </c>
    </row>
    <row r="2887" spans="1:5">
      <c r="A2887" s="64">
        <v>5461</v>
      </c>
      <c r="B2887" s="64">
        <v>32</v>
      </c>
      <c r="C2887" s="59">
        <v>954</v>
      </c>
      <c r="D2887" s="59">
        <v>354</v>
      </c>
      <c r="E2887" s="59" t="s">
        <v>268</v>
      </c>
    </row>
    <row r="2888" spans="1:5">
      <c r="A2888" s="64">
        <v>5462</v>
      </c>
      <c r="B2888" s="64">
        <v>32</v>
      </c>
      <c r="C2888" s="59">
        <v>954</v>
      </c>
      <c r="D2888" s="59">
        <v>354</v>
      </c>
      <c r="E2888" s="59" t="s">
        <v>268</v>
      </c>
    </row>
    <row r="2889" spans="1:5">
      <c r="A2889" s="64">
        <v>5464</v>
      </c>
      <c r="B2889" s="64">
        <v>32</v>
      </c>
      <c r="C2889" s="59">
        <v>954</v>
      </c>
      <c r="D2889" s="59">
        <v>354</v>
      </c>
      <c r="E2889" s="59" t="s">
        <v>268</v>
      </c>
    </row>
    <row r="2890" spans="1:5">
      <c r="A2890" s="64">
        <v>5470</v>
      </c>
      <c r="B2890" s="64">
        <v>32</v>
      </c>
      <c r="C2890" s="59">
        <v>954</v>
      </c>
      <c r="D2890" s="59">
        <v>354</v>
      </c>
      <c r="E2890" s="59" t="s">
        <v>268</v>
      </c>
    </row>
    <row r="2891" spans="1:5">
      <c r="A2891" s="64">
        <v>5471</v>
      </c>
      <c r="B2891" s="64">
        <v>32</v>
      </c>
      <c r="C2891" s="59">
        <v>954</v>
      </c>
      <c r="D2891" s="59">
        <v>354</v>
      </c>
      <c r="E2891" s="59" t="s">
        <v>268</v>
      </c>
    </row>
    <row r="2892" spans="1:5">
      <c r="A2892" s="64">
        <v>5472</v>
      </c>
      <c r="B2892" s="64">
        <v>32</v>
      </c>
      <c r="C2892" s="59">
        <v>954</v>
      </c>
      <c r="D2892" s="59">
        <v>354</v>
      </c>
      <c r="E2892" s="59" t="s">
        <v>268</v>
      </c>
    </row>
    <row r="2893" spans="1:5">
      <c r="A2893" s="64">
        <v>5473</v>
      </c>
      <c r="B2893" s="64">
        <v>32</v>
      </c>
      <c r="C2893" s="59">
        <v>954</v>
      </c>
      <c r="D2893" s="59">
        <v>354</v>
      </c>
      <c r="E2893" s="59" t="s">
        <v>268</v>
      </c>
    </row>
    <row r="2894" spans="1:5">
      <c r="A2894" s="64">
        <v>5480</v>
      </c>
      <c r="B2894" s="64">
        <v>32</v>
      </c>
      <c r="C2894" s="59">
        <v>954</v>
      </c>
      <c r="D2894" s="59">
        <v>354</v>
      </c>
      <c r="E2894" s="59" t="s">
        <v>268</v>
      </c>
    </row>
    <row r="2895" spans="1:5">
      <c r="A2895" s="64">
        <v>5481</v>
      </c>
      <c r="B2895" s="64">
        <v>32</v>
      </c>
      <c r="C2895" s="59">
        <v>954</v>
      </c>
      <c r="D2895" s="59">
        <v>354</v>
      </c>
      <c r="E2895" s="59" t="s">
        <v>268</v>
      </c>
    </row>
    <row r="2896" spans="1:5">
      <c r="A2896" s="64">
        <v>5482</v>
      </c>
      <c r="B2896" s="64">
        <v>32</v>
      </c>
      <c r="C2896" s="59">
        <v>954</v>
      </c>
      <c r="D2896" s="59">
        <v>354</v>
      </c>
      <c r="E2896" s="59" t="s">
        <v>268</v>
      </c>
    </row>
    <row r="2897" spans="1:5">
      <c r="A2897" s="64">
        <v>5483</v>
      </c>
      <c r="B2897" s="64">
        <v>32</v>
      </c>
      <c r="C2897" s="59">
        <v>954</v>
      </c>
      <c r="D2897" s="59">
        <v>354</v>
      </c>
      <c r="E2897" s="59" t="s">
        <v>268</v>
      </c>
    </row>
    <row r="2898" spans="1:5">
      <c r="A2898" s="64">
        <v>5485</v>
      </c>
      <c r="B2898" s="64">
        <v>32</v>
      </c>
      <c r="C2898" s="59">
        <v>954</v>
      </c>
      <c r="D2898" s="59">
        <v>354</v>
      </c>
      <c r="E2898" s="59" t="s">
        <v>268</v>
      </c>
    </row>
    <row r="2899" spans="1:5">
      <c r="A2899" s="64">
        <v>5490</v>
      </c>
      <c r="B2899" s="64">
        <v>32</v>
      </c>
      <c r="C2899" s="59">
        <v>954</v>
      </c>
      <c r="D2899" s="59">
        <v>354</v>
      </c>
      <c r="E2899" s="59" t="s">
        <v>268</v>
      </c>
    </row>
    <row r="2900" spans="1:5">
      <c r="A2900" s="64">
        <v>5491</v>
      </c>
      <c r="B2900" s="64">
        <v>32</v>
      </c>
      <c r="C2900" s="59">
        <v>954</v>
      </c>
      <c r="D2900" s="59">
        <v>354</v>
      </c>
      <c r="E2900" s="59" t="s">
        <v>268</v>
      </c>
    </row>
    <row r="2901" spans="1:5">
      <c r="A2901" s="64">
        <v>5493</v>
      </c>
      <c r="B2901" s="64">
        <v>32</v>
      </c>
      <c r="C2901" s="59">
        <v>954</v>
      </c>
      <c r="D2901" s="59">
        <v>354</v>
      </c>
      <c r="E2901" s="59" t="s">
        <v>268</v>
      </c>
    </row>
    <row r="2902" spans="1:5">
      <c r="A2902" s="64">
        <v>5495</v>
      </c>
      <c r="B2902" s="64">
        <v>32</v>
      </c>
      <c r="C2902" s="59">
        <v>954</v>
      </c>
      <c r="D2902" s="59">
        <v>354</v>
      </c>
      <c r="E2902" s="59" t="s">
        <v>268</v>
      </c>
    </row>
    <row r="2903" spans="1:5">
      <c r="A2903" s="64">
        <v>5501</v>
      </c>
      <c r="B2903" s="64">
        <v>33</v>
      </c>
      <c r="C2903" s="59">
        <v>1554</v>
      </c>
      <c r="D2903" s="59">
        <v>132</v>
      </c>
      <c r="E2903" s="59" t="s">
        <v>268</v>
      </c>
    </row>
    <row r="2904" spans="1:5">
      <c r="A2904" s="64">
        <v>5502</v>
      </c>
      <c r="B2904" s="64">
        <v>32</v>
      </c>
      <c r="C2904" s="59">
        <v>954</v>
      </c>
      <c r="D2904" s="59">
        <v>354</v>
      </c>
      <c r="E2904" s="59" t="s">
        <v>268</v>
      </c>
    </row>
    <row r="2905" spans="1:5">
      <c r="A2905" s="64">
        <v>5510</v>
      </c>
      <c r="B2905" s="64">
        <v>32</v>
      </c>
      <c r="C2905" s="59">
        <v>954</v>
      </c>
      <c r="D2905" s="59">
        <v>354</v>
      </c>
      <c r="E2905" s="59" t="s">
        <v>268</v>
      </c>
    </row>
    <row r="2906" spans="1:5">
      <c r="A2906" s="64">
        <v>5520</v>
      </c>
      <c r="B2906" s="64">
        <v>32</v>
      </c>
      <c r="C2906" s="59">
        <v>954</v>
      </c>
      <c r="D2906" s="59">
        <v>354</v>
      </c>
      <c r="E2906" s="59" t="s">
        <v>268</v>
      </c>
    </row>
    <row r="2907" spans="1:5">
      <c r="A2907" s="64">
        <v>5521</v>
      </c>
      <c r="B2907" s="64">
        <v>32</v>
      </c>
      <c r="C2907" s="59">
        <v>954</v>
      </c>
      <c r="D2907" s="59">
        <v>354</v>
      </c>
      <c r="E2907" s="59" t="s">
        <v>268</v>
      </c>
    </row>
    <row r="2908" spans="1:5">
      <c r="A2908" s="64">
        <v>5522</v>
      </c>
      <c r="B2908" s="64">
        <v>32</v>
      </c>
      <c r="C2908" s="59">
        <v>954</v>
      </c>
      <c r="D2908" s="59">
        <v>354</v>
      </c>
      <c r="E2908" s="59" t="s">
        <v>268</v>
      </c>
    </row>
    <row r="2909" spans="1:5">
      <c r="A2909" s="64">
        <v>5523</v>
      </c>
      <c r="B2909" s="64">
        <v>32</v>
      </c>
      <c r="C2909" s="59">
        <v>954</v>
      </c>
      <c r="D2909" s="59">
        <v>354</v>
      </c>
      <c r="E2909" s="59" t="s">
        <v>268</v>
      </c>
    </row>
    <row r="2910" spans="1:5">
      <c r="A2910" s="64">
        <v>5540</v>
      </c>
      <c r="B2910" s="64">
        <v>32</v>
      </c>
      <c r="C2910" s="59">
        <v>954</v>
      </c>
      <c r="D2910" s="59">
        <v>354</v>
      </c>
      <c r="E2910" s="59" t="s">
        <v>268</v>
      </c>
    </row>
    <row r="2911" spans="1:5">
      <c r="A2911" s="64">
        <v>5550</v>
      </c>
      <c r="B2911" s="64">
        <v>32</v>
      </c>
      <c r="C2911" s="59">
        <v>954</v>
      </c>
      <c r="D2911" s="59">
        <v>354</v>
      </c>
      <c r="E2911" s="59" t="s">
        <v>268</v>
      </c>
    </row>
    <row r="2912" spans="1:5">
      <c r="A2912" s="64">
        <v>5552</v>
      </c>
      <c r="B2912" s="64">
        <v>33</v>
      </c>
      <c r="C2912" s="59">
        <v>1554</v>
      </c>
      <c r="D2912" s="59">
        <v>132</v>
      </c>
      <c r="E2912" s="59" t="s">
        <v>268</v>
      </c>
    </row>
    <row r="2913" spans="1:5">
      <c r="A2913" s="64">
        <v>5554</v>
      </c>
      <c r="B2913" s="64">
        <v>33</v>
      </c>
      <c r="C2913" s="59">
        <v>1554</v>
      </c>
      <c r="D2913" s="59">
        <v>132</v>
      </c>
      <c r="E2913" s="59" t="s">
        <v>268</v>
      </c>
    </row>
    <row r="2914" spans="1:5">
      <c r="A2914" s="64">
        <v>5555</v>
      </c>
      <c r="B2914" s="64">
        <v>33</v>
      </c>
      <c r="C2914" s="59">
        <v>1554</v>
      </c>
      <c r="D2914" s="59">
        <v>132</v>
      </c>
      <c r="E2914" s="59" t="s">
        <v>268</v>
      </c>
    </row>
    <row r="2915" spans="1:5">
      <c r="A2915" s="64">
        <v>5556</v>
      </c>
      <c r="B2915" s="64">
        <v>33</v>
      </c>
      <c r="C2915" s="59">
        <v>1554</v>
      </c>
      <c r="D2915" s="59">
        <v>132</v>
      </c>
      <c r="E2915" s="59" t="s">
        <v>268</v>
      </c>
    </row>
    <row r="2916" spans="1:5">
      <c r="A2916" s="64">
        <v>5558</v>
      </c>
      <c r="B2916" s="64">
        <v>33</v>
      </c>
      <c r="C2916" s="59">
        <v>1554</v>
      </c>
      <c r="D2916" s="59">
        <v>132</v>
      </c>
      <c r="E2916" s="59" t="s">
        <v>268</v>
      </c>
    </row>
    <row r="2917" spans="1:5">
      <c r="A2917" s="64">
        <v>5560</v>
      </c>
      <c r="B2917" s="64">
        <v>32</v>
      </c>
      <c r="C2917" s="59">
        <v>954</v>
      </c>
      <c r="D2917" s="59">
        <v>354</v>
      </c>
      <c r="E2917" s="59" t="s">
        <v>268</v>
      </c>
    </row>
    <row r="2918" spans="1:5">
      <c r="A2918" s="64">
        <v>5570</v>
      </c>
      <c r="B2918" s="64">
        <v>33</v>
      </c>
      <c r="C2918" s="59">
        <v>1554</v>
      </c>
      <c r="D2918" s="59">
        <v>132</v>
      </c>
      <c r="E2918" s="59" t="s">
        <v>268</v>
      </c>
    </row>
    <row r="2919" spans="1:5">
      <c r="A2919" s="64">
        <v>5571</v>
      </c>
      <c r="B2919" s="64">
        <v>33</v>
      </c>
      <c r="C2919" s="59">
        <v>1554</v>
      </c>
      <c r="D2919" s="59">
        <v>132</v>
      </c>
      <c r="E2919" s="59" t="s">
        <v>268</v>
      </c>
    </row>
    <row r="2920" spans="1:5">
      <c r="A2920" s="64">
        <v>5572</v>
      </c>
      <c r="B2920" s="64">
        <v>33</v>
      </c>
      <c r="C2920" s="59">
        <v>1554</v>
      </c>
      <c r="D2920" s="59">
        <v>132</v>
      </c>
      <c r="E2920" s="59" t="s">
        <v>268</v>
      </c>
    </row>
    <row r="2921" spans="1:5">
      <c r="A2921" s="64">
        <v>5573</v>
      </c>
      <c r="B2921" s="64">
        <v>33</v>
      </c>
      <c r="C2921" s="59">
        <v>1554</v>
      </c>
      <c r="D2921" s="59">
        <v>132</v>
      </c>
      <c r="E2921" s="59" t="s">
        <v>268</v>
      </c>
    </row>
    <row r="2922" spans="1:5">
      <c r="A2922" s="64">
        <v>5575</v>
      </c>
      <c r="B2922" s="64">
        <v>33</v>
      </c>
      <c r="C2922" s="59">
        <v>1554</v>
      </c>
      <c r="D2922" s="59">
        <v>132</v>
      </c>
      <c r="E2922" s="59" t="s">
        <v>268</v>
      </c>
    </row>
    <row r="2923" spans="1:5">
      <c r="A2923" s="64">
        <v>5576</v>
      </c>
      <c r="B2923" s="64">
        <v>33</v>
      </c>
      <c r="C2923" s="59">
        <v>1554</v>
      </c>
      <c r="D2923" s="59">
        <v>132</v>
      </c>
      <c r="E2923" s="59" t="s">
        <v>268</v>
      </c>
    </row>
    <row r="2924" spans="1:5">
      <c r="A2924" s="64">
        <v>5577</v>
      </c>
      <c r="B2924" s="64">
        <v>33</v>
      </c>
      <c r="C2924" s="59">
        <v>1554</v>
      </c>
      <c r="D2924" s="59">
        <v>132</v>
      </c>
      <c r="E2924" s="59" t="s">
        <v>268</v>
      </c>
    </row>
    <row r="2925" spans="1:5">
      <c r="A2925" s="64">
        <v>5580</v>
      </c>
      <c r="B2925" s="64">
        <v>33</v>
      </c>
      <c r="C2925" s="59">
        <v>1554</v>
      </c>
      <c r="D2925" s="59">
        <v>132</v>
      </c>
      <c r="E2925" s="59" t="s">
        <v>268</v>
      </c>
    </row>
    <row r="2926" spans="1:5">
      <c r="A2926" s="64">
        <v>5581</v>
      </c>
      <c r="B2926" s="64">
        <v>33</v>
      </c>
      <c r="C2926" s="59">
        <v>1554</v>
      </c>
      <c r="D2926" s="59">
        <v>132</v>
      </c>
      <c r="E2926" s="59" t="s">
        <v>268</v>
      </c>
    </row>
    <row r="2927" spans="1:5">
      <c r="A2927" s="64">
        <v>5582</v>
      </c>
      <c r="B2927" s="64">
        <v>33</v>
      </c>
      <c r="C2927" s="59">
        <v>1554</v>
      </c>
      <c r="D2927" s="59">
        <v>132</v>
      </c>
      <c r="E2927" s="59" t="s">
        <v>268</v>
      </c>
    </row>
    <row r="2928" spans="1:5">
      <c r="A2928" s="64">
        <v>5583</v>
      </c>
      <c r="B2928" s="64">
        <v>33</v>
      </c>
      <c r="C2928" s="59">
        <v>1554</v>
      </c>
      <c r="D2928" s="59">
        <v>132</v>
      </c>
      <c r="E2928" s="59" t="s">
        <v>268</v>
      </c>
    </row>
    <row r="2929" spans="1:5">
      <c r="A2929" s="64">
        <v>5600</v>
      </c>
      <c r="B2929" s="64">
        <v>29</v>
      </c>
      <c r="C2929" s="59">
        <v>963</v>
      </c>
      <c r="D2929" s="59">
        <v>229</v>
      </c>
      <c r="E2929" s="59" t="s">
        <v>268</v>
      </c>
    </row>
    <row r="2930" spans="1:5">
      <c r="A2930" s="64">
        <v>5601</v>
      </c>
      <c r="B2930" s="64">
        <v>29</v>
      </c>
      <c r="C2930" s="59">
        <v>963</v>
      </c>
      <c r="D2930" s="59">
        <v>229</v>
      </c>
      <c r="E2930" s="59" t="s">
        <v>268</v>
      </c>
    </row>
    <row r="2931" spans="1:5">
      <c r="A2931" s="64">
        <v>5602</v>
      </c>
      <c r="B2931" s="64">
        <v>29</v>
      </c>
      <c r="C2931" s="59">
        <v>963</v>
      </c>
      <c r="D2931" s="59">
        <v>229</v>
      </c>
      <c r="E2931" s="59" t="s">
        <v>268</v>
      </c>
    </row>
    <row r="2932" spans="1:5">
      <c r="A2932" s="64">
        <v>5603</v>
      </c>
      <c r="B2932" s="64">
        <v>29</v>
      </c>
      <c r="C2932" s="59">
        <v>963</v>
      </c>
      <c r="D2932" s="59">
        <v>229</v>
      </c>
      <c r="E2932" s="59" t="s">
        <v>268</v>
      </c>
    </row>
    <row r="2933" spans="1:5">
      <c r="A2933" s="64">
        <v>5604</v>
      </c>
      <c r="B2933" s="64">
        <v>29</v>
      </c>
      <c r="C2933" s="59">
        <v>963</v>
      </c>
      <c r="D2933" s="59">
        <v>229</v>
      </c>
      <c r="E2933" s="59" t="s">
        <v>268</v>
      </c>
    </row>
    <row r="2934" spans="1:5">
      <c r="A2934" s="64">
        <v>5605</v>
      </c>
      <c r="B2934" s="64">
        <v>29</v>
      </c>
      <c r="C2934" s="59">
        <v>963</v>
      </c>
      <c r="D2934" s="59">
        <v>229</v>
      </c>
      <c r="E2934" s="59" t="s">
        <v>268</v>
      </c>
    </row>
    <row r="2935" spans="1:5">
      <c r="A2935" s="64">
        <v>5606</v>
      </c>
      <c r="B2935" s="64">
        <v>29</v>
      </c>
      <c r="C2935" s="59">
        <v>963</v>
      </c>
      <c r="D2935" s="59">
        <v>229</v>
      </c>
      <c r="E2935" s="59" t="s">
        <v>268</v>
      </c>
    </row>
    <row r="2936" spans="1:5">
      <c r="A2936" s="64">
        <v>5607</v>
      </c>
      <c r="B2936" s="64">
        <v>29</v>
      </c>
      <c r="C2936" s="59">
        <v>963</v>
      </c>
      <c r="D2936" s="59">
        <v>229</v>
      </c>
      <c r="E2936" s="59" t="s">
        <v>268</v>
      </c>
    </row>
    <row r="2937" spans="1:5">
      <c r="A2937" s="64">
        <v>5608</v>
      </c>
      <c r="B2937" s="64">
        <v>29</v>
      </c>
      <c r="C2937" s="59">
        <v>963</v>
      </c>
      <c r="D2937" s="59">
        <v>229</v>
      </c>
      <c r="E2937" s="59" t="s">
        <v>268</v>
      </c>
    </row>
    <row r="2938" spans="1:5">
      <c r="A2938" s="64">
        <v>5609</v>
      </c>
      <c r="B2938" s="64">
        <v>29</v>
      </c>
      <c r="C2938" s="59">
        <v>963</v>
      </c>
      <c r="D2938" s="59">
        <v>229</v>
      </c>
      <c r="E2938" s="59" t="s">
        <v>268</v>
      </c>
    </row>
    <row r="2939" spans="1:5">
      <c r="A2939" s="64">
        <v>5630</v>
      </c>
      <c r="B2939" s="64">
        <v>29</v>
      </c>
      <c r="C2939" s="59">
        <v>963</v>
      </c>
      <c r="D2939" s="59">
        <v>229</v>
      </c>
      <c r="E2939" s="59" t="s">
        <v>268</v>
      </c>
    </row>
    <row r="2940" spans="1:5">
      <c r="A2940" s="64">
        <v>5631</v>
      </c>
      <c r="B2940" s="64">
        <v>29</v>
      </c>
      <c r="C2940" s="59">
        <v>963</v>
      </c>
      <c r="D2940" s="59">
        <v>229</v>
      </c>
      <c r="E2940" s="59" t="s">
        <v>268</v>
      </c>
    </row>
    <row r="2941" spans="1:5">
      <c r="A2941" s="64">
        <v>5632</v>
      </c>
      <c r="B2941" s="64">
        <v>29</v>
      </c>
      <c r="C2941" s="59">
        <v>963</v>
      </c>
      <c r="D2941" s="59">
        <v>229</v>
      </c>
      <c r="E2941" s="59" t="s">
        <v>268</v>
      </c>
    </row>
    <row r="2942" spans="1:5">
      <c r="A2942" s="64">
        <v>5633</v>
      </c>
      <c r="B2942" s="64">
        <v>29</v>
      </c>
      <c r="C2942" s="59">
        <v>963</v>
      </c>
      <c r="D2942" s="59">
        <v>229</v>
      </c>
      <c r="E2942" s="59" t="s">
        <v>268</v>
      </c>
    </row>
    <row r="2943" spans="1:5">
      <c r="A2943" s="64">
        <v>5640</v>
      </c>
      <c r="B2943" s="64">
        <v>29</v>
      </c>
      <c r="C2943" s="59">
        <v>963</v>
      </c>
      <c r="D2943" s="59">
        <v>229</v>
      </c>
      <c r="E2943" s="59" t="s">
        <v>268</v>
      </c>
    </row>
    <row r="2944" spans="1:5">
      <c r="A2944" s="64">
        <v>5641</v>
      </c>
      <c r="B2944" s="64">
        <v>29</v>
      </c>
      <c r="C2944" s="59">
        <v>963</v>
      </c>
      <c r="D2944" s="59">
        <v>229</v>
      </c>
      <c r="E2944" s="59" t="s">
        <v>268</v>
      </c>
    </row>
    <row r="2945" spans="1:5">
      <c r="A2945" s="64">
        <v>5642</v>
      </c>
      <c r="B2945" s="64">
        <v>29</v>
      </c>
      <c r="C2945" s="59">
        <v>963</v>
      </c>
      <c r="D2945" s="59">
        <v>229</v>
      </c>
      <c r="E2945" s="59" t="s">
        <v>268</v>
      </c>
    </row>
    <row r="2946" spans="1:5">
      <c r="A2946" s="64">
        <v>5650</v>
      </c>
      <c r="B2946" s="64">
        <v>29</v>
      </c>
      <c r="C2946" s="59">
        <v>963</v>
      </c>
      <c r="D2946" s="59">
        <v>229</v>
      </c>
      <c r="E2946" s="59" t="s">
        <v>268</v>
      </c>
    </row>
    <row r="2947" spans="1:5">
      <c r="A2947" s="64">
        <v>5651</v>
      </c>
      <c r="B2947" s="64">
        <v>29</v>
      </c>
      <c r="C2947" s="59">
        <v>963</v>
      </c>
      <c r="D2947" s="59">
        <v>229</v>
      </c>
      <c r="E2947" s="59" t="s">
        <v>268</v>
      </c>
    </row>
    <row r="2948" spans="1:5">
      <c r="A2948" s="64">
        <v>5652</v>
      </c>
      <c r="B2948" s="64">
        <v>29</v>
      </c>
      <c r="C2948" s="59">
        <v>963</v>
      </c>
      <c r="D2948" s="59">
        <v>229</v>
      </c>
      <c r="E2948" s="59" t="s">
        <v>268</v>
      </c>
    </row>
    <row r="2949" spans="1:5">
      <c r="A2949" s="64">
        <v>5653</v>
      </c>
      <c r="B2949" s="64">
        <v>29</v>
      </c>
      <c r="C2949" s="59">
        <v>963</v>
      </c>
      <c r="D2949" s="59">
        <v>229</v>
      </c>
      <c r="E2949" s="59" t="s">
        <v>268</v>
      </c>
    </row>
    <row r="2950" spans="1:5">
      <c r="A2950" s="64">
        <v>5654</v>
      </c>
      <c r="B2950" s="64">
        <v>29</v>
      </c>
      <c r="C2950" s="59">
        <v>963</v>
      </c>
      <c r="D2950" s="59">
        <v>229</v>
      </c>
      <c r="E2950" s="59" t="s">
        <v>268</v>
      </c>
    </row>
    <row r="2951" spans="1:5">
      <c r="A2951" s="64">
        <v>5655</v>
      </c>
      <c r="B2951" s="64">
        <v>29</v>
      </c>
      <c r="C2951" s="59">
        <v>963</v>
      </c>
      <c r="D2951" s="59">
        <v>229</v>
      </c>
      <c r="E2951" s="59" t="s">
        <v>268</v>
      </c>
    </row>
    <row r="2952" spans="1:5">
      <c r="A2952" s="64">
        <v>5660</v>
      </c>
      <c r="B2952" s="64">
        <v>29</v>
      </c>
      <c r="C2952" s="59">
        <v>963</v>
      </c>
      <c r="D2952" s="59">
        <v>229</v>
      </c>
      <c r="E2952" s="59" t="s">
        <v>268</v>
      </c>
    </row>
    <row r="2953" spans="1:5">
      <c r="A2953" s="64">
        <v>5661</v>
      </c>
      <c r="B2953" s="64">
        <v>29</v>
      </c>
      <c r="C2953" s="59">
        <v>963</v>
      </c>
      <c r="D2953" s="59">
        <v>229</v>
      </c>
      <c r="E2953" s="59" t="s">
        <v>268</v>
      </c>
    </row>
    <row r="2954" spans="1:5">
      <c r="A2954" s="64">
        <v>5670</v>
      </c>
      <c r="B2954" s="64">
        <v>29</v>
      </c>
      <c r="C2954" s="59">
        <v>963</v>
      </c>
      <c r="D2954" s="59">
        <v>229</v>
      </c>
      <c r="E2954" s="59" t="s">
        <v>268</v>
      </c>
    </row>
    <row r="2955" spans="1:5">
      <c r="A2955" s="64">
        <v>5671</v>
      </c>
      <c r="B2955" s="64">
        <v>29</v>
      </c>
      <c r="C2955" s="59">
        <v>963</v>
      </c>
      <c r="D2955" s="59">
        <v>229</v>
      </c>
      <c r="E2955" s="59" t="s">
        <v>268</v>
      </c>
    </row>
    <row r="2956" spans="1:5">
      <c r="A2956" s="64">
        <v>5680</v>
      </c>
      <c r="B2956" s="64">
        <v>29</v>
      </c>
      <c r="C2956" s="59">
        <v>963</v>
      </c>
      <c r="D2956" s="59">
        <v>229</v>
      </c>
      <c r="E2956" s="59" t="s">
        <v>268</v>
      </c>
    </row>
    <row r="2957" spans="1:5">
      <c r="A2957" s="64">
        <v>5690</v>
      </c>
      <c r="B2957" s="64">
        <v>29</v>
      </c>
      <c r="C2957" s="59">
        <v>963</v>
      </c>
      <c r="D2957" s="59">
        <v>229</v>
      </c>
      <c r="E2957" s="59" t="s">
        <v>268</v>
      </c>
    </row>
    <row r="2958" spans="1:5">
      <c r="A2958" s="64">
        <v>5700</v>
      </c>
      <c r="B2958" s="64">
        <v>32</v>
      </c>
      <c r="C2958" s="59">
        <v>954</v>
      </c>
      <c r="D2958" s="59">
        <v>354</v>
      </c>
      <c r="E2958" s="59" t="s">
        <v>268</v>
      </c>
    </row>
    <row r="2959" spans="1:5">
      <c r="A2959" s="64">
        <v>5710</v>
      </c>
      <c r="B2959" s="64">
        <v>32</v>
      </c>
      <c r="C2959" s="59">
        <v>954</v>
      </c>
      <c r="D2959" s="59">
        <v>354</v>
      </c>
      <c r="E2959" s="59" t="s">
        <v>268</v>
      </c>
    </row>
    <row r="2960" spans="1:5">
      <c r="A2960" s="64">
        <v>5720</v>
      </c>
      <c r="B2960" s="64">
        <v>30</v>
      </c>
      <c r="C2960" s="59">
        <v>615</v>
      </c>
      <c r="D2960" s="59">
        <v>286</v>
      </c>
      <c r="E2960" s="59" t="s">
        <v>268</v>
      </c>
    </row>
    <row r="2961" spans="1:5">
      <c r="A2961" s="64">
        <v>5722</v>
      </c>
      <c r="B2961" s="64">
        <v>30</v>
      </c>
      <c r="C2961" s="59">
        <v>615</v>
      </c>
      <c r="D2961" s="59">
        <v>286</v>
      </c>
      <c r="E2961" s="59" t="s">
        <v>268</v>
      </c>
    </row>
    <row r="2962" spans="1:5">
      <c r="A2962" s="64">
        <v>5723</v>
      </c>
      <c r="B2962" s="64">
        <v>30</v>
      </c>
      <c r="C2962" s="59">
        <v>615</v>
      </c>
      <c r="D2962" s="59">
        <v>286</v>
      </c>
      <c r="E2962" s="59" t="s">
        <v>268</v>
      </c>
    </row>
    <row r="2963" spans="1:5">
      <c r="A2963" s="64">
        <v>5724</v>
      </c>
      <c r="B2963" s="64">
        <v>30</v>
      </c>
      <c r="C2963" s="59">
        <v>615</v>
      </c>
      <c r="D2963" s="59">
        <v>286</v>
      </c>
      <c r="E2963" s="59" t="s">
        <v>268</v>
      </c>
    </row>
    <row r="2964" spans="1:5">
      <c r="A2964" s="64">
        <v>5725</v>
      </c>
      <c r="B2964" s="64">
        <v>30</v>
      </c>
      <c r="C2964" s="59">
        <v>615</v>
      </c>
      <c r="D2964" s="59">
        <v>286</v>
      </c>
      <c r="E2964" s="59" t="s">
        <v>268</v>
      </c>
    </row>
    <row r="2965" spans="1:5">
      <c r="A2965" s="64">
        <v>5730</v>
      </c>
      <c r="B2965" s="64">
        <v>31</v>
      </c>
      <c r="C2965" s="59">
        <v>746</v>
      </c>
      <c r="D2965" s="59">
        <v>340</v>
      </c>
      <c r="E2965" s="59" t="s">
        <v>268</v>
      </c>
    </row>
    <row r="2966" spans="1:5">
      <c r="A2966" s="64">
        <v>5731</v>
      </c>
      <c r="B2966" s="64">
        <v>31</v>
      </c>
      <c r="C2966" s="59">
        <v>746</v>
      </c>
      <c r="D2966" s="59">
        <v>340</v>
      </c>
      <c r="E2966" s="59" t="s">
        <v>268</v>
      </c>
    </row>
    <row r="2967" spans="1:5">
      <c r="A2967" s="64">
        <v>5732</v>
      </c>
      <c r="B2967" s="64">
        <v>31</v>
      </c>
      <c r="C2967" s="59">
        <v>746</v>
      </c>
      <c r="D2967" s="59">
        <v>340</v>
      </c>
      <c r="E2967" s="59" t="s">
        <v>268</v>
      </c>
    </row>
    <row r="2968" spans="1:5">
      <c r="A2968" s="64">
        <v>5733</v>
      </c>
      <c r="B2968" s="64">
        <v>31</v>
      </c>
      <c r="C2968" s="59">
        <v>746</v>
      </c>
      <c r="D2968" s="59">
        <v>340</v>
      </c>
      <c r="E2968" s="59" t="s">
        <v>268</v>
      </c>
    </row>
    <row r="2969" spans="1:5">
      <c r="A2969" s="64">
        <v>5734</v>
      </c>
      <c r="B2969" s="64">
        <v>31</v>
      </c>
      <c r="C2969" s="59">
        <v>746</v>
      </c>
      <c r="D2969" s="59">
        <v>340</v>
      </c>
      <c r="E2969" s="59" t="s">
        <v>268</v>
      </c>
    </row>
    <row r="2970" spans="1:5">
      <c r="A2970" s="64">
        <v>5800</v>
      </c>
      <c r="B2970" s="64">
        <v>33</v>
      </c>
      <c r="C2970" s="59">
        <v>1554</v>
      </c>
      <c r="D2970" s="59">
        <v>132</v>
      </c>
      <c r="E2970" s="59" t="s">
        <v>268</v>
      </c>
    </row>
    <row r="2971" spans="1:5">
      <c r="A2971" s="64">
        <v>5810</v>
      </c>
      <c r="B2971" s="64">
        <v>33</v>
      </c>
      <c r="C2971" s="59">
        <v>1554</v>
      </c>
      <c r="D2971" s="59">
        <v>132</v>
      </c>
      <c r="E2971" s="59" t="s">
        <v>268</v>
      </c>
    </row>
    <row r="2972" spans="1:5">
      <c r="A2972" s="64">
        <v>5839</v>
      </c>
      <c r="B2972" s="64">
        <v>33</v>
      </c>
      <c r="C2972" s="59">
        <v>1554</v>
      </c>
      <c r="D2972" s="59">
        <v>132</v>
      </c>
      <c r="E2972" s="59" t="s">
        <v>268</v>
      </c>
    </row>
    <row r="2973" spans="1:5">
      <c r="A2973" s="64">
        <v>5880</v>
      </c>
      <c r="B2973" s="64">
        <v>33</v>
      </c>
      <c r="C2973" s="59">
        <v>1554</v>
      </c>
      <c r="D2973" s="59">
        <v>132</v>
      </c>
      <c r="E2973" s="59" t="s">
        <v>268</v>
      </c>
    </row>
    <row r="2974" spans="1:5">
      <c r="A2974" s="64">
        <v>5881</v>
      </c>
      <c r="B2974" s="64">
        <v>33</v>
      </c>
      <c r="C2974" s="59">
        <v>1554</v>
      </c>
      <c r="D2974" s="59">
        <v>132</v>
      </c>
      <c r="E2974" s="59" t="s">
        <v>268</v>
      </c>
    </row>
    <row r="2975" spans="1:5">
      <c r="A2975" s="64">
        <v>5882</v>
      </c>
      <c r="B2975" s="64">
        <v>33</v>
      </c>
      <c r="C2975" s="59">
        <v>1554</v>
      </c>
      <c r="D2975" s="59">
        <v>132</v>
      </c>
      <c r="E2975" s="59" t="s">
        <v>268</v>
      </c>
    </row>
    <row r="2976" spans="1:5">
      <c r="A2976" s="64">
        <v>5883</v>
      </c>
      <c r="B2976" s="64">
        <v>33</v>
      </c>
      <c r="C2976" s="59">
        <v>1554</v>
      </c>
      <c r="D2976" s="59">
        <v>132</v>
      </c>
      <c r="E2976" s="59" t="s">
        <v>268</v>
      </c>
    </row>
    <row r="2977" spans="1:5">
      <c r="A2977" s="64">
        <v>5884</v>
      </c>
      <c r="B2977" s="64">
        <v>33</v>
      </c>
      <c r="C2977" s="59">
        <v>1554</v>
      </c>
      <c r="D2977" s="59">
        <v>132</v>
      </c>
      <c r="E2977" s="59" t="s">
        <v>268</v>
      </c>
    </row>
    <row r="2978" spans="1:5">
      <c r="A2978" s="64">
        <v>5885</v>
      </c>
      <c r="B2978" s="64">
        <v>33</v>
      </c>
      <c r="C2978" s="59">
        <v>1554</v>
      </c>
      <c r="D2978" s="59">
        <v>132</v>
      </c>
      <c r="E2978" s="59" t="s">
        <v>268</v>
      </c>
    </row>
    <row r="2979" spans="1:5">
      <c r="A2979" s="64">
        <v>5886</v>
      </c>
      <c r="B2979" s="64">
        <v>33</v>
      </c>
      <c r="C2979" s="59">
        <v>1554</v>
      </c>
      <c r="D2979" s="59">
        <v>132</v>
      </c>
      <c r="E2979" s="59" t="s">
        <v>268</v>
      </c>
    </row>
    <row r="2980" spans="1:5">
      <c r="A2980" s="64">
        <v>5887</v>
      </c>
      <c r="B2980" s="64">
        <v>33</v>
      </c>
      <c r="C2980" s="59">
        <v>1554</v>
      </c>
      <c r="D2980" s="59">
        <v>132</v>
      </c>
      <c r="E2980" s="59" t="s">
        <v>268</v>
      </c>
    </row>
    <row r="2981" spans="1:5">
      <c r="A2981" s="64">
        <v>5888</v>
      </c>
      <c r="B2981" s="64">
        <v>33</v>
      </c>
      <c r="C2981" s="59">
        <v>1554</v>
      </c>
      <c r="D2981" s="59">
        <v>132</v>
      </c>
      <c r="E2981" s="59" t="s">
        <v>268</v>
      </c>
    </row>
    <row r="2982" spans="1:5">
      <c r="A2982" s="64">
        <v>5889</v>
      </c>
      <c r="B2982" s="64">
        <v>33</v>
      </c>
      <c r="C2982" s="59">
        <v>1554</v>
      </c>
      <c r="D2982" s="59">
        <v>132</v>
      </c>
      <c r="E2982" s="59" t="s">
        <v>268</v>
      </c>
    </row>
    <row r="2983" spans="1:5">
      <c r="A2983" s="64">
        <v>5942</v>
      </c>
      <c r="B2983" s="64">
        <v>33</v>
      </c>
      <c r="C2983" s="59">
        <v>1554</v>
      </c>
      <c r="D2983" s="59">
        <v>132</v>
      </c>
      <c r="E2983" s="59" t="s">
        <v>268</v>
      </c>
    </row>
    <row r="2984" spans="1:5">
      <c r="A2984" s="64">
        <v>5950</v>
      </c>
      <c r="B2984" s="64">
        <v>33</v>
      </c>
      <c r="C2984" s="59">
        <v>1554</v>
      </c>
      <c r="D2984" s="59">
        <v>132</v>
      </c>
      <c r="E2984" s="59" t="s">
        <v>268</v>
      </c>
    </row>
    <row r="2985" spans="1:5">
      <c r="A2985" s="64">
        <v>6000</v>
      </c>
      <c r="B2985" s="64">
        <v>7</v>
      </c>
      <c r="C2985" s="59">
        <v>680</v>
      </c>
      <c r="D2985" s="59">
        <v>340</v>
      </c>
      <c r="E2985" s="59" t="s">
        <v>269</v>
      </c>
    </row>
    <row r="2986" spans="1:5">
      <c r="A2986" s="64">
        <v>6001</v>
      </c>
      <c r="B2986" s="64">
        <v>7</v>
      </c>
      <c r="C2986" s="59">
        <v>680</v>
      </c>
      <c r="D2986" s="59">
        <v>340</v>
      </c>
      <c r="E2986" s="59" t="s">
        <v>269</v>
      </c>
    </row>
    <row r="2987" spans="1:5">
      <c r="A2987" s="64">
        <v>6003</v>
      </c>
      <c r="B2987" s="64">
        <v>7</v>
      </c>
      <c r="C2987" s="59">
        <v>680</v>
      </c>
      <c r="D2987" s="59">
        <v>340</v>
      </c>
      <c r="E2987" s="59" t="s">
        <v>269</v>
      </c>
    </row>
    <row r="2988" spans="1:5">
      <c r="A2988" s="64">
        <v>6004</v>
      </c>
      <c r="B2988" s="64">
        <v>7</v>
      </c>
      <c r="C2988" s="59">
        <v>680</v>
      </c>
      <c r="D2988" s="59">
        <v>340</v>
      </c>
      <c r="E2988" s="59" t="s">
        <v>269</v>
      </c>
    </row>
    <row r="2989" spans="1:5">
      <c r="A2989" s="64">
        <v>6005</v>
      </c>
      <c r="B2989" s="64">
        <v>7</v>
      </c>
      <c r="C2989" s="59">
        <v>680</v>
      </c>
      <c r="D2989" s="59">
        <v>340</v>
      </c>
      <c r="E2989" s="59" t="s">
        <v>269</v>
      </c>
    </row>
    <row r="2990" spans="1:5">
      <c r="A2990" s="64">
        <v>6006</v>
      </c>
      <c r="B2990" s="64">
        <v>7</v>
      </c>
      <c r="C2990" s="59">
        <v>680</v>
      </c>
      <c r="D2990" s="59">
        <v>340</v>
      </c>
      <c r="E2990" s="59" t="s">
        <v>269</v>
      </c>
    </row>
    <row r="2991" spans="1:5">
      <c r="A2991" s="64">
        <v>6007</v>
      </c>
      <c r="B2991" s="64">
        <v>7</v>
      </c>
      <c r="C2991" s="59">
        <v>680</v>
      </c>
      <c r="D2991" s="59">
        <v>340</v>
      </c>
      <c r="E2991" s="59" t="s">
        <v>269</v>
      </c>
    </row>
    <row r="2992" spans="1:5">
      <c r="A2992" s="64">
        <v>6008</v>
      </c>
      <c r="B2992" s="64">
        <v>7</v>
      </c>
      <c r="C2992" s="59">
        <v>680</v>
      </c>
      <c r="D2992" s="59">
        <v>340</v>
      </c>
      <c r="E2992" s="59" t="s">
        <v>269</v>
      </c>
    </row>
    <row r="2993" spans="1:5">
      <c r="A2993" s="64">
        <v>6009</v>
      </c>
      <c r="B2993" s="64">
        <v>7</v>
      </c>
      <c r="C2993" s="59">
        <v>680</v>
      </c>
      <c r="D2993" s="59">
        <v>340</v>
      </c>
      <c r="E2993" s="59" t="s">
        <v>269</v>
      </c>
    </row>
    <row r="2994" spans="1:5">
      <c r="A2994" s="64">
        <v>6010</v>
      </c>
      <c r="B2994" s="64">
        <v>7</v>
      </c>
      <c r="C2994" s="59">
        <v>680</v>
      </c>
      <c r="D2994" s="59">
        <v>340</v>
      </c>
      <c r="E2994" s="59" t="s">
        <v>269</v>
      </c>
    </row>
    <row r="2995" spans="1:5">
      <c r="A2995" s="64">
        <v>6011</v>
      </c>
      <c r="B2995" s="64">
        <v>7</v>
      </c>
      <c r="C2995" s="59">
        <v>680</v>
      </c>
      <c r="D2995" s="59">
        <v>340</v>
      </c>
      <c r="E2995" s="59" t="s">
        <v>269</v>
      </c>
    </row>
    <row r="2996" spans="1:5">
      <c r="A2996" s="64">
        <v>6012</v>
      </c>
      <c r="B2996" s="64">
        <v>7</v>
      </c>
      <c r="C2996" s="59">
        <v>680</v>
      </c>
      <c r="D2996" s="59">
        <v>340</v>
      </c>
      <c r="E2996" s="59" t="s">
        <v>269</v>
      </c>
    </row>
    <row r="2997" spans="1:5">
      <c r="A2997" s="64">
        <v>6014</v>
      </c>
      <c r="B2997" s="64">
        <v>7</v>
      </c>
      <c r="C2997" s="59">
        <v>680</v>
      </c>
      <c r="D2997" s="59">
        <v>340</v>
      </c>
      <c r="E2997" s="59" t="s">
        <v>269</v>
      </c>
    </row>
    <row r="2998" spans="1:5">
      <c r="A2998" s="64">
        <v>6015</v>
      </c>
      <c r="B2998" s="64">
        <v>7</v>
      </c>
      <c r="C2998" s="59">
        <v>680</v>
      </c>
      <c r="D2998" s="59">
        <v>340</v>
      </c>
      <c r="E2998" s="59" t="s">
        <v>269</v>
      </c>
    </row>
    <row r="2999" spans="1:5">
      <c r="A2999" s="64">
        <v>6016</v>
      </c>
      <c r="B2999" s="64">
        <v>7</v>
      </c>
      <c r="C2999" s="59">
        <v>680</v>
      </c>
      <c r="D2999" s="59">
        <v>340</v>
      </c>
      <c r="E2999" s="59" t="s">
        <v>269</v>
      </c>
    </row>
    <row r="3000" spans="1:5">
      <c r="A3000" s="64">
        <v>6017</v>
      </c>
      <c r="B3000" s="64">
        <v>7</v>
      </c>
      <c r="C3000" s="59">
        <v>680</v>
      </c>
      <c r="D3000" s="59">
        <v>340</v>
      </c>
      <c r="E3000" s="59" t="s">
        <v>269</v>
      </c>
    </row>
    <row r="3001" spans="1:5">
      <c r="A3001" s="64">
        <v>6018</v>
      </c>
      <c r="B3001" s="64">
        <v>7</v>
      </c>
      <c r="C3001" s="59">
        <v>680</v>
      </c>
      <c r="D3001" s="59">
        <v>340</v>
      </c>
      <c r="E3001" s="59" t="s">
        <v>269</v>
      </c>
    </row>
    <row r="3002" spans="1:5">
      <c r="A3002" s="64">
        <v>6019</v>
      </c>
      <c r="B3002" s="64">
        <v>7</v>
      </c>
      <c r="C3002" s="59">
        <v>680</v>
      </c>
      <c r="D3002" s="59">
        <v>340</v>
      </c>
      <c r="E3002" s="59" t="s">
        <v>269</v>
      </c>
    </row>
    <row r="3003" spans="1:5">
      <c r="A3003" s="64">
        <v>6020</v>
      </c>
      <c r="B3003" s="64">
        <v>7</v>
      </c>
      <c r="C3003" s="59">
        <v>680</v>
      </c>
      <c r="D3003" s="59">
        <v>340</v>
      </c>
      <c r="E3003" s="59" t="s">
        <v>269</v>
      </c>
    </row>
    <row r="3004" spans="1:5">
      <c r="A3004" s="64">
        <v>6021</v>
      </c>
      <c r="B3004" s="64">
        <v>7</v>
      </c>
      <c r="C3004" s="59">
        <v>680</v>
      </c>
      <c r="D3004" s="59">
        <v>340</v>
      </c>
      <c r="E3004" s="59" t="s">
        <v>269</v>
      </c>
    </row>
    <row r="3005" spans="1:5">
      <c r="A3005" s="64">
        <v>6022</v>
      </c>
      <c r="B3005" s="64">
        <v>7</v>
      </c>
      <c r="C3005" s="59">
        <v>680</v>
      </c>
      <c r="D3005" s="59">
        <v>340</v>
      </c>
      <c r="E3005" s="59" t="s">
        <v>269</v>
      </c>
    </row>
    <row r="3006" spans="1:5">
      <c r="A3006" s="64">
        <v>6023</v>
      </c>
      <c r="B3006" s="64">
        <v>7</v>
      </c>
      <c r="C3006" s="59">
        <v>680</v>
      </c>
      <c r="D3006" s="59">
        <v>340</v>
      </c>
      <c r="E3006" s="59" t="s">
        <v>269</v>
      </c>
    </row>
    <row r="3007" spans="1:5">
      <c r="A3007" s="64">
        <v>6024</v>
      </c>
      <c r="B3007" s="64">
        <v>7</v>
      </c>
      <c r="C3007" s="59">
        <v>680</v>
      </c>
      <c r="D3007" s="59">
        <v>340</v>
      </c>
      <c r="E3007" s="59" t="s">
        <v>269</v>
      </c>
    </row>
    <row r="3008" spans="1:5">
      <c r="A3008" s="64">
        <v>6025</v>
      </c>
      <c r="B3008" s="64">
        <v>7</v>
      </c>
      <c r="C3008" s="59">
        <v>680</v>
      </c>
      <c r="D3008" s="59">
        <v>340</v>
      </c>
      <c r="E3008" s="59" t="s">
        <v>269</v>
      </c>
    </row>
    <row r="3009" spans="1:5">
      <c r="A3009" s="64">
        <v>6026</v>
      </c>
      <c r="B3009" s="64">
        <v>7</v>
      </c>
      <c r="C3009" s="59">
        <v>680</v>
      </c>
      <c r="D3009" s="59">
        <v>340</v>
      </c>
      <c r="E3009" s="59" t="s">
        <v>269</v>
      </c>
    </row>
    <row r="3010" spans="1:5">
      <c r="A3010" s="64">
        <v>6027</v>
      </c>
      <c r="B3010" s="64">
        <v>7</v>
      </c>
      <c r="C3010" s="59">
        <v>680</v>
      </c>
      <c r="D3010" s="59">
        <v>340</v>
      </c>
      <c r="E3010" s="59" t="s">
        <v>269</v>
      </c>
    </row>
    <row r="3011" spans="1:5">
      <c r="A3011" s="64">
        <v>6028</v>
      </c>
      <c r="B3011" s="64">
        <v>7</v>
      </c>
      <c r="C3011" s="59">
        <v>680</v>
      </c>
      <c r="D3011" s="59">
        <v>340</v>
      </c>
      <c r="E3011" s="59" t="s">
        <v>269</v>
      </c>
    </row>
    <row r="3012" spans="1:5">
      <c r="A3012" s="64">
        <v>6029</v>
      </c>
      <c r="B3012" s="64">
        <v>7</v>
      </c>
      <c r="C3012" s="59">
        <v>680</v>
      </c>
      <c r="D3012" s="59">
        <v>340</v>
      </c>
      <c r="E3012" s="59" t="s">
        <v>269</v>
      </c>
    </row>
    <row r="3013" spans="1:5">
      <c r="A3013" s="64">
        <v>6030</v>
      </c>
      <c r="B3013" s="64">
        <v>7</v>
      </c>
      <c r="C3013" s="59">
        <v>680</v>
      </c>
      <c r="D3013" s="59">
        <v>340</v>
      </c>
      <c r="E3013" s="59" t="s">
        <v>269</v>
      </c>
    </row>
    <row r="3014" spans="1:5">
      <c r="A3014" s="64">
        <v>6031</v>
      </c>
      <c r="B3014" s="64">
        <v>7</v>
      </c>
      <c r="C3014" s="59">
        <v>680</v>
      </c>
      <c r="D3014" s="59">
        <v>340</v>
      </c>
      <c r="E3014" s="59" t="s">
        <v>269</v>
      </c>
    </row>
    <row r="3015" spans="1:5">
      <c r="A3015" s="64">
        <v>6032</v>
      </c>
      <c r="B3015" s="64">
        <v>7</v>
      </c>
      <c r="C3015" s="59">
        <v>680</v>
      </c>
      <c r="D3015" s="59">
        <v>340</v>
      </c>
      <c r="E3015" s="59" t="s">
        <v>269</v>
      </c>
    </row>
    <row r="3016" spans="1:5">
      <c r="A3016" s="64">
        <v>6033</v>
      </c>
      <c r="B3016" s="64">
        <v>7</v>
      </c>
      <c r="C3016" s="59">
        <v>680</v>
      </c>
      <c r="D3016" s="59">
        <v>340</v>
      </c>
      <c r="E3016" s="59" t="s">
        <v>269</v>
      </c>
    </row>
    <row r="3017" spans="1:5">
      <c r="A3017" s="64">
        <v>6034</v>
      </c>
      <c r="B3017" s="64">
        <v>7</v>
      </c>
      <c r="C3017" s="59">
        <v>680</v>
      </c>
      <c r="D3017" s="59">
        <v>340</v>
      </c>
      <c r="E3017" s="59" t="s">
        <v>269</v>
      </c>
    </row>
    <row r="3018" spans="1:5">
      <c r="A3018" s="64">
        <v>6035</v>
      </c>
      <c r="B3018" s="64">
        <v>7</v>
      </c>
      <c r="C3018" s="59">
        <v>680</v>
      </c>
      <c r="D3018" s="59">
        <v>340</v>
      </c>
      <c r="E3018" s="59" t="s">
        <v>269</v>
      </c>
    </row>
    <row r="3019" spans="1:5">
      <c r="A3019" s="64">
        <v>6036</v>
      </c>
      <c r="B3019" s="64">
        <v>7</v>
      </c>
      <c r="C3019" s="59">
        <v>680</v>
      </c>
      <c r="D3019" s="59">
        <v>340</v>
      </c>
      <c r="E3019" s="59" t="s">
        <v>269</v>
      </c>
    </row>
    <row r="3020" spans="1:5">
      <c r="A3020" s="64">
        <v>6037</v>
      </c>
      <c r="B3020" s="64">
        <v>7</v>
      </c>
      <c r="C3020" s="59">
        <v>680</v>
      </c>
      <c r="D3020" s="59">
        <v>340</v>
      </c>
      <c r="E3020" s="59" t="s">
        <v>269</v>
      </c>
    </row>
    <row r="3021" spans="1:5">
      <c r="A3021" s="64">
        <v>6038</v>
      </c>
      <c r="B3021" s="64">
        <v>7</v>
      </c>
      <c r="C3021" s="59">
        <v>680</v>
      </c>
      <c r="D3021" s="59">
        <v>340</v>
      </c>
      <c r="E3021" s="59" t="s">
        <v>269</v>
      </c>
    </row>
    <row r="3022" spans="1:5">
      <c r="A3022" s="64">
        <v>6041</v>
      </c>
      <c r="B3022" s="64">
        <v>7</v>
      </c>
      <c r="C3022" s="59">
        <v>680</v>
      </c>
      <c r="D3022" s="59">
        <v>340</v>
      </c>
      <c r="E3022" s="59" t="s">
        <v>269</v>
      </c>
    </row>
    <row r="3023" spans="1:5">
      <c r="A3023" s="64">
        <v>6042</v>
      </c>
      <c r="B3023" s="64">
        <v>7</v>
      </c>
      <c r="C3023" s="59">
        <v>680</v>
      </c>
      <c r="D3023" s="59">
        <v>340</v>
      </c>
      <c r="E3023" s="59" t="s">
        <v>269</v>
      </c>
    </row>
    <row r="3024" spans="1:5">
      <c r="A3024" s="64">
        <v>6043</v>
      </c>
      <c r="B3024" s="64">
        <v>7</v>
      </c>
      <c r="C3024" s="59">
        <v>680</v>
      </c>
      <c r="D3024" s="59">
        <v>340</v>
      </c>
      <c r="E3024" s="59" t="s">
        <v>269</v>
      </c>
    </row>
    <row r="3025" spans="1:5">
      <c r="A3025" s="64">
        <v>6044</v>
      </c>
      <c r="B3025" s="64">
        <v>7</v>
      </c>
      <c r="C3025" s="59">
        <v>680</v>
      </c>
      <c r="D3025" s="59">
        <v>340</v>
      </c>
      <c r="E3025" s="59" t="s">
        <v>269</v>
      </c>
    </row>
    <row r="3026" spans="1:5">
      <c r="A3026" s="64">
        <v>6050</v>
      </c>
      <c r="B3026" s="64">
        <v>7</v>
      </c>
      <c r="C3026" s="59">
        <v>680</v>
      </c>
      <c r="D3026" s="59">
        <v>340</v>
      </c>
      <c r="E3026" s="59" t="s">
        <v>269</v>
      </c>
    </row>
    <row r="3027" spans="1:5">
      <c r="A3027" s="64">
        <v>6051</v>
      </c>
      <c r="B3027" s="64">
        <v>7</v>
      </c>
      <c r="C3027" s="59">
        <v>680</v>
      </c>
      <c r="D3027" s="59">
        <v>340</v>
      </c>
      <c r="E3027" s="59" t="s">
        <v>269</v>
      </c>
    </row>
    <row r="3028" spans="1:5">
      <c r="A3028" s="64">
        <v>6052</v>
      </c>
      <c r="B3028" s="64">
        <v>7</v>
      </c>
      <c r="C3028" s="59">
        <v>680</v>
      </c>
      <c r="D3028" s="59">
        <v>340</v>
      </c>
      <c r="E3028" s="59" t="s">
        <v>269</v>
      </c>
    </row>
    <row r="3029" spans="1:5">
      <c r="A3029" s="64">
        <v>6053</v>
      </c>
      <c r="B3029" s="64">
        <v>7</v>
      </c>
      <c r="C3029" s="59">
        <v>680</v>
      </c>
      <c r="D3029" s="59">
        <v>340</v>
      </c>
      <c r="E3029" s="59" t="s">
        <v>269</v>
      </c>
    </row>
    <row r="3030" spans="1:5">
      <c r="A3030" s="64">
        <v>6054</v>
      </c>
      <c r="B3030" s="64">
        <v>7</v>
      </c>
      <c r="C3030" s="59">
        <v>680</v>
      </c>
      <c r="D3030" s="59">
        <v>340</v>
      </c>
      <c r="E3030" s="59" t="s">
        <v>269</v>
      </c>
    </row>
    <row r="3031" spans="1:5">
      <c r="A3031" s="64">
        <v>6055</v>
      </c>
      <c r="B3031" s="64">
        <v>7</v>
      </c>
      <c r="C3031" s="59">
        <v>680</v>
      </c>
      <c r="D3031" s="59">
        <v>340</v>
      </c>
      <c r="E3031" s="59" t="s">
        <v>269</v>
      </c>
    </row>
    <row r="3032" spans="1:5">
      <c r="A3032" s="64">
        <v>6056</v>
      </c>
      <c r="B3032" s="64">
        <v>7</v>
      </c>
      <c r="C3032" s="59">
        <v>680</v>
      </c>
      <c r="D3032" s="59">
        <v>340</v>
      </c>
      <c r="E3032" s="59" t="s">
        <v>269</v>
      </c>
    </row>
    <row r="3033" spans="1:5">
      <c r="A3033" s="64">
        <v>6057</v>
      </c>
      <c r="B3033" s="64">
        <v>7</v>
      </c>
      <c r="C3033" s="59">
        <v>680</v>
      </c>
      <c r="D3033" s="59">
        <v>340</v>
      </c>
      <c r="E3033" s="59" t="s">
        <v>269</v>
      </c>
    </row>
    <row r="3034" spans="1:5">
      <c r="A3034" s="64">
        <v>6058</v>
      </c>
      <c r="B3034" s="64">
        <v>7</v>
      </c>
      <c r="C3034" s="59">
        <v>680</v>
      </c>
      <c r="D3034" s="59">
        <v>340</v>
      </c>
      <c r="E3034" s="59" t="s">
        <v>269</v>
      </c>
    </row>
    <row r="3035" spans="1:5">
      <c r="A3035" s="64">
        <v>6059</v>
      </c>
      <c r="B3035" s="64">
        <v>7</v>
      </c>
      <c r="C3035" s="59">
        <v>680</v>
      </c>
      <c r="D3035" s="59">
        <v>340</v>
      </c>
      <c r="E3035" s="59" t="s">
        <v>269</v>
      </c>
    </row>
    <row r="3036" spans="1:5">
      <c r="A3036" s="64">
        <v>6060</v>
      </c>
      <c r="B3036" s="64">
        <v>7</v>
      </c>
      <c r="C3036" s="59">
        <v>680</v>
      </c>
      <c r="D3036" s="59">
        <v>340</v>
      </c>
      <c r="E3036" s="59" t="s">
        <v>269</v>
      </c>
    </row>
    <row r="3037" spans="1:5">
      <c r="A3037" s="64">
        <v>6061</v>
      </c>
      <c r="B3037" s="64">
        <v>7</v>
      </c>
      <c r="C3037" s="59">
        <v>680</v>
      </c>
      <c r="D3037" s="59">
        <v>340</v>
      </c>
      <c r="E3037" s="59" t="s">
        <v>269</v>
      </c>
    </row>
    <row r="3038" spans="1:5">
      <c r="A3038" s="64">
        <v>6062</v>
      </c>
      <c r="B3038" s="64">
        <v>7</v>
      </c>
      <c r="C3038" s="59">
        <v>680</v>
      </c>
      <c r="D3038" s="59">
        <v>340</v>
      </c>
      <c r="E3038" s="59" t="s">
        <v>269</v>
      </c>
    </row>
    <row r="3039" spans="1:5">
      <c r="A3039" s="64">
        <v>6063</v>
      </c>
      <c r="B3039" s="64">
        <v>7</v>
      </c>
      <c r="C3039" s="59">
        <v>680</v>
      </c>
      <c r="D3039" s="59">
        <v>340</v>
      </c>
      <c r="E3039" s="59" t="s">
        <v>269</v>
      </c>
    </row>
    <row r="3040" spans="1:5">
      <c r="A3040" s="64">
        <v>6064</v>
      </c>
      <c r="B3040" s="64">
        <v>7</v>
      </c>
      <c r="C3040" s="59">
        <v>680</v>
      </c>
      <c r="D3040" s="59">
        <v>340</v>
      </c>
      <c r="E3040" s="59" t="s">
        <v>269</v>
      </c>
    </row>
    <row r="3041" spans="1:5">
      <c r="A3041" s="64">
        <v>6065</v>
      </c>
      <c r="B3041" s="64">
        <v>7</v>
      </c>
      <c r="C3041" s="59">
        <v>680</v>
      </c>
      <c r="D3041" s="59">
        <v>340</v>
      </c>
      <c r="E3041" s="59" t="s">
        <v>269</v>
      </c>
    </row>
    <row r="3042" spans="1:5">
      <c r="A3042" s="64">
        <v>6066</v>
      </c>
      <c r="B3042" s="64">
        <v>7</v>
      </c>
      <c r="C3042" s="59">
        <v>680</v>
      </c>
      <c r="D3042" s="59">
        <v>340</v>
      </c>
      <c r="E3042" s="59" t="s">
        <v>269</v>
      </c>
    </row>
    <row r="3043" spans="1:5">
      <c r="A3043" s="64">
        <v>6067</v>
      </c>
      <c r="B3043" s="64">
        <v>7</v>
      </c>
      <c r="C3043" s="59">
        <v>680</v>
      </c>
      <c r="D3043" s="59">
        <v>340</v>
      </c>
      <c r="E3043" s="59" t="s">
        <v>269</v>
      </c>
    </row>
    <row r="3044" spans="1:5">
      <c r="A3044" s="64">
        <v>6068</v>
      </c>
      <c r="B3044" s="64">
        <v>7</v>
      </c>
      <c r="C3044" s="59">
        <v>680</v>
      </c>
      <c r="D3044" s="59">
        <v>340</v>
      </c>
      <c r="E3044" s="59" t="s">
        <v>269</v>
      </c>
    </row>
    <row r="3045" spans="1:5">
      <c r="A3045" s="64">
        <v>6069</v>
      </c>
      <c r="B3045" s="64">
        <v>7</v>
      </c>
      <c r="C3045" s="59">
        <v>680</v>
      </c>
      <c r="D3045" s="59">
        <v>340</v>
      </c>
      <c r="E3045" s="59" t="s">
        <v>269</v>
      </c>
    </row>
    <row r="3046" spans="1:5">
      <c r="A3046" s="64">
        <v>6070</v>
      </c>
      <c r="B3046" s="64">
        <v>7</v>
      </c>
      <c r="C3046" s="59">
        <v>680</v>
      </c>
      <c r="D3046" s="59">
        <v>340</v>
      </c>
      <c r="E3046" s="59" t="s">
        <v>269</v>
      </c>
    </row>
    <row r="3047" spans="1:5">
      <c r="A3047" s="64">
        <v>6071</v>
      </c>
      <c r="B3047" s="64">
        <v>7</v>
      </c>
      <c r="C3047" s="59">
        <v>680</v>
      </c>
      <c r="D3047" s="59">
        <v>340</v>
      </c>
      <c r="E3047" s="59" t="s">
        <v>269</v>
      </c>
    </row>
    <row r="3048" spans="1:5">
      <c r="A3048" s="64">
        <v>6072</v>
      </c>
      <c r="B3048" s="64">
        <v>7</v>
      </c>
      <c r="C3048" s="59">
        <v>680</v>
      </c>
      <c r="D3048" s="59">
        <v>340</v>
      </c>
      <c r="E3048" s="59" t="s">
        <v>269</v>
      </c>
    </row>
    <row r="3049" spans="1:5">
      <c r="A3049" s="64">
        <v>6073</v>
      </c>
      <c r="B3049" s="64">
        <v>7</v>
      </c>
      <c r="C3049" s="59">
        <v>680</v>
      </c>
      <c r="D3049" s="59">
        <v>340</v>
      </c>
      <c r="E3049" s="59" t="s">
        <v>269</v>
      </c>
    </row>
    <row r="3050" spans="1:5">
      <c r="A3050" s="64">
        <v>6074</v>
      </c>
      <c r="B3050" s="64">
        <v>7</v>
      </c>
      <c r="C3050" s="59">
        <v>680</v>
      </c>
      <c r="D3050" s="59">
        <v>340</v>
      </c>
      <c r="E3050" s="59" t="s">
        <v>269</v>
      </c>
    </row>
    <row r="3051" spans="1:5">
      <c r="A3051" s="64">
        <v>6076</v>
      </c>
      <c r="B3051" s="64">
        <v>7</v>
      </c>
      <c r="C3051" s="59">
        <v>680</v>
      </c>
      <c r="D3051" s="59">
        <v>340</v>
      </c>
      <c r="E3051" s="59" t="s">
        <v>269</v>
      </c>
    </row>
    <row r="3052" spans="1:5">
      <c r="A3052" s="64">
        <v>6081</v>
      </c>
      <c r="B3052" s="64">
        <v>7</v>
      </c>
      <c r="C3052" s="59">
        <v>680</v>
      </c>
      <c r="D3052" s="59">
        <v>340</v>
      </c>
      <c r="E3052" s="59" t="s">
        <v>269</v>
      </c>
    </row>
    <row r="3053" spans="1:5">
      <c r="A3053" s="64">
        <v>6082</v>
      </c>
      <c r="B3053" s="64">
        <v>7</v>
      </c>
      <c r="C3053" s="59">
        <v>680</v>
      </c>
      <c r="D3053" s="59">
        <v>340</v>
      </c>
      <c r="E3053" s="59" t="s">
        <v>269</v>
      </c>
    </row>
    <row r="3054" spans="1:5">
      <c r="A3054" s="64">
        <v>6083</v>
      </c>
      <c r="B3054" s="64">
        <v>7</v>
      </c>
      <c r="C3054" s="59">
        <v>680</v>
      </c>
      <c r="D3054" s="59">
        <v>340</v>
      </c>
      <c r="E3054" s="59" t="s">
        <v>269</v>
      </c>
    </row>
    <row r="3055" spans="1:5">
      <c r="A3055" s="64">
        <v>6084</v>
      </c>
      <c r="B3055" s="64">
        <v>7</v>
      </c>
      <c r="C3055" s="59">
        <v>680</v>
      </c>
      <c r="D3055" s="59">
        <v>340</v>
      </c>
      <c r="E3055" s="59" t="s">
        <v>269</v>
      </c>
    </row>
    <row r="3056" spans="1:5">
      <c r="A3056" s="64">
        <v>6090</v>
      </c>
      <c r="B3056" s="64">
        <v>7</v>
      </c>
      <c r="C3056" s="59">
        <v>680</v>
      </c>
      <c r="D3056" s="59">
        <v>340</v>
      </c>
      <c r="E3056" s="59" t="s">
        <v>269</v>
      </c>
    </row>
    <row r="3057" spans="1:5">
      <c r="A3057" s="64">
        <v>6100</v>
      </c>
      <c r="B3057" s="64">
        <v>7</v>
      </c>
      <c r="C3057" s="59">
        <v>680</v>
      </c>
      <c r="D3057" s="59">
        <v>340</v>
      </c>
      <c r="E3057" s="59" t="s">
        <v>269</v>
      </c>
    </row>
    <row r="3058" spans="1:5">
      <c r="A3058" s="64">
        <v>6101</v>
      </c>
      <c r="B3058" s="64">
        <v>7</v>
      </c>
      <c r="C3058" s="59">
        <v>680</v>
      </c>
      <c r="D3058" s="59">
        <v>340</v>
      </c>
      <c r="E3058" s="59" t="s">
        <v>269</v>
      </c>
    </row>
    <row r="3059" spans="1:5">
      <c r="A3059" s="64">
        <v>6102</v>
      </c>
      <c r="B3059" s="64">
        <v>7</v>
      </c>
      <c r="C3059" s="59">
        <v>680</v>
      </c>
      <c r="D3059" s="59">
        <v>340</v>
      </c>
      <c r="E3059" s="59" t="s">
        <v>269</v>
      </c>
    </row>
    <row r="3060" spans="1:5">
      <c r="A3060" s="64">
        <v>6103</v>
      </c>
      <c r="B3060" s="64">
        <v>7</v>
      </c>
      <c r="C3060" s="59">
        <v>680</v>
      </c>
      <c r="D3060" s="59">
        <v>340</v>
      </c>
      <c r="E3060" s="59" t="s">
        <v>269</v>
      </c>
    </row>
    <row r="3061" spans="1:5">
      <c r="A3061" s="64">
        <v>6104</v>
      </c>
      <c r="B3061" s="64">
        <v>7</v>
      </c>
      <c r="C3061" s="59">
        <v>680</v>
      </c>
      <c r="D3061" s="59">
        <v>340</v>
      </c>
      <c r="E3061" s="59" t="s">
        <v>269</v>
      </c>
    </row>
    <row r="3062" spans="1:5">
      <c r="A3062" s="64">
        <v>6105</v>
      </c>
      <c r="B3062" s="64">
        <v>7</v>
      </c>
      <c r="C3062" s="59">
        <v>680</v>
      </c>
      <c r="D3062" s="59">
        <v>340</v>
      </c>
      <c r="E3062" s="59" t="s">
        <v>269</v>
      </c>
    </row>
    <row r="3063" spans="1:5">
      <c r="A3063" s="64">
        <v>6106</v>
      </c>
      <c r="B3063" s="64">
        <v>7</v>
      </c>
      <c r="C3063" s="59">
        <v>680</v>
      </c>
      <c r="D3063" s="59">
        <v>340</v>
      </c>
      <c r="E3063" s="59" t="s">
        <v>269</v>
      </c>
    </row>
    <row r="3064" spans="1:5">
      <c r="A3064" s="64">
        <v>6107</v>
      </c>
      <c r="B3064" s="64">
        <v>7</v>
      </c>
      <c r="C3064" s="59">
        <v>680</v>
      </c>
      <c r="D3064" s="59">
        <v>340</v>
      </c>
      <c r="E3064" s="59" t="s">
        <v>269</v>
      </c>
    </row>
    <row r="3065" spans="1:5">
      <c r="A3065" s="64">
        <v>6108</v>
      </c>
      <c r="B3065" s="64">
        <v>7</v>
      </c>
      <c r="C3065" s="59">
        <v>680</v>
      </c>
      <c r="D3065" s="59">
        <v>340</v>
      </c>
      <c r="E3065" s="59" t="s">
        <v>269</v>
      </c>
    </row>
    <row r="3066" spans="1:5">
      <c r="A3066" s="64">
        <v>6109</v>
      </c>
      <c r="B3066" s="64">
        <v>7</v>
      </c>
      <c r="C3066" s="59">
        <v>680</v>
      </c>
      <c r="D3066" s="59">
        <v>340</v>
      </c>
      <c r="E3066" s="59" t="s">
        <v>269</v>
      </c>
    </row>
    <row r="3067" spans="1:5">
      <c r="A3067" s="64">
        <v>6110</v>
      </c>
      <c r="B3067" s="64">
        <v>7</v>
      </c>
      <c r="C3067" s="59">
        <v>680</v>
      </c>
      <c r="D3067" s="59">
        <v>340</v>
      </c>
      <c r="E3067" s="59" t="s">
        <v>269</v>
      </c>
    </row>
    <row r="3068" spans="1:5">
      <c r="A3068" s="64">
        <v>6111</v>
      </c>
      <c r="B3068" s="64">
        <v>7</v>
      </c>
      <c r="C3068" s="59">
        <v>680</v>
      </c>
      <c r="D3068" s="59">
        <v>340</v>
      </c>
      <c r="E3068" s="59" t="s">
        <v>269</v>
      </c>
    </row>
    <row r="3069" spans="1:5">
      <c r="A3069" s="64">
        <v>6112</v>
      </c>
      <c r="B3069" s="64">
        <v>7</v>
      </c>
      <c r="C3069" s="59">
        <v>680</v>
      </c>
      <c r="D3069" s="59">
        <v>340</v>
      </c>
      <c r="E3069" s="59" t="s">
        <v>269</v>
      </c>
    </row>
    <row r="3070" spans="1:5">
      <c r="A3070" s="64">
        <v>6121</v>
      </c>
      <c r="B3070" s="64">
        <v>7</v>
      </c>
      <c r="C3070" s="59">
        <v>680</v>
      </c>
      <c r="D3070" s="59">
        <v>340</v>
      </c>
      <c r="E3070" s="59" t="s">
        <v>269</v>
      </c>
    </row>
    <row r="3071" spans="1:5">
      <c r="A3071" s="64">
        <v>6122</v>
      </c>
      <c r="B3071" s="64">
        <v>7</v>
      </c>
      <c r="C3071" s="59">
        <v>680</v>
      </c>
      <c r="D3071" s="59">
        <v>340</v>
      </c>
      <c r="E3071" s="59" t="s">
        <v>269</v>
      </c>
    </row>
    <row r="3072" spans="1:5">
      <c r="A3072" s="64">
        <v>6123</v>
      </c>
      <c r="B3072" s="64">
        <v>7</v>
      </c>
      <c r="C3072" s="59">
        <v>680</v>
      </c>
      <c r="D3072" s="59">
        <v>340</v>
      </c>
      <c r="E3072" s="59" t="s">
        <v>269</v>
      </c>
    </row>
    <row r="3073" spans="1:5">
      <c r="A3073" s="64">
        <v>6124</v>
      </c>
      <c r="B3073" s="64">
        <v>7</v>
      </c>
      <c r="C3073" s="59">
        <v>680</v>
      </c>
      <c r="D3073" s="59">
        <v>340</v>
      </c>
      <c r="E3073" s="59" t="s">
        <v>269</v>
      </c>
    </row>
    <row r="3074" spans="1:5">
      <c r="A3074" s="64">
        <v>6125</v>
      </c>
      <c r="B3074" s="64">
        <v>7</v>
      </c>
      <c r="C3074" s="59">
        <v>680</v>
      </c>
      <c r="D3074" s="59">
        <v>340</v>
      </c>
      <c r="E3074" s="59" t="s">
        <v>269</v>
      </c>
    </row>
    <row r="3075" spans="1:5">
      <c r="A3075" s="64">
        <v>6126</v>
      </c>
      <c r="B3075" s="64">
        <v>7</v>
      </c>
      <c r="C3075" s="59">
        <v>680</v>
      </c>
      <c r="D3075" s="59">
        <v>340</v>
      </c>
      <c r="E3075" s="59" t="s">
        <v>269</v>
      </c>
    </row>
    <row r="3076" spans="1:5">
      <c r="A3076" s="64">
        <v>6147</v>
      </c>
      <c r="B3076" s="64">
        <v>7</v>
      </c>
      <c r="C3076" s="59">
        <v>680</v>
      </c>
      <c r="D3076" s="59">
        <v>340</v>
      </c>
      <c r="E3076" s="59" t="s">
        <v>269</v>
      </c>
    </row>
    <row r="3077" spans="1:5">
      <c r="A3077" s="64">
        <v>6148</v>
      </c>
      <c r="B3077" s="64">
        <v>7</v>
      </c>
      <c r="C3077" s="59">
        <v>680</v>
      </c>
      <c r="D3077" s="59">
        <v>340</v>
      </c>
      <c r="E3077" s="59" t="s">
        <v>269</v>
      </c>
    </row>
    <row r="3078" spans="1:5">
      <c r="A3078" s="64">
        <v>6149</v>
      </c>
      <c r="B3078" s="64">
        <v>7</v>
      </c>
      <c r="C3078" s="59">
        <v>680</v>
      </c>
      <c r="D3078" s="59">
        <v>340</v>
      </c>
      <c r="E3078" s="59" t="s">
        <v>269</v>
      </c>
    </row>
    <row r="3079" spans="1:5">
      <c r="A3079" s="64">
        <v>6150</v>
      </c>
      <c r="B3079" s="64">
        <v>7</v>
      </c>
      <c r="C3079" s="59">
        <v>680</v>
      </c>
      <c r="D3079" s="59">
        <v>340</v>
      </c>
      <c r="E3079" s="59" t="s">
        <v>269</v>
      </c>
    </row>
    <row r="3080" spans="1:5">
      <c r="A3080" s="64">
        <v>6151</v>
      </c>
      <c r="B3080" s="64">
        <v>7</v>
      </c>
      <c r="C3080" s="59">
        <v>680</v>
      </c>
      <c r="D3080" s="59">
        <v>340</v>
      </c>
      <c r="E3080" s="59" t="s">
        <v>269</v>
      </c>
    </row>
    <row r="3081" spans="1:5">
      <c r="A3081" s="64">
        <v>6152</v>
      </c>
      <c r="B3081" s="64">
        <v>7</v>
      </c>
      <c r="C3081" s="59">
        <v>680</v>
      </c>
      <c r="D3081" s="59">
        <v>340</v>
      </c>
      <c r="E3081" s="59" t="s">
        <v>269</v>
      </c>
    </row>
    <row r="3082" spans="1:5">
      <c r="A3082" s="64">
        <v>6153</v>
      </c>
      <c r="B3082" s="64">
        <v>7</v>
      </c>
      <c r="C3082" s="59">
        <v>680</v>
      </c>
      <c r="D3082" s="59">
        <v>340</v>
      </c>
      <c r="E3082" s="59" t="s">
        <v>269</v>
      </c>
    </row>
    <row r="3083" spans="1:5">
      <c r="A3083" s="64">
        <v>6154</v>
      </c>
      <c r="B3083" s="64">
        <v>7</v>
      </c>
      <c r="C3083" s="59">
        <v>680</v>
      </c>
      <c r="D3083" s="59">
        <v>340</v>
      </c>
      <c r="E3083" s="59" t="s">
        <v>269</v>
      </c>
    </row>
    <row r="3084" spans="1:5">
      <c r="A3084" s="64">
        <v>6155</v>
      </c>
      <c r="B3084" s="64">
        <v>7</v>
      </c>
      <c r="C3084" s="59">
        <v>680</v>
      </c>
      <c r="D3084" s="59">
        <v>340</v>
      </c>
      <c r="E3084" s="59" t="s">
        <v>269</v>
      </c>
    </row>
    <row r="3085" spans="1:5">
      <c r="A3085" s="64">
        <v>6156</v>
      </c>
      <c r="B3085" s="64">
        <v>7</v>
      </c>
      <c r="C3085" s="59">
        <v>680</v>
      </c>
      <c r="D3085" s="59">
        <v>340</v>
      </c>
      <c r="E3085" s="59" t="s">
        <v>269</v>
      </c>
    </row>
    <row r="3086" spans="1:5">
      <c r="A3086" s="64">
        <v>6157</v>
      </c>
      <c r="B3086" s="64">
        <v>7</v>
      </c>
      <c r="C3086" s="59">
        <v>680</v>
      </c>
      <c r="D3086" s="59">
        <v>340</v>
      </c>
      <c r="E3086" s="59" t="s">
        <v>269</v>
      </c>
    </row>
    <row r="3087" spans="1:5">
      <c r="A3087" s="64">
        <v>6158</v>
      </c>
      <c r="B3087" s="64">
        <v>7</v>
      </c>
      <c r="C3087" s="59">
        <v>680</v>
      </c>
      <c r="D3087" s="59">
        <v>340</v>
      </c>
      <c r="E3087" s="59" t="s">
        <v>269</v>
      </c>
    </row>
    <row r="3088" spans="1:5">
      <c r="A3088" s="64">
        <v>6159</v>
      </c>
      <c r="B3088" s="64">
        <v>7</v>
      </c>
      <c r="C3088" s="59">
        <v>680</v>
      </c>
      <c r="D3088" s="59">
        <v>340</v>
      </c>
      <c r="E3088" s="59" t="s">
        <v>269</v>
      </c>
    </row>
    <row r="3089" spans="1:5">
      <c r="A3089" s="64">
        <v>6160</v>
      </c>
      <c r="B3089" s="64">
        <v>7</v>
      </c>
      <c r="C3089" s="59">
        <v>680</v>
      </c>
      <c r="D3089" s="59">
        <v>340</v>
      </c>
      <c r="E3089" s="59" t="s">
        <v>269</v>
      </c>
    </row>
    <row r="3090" spans="1:5">
      <c r="A3090" s="64">
        <v>6161</v>
      </c>
      <c r="B3090" s="64">
        <v>7</v>
      </c>
      <c r="C3090" s="59">
        <v>680</v>
      </c>
      <c r="D3090" s="59">
        <v>340</v>
      </c>
      <c r="E3090" s="59" t="s">
        <v>269</v>
      </c>
    </row>
    <row r="3091" spans="1:5">
      <c r="A3091" s="64">
        <v>6162</v>
      </c>
      <c r="B3091" s="64">
        <v>7</v>
      </c>
      <c r="C3091" s="59">
        <v>680</v>
      </c>
      <c r="D3091" s="59">
        <v>340</v>
      </c>
      <c r="E3091" s="59" t="s">
        <v>269</v>
      </c>
    </row>
    <row r="3092" spans="1:5">
      <c r="A3092" s="64">
        <v>6163</v>
      </c>
      <c r="B3092" s="64">
        <v>7</v>
      </c>
      <c r="C3092" s="59">
        <v>680</v>
      </c>
      <c r="D3092" s="59">
        <v>340</v>
      </c>
      <c r="E3092" s="59" t="s">
        <v>269</v>
      </c>
    </row>
    <row r="3093" spans="1:5">
      <c r="A3093" s="64">
        <v>6164</v>
      </c>
      <c r="B3093" s="64">
        <v>7</v>
      </c>
      <c r="C3093" s="59">
        <v>680</v>
      </c>
      <c r="D3093" s="59">
        <v>340</v>
      </c>
      <c r="E3093" s="59" t="s">
        <v>269</v>
      </c>
    </row>
    <row r="3094" spans="1:5">
      <c r="A3094" s="64">
        <v>6165</v>
      </c>
      <c r="B3094" s="64">
        <v>7</v>
      </c>
      <c r="C3094" s="59">
        <v>680</v>
      </c>
      <c r="D3094" s="59">
        <v>340</v>
      </c>
      <c r="E3094" s="59" t="s">
        <v>269</v>
      </c>
    </row>
    <row r="3095" spans="1:5">
      <c r="A3095" s="64">
        <v>6166</v>
      </c>
      <c r="B3095" s="64">
        <v>7</v>
      </c>
      <c r="C3095" s="59">
        <v>680</v>
      </c>
      <c r="D3095" s="59">
        <v>340</v>
      </c>
      <c r="E3095" s="59" t="s">
        <v>269</v>
      </c>
    </row>
    <row r="3096" spans="1:5">
      <c r="A3096" s="64">
        <v>6167</v>
      </c>
      <c r="B3096" s="64">
        <v>7</v>
      </c>
      <c r="C3096" s="59">
        <v>680</v>
      </c>
      <c r="D3096" s="59">
        <v>340</v>
      </c>
      <c r="E3096" s="59" t="s">
        <v>269</v>
      </c>
    </row>
    <row r="3097" spans="1:5">
      <c r="A3097" s="64">
        <v>6168</v>
      </c>
      <c r="B3097" s="64">
        <v>7</v>
      </c>
      <c r="C3097" s="59">
        <v>680</v>
      </c>
      <c r="D3097" s="59">
        <v>340</v>
      </c>
      <c r="E3097" s="59" t="s">
        <v>269</v>
      </c>
    </row>
    <row r="3098" spans="1:5">
      <c r="A3098" s="64">
        <v>6169</v>
      </c>
      <c r="B3098" s="64">
        <v>7</v>
      </c>
      <c r="C3098" s="59">
        <v>680</v>
      </c>
      <c r="D3098" s="59">
        <v>340</v>
      </c>
      <c r="E3098" s="59" t="s">
        <v>269</v>
      </c>
    </row>
    <row r="3099" spans="1:5">
      <c r="A3099" s="64">
        <v>6170</v>
      </c>
      <c r="B3099" s="64">
        <v>7</v>
      </c>
      <c r="C3099" s="59">
        <v>680</v>
      </c>
      <c r="D3099" s="59">
        <v>340</v>
      </c>
      <c r="E3099" s="59" t="s">
        <v>269</v>
      </c>
    </row>
    <row r="3100" spans="1:5">
      <c r="A3100" s="64">
        <v>6171</v>
      </c>
      <c r="B3100" s="64">
        <v>7</v>
      </c>
      <c r="C3100" s="59">
        <v>680</v>
      </c>
      <c r="D3100" s="59">
        <v>340</v>
      </c>
      <c r="E3100" s="59" t="s">
        <v>269</v>
      </c>
    </row>
    <row r="3101" spans="1:5">
      <c r="A3101" s="64">
        <v>6172</v>
      </c>
      <c r="B3101" s="64">
        <v>7</v>
      </c>
      <c r="C3101" s="59">
        <v>680</v>
      </c>
      <c r="D3101" s="59">
        <v>340</v>
      </c>
      <c r="E3101" s="59" t="s">
        <v>269</v>
      </c>
    </row>
    <row r="3102" spans="1:5">
      <c r="A3102" s="64">
        <v>6173</v>
      </c>
      <c r="B3102" s="64">
        <v>7</v>
      </c>
      <c r="C3102" s="59">
        <v>680</v>
      </c>
      <c r="D3102" s="59">
        <v>340</v>
      </c>
      <c r="E3102" s="59" t="s">
        <v>269</v>
      </c>
    </row>
    <row r="3103" spans="1:5">
      <c r="A3103" s="64">
        <v>6174</v>
      </c>
      <c r="B3103" s="64">
        <v>7</v>
      </c>
      <c r="C3103" s="59">
        <v>680</v>
      </c>
      <c r="D3103" s="59">
        <v>340</v>
      </c>
      <c r="E3103" s="59" t="s">
        <v>269</v>
      </c>
    </row>
    <row r="3104" spans="1:5">
      <c r="A3104" s="64">
        <v>6175</v>
      </c>
      <c r="B3104" s="64">
        <v>7</v>
      </c>
      <c r="C3104" s="59">
        <v>680</v>
      </c>
      <c r="D3104" s="59">
        <v>340</v>
      </c>
      <c r="E3104" s="59" t="s">
        <v>269</v>
      </c>
    </row>
    <row r="3105" spans="1:5">
      <c r="A3105" s="64">
        <v>6176</v>
      </c>
      <c r="B3105" s="64">
        <v>7</v>
      </c>
      <c r="C3105" s="59">
        <v>680</v>
      </c>
      <c r="D3105" s="59">
        <v>340</v>
      </c>
      <c r="E3105" s="59" t="s">
        <v>269</v>
      </c>
    </row>
    <row r="3106" spans="1:5">
      <c r="A3106" s="64">
        <v>6207</v>
      </c>
      <c r="B3106" s="64">
        <v>7</v>
      </c>
      <c r="C3106" s="59">
        <v>680</v>
      </c>
      <c r="D3106" s="59">
        <v>340</v>
      </c>
      <c r="E3106" s="59" t="s">
        <v>269</v>
      </c>
    </row>
    <row r="3107" spans="1:5">
      <c r="A3107" s="64">
        <v>6208</v>
      </c>
      <c r="B3107" s="64">
        <v>7</v>
      </c>
      <c r="C3107" s="59">
        <v>680</v>
      </c>
      <c r="D3107" s="59">
        <v>340</v>
      </c>
      <c r="E3107" s="59" t="s">
        <v>269</v>
      </c>
    </row>
    <row r="3108" spans="1:5">
      <c r="A3108" s="64">
        <v>6210</v>
      </c>
      <c r="B3108" s="64">
        <v>7</v>
      </c>
      <c r="C3108" s="59">
        <v>680</v>
      </c>
      <c r="D3108" s="59">
        <v>340</v>
      </c>
      <c r="E3108" s="59" t="s">
        <v>269</v>
      </c>
    </row>
    <row r="3109" spans="1:5">
      <c r="A3109" s="64">
        <v>6213</v>
      </c>
      <c r="B3109" s="64">
        <v>7</v>
      </c>
      <c r="C3109" s="59">
        <v>680</v>
      </c>
      <c r="D3109" s="59">
        <v>340</v>
      </c>
      <c r="E3109" s="59" t="s">
        <v>269</v>
      </c>
    </row>
    <row r="3110" spans="1:5">
      <c r="A3110" s="64">
        <v>6214</v>
      </c>
      <c r="B3110" s="64">
        <v>7</v>
      </c>
      <c r="C3110" s="59">
        <v>680</v>
      </c>
      <c r="D3110" s="59">
        <v>340</v>
      </c>
      <c r="E3110" s="59" t="s">
        <v>269</v>
      </c>
    </row>
    <row r="3111" spans="1:5">
      <c r="A3111" s="64">
        <v>6215</v>
      </c>
      <c r="B3111" s="64">
        <v>7</v>
      </c>
      <c r="C3111" s="59">
        <v>680</v>
      </c>
      <c r="D3111" s="59">
        <v>340</v>
      </c>
      <c r="E3111" s="59" t="s">
        <v>269</v>
      </c>
    </row>
    <row r="3112" spans="1:5">
      <c r="A3112" s="64">
        <v>6218</v>
      </c>
      <c r="B3112" s="64">
        <v>7</v>
      </c>
      <c r="C3112" s="59">
        <v>680</v>
      </c>
      <c r="D3112" s="59">
        <v>340</v>
      </c>
      <c r="E3112" s="59" t="s">
        <v>269</v>
      </c>
    </row>
    <row r="3113" spans="1:5">
      <c r="A3113" s="64">
        <v>6220</v>
      </c>
      <c r="B3113" s="64">
        <v>7</v>
      </c>
      <c r="C3113" s="59">
        <v>680</v>
      </c>
      <c r="D3113" s="59">
        <v>340</v>
      </c>
      <c r="E3113" s="59" t="s">
        <v>269</v>
      </c>
    </row>
    <row r="3114" spans="1:5">
      <c r="A3114" s="64">
        <v>6221</v>
      </c>
      <c r="B3114" s="64">
        <v>7</v>
      </c>
      <c r="C3114" s="59">
        <v>680</v>
      </c>
      <c r="D3114" s="59">
        <v>340</v>
      </c>
      <c r="E3114" s="59" t="s">
        <v>269</v>
      </c>
    </row>
    <row r="3115" spans="1:5">
      <c r="A3115" s="64">
        <v>6223</v>
      </c>
      <c r="B3115" s="64">
        <v>7</v>
      </c>
      <c r="C3115" s="59">
        <v>680</v>
      </c>
      <c r="D3115" s="59">
        <v>340</v>
      </c>
      <c r="E3115" s="59" t="s">
        <v>269</v>
      </c>
    </row>
    <row r="3116" spans="1:5">
      <c r="A3116" s="64">
        <v>6224</v>
      </c>
      <c r="B3116" s="64">
        <v>7</v>
      </c>
      <c r="C3116" s="59">
        <v>680</v>
      </c>
      <c r="D3116" s="59">
        <v>340</v>
      </c>
      <c r="E3116" s="59" t="s">
        <v>269</v>
      </c>
    </row>
    <row r="3117" spans="1:5">
      <c r="A3117" s="64">
        <v>6225</v>
      </c>
      <c r="B3117" s="64">
        <v>7</v>
      </c>
      <c r="C3117" s="59">
        <v>680</v>
      </c>
      <c r="D3117" s="59">
        <v>340</v>
      </c>
      <c r="E3117" s="59" t="s">
        <v>269</v>
      </c>
    </row>
    <row r="3118" spans="1:5">
      <c r="A3118" s="64">
        <v>6226</v>
      </c>
      <c r="B3118" s="64">
        <v>9</v>
      </c>
      <c r="C3118" s="59">
        <v>1048</v>
      </c>
      <c r="D3118" s="59">
        <v>274</v>
      </c>
      <c r="E3118" s="59" t="s">
        <v>269</v>
      </c>
    </row>
    <row r="3119" spans="1:5">
      <c r="A3119" s="64">
        <v>6227</v>
      </c>
      <c r="B3119" s="64">
        <v>9</v>
      </c>
      <c r="C3119" s="59">
        <v>1048</v>
      </c>
      <c r="D3119" s="59">
        <v>274</v>
      </c>
      <c r="E3119" s="59" t="s">
        <v>269</v>
      </c>
    </row>
    <row r="3120" spans="1:5">
      <c r="A3120" s="64">
        <v>6228</v>
      </c>
      <c r="B3120" s="64">
        <v>9</v>
      </c>
      <c r="C3120" s="59">
        <v>1048</v>
      </c>
      <c r="D3120" s="59">
        <v>274</v>
      </c>
      <c r="E3120" s="59" t="s">
        <v>269</v>
      </c>
    </row>
    <row r="3121" spans="1:5">
      <c r="A3121" s="64">
        <v>6229</v>
      </c>
      <c r="B3121" s="64">
        <v>9</v>
      </c>
      <c r="C3121" s="59">
        <v>1048</v>
      </c>
      <c r="D3121" s="59">
        <v>274</v>
      </c>
      <c r="E3121" s="59" t="s">
        <v>269</v>
      </c>
    </row>
    <row r="3122" spans="1:5">
      <c r="A3122" s="64">
        <v>6230</v>
      </c>
      <c r="B3122" s="64">
        <v>9</v>
      </c>
      <c r="C3122" s="59">
        <v>1048</v>
      </c>
      <c r="D3122" s="59">
        <v>274</v>
      </c>
      <c r="E3122" s="59" t="s">
        <v>269</v>
      </c>
    </row>
    <row r="3123" spans="1:5">
      <c r="A3123" s="64">
        <v>6231</v>
      </c>
      <c r="B3123" s="64">
        <v>9</v>
      </c>
      <c r="C3123" s="59">
        <v>1048</v>
      </c>
      <c r="D3123" s="59">
        <v>274</v>
      </c>
      <c r="E3123" s="59" t="s">
        <v>269</v>
      </c>
    </row>
    <row r="3124" spans="1:5">
      <c r="A3124" s="64">
        <v>6232</v>
      </c>
      <c r="B3124" s="64">
        <v>9</v>
      </c>
      <c r="C3124" s="59">
        <v>1048</v>
      </c>
      <c r="D3124" s="59">
        <v>274</v>
      </c>
      <c r="E3124" s="59" t="s">
        <v>269</v>
      </c>
    </row>
    <row r="3125" spans="1:5">
      <c r="A3125" s="64">
        <v>6233</v>
      </c>
      <c r="B3125" s="64">
        <v>9</v>
      </c>
      <c r="C3125" s="59">
        <v>1048</v>
      </c>
      <c r="D3125" s="59">
        <v>274</v>
      </c>
      <c r="E3125" s="59" t="s">
        <v>269</v>
      </c>
    </row>
    <row r="3126" spans="1:5">
      <c r="A3126" s="64">
        <v>6236</v>
      </c>
      <c r="B3126" s="64">
        <v>9</v>
      </c>
      <c r="C3126" s="59">
        <v>1048</v>
      </c>
      <c r="D3126" s="59">
        <v>274</v>
      </c>
      <c r="E3126" s="59" t="s">
        <v>269</v>
      </c>
    </row>
    <row r="3127" spans="1:5">
      <c r="A3127" s="64">
        <v>6237</v>
      </c>
      <c r="B3127" s="64">
        <v>9</v>
      </c>
      <c r="C3127" s="59">
        <v>1048</v>
      </c>
      <c r="D3127" s="59">
        <v>274</v>
      </c>
      <c r="E3127" s="59" t="s">
        <v>269</v>
      </c>
    </row>
    <row r="3128" spans="1:5">
      <c r="A3128" s="64">
        <v>6239</v>
      </c>
      <c r="B3128" s="64">
        <v>9</v>
      </c>
      <c r="C3128" s="59">
        <v>1048</v>
      </c>
      <c r="D3128" s="59">
        <v>274</v>
      </c>
      <c r="E3128" s="59" t="s">
        <v>269</v>
      </c>
    </row>
    <row r="3129" spans="1:5">
      <c r="A3129" s="64">
        <v>6240</v>
      </c>
      <c r="B3129" s="64">
        <v>9</v>
      </c>
      <c r="C3129" s="59">
        <v>1048</v>
      </c>
      <c r="D3129" s="59">
        <v>274</v>
      </c>
      <c r="E3129" s="59" t="s">
        <v>269</v>
      </c>
    </row>
    <row r="3130" spans="1:5">
      <c r="A3130" s="64">
        <v>6243</v>
      </c>
      <c r="B3130" s="64">
        <v>9</v>
      </c>
      <c r="C3130" s="59">
        <v>1048</v>
      </c>
      <c r="D3130" s="59">
        <v>274</v>
      </c>
      <c r="E3130" s="59" t="s">
        <v>269</v>
      </c>
    </row>
    <row r="3131" spans="1:5">
      <c r="A3131" s="64">
        <v>6244</v>
      </c>
      <c r="B3131" s="64">
        <v>9</v>
      </c>
      <c r="C3131" s="59">
        <v>1048</v>
      </c>
      <c r="D3131" s="59">
        <v>274</v>
      </c>
      <c r="E3131" s="59" t="s">
        <v>269</v>
      </c>
    </row>
    <row r="3132" spans="1:5">
      <c r="A3132" s="64">
        <v>6251</v>
      </c>
      <c r="B3132" s="64">
        <v>9</v>
      </c>
      <c r="C3132" s="59">
        <v>1048</v>
      </c>
      <c r="D3132" s="59">
        <v>274</v>
      </c>
      <c r="E3132" s="59" t="s">
        <v>269</v>
      </c>
    </row>
    <row r="3133" spans="1:5">
      <c r="A3133" s="64">
        <v>6252</v>
      </c>
      <c r="B3133" s="64">
        <v>9</v>
      </c>
      <c r="C3133" s="59">
        <v>1048</v>
      </c>
      <c r="D3133" s="59">
        <v>274</v>
      </c>
      <c r="E3133" s="59" t="s">
        <v>269</v>
      </c>
    </row>
    <row r="3134" spans="1:5">
      <c r="A3134" s="64">
        <v>6253</v>
      </c>
      <c r="B3134" s="64">
        <v>9</v>
      </c>
      <c r="C3134" s="59">
        <v>1048</v>
      </c>
      <c r="D3134" s="59">
        <v>274</v>
      </c>
      <c r="E3134" s="59" t="s">
        <v>269</v>
      </c>
    </row>
    <row r="3135" spans="1:5">
      <c r="A3135" s="64">
        <v>6254</v>
      </c>
      <c r="B3135" s="64">
        <v>9</v>
      </c>
      <c r="C3135" s="59">
        <v>1048</v>
      </c>
      <c r="D3135" s="59">
        <v>274</v>
      </c>
      <c r="E3135" s="59" t="s">
        <v>269</v>
      </c>
    </row>
    <row r="3136" spans="1:5">
      <c r="A3136" s="64">
        <v>6255</v>
      </c>
      <c r="B3136" s="64">
        <v>9</v>
      </c>
      <c r="C3136" s="59">
        <v>1048</v>
      </c>
      <c r="D3136" s="59">
        <v>274</v>
      </c>
      <c r="E3136" s="59" t="s">
        <v>269</v>
      </c>
    </row>
    <row r="3137" spans="1:5">
      <c r="A3137" s="64">
        <v>6256</v>
      </c>
      <c r="B3137" s="64">
        <v>9</v>
      </c>
      <c r="C3137" s="59">
        <v>1048</v>
      </c>
      <c r="D3137" s="59">
        <v>274</v>
      </c>
      <c r="E3137" s="59" t="s">
        <v>269</v>
      </c>
    </row>
    <row r="3138" spans="1:5">
      <c r="A3138" s="64">
        <v>6258</v>
      </c>
      <c r="B3138" s="64">
        <v>9</v>
      </c>
      <c r="C3138" s="59">
        <v>1048</v>
      </c>
      <c r="D3138" s="59">
        <v>274</v>
      </c>
      <c r="E3138" s="59" t="s">
        <v>269</v>
      </c>
    </row>
    <row r="3139" spans="1:5">
      <c r="A3139" s="64">
        <v>6260</v>
      </c>
      <c r="B3139" s="64">
        <v>9</v>
      </c>
      <c r="C3139" s="59">
        <v>1048</v>
      </c>
      <c r="D3139" s="59">
        <v>274</v>
      </c>
      <c r="E3139" s="59" t="s">
        <v>269</v>
      </c>
    </row>
    <row r="3140" spans="1:5">
      <c r="A3140" s="64">
        <v>6262</v>
      </c>
      <c r="B3140" s="64">
        <v>9</v>
      </c>
      <c r="C3140" s="59">
        <v>1048</v>
      </c>
      <c r="D3140" s="59">
        <v>274</v>
      </c>
      <c r="E3140" s="59" t="s">
        <v>269</v>
      </c>
    </row>
    <row r="3141" spans="1:5">
      <c r="A3141" s="64">
        <v>6271</v>
      </c>
      <c r="B3141" s="64">
        <v>9</v>
      </c>
      <c r="C3141" s="59">
        <v>1048</v>
      </c>
      <c r="D3141" s="59">
        <v>274</v>
      </c>
      <c r="E3141" s="59" t="s">
        <v>269</v>
      </c>
    </row>
    <row r="3142" spans="1:5">
      <c r="A3142" s="64">
        <v>6275</v>
      </c>
      <c r="B3142" s="64">
        <v>9</v>
      </c>
      <c r="C3142" s="59">
        <v>1048</v>
      </c>
      <c r="D3142" s="59">
        <v>274</v>
      </c>
      <c r="E3142" s="59" t="s">
        <v>269</v>
      </c>
    </row>
    <row r="3143" spans="1:5">
      <c r="A3143" s="64">
        <v>6280</v>
      </c>
      <c r="B3143" s="64">
        <v>9</v>
      </c>
      <c r="C3143" s="59">
        <v>1048</v>
      </c>
      <c r="D3143" s="59">
        <v>274</v>
      </c>
      <c r="E3143" s="59" t="s">
        <v>269</v>
      </c>
    </row>
    <row r="3144" spans="1:5">
      <c r="A3144" s="64">
        <v>6281</v>
      </c>
      <c r="B3144" s="64">
        <v>9</v>
      </c>
      <c r="C3144" s="59">
        <v>1048</v>
      </c>
      <c r="D3144" s="59">
        <v>274</v>
      </c>
      <c r="E3144" s="59" t="s">
        <v>269</v>
      </c>
    </row>
    <row r="3145" spans="1:5">
      <c r="A3145" s="64">
        <v>6282</v>
      </c>
      <c r="B3145" s="64">
        <v>9</v>
      </c>
      <c r="C3145" s="59">
        <v>1048</v>
      </c>
      <c r="D3145" s="59">
        <v>274</v>
      </c>
      <c r="E3145" s="59" t="s">
        <v>269</v>
      </c>
    </row>
    <row r="3146" spans="1:5">
      <c r="A3146" s="64">
        <v>6284</v>
      </c>
      <c r="B3146" s="64">
        <v>9</v>
      </c>
      <c r="C3146" s="59">
        <v>1048</v>
      </c>
      <c r="D3146" s="59">
        <v>274</v>
      </c>
      <c r="E3146" s="59" t="s">
        <v>269</v>
      </c>
    </row>
    <row r="3147" spans="1:5">
      <c r="A3147" s="64">
        <v>6285</v>
      </c>
      <c r="B3147" s="64">
        <v>9</v>
      </c>
      <c r="C3147" s="59">
        <v>1048</v>
      </c>
      <c r="D3147" s="59">
        <v>274</v>
      </c>
      <c r="E3147" s="59" t="s">
        <v>269</v>
      </c>
    </row>
    <row r="3148" spans="1:5">
      <c r="A3148" s="64">
        <v>6286</v>
      </c>
      <c r="B3148" s="64">
        <v>9</v>
      </c>
      <c r="C3148" s="59">
        <v>1048</v>
      </c>
      <c r="D3148" s="59">
        <v>274</v>
      </c>
      <c r="E3148" s="59" t="s">
        <v>269</v>
      </c>
    </row>
    <row r="3149" spans="1:5">
      <c r="A3149" s="64">
        <v>6288</v>
      </c>
      <c r="B3149" s="64">
        <v>9</v>
      </c>
      <c r="C3149" s="59">
        <v>1048</v>
      </c>
      <c r="D3149" s="59">
        <v>274</v>
      </c>
      <c r="E3149" s="59" t="s">
        <v>269</v>
      </c>
    </row>
    <row r="3150" spans="1:5">
      <c r="A3150" s="64">
        <v>6290</v>
      </c>
      <c r="B3150" s="64">
        <v>9</v>
      </c>
      <c r="C3150" s="59">
        <v>1048</v>
      </c>
      <c r="D3150" s="59">
        <v>274</v>
      </c>
      <c r="E3150" s="59" t="s">
        <v>269</v>
      </c>
    </row>
    <row r="3151" spans="1:5">
      <c r="A3151" s="64">
        <v>6302</v>
      </c>
      <c r="B3151" s="64">
        <v>7</v>
      </c>
      <c r="C3151" s="59">
        <v>680</v>
      </c>
      <c r="D3151" s="59">
        <v>340</v>
      </c>
      <c r="E3151" s="59" t="s">
        <v>269</v>
      </c>
    </row>
    <row r="3152" spans="1:5">
      <c r="A3152" s="64">
        <v>6304</v>
      </c>
      <c r="B3152" s="64">
        <v>7</v>
      </c>
      <c r="C3152" s="59">
        <v>680</v>
      </c>
      <c r="D3152" s="59">
        <v>340</v>
      </c>
      <c r="E3152" s="59" t="s">
        <v>269</v>
      </c>
    </row>
    <row r="3153" spans="1:5">
      <c r="A3153" s="64">
        <v>6306</v>
      </c>
      <c r="B3153" s="64">
        <v>7</v>
      </c>
      <c r="C3153" s="59">
        <v>680</v>
      </c>
      <c r="D3153" s="59">
        <v>340</v>
      </c>
      <c r="E3153" s="59" t="s">
        <v>269</v>
      </c>
    </row>
    <row r="3154" spans="1:5">
      <c r="A3154" s="64">
        <v>6308</v>
      </c>
      <c r="B3154" s="64">
        <v>7</v>
      </c>
      <c r="C3154" s="59">
        <v>680</v>
      </c>
      <c r="D3154" s="59">
        <v>340</v>
      </c>
      <c r="E3154" s="59" t="s">
        <v>269</v>
      </c>
    </row>
    <row r="3155" spans="1:5">
      <c r="A3155" s="64">
        <v>6309</v>
      </c>
      <c r="B3155" s="64">
        <v>8</v>
      </c>
      <c r="C3155" s="59">
        <v>1249</v>
      </c>
      <c r="D3155" s="59">
        <v>185</v>
      </c>
      <c r="E3155" s="59" t="s">
        <v>269</v>
      </c>
    </row>
    <row r="3156" spans="1:5">
      <c r="A3156" s="64">
        <v>6311</v>
      </c>
      <c r="B3156" s="64">
        <v>8</v>
      </c>
      <c r="C3156" s="59">
        <v>1249</v>
      </c>
      <c r="D3156" s="59">
        <v>185</v>
      </c>
      <c r="E3156" s="59" t="s">
        <v>269</v>
      </c>
    </row>
    <row r="3157" spans="1:5">
      <c r="A3157" s="64">
        <v>6312</v>
      </c>
      <c r="B3157" s="64">
        <v>8</v>
      </c>
      <c r="C3157" s="59">
        <v>1249</v>
      </c>
      <c r="D3157" s="59">
        <v>185</v>
      </c>
      <c r="E3157" s="59" t="s">
        <v>269</v>
      </c>
    </row>
    <row r="3158" spans="1:5">
      <c r="A3158" s="64">
        <v>6313</v>
      </c>
      <c r="B3158" s="64">
        <v>8</v>
      </c>
      <c r="C3158" s="59">
        <v>1249</v>
      </c>
      <c r="D3158" s="59">
        <v>185</v>
      </c>
      <c r="E3158" s="59" t="s">
        <v>269</v>
      </c>
    </row>
    <row r="3159" spans="1:5">
      <c r="A3159" s="64">
        <v>6315</v>
      </c>
      <c r="B3159" s="64">
        <v>8</v>
      </c>
      <c r="C3159" s="59">
        <v>1249</v>
      </c>
      <c r="D3159" s="59">
        <v>185</v>
      </c>
      <c r="E3159" s="59" t="s">
        <v>269</v>
      </c>
    </row>
    <row r="3160" spans="1:5">
      <c r="A3160" s="64">
        <v>6316</v>
      </c>
      <c r="B3160" s="64">
        <v>8</v>
      </c>
      <c r="C3160" s="59">
        <v>1249</v>
      </c>
      <c r="D3160" s="59">
        <v>185</v>
      </c>
      <c r="E3160" s="59" t="s">
        <v>269</v>
      </c>
    </row>
    <row r="3161" spans="1:5">
      <c r="A3161" s="64">
        <v>6317</v>
      </c>
      <c r="B3161" s="64">
        <v>8</v>
      </c>
      <c r="C3161" s="59">
        <v>1249</v>
      </c>
      <c r="D3161" s="59">
        <v>185</v>
      </c>
      <c r="E3161" s="59" t="s">
        <v>269</v>
      </c>
    </row>
    <row r="3162" spans="1:5">
      <c r="A3162" s="64">
        <v>6318</v>
      </c>
      <c r="B3162" s="64">
        <v>8</v>
      </c>
      <c r="C3162" s="59">
        <v>1249</v>
      </c>
      <c r="D3162" s="59">
        <v>185</v>
      </c>
      <c r="E3162" s="59" t="s">
        <v>269</v>
      </c>
    </row>
    <row r="3163" spans="1:5">
      <c r="A3163" s="64">
        <v>6320</v>
      </c>
      <c r="B3163" s="64">
        <v>8</v>
      </c>
      <c r="C3163" s="59">
        <v>1249</v>
      </c>
      <c r="D3163" s="59">
        <v>185</v>
      </c>
      <c r="E3163" s="59" t="s">
        <v>269</v>
      </c>
    </row>
    <row r="3164" spans="1:5">
      <c r="A3164" s="64">
        <v>6321</v>
      </c>
      <c r="B3164" s="64">
        <v>10</v>
      </c>
      <c r="C3164" s="59">
        <v>1112</v>
      </c>
      <c r="D3164" s="59">
        <v>132</v>
      </c>
      <c r="E3164" s="59" t="s">
        <v>269</v>
      </c>
    </row>
    <row r="3165" spans="1:5">
      <c r="A3165" s="64">
        <v>6322</v>
      </c>
      <c r="B3165" s="64">
        <v>10</v>
      </c>
      <c r="C3165" s="59">
        <v>1112</v>
      </c>
      <c r="D3165" s="59">
        <v>132</v>
      </c>
      <c r="E3165" s="59" t="s">
        <v>269</v>
      </c>
    </row>
    <row r="3166" spans="1:5">
      <c r="A3166" s="64">
        <v>6323</v>
      </c>
      <c r="B3166" s="64">
        <v>10</v>
      </c>
      <c r="C3166" s="59">
        <v>1112</v>
      </c>
      <c r="D3166" s="59">
        <v>132</v>
      </c>
      <c r="E3166" s="59" t="s">
        <v>269</v>
      </c>
    </row>
    <row r="3167" spans="1:5">
      <c r="A3167" s="64">
        <v>6324</v>
      </c>
      <c r="B3167" s="64">
        <v>10</v>
      </c>
      <c r="C3167" s="59">
        <v>1112</v>
      </c>
      <c r="D3167" s="59">
        <v>132</v>
      </c>
      <c r="E3167" s="59" t="s">
        <v>269</v>
      </c>
    </row>
    <row r="3168" spans="1:5">
      <c r="A3168" s="64">
        <v>6326</v>
      </c>
      <c r="B3168" s="64">
        <v>10</v>
      </c>
      <c r="C3168" s="59">
        <v>1112</v>
      </c>
      <c r="D3168" s="59">
        <v>132</v>
      </c>
      <c r="E3168" s="59" t="s">
        <v>269</v>
      </c>
    </row>
    <row r="3169" spans="1:5">
      <c r="A3169" s="64">
        <v>6327</v>
      </c>
      <c r="B3169" s="64">
        <v>10</v>
      </c>
      <c r="C3169" s="59">
        <v>1112</v>
      </c>
      <c r="D3169" s="59">
        <v>132</v>
      </c>
      <c r="E3169" s="59" t="s">
        <v>269</v>
      </c>
    </row>
    <row r="3170" spans="1:5">
      <c r="A3170" s="64">
        <v>6328</v>
      </c>
      <c r="B3170" s="64">
        <v>10</v>
      </c>
      <c r="C3170" s="59">
        <v>1112</v>
      </c>
      <c r="D3170" s="59">
        <v>132</v>
      </c>
      <c r="E3170" s="59" t="s">
        <v>269</v>
      </c>
    </row>
    <row r="3171" spans="1:5">
      <c r="A3171" s="64">
        <v>6330</v>
      </c>
      <c r="B3171" s="64">
        <v>10</v>
      </c>
      <c r="C3171" s="59">
        <v>1112</v>
      </c>
      <c r="D3171" s="59">
        <v>132</v>
      </c>
      <c r="E3171" s="59" t="s">
        <v>269</v>
      </c>
    </row>
    <row r="3172" spans="1:5">
      <c r="A3172" s="64">
        <v>6331</v>
      </c>
      <c r="B3172" s="64">
        <v>10</v>
      </c>
      <c r="C3172" s="59">
        <v>1112</v>
      </c>
      <c r="D3172" s="59">
        <v>132</v>
      </c>
      <c r="E3172" s="59" t="s">
        <v>269</v>
      </c>
    </row>
    <row r="3173" spans="1:5">
      <c r="A3173" s="64">
        <v>6332</v>
      </c>
      <c r="B3173" s="64">
        <v>10</v>
      </c>
      <c r="C3173" s="59">
        <v>1112</v>
      </c>
      <c r="D3173" s="59">
        <v>132</v>
      </c>
      <c r="E3173" s="59" t="s">
        <v>269</v>
      </c>
    </row>
    <row r="3174" spans="1:5">
      <c r="A3174" s="64">
        <v>6333</v>
      </c>
      <c r="B3174" s="64">
        <v>9</v>
      </c>
      <c r="C3174" s="59">
        <v>1048</v>
      </c>
      <c r="D3174" s="59">
        <v>274</v>
      </c>
      <c r="E3174" s="59" t="s">
        <v>269</v>
      </c>
    </row>
    <row r="3175" spans="1:5">
      <c r="A3175" s="64">
        <v>6335</v>
      </c>
      <c r="B3175" s="64">
        <v>8</v>
      </c>
      <c r="C3175" s="59">
        <v>1249</v>
      </c>
      <c r="D3175" s="59">
        <v>185</v>
      </c>
      <c r="E3175" s="59" t="s">
        <v>269</v>
      </c>
    </row>
    <row r="3176" spans="1:5">
      <c r="A3176" s="64">
        <v>6336</v>
      </c>
      <c r="B3176" s="64">
        <v>8</v>
      </c>
      <c r="C3176" s="59">
        <v>1249</v>
      </c>
      <c r="D3176" s="59">
        <v>185</v>
      </c>
      <c r="E3176" s="59" t="s">
        <v>269</v>
      </c>
    </row>
    <row r="3177" spans="1:5">
      <c r="A3177" s="64">
        <v>6337</v>
      </c>
      <c r="B3177" s="64">
        <v>8</v>
      </c>
      <c r="C3177" s="59">
        <v>1249</v>
      </c>
      <c r="D3177" s="59">
        <v>185</v>
      </c>
      <c r="E3177" s="59" t="s">
        <v>269</v>
      </c>
    </row>
    <row r="3178" spans="1:5">
      <c r="A3178" s="64">
        <v>6338</v>
      </c>
      <c r="B3178" s="64">
        <v>8</v>
      </c>
      <c r="C3178" s="59">
        <v>1249</v>
      </c>
      <c r="D3178" s="59">
        <v>185</v>
      </c>
      <c r="E3178" s="59" t="s">
        <v>269</v>
      </c>
    </row>
    <row r="3179" spans="1:5">
      <c r="A3179" s="64">
        <v>6341</v>
      </c>
      <c r="B3179" s="64">
        <v>8</v>
      </c>
      <c r="C3179" s="59">
        <v>1249</v>
      </c>
      <c r="D3179" s="59">
        <v>185</v>
      </c>
      <c r="E3179" s="59" t="s">
        <v>269</v>
      </c>
    </row>
    <row r="3180" spans="1:5">
      <c r="A3180" s="64">
        <v>6343</v>
      </c>
      <c r="B3180" s="64">
        <v>8</v>
      </c>
      <c r="C3180" s="59">
        <v>1249</v>
      </c>
      <c r="D3180" s="59">
        <v>185</v>
      </c>
      <c r="E3180" s="59" t="s">
        <v>269</v>
      </c>
    </row>
    <row r="3181" spans="1:5">
      <c r="A3181" s="64">
        <v>6346</v>
      </c>
      <c r="B3181" s="64">
        <v>10</v>
      </c>
      <c r="C3181" s="59">
        <v>1112</v>
      </c>
      <c r="D3181" s="59">
        <v>132</v>
      </c>
      <c r="E3181" s="59" t="s">
        <v>269</v>
      </c>
    </row>
    <row r="3182" spans="1:5">
      <c r="A3182" s="64">
        <v>6348</v>
      </c>
      <c r="B3182" s="64">
        <v>10</v>
      </c>
      <c r="C3182" s="59">
        <v>1112</v>
      </c>
      <c r="D3182" s="59">
        <v>132</v>
      </c>
      <c r="E3182" s="59" t="s">
        <v>269</v>
      </c>
    </row>
    <row r="3183" spans="1:5">
      <c r="A3183" s="64">
        <v>6350</v>
      </c>
      <c r="B3183" s="64">
        <v>8</v>
      </c>
      <c r="C3183" s="59">
        <v>1249</v>
      </c>
      <c r="D3183" s="59">
        <v>185</v>
      </c>
      <c r="E3183" s="59" t="s">
        <v>269</v>
      </c>
    </row>
    <row r="3184" spans="1:5">
      <c r="A3184" s="64">
        <v>6351</v>
      </c>
      <c r="B3184" s="64">
        <v>8</v>
      </c>
      <c r="C3184" s="59">
        <v>1249</v>
      </c>
      <c r="D3184" s="59">
        <v>185</v>
      </c>
      <c r="E3184" s="59" t="s">
        <v>269</v>
      </c>
    </row>
    <row r="3185" spans="1:5">
      <c r="A3185" s="64">
        <v>6352</v>
      </c>
      <c r="B3185" s="64">
        <v>8</v>
      </c>
      <c r="C3185" s="59">
        <v>1249</v>
      </c>
      <c r="D3185" s="59">
        <v>185</v>
      </c>
      <c r="E3185" s="59" t="s">
        <v>269</v>
      </c>
    </row>
    <row r="3186" spans="1:5">
      <c r="A3186" s="64">
        <v>6353</v>
      </c>
      <c r="B3186" s="64">
        <v>8</v>
      </c>
      <c r="C3186" s="59">
        <v>1249</v>
      </c>
      <c r="D3186" s="59">
        <v>185</v>
      </c>
      <c r="E3186" s="59" t="s">
        <v>269</v>
      </c>
    </row>
    <row r="3187" spans="1:5">
      <c r="A3187" s="64">
        <v>6355</v>
      </c>
      <c r="B3187" s="64">
        <v>8</v>
      </c>
      <c r="C3187" s="59">
        <v>1249</v>
      </c>
      <c r="D3187" s="59">
        <v>185</v>
      </c>
      <c r="E3187" s="59" t="s">
        <v>269</v>
      </c>
    </row>
    <row r="3188" spans="1:5">
      <c r="A3188" s="64">
        <v>6356</v>
      </c>
      <c r="B3188" s="64">
        <v>8</v>
      </c>
      <c r="C3188" s="59">
        <v>1249</v>
      </c>
      <c r="D3188" s="59">
        <v>185</v>
      </c>
      <c r="E3188" s="59" t="s">
        <v>269</v>
      </c>
    </row>
    <row r="3189" spans="1:5">
      <c r="A3189" s="64">
        <v>6357</v>
      </c>
      <c r="B3189" s="64">
        <v>8</v>
      </c>
      <c r="C3189" s="59">
        <v>1249</v>
      </c>
      <c r="D3189" s="59">
        <v>185</v>
      </c>
      <c r="E3189" s="59" t="s">
        <v>269</v>
      </c>
    </row>
    <row r="3190" spans="1:5">
      <c r="A3190" s="64">
        <v>6358</v>
      </c>
      <c r="B3190" s="64">
        <v>8</v>
      </c>
      <c r="C3190" s="59">
        <v>1249</v>
      </c>
      <c r="D3190" s="59">
        <v>185</v>
      </c>
      <c r="E3190" s="59" t="s">
        <v>269</v>
      </c>
    </row>
    <row r="3191" spans="1:5">
      <c r="A3191" s="64">
        <v>6359</v>
      </c>
      <c r="B3191" s="64">
        <v>8</v>
      </c>
      <c r="C3191" s="59">
        <v>1249</v>
      </c>
      <c r="D3191" s="59">
        <v>185</v>
      </c>
      <c r="E3191" s="59" t="s">
        <v>269</v>
      </c>
    </row>
    <row r="3192" spans="1:5">
      <c r="A3192" s="64">
        <v>6361</v>
      </c>
      <c r="B3192" s="64">
        <v>8</v>
      </c>
      <c r="C3192" s="59">
        <v>1249</v>
      </c>
      <c r="D3192" s="59">
        <v>185</v>
      </c>
      <c r="E3192" s="59" t="s">
        <v>269</v>
      </c>
    </row>
    <row r="3193" spans="1:5">
      <c r="A3193" s="64">
        <v>6363</v>
      </c>
      <c r="B3193" s="64">
        <v>8</v>
      </c>
      <c r="C3193" s="59">
        <v>1249</v>
      </c>
      <c r="D3193" s="59">
        <v>185</v>
      </c>
      <c r="E3193" s="59" t="s">
        <v>269</v>
      </c>
    </row>
    <row r="3194" spans="1:5">
      <c r="A3194" s="64">
        <v>6365</v>
      </c>
      <c r="B3194" s="64">
        <v>8</v>
      </c>
      <c r="C3194" s="59">
        <v>1249</v>
      </c>
      <c r="D3194" s="59">
        <v>185</v>
      </c>
      <c r="E3194" s="59" t="s">
        <v>269</v>
      </c>
    </row>
    <row r="3195" spans="1:5">
      <c r="A3195" s="64">
        <v>6367</v>
      </c>
      <c r="B3195" s="64">
        <v>8</v>
      </c>
      <c r="C3195" s="59">
        <v>1249</v>
      </c>
      <c r="D3195" s="59">
        <v>185</v>
      </c>
      <c r="E3195" s="59" t="s">
        <v>269</v>
      </c>
    </row>
    <row r="3196" spans="1:5">
      <c r="A3196" s="64">
        <v>6368</v>
      </c>
      <c r="B3196" s="64">
        <v>6</v>
      </c>
      <c r="C3196" s="59">
        <v>939</v>
      </c>
      <c r="D3196" s="59">
        <v>327</v>
      </c>
      <c r="E3196" s="59" t="s">
        <v>269</v>
      </c>
    </row>
    <row r="3197" spans="1:5">
      <c r="A3197" s="64">
        <v>6369</v>
      </c>
      <c r="B3197" s="64">
        <v>6</v>
      </c>
      <c r="C3197" s="59">
        <v>939</v>
      </c>
      <c r="D3197" s="59">
        <v>327</v>
      </c>
      <c r="E3197" s="59" t="s">
        <v>269</v>
      </c>
    </row>
    <row r="3198" spans="1:5">
      <c r="A3198" s="64">
        <v>6370</v>
      </c>
      <c r="B3198" s="64">
        <v>8</v>
      </c>
      <c r="C3198" s="59">
        <v>1249</v>
      </c>
      <c r="D3198" s="59">
        <v>185</v>
      </c>
      <c r="E3198" s="59" t="s">
        <v>269</v>
      </c>
    </row>
    <row r="3199" spans="1:5">
      <c r="A3199" s="64">
        <v>6372</v>
      </c>
      <c r="B3199" s="64">
        <v>8</v>
      </c>
      <c r="C3199" s="59">
        <v>1249</v>
      </c>
      <c r="D3199" s="59">
        <v>185</v>
      </c>
      <c r="E3199" s="59" t="s">
        <v>269</v>
      </c>
    </row>
    <row r="3200" spans="1:5">
      <c r="A3200" s="64">
        <v>6373</v>
      </c>
      <c r="B3200" s="64">
        <v>8</v>
      </c>
      <c r="C3200" s="59">
        <v>1249</v>
      </c>
      <c r="D3200" s="59">
        <v>185</v>
      </c>
      <c r="E3200" s="59" t="s">
        <v>269</v>
      </c>
    </row>
    <row r="3201" spans="1:5">
      <c r="A3201" s="64">
        <v>6375</v>
      </c>
      <c r="B3201" s="64">
        <v>8</v>
      </c>
      <c r="C3201" s="59">
        <v>1249</v>
      </c>
      <c r="D3201" s="59">
        <v>185</v>
      </c>
      <c r="E3201" s="59" t="s">
        <v>269</v>
      </c>
    </row>
    <row r="3202" spans="1:5">
      <c r="A3202" s="64">
        <v>6376</v>
      </c>
      <c r="B3202" s="64">
        <v>8</v>
      </c>
      <c r="C3202" s="59">
        <v>1249</v>
      </c>
      <c r="D3202" s="59">
        <v>185</v>
      </c>
      <c r="E3202" s="59" t="s">
        <v>269</v>
      </c>
    </row>
    <row r="3203" spans="1:5">
      <c r="A3203" s="64">
        <v>6380</v>
      </c>
      <c r="B3203" s="64">
        <v>6</v>
      </c>
      <c r="C3203" s="59">
        <v>939</v>
      </c>
      <c r="D3203" s="59">
        <v>327</v>
      </c>
      <c r="E3203" s="59" t="s">
        <v>269</v>
      </c>
    </row>
    <row r="3204" spans="1:5">
      <c r="A3204" s="64">
        <v>6383</v>
      </c>
      <c r="B3204" s="64">
        <v>6</v>
      </c>
      <c r="C3204" s="59">
        <v>939</v>
      </c>
      <c r="D3204" s="59">
        <v>327</v>
      </c>
      <c r="E3204" s="59" t="s">
        <v>269</v>
      </c>
    </row>
    <row r="3205" spans="1:5">
      <c r="A3205" s="64">
        <v>6384</v>
      </c>
      <c r="B3205" s="64">
        <v>6</v>
      </c>
      <c r="C3205" s="59">
        <v>939</v>
      </c>
      <c r="D3205" s="59">
        <v>327</v>
      </c>
      <c r="E3205" s="59" t="s">
        <v>269</v>
      </c>
    </row>
    <row r="3206" spans="1:5">
      <c r="A3206" s="64">
        <v>6385</v>
      </c>
      <c r="B3206" s="64">
        <v>6</v>
      </c>
      <c r="C3206" s="59">
        <v>939</v>
      </c>
      <c r="D3206" s="59">
        <v>327</v>
      </c>
      <c r="E3206" s="59" t="s">
        <v>269</v>
      </c>
    </row>
    <row r="3207" spans="1:5">
      <c r="A3207" s="64">
        <v>6386</v>
      </c>
      <c r="B3207" s="64">
        <v>6</v>
      </c>
      <c r="C3207" s="59">
        <v>939</v>
      </c>
      <c r="D3207" s="59">
        <v>327</v>
      </c>
      <c r="E3207" s="59" t="s">
        <v>269</v>
      </c>
    </row>
    <row r="3208" spans="1:5">
      <c r="A3208" s="64">
        <v>6390</v>
      </c>
      <c r="B3208" s="64">
        <v>7</v>
      </c>
      <c r="C3208" s="59">
        <v>680</v>
      </c>
      <c r="D3208" s="59">
        <v>340</v>
      </c>
      <c r="E3208" s="59" t="s">
        <v>269</v>
      </c>
    </row>
    <row r="3209" spans="1:5">
      <c r="A3209" s="64">
        <v>6391</v>
      </c>
      <c r="B3209" s="64">
        <v>7</v>
      </c>
      <c r="C3209" s="59">
        <v>680</v>
      </c>
      <c r="D3209" s="59">
        <v>340</v>
      </c>
      <c r="E3209" s="59" t="s">
        <v>269</v>
      </c>
    </row>
    <row r="3210" spans="1:5">
      <c r="A3210" s="64">
        <v>6392</v>
      </c>
      <c r="B3210" s="64">
        <v>7</v>
      </c>
      <c r="C3210" s="59">
        <v>680</v>
      </c>
      <c r="D3210" s="59">
        <v>340</v>
      </c>
      <c r="E3210" s="59" t="s">
        <v>269</v>
      </c>
    </row>
    <row r="3211" spans="1:5">
      <c r="A3211" s="64">
        <v>6393</v>
      </c>
      <c r="B3211" s="64">
        <v>7</v>
      </c>
      <c r="C3211" s="59">
        <v>680</v>
      </c>
      <c r="D3211" s="59">
        <v>340</v>
      </c>
      <c r="E3211" s="59" t="s">
        <v>269</v>
      </c>
    </row>
    <row r="3212" spans="1:5">
      <c r="A3212" s="64">
        <v>6394</v>
      </c>
      <c r="B3212" s="64">
        <v>9</v>
      </c>
      <c r="C3212" s="59">
        <v>1048</v>
      </c>
      <c r="D3212" s="59">
        <v>274</v>
      </c>
      <c r="E3212" s="59" t="s">
        <v>269</v>
      </c>
    </row>
    <row r="3213" spans="1:5">
      <c r="A3213" s="64">
        <v>6395</v>
      </c>
      <c r="B3213" s="64">
        <v>9</v>
      </c>
      <c r="C3213" s="59">
        <v>1048</v>
      </c>
      <c r="D3213" s="59">
        <v>274</v>
      </c>
      <c r="E3213" s="59" t="s">
        <v>269</v>
      </c>
    </row>
    <row r="3214" spans="1:5">
      <c r="A3214" s="64">
        <v>6396</v>
      </c>
      <c r="B3214" s="64">
        <v>10</v>
      </c>
      <c r="C3214" s="59">
        <v>1112</v>
      </c>
      <c r="D3214" s="59">
        <v>132</v>
      </c>
      <c r="E3214" s="59" t="s">
        <v>269</v>
      </c>
    </row>
    <row r="3215" spans="1:5">
      <c r="A3215" s="64">
        <v>6397</v>
      </c>
      <c r="B3215" s="64">
        <v>10</v>
      </c>
      <c r="C3215" s="59">
        <v>1112</v>
      </c>
      <c r="D3215" s="59">
        <v>132</v>
      </c>
      <c r="E3215" s="59" t="s">
        <v>269</v>
      </c>
    </row>
    <row r="3216" spans="1:5">
      <c r="A3216" s="64">
        <v>6398</v>
      </c>
      <c r="B3216" s="64">
        <v>9</v>
      </c>
      <c r="C3216" s="59">
        <v>1048</v>
      </c>
      <c r="D3216" s="59">
        <v>274</v>
      </c>
      <c r="E3216" s="59" t="s">
        <v>269</v>
      </c>
    </row>
    <row r="3217" spans="1:5">
      <c r="A3217" s="64">
        <v>6401</v>
      </c>
      <c r="B3217" s="64">
        <v>7</v>
      </c>
      <c r="C3217" s="59">
        <v>680</v>
      </c>
      <c r="D3217" s="59">
        <v>340</v>
      </c>
      <c r="E3217" s="59" t="s">
        <v>269</v>
      </c>
    </row>
    <row r="3218" spans="1:5">
      <c r="A3218" s="64">
        <v>6403</v>
      </c>
      <c r="B3218" s="64">
        <v>7</v>
      </c>
      <c r="C3218" s="59">
        <v>680</v>
      </c>
      <c r="D3218" s="59">
        <v>340</v>
      </c>
      <c r="E3218" s="59" t="s">
        <v>269</v>
      </c>
    </row>
    <row r="3219" spans="1:5">
      <c r="A3219" s="64">
        <v>6405</v>
      </c>
      <c r="B3219" s="64">
        <v>7</v>
      </c>
      <c r="C3219" s="59">
        <v>680</v>
      </c>
      <c r="D3219" s="59">
        <v>340</v>
      </c>
      <c r="E3219" s="59" t="s">
        <v>269</v>
      </c>
    </row>
    <row r="3220" spans="1:5">
      <c r="A3220" s="64">
        <v>6407</v>
      </c>
      <c r="B3220" s="64">
        <v>6</v>
      </c>
      <c r="C3220" s="59">
        <v>939</v>
      </c>
      <c r="D3220" s="59">
        <v>327</v>
      </c>
      <c r="E3220" s="59" t="s">
        <v>269</v>
      </c>
    </row>
    <row r="3221" spans="1:5">
      <c r="A3221" s="64">
        <v>6409</v>
      </c>
      <c r="B3221" s="64">
        <v>7</v>
      </c>
      <c r="C3221" s="59">
        <v>680</v>
      </c>
      <c r="D3221" s="59">
        <v>340</v>
      </c>
      <c r="E3221" s="59" t="s">
        <v>269</v>
      </c>
    </row>
    <row r="3222" spans="1:5">
      <c r="A3222" s="64">
        <v>6410</v>
      </c>
      <c r="B3222" s="64">
        <v>6</v>
      </c>
      <c r="C3222" s="59">
        <v>939</v>
      </c>
      <c r="D3222" s="59">
        <v>327</v>
      </c>
      <c r="E3222" s="59" t="s">
        <v>269</v>
      </c>
    </row>
    <row r="3223" spans="1:5">
      <c r="A3223" s="64">
        <v>6411</v>
      </c>
      <c r="B3223" s="64">
        <v>6</v>
      </c>
      <c r="C3223" s="59">
        <v>939</v>
      </c>
      <c r="D3223" s="59">
        <v>327</v>
      </c>
      <c r="E3223" s="59" t="s">
        <v>269</v>
      </c>
    </row>
    <row r="3224" spans="1:5">
      <c r="A3224" s="64">
        <v>6412</v>
      </c>
      <c r="B3224" s="64">
        <v>6</v>
      </c>
      <c r="C3224" s="59">
        <v>939</v>
      </c>
      <c r="D3224" s="59">
        <v>327</v>
      </c>
      <c r="E3224" s="59" t="s">
        <v>269</v>
      </c>
    </row>
    <row r="3225" spans="1:5">
      <c r="A3225" s="64">
        <v>6413</v>
      </c>
      <c r="B3225" s="64">
        <v>6</v>
      </c>
      <c r="C3225" s="59">
        <v>939</v>
      </c>
      <c r="D3225" s="59">
        <v>327</v>
      </c>
      <c r="E3225" s="59" t="s">
        <v>269</v>
      </c>
    </row>
    <row r="3226" spans="1:5">
      <c r="A3226" s="64">
        <v>6414</v>
      </c>
      <c r="B3226" s="64">
        <v>6</v>
      </c>
      <c r="C3226" s="59">
        <v>939</v>
      </c>
      <c r="D3226" s="59">
        <v>327</v>
      </c>
      <c r="E3226" s="59" t="s">
        <v>269</v>
      </c>
    </row>
    <row r="3227" spans="1:5">
      <c r="A3227" s="64">
        <v>6415</v>
      </c>
      <c r="B3227" s="64">
        <v>6</v>
      </c>
      <c r="C3227" s="59">
        <v>939</v>
      </c>
      <c r="D3227" s="59">
        <v>327</v>
      </c>
      <c r="E3227" s="59" t="s">
        <v>269</v>
      </c>
    </row>
    <row r="3228" spans="1:5">
      <c r="A3228" s="64">
        <v>6417</v>
      </c>
      <c r="B3228" s="64">
        <v>6</v>
      </c>
      <c r="C3228" s="59">
        <v>939</v>
      </c>
      <c r="D3228" s="59">
        <v>327</v>
      </c>
      <c r="E3228" s="59" t="s">
        <v>269</v>
      </c>
    </row>
    <row r="3229" spans="1:5">
      <c r="A3229" s="64">
        <v>6418</v>
      </c>
      <c r="B3229" s="64">
        <v>6</v>
      </c>
      <c r="C3229" s="59">
        <v>939</v>
      </c>
      <c r="D3229" s="59">
        <v>327</v>
      </c>
      <c r="E3229" s="59" t="s">
        <v>269</v>
      </c>
    </row>
    <row r="3230" spans="1:5">
      <c r="A3230" s="64">
        <v>6419</v>
      </c>
      <c r="B3230" s="64">
        <v>6</v>
      </c>
      <c r="C3230" s="59">
        <v>939</v>
      </c>
      <c r="D3230" s="59">
        <v>327</v>
      </c>
      <c r="E3230" s="59" t="s">
        <v>269</v>
      </c>
    </row>
    <row r="3231" spans="1:5">
      <c r="A3231" s="64">
        <v>6420</v>
      </c>
      <c r="B3231" s="64">
        <v>6</v>
      </c>
      <c r="C3231" s="59">
        <v>939</v>
      </c>
      <c r="D3231" s="59">
        <v>327</v>
      </c>
      <c r="E3231" s="59" t="s">
        <v>269</v>
      </c>
    </row>
    <row r="3232" spans="1:5">
      <c r="A3232" s="64">
        <v>6421</v>
      </c>
      <c r="B3232" s="64">
        <v>6</v>
      </c>
      <c r="C3232" s="59">
        <v>939</v>
      </c>
      <c r="D3232" s="59">
        <v>327</v>
      </c>
      <c r="E3232" s="59" t="s">
        <v>269</v>
      </c>
    </row>
    <row r="3233" spans="1:5">
      <c r="A3233" s="64">
        <v>6422</v>
      </c>
      <c r="B3233" s="64">
        <v>6</v>
      </c>
      <c r="C3233" s="59">
        <v>939</v>
      </c>
      <c r="D3233" s="59">
        <v>327</v>
      </c>
      <c r="E3233" s="59" t="s">
        <v>269</v>
      </c>
    </row>
    <row r="3234" spans="1:5">
      <c r="A3234" s="64">
        <v>6423</v>
      </c>
      <c r="B3234" s="64">
        <v>6</v>
      </c>
      <c r="C3234" s="59">
        <v>939</v>
      </c>
      <c r="D3234" s="59">
        <v>327</v>
      </c>
      <c r="E3234" s="59" t="s">
        <v>269</v>
      </c>
    </row>
    <row r="3235" spans="1:5">
      <c r="A3235" s="64">
        <v>6424</v>
      </c>
      <c r="B3235" s="64">
        <v>6</v>
      </c>
      <c r="C3235" s="59">
        <v>939</v>
      </c>
      <c r="D3235" s="59">
        <v>327</v>
      </c>
      <c r="E3235" s="59" t="s">
        <v>269</v>
      </c>
    </row>
    <row r="3236" spans="1:5">
      <c r="A3236" s="64">
        <v>6425</v>
      </c>
      <c r="B3236" s="64">
        <v>6</v>
      </c>
      <c r="C3236" s="59">
        <v>939</v>
      </c>
      <c r="D3236" s="59">
        <v>327</v>
      </c>
      <c r="E3236" s="59" t="s">
        <v>269</v>
      </c>
    </row>
    <row r="3237" spans="1:5">
      <c r="A3237" s="64">
        <v>6426</v>
      </c>
      <c r="B3237" s="64">
        <v>6</v>
      </c>
      <c r="C3237" s="59">
        <v>939</v>
      </c>
      <c r="D3237" s="59">
        <v>327</v>
      </c>
      <c r="E3237" s="59" t="s">
        <v>269</v>
      </c>
    </row>
    <row r="3238" spans="1:5">
      <c r="A3238" s="64">
        <v>6427</v>
      </c>
      <c r="B3238" s="64">
        <v>6</v>
      </c>
      <c r="C3238" s="59">
        <v>939</v>
      </c>
      <c r="D3238" s="59">
        <v>327</v>
      </c>
      <c r="E3238" s="59" t="s">
        <v>269</v>
      </c>
    </row>
    <row r="3239" spans="1:5">
      <c r="A3239" s="64">
        <v>6428</v>
      </c>
      <c r="B3239" s="64">
        <v>6</v>
      </c>
      <c r="C3239" s="59">
        <v>939</v>
      </c>
      <c r="D3239" s="59">
        <v>327</v>
      </c>
      <c r="E3239" s="59" t="s">
        <v>269</v>
      </c>
    </row>
    <row r="3240" spans="1:5">
      <c r="A3240" s="64">
        <v>6429</v>
      </c>
      <c r="B3240" s="64">
        <v>11</v>
      </c>
      <c r="C3240" s="59">
        <v>899</v>
      </c>
      <c r="D3240" s="59">
        <v>243</v>
      </c>
      <c r="E3240" s="59" t="s">
        <v>269</v>
      </c>
    </row>
    <row r="3241" spans="1:5">
      <c r="A3241" s="64">
        <v>6430</v>
      </c>
      <c r="B3241" s="64">
        <v>11</v>
      </c>
      <c r="C3241" s="59">
        <v>899</v>
      </c>
      <c r="D3241" s="59">
        <v>243</v>
      </c>
      <c r="E3241" s="59" t="s">
        <v>269</v>
      </c>
    </row>
    <row r="3242" spans="1:5">
      <c r="A3242" s="64">
        <v>6431</v>
      </c>
      <c r="B3242" s="64">
        <v>11</v>
      </c>
      <c r="C3242" s="59">
        <v>899</v>
      </c>
      <c r="D3242" s="59">
        <v>243</v>
      </c>
      <c r="E3242" s="59" t="s">
        <v>269</v>
      </c>
    </row>
    <row r="3243" spans="1:5">
      <c r="A3243" s="64">
        <v>6432</v>
      </c>
      <c r="B3243" s="64">
        <v>11</v>
      </c>
      <c r="C3243" s="59">
        <v>899</v>
      </c>
      <c r="D3243" s="59">
        <v>243</v>
      </c>
      <c r="E3243" s="59" t="s">
        <v>269</v>
      </c>
    </row>
    <row r="3244" spans="1:5">
      <c r="A3244" s="64">
        <v>6433</v>
      </c>
      <c r="B3244" s="64">
        <v>11</v>
      </c>
      <c r="C3244" s="59">
        <v>899</v>
      </c>
      <c r="D3244" s="59">
        <v>243</v>
      </c>
      <c r="E3244" s="59" t="s">
        <v>269</v>
      </c>
    </row>
    <row r="3245" spans="1:5">
      <c r="A3245" s="64">
        <v>6434</v>
      </c>
      <c r="B3245" s="64">
        <v>11</v>
      </c>
      <c r="C3245" s="59">
        <v>899</v>
      </c>
      <c r="D3245" s="59">
        <v>243</v>
      </c>
      <c r="E3245" s="59" t="s">
        <v>269</v>
      </c>
    </row>
    <row r="3246" spans="1:5">
      <c r="A3246" s="64">
        <v>6435</v>
      </c>
      <c r="B3246" s="64">
        <v>11</v>
      </c>
      <c r="C3246" s="59">
        <v>899</v>
      </c>
      <c r="D3246" s="59">
        <v>243</v>
      </c>
      <c r="E3246" s="59" t="s">
        <v>269</v>
      </c>
    </row>
    <row r="3247" spans="1:5">
      <c r="A3247" s="64">
        <v>6436</v>
      </c>
      <c r="B3247" s="64">
        <v>11</v>
      </c>
      <c r="C3247" s="59">
        <v>899</v>
      </c>
      <c r="D3247" s="59">
        <v>243</v>
      </c>
      <c r="E3247" s="59" t="s">
        <v>269</v>
      </c>
    </row>
    <row r="3248" spans="1:5">
      <c r="A3248" s="64">
        <v>6437</v>
      </c>
      <c r="B3248" s="64">
        <v>11</v>
      </c>
      <c r="C3248" s="59">
        <v>899</v>
      </c>
      <c r="D3248" s="59">
        <v>243</v>
      </c>
      <c r="E3248" s="59" t="s">
        <v>269</v>
      </c>
    </row>
    <row r="3249" spans="1:5">
      <c r="A3249" s="64">
        <v>6438</v>
      </c>
      <c r="B3249" s="64">
        <v>11</v>
      </c>
      <c r="C3249" s="59">
        <v>899</v>
      </c>
      <c r="D3249" s="59">
        <v>243</v>
      </c>
      <c r="E3249" s="59" t="s">
        <v>269</v>
      </c>
    </row>
    <row r="3250" spans="1:5">
      <c r="A3250" s="64">
        <v>6439</v>
      </c>
      <c r="B3250" s="64">
        <v>11</v>
      </c>
      <c r="C3250" s="59">
        <v>899</v>
      </c>
      <c r="D3250" s="59">
        <v>243</v>
      </c>
      <c r="E3250" s="59" t="s">
        <v>269</v>
      </c>
    </row>
    <row r="3251" spans="1:5">
      <c r="A3251" s="64">
        <v>6440</v>
      </c>
      <c r="B3251" s="64">
        <v>11</v>
      </c>
      <c r="C3251" s="59">
        <v>899</v>
      </c>
      <c r="D3251" s="59">
        <v>243</v>
      </c>
      <c r="E3251" s="59" t="s">
        <v>269</v>
      </c>
    </row>
    <row r="3252" spans="1:5">
      <c r="A3252" s="64">
        <v>6442</v>
      </c>
      <c r="B3252" s="64">
        <v>11</v>
      </c>
      <c r="C3252" s="59">
        <v>899</v>
      </c>
      <c r="D3252" s="59">
        <v>243</v>
      </c>
      <c r="E3252" s="59" t="s">
        <v>269</v>
      </c>
    </row>
    <row r="3253" spans="1:5">
      <c r="A3253" s="64">
        <v>6443</v>
      </c>
      <c r="B3253" s="64">
        <v>11</v>
      </c>
      <c r="C3253" s="59">
        <v>899</v>
      </c>
      <c r="D3253" s="59">
        <v>243</v>
      </c>
      <c r="E3253" s="59" t="s">
        <v>269</v>
      </c>
    </row>
    <row r="3254" spans="1:5">
      <c r="A3254" s="64">
        <v>6444</v>
      </c>
      <c r="B3254" s="64">
        <v>11</v>
      </c>
      <c r="C3254" s="59">
        <v>899</v>
      </c>
      <c r="D3254" s="59">
        <v>243</v>
      </c>
      <c r="E3254" s="59" t="s">
        <v>269</v>
      </c>
    </row>
    <row r="3255" spans="1:5">
      <c r="A3255" s="64">
        <v>6445</v>
      </c>
      <c r="B3255" s="64">
        <v>10</v>
      </c>
      <c r="C3255" s="59">
        <v>1112</v>
      </c>
      <c r="D3255" s="59">
        <v>132</v>
      </c>
      <c r="E3255" s="59" t="s">
        <v>269</v>
      </c>
    </row>
    <row r="3256" spans="1:5">
      <c r="A3256" s="64">
        <v>6446</v>
      </c>
      <c r="B3256" s="64">
        <v>10</v>
      </c>
      <c r="C3256" s="59">
        <v>1112</v>
      </c>
      <c r="D3256" s="59">
        <v>132</v>
      </c>
      <c r="E3256" s="59" t="s">
        <v>269</v>
      </c>
    </row>
    <row r="3257" spans="1:5">
      <c r="A3257" s="64">
        <v>6447</v>
      </c>
      <c r="B3257" s="64">
        <v>10</v>
      </c>
      <c r="C3257" s="59">
        <v>1112</v>
      </c>
      <c r="D3257" s="59">
        <v>132</v>
      </c>
      <c r="E3257" s="59" t="s">
        <v>269</v>
      </c>
    </row>
    <row r="3258" spans="1:5">
      <c r="A3258" s="64">
        <v>6448</v>
      </c>
      <c r="B3258" s="64">
        <v>10</v>
      </c>
      <c r="C3258" s="59">
        <v>1112</v>
      </c>
      <c r="D3258" s="59">
        <v>132</v>
      </c>
      <c r="E3258" s="59" t="s">
        <v>269</v>
      </c>
    </row>
    <row r="3259" spans="1:5">
      <c r="A3259" s="64">
        <v>6450</v>
      </c>
      <c r="B3259" s="64">
        <v>10</v>
      </c>
      <c r="C3259" s="59">
        <v>1112</v>
      </c>
      <c r="D3259" s="59">
        <v>132</v>
      </c>
      <c r="E3259" s="59" t="s">
        <v>269</v>
      </c>
    </row>
    <row r="3260" spans="1:5">
      <c r="A3260" s="64">
        <v>6460</v>
      </c>
      <c r="B3260" s="64">
        <v>7</v>
      </c>
      <c r="C3260" s="59">
        <v>680</v>
      </c>
      <c r="D3260" s="59">
        <v>340</v>
      </c>
      <c r="E3260" s="59" t="s">
        <v>269</v>
      </c>
    </row>
    <row r="3261" spans="1:5">
      <c r="A3261" s="64">
        <v>6461</v>
      </c>
      <c r="B3261" s="64">
        <v>7</v>
      </c>
      <c r="C3261" s="59">
        <v>680</v>
      </c>
      <c r="D3261" s="59">
        <v>340</v>
      </c>
      <c r="E3261" s="59" t="s">
        <v>269</v>
      </c>
    </row>
    <row r="3262" spans="1:5">
      <c r="A3262" s="64">
        <v>6462</v>
      </c>
      <c r="B3262" s="64">
        <v>7</v>
      </c>
      <c r="C3262" s="59">
        <v>680</v>
      </c>
      <c r="D3262" s="59">
        <v>340</v>
      </c>
      <c r="E3262" s="59" t="s">
        <v>269</v>
      </c>
    </row>
    <row r="3263" spans="1:5">
      <c r="A3263" s="64">
        <v>6463</v>
      </c>
      <c r="B3263" s="64">
        <v>6</v>
      </c>
      <c r="C3263" s="59">
        <v>939</v>
      </c>
      <c r="D3263" s="59">
        <v>327</v>
      </c>
      <c r="E3263" s="59" t="s">
        <v>269</v>
      </c>
    </row>
    <row r="3264" spans="1:5">
      <c r="A3264" s="64">
        <v>6464</v>
      </c>
      <c r="B3264" s="64">
        <v>7</v>
      </c>
      <c r="C3264" s="59">
        <v>680</v>
      </c>
      <c r="D3264" s="59">
        <v>340</v>
      </c>
      <c r="E3264" s="59" t="s">
        <v>269</v>
      </c>
    </row>
    <row r="3265" spans="1:5">
      <c r="A3265" s="64">
        <v>6465</v>
      </c>
      <c r="B3265" s="64">
        <v>7</v>
      </c>
      <c r="C3265" s="59">
        <v>680</v>
      </c>
      <c r="D3265" s="59">
        <v>340</v>
      </c>
      <c r="E3265" s="59" t="s">
        <v>269</v>
      </c>
    </row>
    <row r="3266" spans="1:5">
      <c r="A3266" s="64">
        <v>6466</v>
      </c>
      <c r="B3266" s="64">
        <v>7</v>
      </c>
      <c r="C3266" s="59">
        <v>680</v>
      </c>
      <c r="D3266" s="59">
        <v>340</v>
      </c>
      <c r="E3266" s="59" t="s">
        <v>269</v>
      </c>
    </row>
    <row r="3267" spans="1:5">
      <c r="A3267" s="64">
        <v>6467</v>
      </c>
      <c r="B3267" s="64">
        <v>7</v>
      </c>
      <c r="C3267" s="59">
        <v>680</v>
      </c>
      <c r="D3267" s="59">
        <v>340</v>
      </c>
      <c r="E3267" s="59" t="s">
        <v>269</v>
      </c>
    </row>
    <row r="3268" spans="1:5">
      <c r="A3268" s="64">
        <v>6468</v>
      </c>
      <c r="B3268" s="64">
        <v>7</v>
      </c>
      <c r="C3268" s="59">
        <v>680</v>
      </c>
      <c r="D3268" s="59">
        <v>340</v>
      </c>
      <c r="E3268" s="59" t="s">
        <v>269</v>
      </c>
    </row>
    <row r="3269" spans="1:5">
      <c r="A3269" s="64">
        <v>6470</v>
      </c>
      <c r="B3269" s="64">
        <v>7</v>
      </c>
      <c r="C3269" s="59">
        <v>680</v>
      </c>
      <c r="D3269" s="59">
        <v>340</v>
      </c>
      <c r="E3269" s="59" t="s">
        <v>269</v>
      </c>
    </row>
    <row r="3270" spans="1:5">
      <c r="A3270" s="64">
        <v>6472</v>
      </c>
      <c r="B3270" s="64">
        <v>7</v>
      </c>
      <c r="C3270" s="59">
        <v>680</v>
      </c>
      <c r="D3270" s="59">
        <v>340</v>
      </c>
      <c r="E3270" s="59" t="s">
        <v>269</v>
      </c>
    </row>
    <row r="3271" spans="1:5">
      <c r="A3271" s="64">
        <v>6473</v>
      </c>
      <c r="B3271" s="64">
        <v>6</v>
      </c>
      <c r="C3271" s="59">
        <v>939</v>
      </c>
      <c r="D3271" s="59">
        <v>327</v>
      </c>
      <c r="E3271" s="59" t="s">
        <v>269</v>
      </c>
    </row>
    <row r="3272" spans="1:5">
      <c r="A3272" s="64">
        <v>6475</v>
      </c>
      <c r="B3272" s="64">
        <v>6</v>
      </c>
      <c r="C3272" s="59">
        <v>939</v>
      </c>
      <c r="D3272" s="59">
        <v>327</v>
      </c>
      <c r="E3272" s="59" t="s">
        <v>269</v>
      </c>
    </row>
    <row r="3273" spans="1:5">
      <c r="A3273" s="64">
        <v>6476</v>
      </c>
      <c r="B3273" s="64">
        <v>6</v>
      </c>
      <c r="C3273" s="59">
        <v>939</v>
      </c>
      <c r="D3273" s="59">
        <v>327</v>
      </c>
      <c r="E3273" s="59" t="s">
        <v>269</v>
      </c>
    </row>
    <row r="3274" spans="1:5">
      <c r="A3274" s="64">
        <v>6477</v>
      </c>
      <c r="B3274" s="64">
        <v>6</v>
      </c>
      <c r="C3274" s="59">
        <v>939</v>
      </c>
      <c r="D3274" s="59">
        <v>327</v>
      </c>
      <c r="E3274" s="59" t="s">
        <v>269</v>
      </c>
    </row>
    <row r="3275" spans="1:5">
      <c r="A3275" s="64">
        <v>6479</v>
      </c>
      <c r="B3275" s="64">
        <v>6</v>
      </c>
      <c r="C3275" s="59">
        <v>939</v>
      </c>
      <c r="D3275" s="59">
        <v>327</v>
      </c>
      <c r="E3275" s="59" t="s">
        <v>269</v>
      </c>
    </row>
    <row r="3276" spans="1:5">
      <c r="A3276" s="64">
        <v>6480</v>
      </c>
      <c r="B3276" s="64">
        <v>6</v>
      </c>
      <c r="C3276" s="59">
        <v>939</v>
      </c>
      <c r="D3276" s="59">
        <v>327</v>
      </c>
      <c r="E3276" s="59" t="s">
        <v>269</v>
      </c>
    </row>
    <row r="3277" spans="1:5">
      <c r="A3277" s="64">
        <v>6484</v>
      </c>
      <c r="B3277" s="64">
        <v>11</v>
      </c>
      <c r="C3277" s="59">
        <v>899</v>
      </c>
      <c r="D3277" s="59">
        <v>243</v>
      </c>
      <c r="E3277" s="59" t="s">
        <v>269</v>
      </c>
    </row>
    <row r="3278" spans="1:5">
      <c r="A3278" s="64">
        <v>6485</v>
      </c>
      <c r="B3278" s="64">
        <v>6</v>
      </c>
      <c r="C3278" s="59">
        <v>939</v>
      </c>
      <c r="D3278" s="59">
        <v>327</v>
      </c>
      <c r="E3278" s="59" t="s">
        <v>269</v>
      </c>
    </row>
    <row r="3279" spans="1:5">
      <c r="A3279" s="64">
        <v>6487</v>
      </c>
      <c r="B3279" s="64">
        <v>6</v>
      </c>
      <c r="C3279" s="59">
        <v>939</v>
      </c>
      <c r="D3279" s="59">
        <v>327</v>
      </c>
      <c r="E3279" s="59" t="s">
        <v>269</v>
      </c>
    </row>
    <row r="3280" spans="1:5">
      <c r="A3280" s="64">
        <v>6488</v>
      </c>
      <c r="B3280" s="64">
        <v>6</v>
      </c>
      <c r="C3280" s="59">
        <v>939</v>
      </c>
      <c r="D3280" s="59">
        <v>327</v>
      </c>
      <c r="E3280" s="59" t="s">
        <v>269</v>
      </c>
    </row>
    <row r="3281" spans="1:5">
      <c r="A3281" s="64">
        <v>6489</v>
      </c>
      <c r="B3281" s="64">
        <v>6</v>
      </c>
      <c r="C3281" s="59">
        <v>939</v>
      </c>
      <c r="D3281" s="59">
        <v>327</v>
      </c>
      <c r="E3281" s="59" t="s">
        <v>269</v>
      </c>
    </row>
    <row r="3282" spans="1:5">
      <c r="A3282" s="64">
        <v>6490</v>
      </c>
      <c r="B3282" s="64">
        <v>6</v>
      </c>
      <c r="C3282" s="59">
        <v>939</v>
      </c>
      <c r="D3282" s="59">
        <v>327</v>
      </c>
      <c r="E3282" s="59" t="s">
        <v>269</v>
      </c>
    </row>
    <row r="3283" spans="1:5">
      <c r="A3283" s="64">
        <v>6501</v>
      </c>
      <c r="B3283" s="64">
        <v>7</v>
      </c>
      <c r="C3283" s="59">
        <v>680</v>
      </c>
      <c r="D3283" s="59">
        <v>340</v>
      </c>
      <c r="E3283" s="59" t="s">
        <v>269</v>
      </c>
    </row>
    <row r="3284" spans="1:5">
      <c r="A3284" s="64">
        <v>6502</v>
      </c>
      <c r="B3284" s="64">
        <v>5</v>
      </c>
      <c r="C3284" s="59">
        <v>446</v>
      </c>
      <c r="D3284" s="59">
        <v>553</v>
      </c>
      <c r="E3284" s="59" t="s">
        <v>269</v>
      </c>
    </row>
    <row r="3285" spans="1:5">
      <c r="A3285" s="64">
        <v>6503</v>
      </c>
      <c r="B3285" s="64">
        <v>7</v>
      </c>
      <c r="C3285" s="59">
        <v>680</v>
      </c>
      <c r="D3285" s="59">
        <v>340</v>
      </c>
      <c r="E3285" s="59" t="s">
        <v>269</v>
      </c>
    </row>
    <row r="3286" spans="1:5">
      <c r="A3286" s="64">
        <v>6504</v>
      </c>
      <c r="B3286" s="64">
        <v>5</v>
      </c>
      <c r="C3286" s="59">
        <v>446</v>
      </c>
      <c r="D3286" s="59">
        <v>553</v>
      </c>
      <c r="E3286" s="59" t="s">
        <v>269</v>
      </c>
    </row>
    <row r="3287" spans="1:5">
      <c r="A3287" s="64">
        <v>6505</v>
      </c>
      <c r="B3287" s="64">
        <v>5</v>
      </c>
      <c r="C3287" s="59">
        <v>446</v>
      </c>
      <c r="D3287" s="59">
        <v>553</v>
      </c>
      <c r="E3287" s="59" t="s">
        <v>269</v>
      </c>
    </row>
    <row r="3288" spans="1:5">
      <c r="A3288" s="64">
        <v>6506</v>
      </c>
      <c r="B3288" s="64">
        <v>5</v>
      </c>
      <c r="C3288" s="59">
        <v>446</v>
      </c>
      <c r="D3288" s="59">
        <v>553</v>
      </c>
      <c r="E3288" s="59" t="s">
        <v>269</v>
      </c>
    </row>
    <row r="3289" spans="1:5">
      <c r="A3289" s="64">
        <v>6507</v>
      </c>
      <c r="B3289" s="64">
        <v>5</v>
      </c>
      <c r="C3289" s="59">
        <v>446</v>
      </c>
      <c r="D3289" s="59">
        <v>553</v>
      </c>
      <c r="E3289" s="59" t="s">
        <v>269</v>
      </c>
    </row>
    <row r="3290" spans="1:5">
      <c r="A3290" s="64">
        <v>6509</v>
      </c>
      <c r="B3290" s="64">
        <v>5</v>
      </c>
      <c r="C3290" s="59">
        <v>446</v>
      </c>
      <c r="D3290" s="59">
        <v>553</v>
      </c>
      <c r="E3290" s="59" t="s">
        <v>269</v>
      </c>
    </row>
    <row r="3291" spans="1:5">
      <c r="A3291" s="64">
        <v>6510</v>
      </c>
      <c r="B3291" s="64">
        <v>5</v>
      </c>
      <c r="C3291" s="59">
        <v>446</v>
      </c>
      <c r="D3291" s="59">
        <v>553</v>
      </c>
      <c r="E3291" s="59" t="s">
        <v>269</v>
      </c>
    </row>
    <row r="3292" spans="1:5">
      <c r="A3292" s="64">
        <v>6511</v>
      </c>
      <c r="B3292" s="64">
        <v>5</v>
      </c>
      <c r="C3292" s="59">
        <v>446</v>
      </c>
      <c r="D3292" s="59">
        <v>553</v>
      </c>
      <c r="E3292" s="59" t="s">
        <v>269</v>
      </c>
    </row>
    <row r="3293" spans="1:5">
      <c r="A3293" s="64">
        <v>6512</v>
      </c>
      <c r="B3293" s="64">
        <v>5</v>
      </c>
      <c r="C3293" s="59">
        <v>446</v>
      </c>
      <c r="D3293" s="59">
        <v>553</v>
      </c>
      <c r="E3293" s="59" t="s">
        <v>269</v>
      </c>
    </row>
    <row r="3294" spans="1:5">
      <c r="A3294" s="64">
        <v>6513</v>
      </c>
      <c r="B3294" s="64">
        <v>5</v>
      </c>
      <c r="C3294" s="59">
        <v>446</v>
      </c>
      <c r="D3294" s="59">
        <v>553</v>
      </c>
      <c r="E3294" s="59" t="s">
        <v>269</v>
      </c>
    </row>
    <row r="3295" spans="1:5">
      <c r="A3295" s="64">
        <v>6514</v>
      </c>
      <c r="B3295" s="64">
        <v>5</v>
      </c>
      <c r="C3295" s="59">
        <v>446</v>
      </c>
      <c r="D3295" s="59">
        <v>553</v>
      </c>
      <c r="E3295" s="59" t="s">
        <v>269</v>
      </c>
    </row>
    <row r="3296" spans="1:5">
      <c r="A3296" s="64">
        <v>6515</v>
      </c>
      <c r="B3296" s="64">
        <v>5</v>
      </c>
      <c r="C3296" s="59">
        <v>446</v>
      </c>
      <c r="D3296" s="59">
        <v>553</v>
      </c>
      <c r="E3296" s="59" t="s">
        <v>269</v>
      </c>
    </row>
    <row r="3297" spans="1:5">
      <c r="A3297" s="64">
        <v>6516</v>
      </c>
      <c r="B3297" s="64">
        <v>5</v>
      </c>
      <c r="C3297" s="59">
        <v>446</v>
      </c>
      <c r="D3297" s="59">
        <v>553</v>
      </c>
      <c r="E3297" s="59" t="s">
        <v>269</v>
      </c>
    </row>
    <row r="3298" spans="1:5">
      <c r="A3298" s="64">
        <v>6517</v>
      </c>
      <c r="B3298" s="64">
        <v>5</v>
      </c>
      <c r="C3298" s="59">
        <v>446</v>
      </c>
      <c r="D3298" s="59">
        <v>553</v>
      </c>
      <c r="E3298" s="59" t="s">
        <v>269</v>
      </c>
    </row>
    <row r="3299" spans="1:5">
      <c r="A3299" s="64">
        <v>6518</v>
      </c>
      <c r="B3299" s="64">
        <v>5</v>
      </c>
      <c r="C3299" s="59">
        <v>446</v>
      </c>
      <c r="D3299" s="59">
        <v>553</v>
      </c>
      <c r="E3299" s="59" t="s">
        <v>269</v>
      </c>
    </row>
    <row r="3300" spans="1:5">
      <c r="A3300" s="64">
        <v>6519</v>
      </c>
      <c r="B3300" s="64">
        <v>5</v>
      </c>
      <c r="C3300" s="59">
        <v>446</v>
      </c>
      <c r="D3300" s="59">
        <v>553</v>
      </c>
      <c r="E3300" s="59" t="s">
        <v>269</v>
      </c>
    </row>
    <row r="3301" spans="1:5">
      <c r="A3301" s="64">
        <v>6521</v>
      </c>
      <c r="B3301" s="64">
        <v>5</v>
      </c>
      <c r="C3301" s="59">
        <v>446</v>
      </c>
      <c r="D3301" s="59">
        <v>553</v>
      </c>
      <c r="E3301" s="59" t="s">
        <v>269</v>
      </c>
    </row>
    <row r="3302" spans="1:5">
      <c r="A3302" s="64">
        <v>6522</v>
      </c>
      <c r="B3302" s="64">
        <v>5</v>
      </c>
      <c r="C3302" s="59">
        <v>446</v>
      </c>
      <c r="D3302" s="59">
        <v>553</v>
      </c>
      <c r="E3302" s="59" t="s">
        <v>269</v>
      </c>
    </row>
    <row r="3303" spans="1:5">
      <c r="A3303" s="64">
        <v>6525</v>
      </c>
      <c r="B3303" s="64">
        <v>5</v>
      </c>
      <c r="C3303" s="59">
        <v>446</v>
      </c>
      <c r="D3303" s="59">
        <v>553</v>
      </c>
      <c r="E3303" s="59" t="s">
        <v>269</v>
      </c>
    </row>
    <row r="3304" spans="1:5">
      <c r="A3304" s="64">
        <v>6528</v>
      </c>
      <c r="B3304" s="64">
        <v>5</v>
      </c>
      <c r="C3304" s="59">
        <v>446</v>
      </c>
      <c r="D3304" s="59">
        <v>553</v>
      </c>
      <c r="E3304" s="59" t="s">
        <v>269</v>
      </c>
    </row>
    <row r="3305" spans="1:5">
      <c r="A3305" s="64">
        <v>6530</v>
      </c>
      <c r="B3305" s="64">
        <v>5</v>
      </c>
      <c r="C3305" s="59">
        <v>446</v>
      </c>
      <c r="D3305" s="59">
        <v>553</v>
      </c>
      <c r="E3305" s="59" t="s">
        <v>269</v>
      </c>
    </row>
    <row r="3306" spans="1:5">
      <c r="A3306" s="64">
        <v>6531</v>
      </c>
      <c r="B3306" s="64">
        <v>5</v>
      </c>
      <c r="C3306" s="59">
        <v>446</v>
      </c>
      <c r="D3306" s="59">
        <v>553</v>
      </c>
      <c r="E3306" s="59" t="s">
        <v>269</v>
      </c>
    </row>
    <row r="3307" spans="1:5">
      <c r="A3307" s="64">
        <v>6532</v>
      </c>
      <c r="B3307" s="64">
        <v>5</v>
      </c>
      <c r="C3307" s="59">
        <v>446</v>
      </c>
      <c r="D3307" s="59">
        <v>553</v>
      </c>
      <c r="E3307" s="59" t="s">
        <v>269</v>
      </c>
    </row>
    <row r="3308" spans="1:5">
      <c r="A3308" s="64">
        <v>6535</v>
      </c>
      <c r="B3308" s="64">
        <v>5</v>
      </c>
      <c r="C3308" s="59">
        <v>446</v>
      </c>
      <c r="D3308" s="59">
        <v>553</v>
      </c>
      <c r="E3308" s="59" t="s">
        <v>269</v>
      </c>
    </row>
    <row r="3309" spans="1:5">
      <c r="A3309" s="64">
        <v>6536</v>
      </c>
      <c r="B3309" s="64">
        <v>5</v>
      </c>
      <c r="C3309" s="59">
        <v>446</v>
      </c>
      <c r="D3309" s="59">
        <v>553</v>
      </c>
      <c r="E3309" s="59" t="s">
        <v>269</v>
      </c>
    </row>
    <row r="3310" spans="1:5">
      <c r="A3310" s="64">
        <v>6537</v>
      </c>
      <c r="B3310" s="64">
        <v>3</v>
      </c>
      <c r="C3310" s="59">
        <v>159</v>
      </c>
      <c r="D3310" s="59">
        <v>1001</v>
      </c>
      <c r="E3310" s="59" t="s">
        <v>269</v>
      </c>
    </row>
    <row r="3311" spans="1:5">
      <c r="A3311" s="64">
        <v>6556</v>
      </c>
      <c r="B3311" s="64">
        <v>7</v>
      </c>
      <c r="C3311" s="59">
        <v>680</v>
      </c>
      <c r="D3311" s="59">
        <v>340</v>
      </c>
      <c r="E3311" s="59" t="s">
        <v>269</v>
      </c>
    </row>
    <row r="3312" spans="1:5">
      <c r="A3312" s="64">
        <v>6558</v>
      </c>
      <c r="B3312" s="64">
        <v>7</v>
      </c>
      <c r="C3312" s="59">
        <v>680</v>
      </c>
      <c r="D3312" s="59">
        <v>340</v>
      </c>
      <c r="E3312" s="59" t="s">
        <v>269</v>
      </c>
    </row>
    <row r="3313" spans="1:5">
      <c r="A3313" s="64">
        <v>6560</v>
      </c>
      <c r="B3313" s="64">
        <v>7</v>
      </c>
      <c r="C3313" s="59">
        <v>680</v>
      </c>
      <c r="D3313" s="59">
        <v>340</v>
      </c>
      <c r="E3313" s="59" t="s">
        <v>269</v>
      </c>
    </row>
    <row r="3314" spans="1:5">
      <c r="A3314" s="64">
        <v>6562</v>
      </c>
      <c r="B3314" s="64">
        <v>7</v>
      </c>
      <c r="C3314" s="59">
        <v>680</v>
      </c>
      <c r="D3314" s="59">
        <v>340</v>
      </c>
      <c r="E3314" s="59" t="s">
        <v>269</v>
      </c>
    </row>
    <row r="3315" spans="1:5">
      <c r="A3315" s="64">
        <v>6564</v>
      </c>
      <c r="B3315" s="64">
        <v>7</v>
      </c>
      <c r="C3315" s="59">
        <v>680</v>
      </c>
      <c r="D3315" s="59">
        <v>340</v>
      </c>
      <c r="E3315" s="59" t="s">
        <v>269</v>
      </c>
    </row>
    <row r="3316" spans="1:5">
      <c r="A3316" s="64">
        <v>6566</v>
      </c>
      <c r="B3316" s="64">
        <v>7</v>
      </c>
      <c r="C3316" s="59">
        <v>680</v>
      </c>
      <c r="D3316" s="59">
        <v>340</v>
      </c>
      <c r="E3316" s="59" t="s">
        <v>269</v>
      </c>
    </row>
    <row r="3317" spans="1:5">
      <c r="A3317" s="64">
        <v>6567</v>
      </c>
      <c r="B3317" s="64">
        <v>7</v>
      </c>
      <c r="C3317" s="59">
        <v>680</v>
      </c>
      <c r="D3317" s="59">
        <v>340</v>
      </c>
      <c r="E3317" s="59" t="s">
        <v>269</v>
      </c>
    </row>
    <row r="3318" spans="1:5">
      <c r="A3318" s="64">
        <v>6568</v>
      </c>
      <c r="B3318" s="64">
        <v>7</v>
      </c>
      <c r="C3318" s="59">
        <v>680</v>
      </c>
      <c r="D3318" s="59">
        <v>340</v>
      </c>
      <c r="E3318" s="59" t="s">
        <v>269</v>
      </c>
    </row>
    <row r="3319" spans="1:5">
      <c r="A3319" s="64">
        <v>6569</v>
      </c>
      <c r="B3319" s="64">
        <v>7</v>
      </c>
      <c r="C3319" s="59">
        <v>680</v>
      </c>
      <c r="D3319" s="59">
        <v>340</v>
      </c>
      <c r="E3319" s="59" t="s">
        <v>269</v>
      </c>
    </row>
    <row r="3320" spans="1:5">
      <c r="A3320" s="64">
        <v>6571</v>
      </c>
      <c r="B3320" s="64">
        <v>7</v>
      </c>
      <c r="C3320" s="59">
        <v>680</v>
      </c>
      <c r="D3320" s="59">
        <v>340</v>
      </c>
      <c r="E3320" s="59" t="s">
        <v>269</v>
      </c>
    </row>
    <row r="3321" spans="1:5">
      <c r="A3321" s="64">
        <v>6572</v>
      </c>
      <c r="B3321" s="64">
        <v>7</v>
      </c>
      <c r="C3321" s="59">
        <v>680</v>
      </c>
      <c r="D3321" s="59">
        <v>340</v>
      </c>
      <c r="E3321" s="59" t="s">
        <v>269</v>
      </c>
    </row>
    <row r="3322" spans="1:5">
      <c r="A3322" s="64">
        <v>6574</v>
      </c>
      <c r="B3322" s="64">
        <v>5</v>
      </c>
      <c r="C3322" s="59">
        <v>446</v>
      </c>
      <c r="D3322" s="59">
        <v>553</v>
      </c>
      <c r="E3322" s="59" t="s">
        <v>269</v>
      </c>
    </row>
    <row r="3323" spans="1:5">
      <c r="A3323" s="64">
        <v>6575</v>
      </c>
      <c r="B3323" s="64">
        <v>5</v>
      </c>
      <c r="C3323" s="59">
        <v>446</v>
      </c>
      <c r="D3323" s="59">
        <v>553</v>
      </c>
      <c r="E3323" s="59" t="s">
        <v>269</v>
      </c>
    </row>
    <row r="3324" spans="1:5">
      <c r="A3324" s="64">
        <v>6603</v>
      </c>
      <c r="B3324" s="64">
        <v>5</v>
      </c>
      <c r="C3324" s="59">
        <v>446</v>
      </c>
      <c r="D3324" s="59">
        <v>553</v>
      </c>
      <c r="E3324" s="59" t="s">
        <v>269</v>
      </c>
    </row>
    <row r="3325" spans="1:5">
      <c r="A3325" s="64">
        <v>6605</v>
      </c>
      <c r="B3325" s="64">
        <v>5</v>
      </c>
      <c r="C3325" s="59">
        <v>446</v>
      </c>
      <c r="D3325" s="59">
        <v>553</v>
      </c>
      <c r="E3325" s="59" t="s">
        <v>269</v>
      </c>
    </row>
    <row r="3326" spans="1:5">
      <c r="A3326" s="64">
        <v>6606</v>
      </c>
      <c r="B3326" s="64">
        <v>5</v>
      </c>
      <c r="C3326" s="59">
        <v>446</v>
      </c>
      <c r="D3326" s="59">
        <v>553</v>
      </c>
      <c r="E3326" s="59" t="s">
        <v>269</v>
      </c>
    </row>
    <row r="3327" spans="1:5">
      <c r="A3327" s="64">
        <v>6608</v>
      </c>
      <c r="B3327" s="64">
        <v>5</v>
      </c>
      <c r="C3327" s="59">
        <v>446</v>
      </c>
      <c r="D3327" s="59">
        <v>553</v>
      </c>
      <c r="E3327" s="59" t="s">
        <v>269</v>
      </c>
    </row>
    <row r="3328" spans="1:5">
      <c r="A3328" s="64">
        <v>6609</v>
      </c>
      <c r="B3328" s="64">
        <v>5</v>
      </c>
      <c r="C3328" s="59">
        <v>446</v>
      </c>
      <c r="D3328" s="59">
        <v>553</v>
      </c>
      <c r="E3328" s="59" t="s">
        <v>269</v>
      </c>
    </row>
    <row r="3329" spans="1:5">
      <c r="A3329" s="64">
        <v>6612</v>
      </c>
      <c r="B3329" s="64">
        <v>5</v>
      </c>
      <c r="C3329" s="59">
        <v>446</v>
      </c>
      <c r="D3329" s="59">
        <v>553</v>
      </c>
      <c r="E3329" s="59" t="s">
        <v>269</v>
      </c>
    </row>
    <row r="3330" spans="1:5">
      <c r="A3330" s="64">
        <v>6613</v>
      </c>
      <c r="B3330" s="64">
        <v>5</v>
      </c>
      <c r="C3330" s="59">
        <v>446</v>
      </c>
      <c r="D3330" s="59">
        <v>553</v>
      </c>
      <c r="E3330" s="59" t="s">
        <v>269</v>
      </c>
    </row>
    <row r="3331" spans="1:5">
      <c r="A3331" s="64">
        <v>6614</v>
      </c>
      <c r="B3331" s="64">
        <v>5</v>
      </c>
      <c r="C3331" s="59">
        <v>446</v>
      </c>
      <c r="D3331" s="59">
        <v>553</v>
      </c>
      <c r="E3331" s="59" t="s">
        <v>269</v>
      </c>
    </row>
    <row r="3332" spans="1:5">
      <c r="A3332" s="64">
        <v>6616</v>
      </c>
      <c r="B3332" s="64">
        <v>5</v>
      </c>
      <c r="C3332" s="59">
        <v>446</v>
      </c>
      <c r="D3332" s="59">
        <v>553</v>
      </c>
      <c r="E3332" s="59" t="s">
        <v>269</v>
      </c>
    </row>
    <row r="3333" spans="1:5">
      <c r="A3333" s="64">
        <v>6618</v>
      </c>
      <c r="B3333" s="64">
        <v>5</v>
      </c>
      <c r="C3333" s="59">
        <v>446</v>
      </c>
      <c r="D3333" s="59">
        <v>553</v>
      </c>
      <c r="E3333" s="59" t="s">
        <v>269</v>
      </c>
    </row>
    <row r="3334" spans="1:5">
      <c r="A3334" s="64">
        <v>6620</v>
      </c>
      <c r="B3334" s="64">
        <v>5</v>
      </c>
      <c r="C3334" s="59">
        <v>446</v>
      </c>
      <c r="D3334" s="59">
        <v>553</v>
      </c>
      <c r="E3334" s="59" t="s">
        <v>269</v>
      </c>
    </row>
    <row r="3335" spans="1:5">
      <c r="A3335" s="64">
        <v>6623</v>
      </c>
      <c r="B3335" s="64">
        <v>5</v>
      </c>
      <c r="C3335" s="59">
        <v>446</v>
      </c>
      <c r="D3335" s="59">
        <v>553</v>
      </c>
      <c r="E3335" s="59" t="s">
        <v>269</v>
      </c>
    </row>
    <row r="3336" spans="1:5">
      <c r="A3336" s="64">
        <v>6625</v>
      </c>
      <c r="B3336" s="64">
        <v>5</v>
      </c>
      <c r="C3336" s="59">
        <v>446</v>
      </c>
      <c r="D3336" s="59">
        <v>553</v>
      </c>
      <c r="E3336" s="59" t="s">
        <v>269</v>
      </c>
    </row>
    <row r="3337" spans="1:5">
      <c r="A3337" s="64">
        <v>6627</v>
      </c>
      <c r="B3337" s="64">
        <v>5</v>
      </c>
      <c r="C3337" s="59">
        <v>446</v>
      </c>
      <c r="D3337" s="59">
        <v>553</v>
      </c>
      <c r="E3337" s="59" t="s">
        <v>269</v>
      </c>
    </row>
    <row r="3338" spans="1:5">
      <c r="A3338" s="64">
        <v>6628</v>
      </c>
      <c r="B3338" s="64">
        <v>5</v>
      </c>
      <c r="C3338" s="59">
        <v>446</v>
      </c>
      <c r="D3338" s="59">
        <v>553</v>
      </c>
      <c r="E3338" s="59" t="s">
        <v>269</v>
      </c>
    </row>
    <row r="3339" spans="1:5">
      <c r="A3339" s="64">
        <v>6630</v>
      </c>
      <c r="B3339" s="64">
        <v>5</v>
      </c>
      <c r="C3339" s="59">
        <v>446</v>
      </c>
      <c r="D3339" s="59">
        <v>553</v>
      </c>
      <c r="E3339" s="59" t="s">
        <v>269</v>
      </c>
    </row>
    <row r="3340" spans="1:5">
      <c r="A3340" s="64">
        <v>6631</v>
      </c>
      <c r="B3340" s="64">
        <v>5</v>
      </c>
      <c r="C3340" s="59">
        <v>446</v>
      </c>
      <c r="D3340" s="59">
        <v>553</v>
      </c>
      <c r="E3340" s="59" t="s">
        <v>269</v>
      </c>
    </row>
    <row r="3341" spans="1:5">
      <c r="A3341" s="64">
        <v>6632</v>
      </c>
      <c r="B3341" s="64">
        <v>5</v>
      </c>
      <c r="C3341" s="59">
        <v>446</v>
      </c>
      <c r="D3341" s="59">
        <v>553</v>
      </c>
      <c r="E3341" s="59" t="s">
        <v>269</v>
      </c>
    </row>
    <row r="3342" spans="1:5">
      <c r="A3342" s="64">
        <v>6635</v>
      </c>
      <c r="B3342" s="64">
        <v>5</v>
      </c>
      <c r="C3342" s="59">
        <v>446</v>
      </c>
      <c r="D3342" s="59">
        <v>553</v>
      </c>
      <c r="E3342" s="59" t="s">
        <v>269</v>
      </c>
    </row>
    <row r="3343" spans="1:5">
      <c r="A3343" s="64">
        <v>6638</v>
      </c>
      <c r="B3343" s="64">
        <v>3</v>
      </c>
      <c r="C3343" s="59">
        <v>159</v>
      </c>
      <c r="D3343" s="59">
        <v>1001</v>
      </c>
      <c r="E3343" s="59" t="s">
        <v>269</v>
      </c>
    </row>
    <row r="3344" spans="1:5">
      <c r="A3344" s="64">
        <v>6639</v>
      </c>
      <c r="B3344" s="64">
        <v>3</v>
      </c>
      <c r="C3344" s="59">
        <v>159</v>
      </c>
      <c r="D3344" s="59">
        <v>1001</v>
      </c>
      <c r="E3344" s="59" t="s">
        <v>269</v>
      </c>
    </row>
    <row r="3345" spans="1:5">
      <c r="A3345" s="64">
        <v>6640</v>
      </c>
      <c r="B3345" s="64">
        <v>3</v>
      </c>
      <c r="C3345" s="59">
        <v>159</v>
      </c>
      <c r="D3345" s="59">
        <v>1001</v>
      </c>
      <c r="E3345" s="59" t="s">
        <v>269</v>
      </c>
    </row>
    <row r="3346" spans="1:5">
      <c r="A3346" s="64">
        <v>6642</v>
      </c>
      <c r="B3346" s="64">
        <v>3</v>
      </c>
      <c r="C3346" s="59">
        <v>159</v>
      </c>
      <c r="D3346" s="59">
        <v>1001</v>
      </c>
      <c r="E3346" s="59" t="s">
        <v>269</v>
      </c>
    </row>
    <row r="3347" spans="1:5">
      <c r="A3347" s="64">
        <v>6646</v>
      </c>
      <c r="B3347" s="64">
        <v>11</v>
      </c>
      <c r="C3347" s="59">
        <v>899</v>
      </c>
      <c r="D3347" s="59">
        <v>243</v>
      </c>
      <c r="E3347" s="59" t="s">
        <v>269</v>
      </c>
    </row>
    <row r="3348" spans="1:5">
      <c r="A3348" s="64">
        <v>6701</v>
      </c>
      <c r="B3348" s="64">
        <v>3</v>
      </c>
      <c r="C3348" s="59">
        <v>159</v>
      </c>
      <c r="D3348" s="59">
        <v>1001</v>
      </c>
      <c r="E3348" s="59" t="s">
        <v>269</v>
      </c>
    </row>
    <row r="3349" spans="1:5">
      <c r="A3349" s="64">
        <v>6705</v>
      </c>
      <c r="B3349" s="64">
        <v>3</v>
      </c>
      <c r="C3349" s="59">
        <v>159</v>
      </c>
      <c r="D3349" s="59">
        <v>1001</v>
      </c>
      <c r="E3349" s="59" t="s">
        <v>269</v>
      </c>
    </row>
    <row r="3350" spans="1:5">
      <c r="A3350" s="64">
        <v>6707</v>
      </c>
      <c r="B3350" s="64">
        <v>2</v>
      </c>
      <c r="C3350" s="59">
        <v>27</v>
      </c>
      <c r="D3350" s="59">
        <v>1782</v>
      </c>
      <c r="E3350" s="59" t="s">
        <v>269</v>
      </c>
    </row>
    <row r="3351" spans="1:5">
      <c r="A3351" s="64">
        <v>6710</v>
      </c>
      <c r="B3351" s="64">
        <v>2</v>
      </c>
      <c r="C3351" s="59">
        <v>27</v>
      </c>
      <c r="D3351" s="59">
        <v>1782</v>
      </c>
      <c r="E3351" s="59" t="s">
        <v>269</v>
      </c>
    </row>
    <row r="3352" spans="1:5">
      <c r="A3352" s="64">
        <v>6711</v>
      </c>
      <c r="B3352" s="64">
        <v>2</v>
      </c>
      <c r="C3352" s="59">
        <v>27</v>
      </c>
      <c r="D3352" s="59">
        <v>1782</v>
      </c>
      <c r="E3352" s="59" t="s">
        <v>269</v>
      </c>
    </row>
    <row r="3353" spans="1:5">
      <c r="A3353" s="64">
        <v>6712</v>
      </c>
      <c r="B3353" s="64">
        <v>2</v>
      </c>
      <c r="C3353" s="59">
        <v>27</v>
      </c>
      <c r="D3353" s="59">
        <v>1782</v>
      </c>
      <c r="E3353" s="59" t="s">
        <v>269</v>
      </c>
    </row>
    <row r="3354" spans="1:5">
      <c r="A3354" s="64">
        <v>6713</v>
      </c>
      <c r="B3354" s="64">
        <v>2</v>
      </c>
      <c r="C3354" s="59">
        <v>27</v>
      </c>
      <c r="D3354" s="59">
        <v>1782</v>
      </c>
      <c r="E3354" s="59" t="s">
        <v>269</v>
      </c>
    </row>
    <row r="3355" spans="1:5">
      <c r="A3355" s="64">
        <v>6714</v>
      </c>
      <c r="B3355" s="64">
        <v>2</v>
      </c>
      <c r="C3355" s="59">
        <v>27</v>
      </c>
      <c r="D3355" s="59">
        <v>1782</v>
      </c>
      <c r="E3355" s="59" t="s">
        <v>269</v>
      </c>
    </row>
    <row r="3356" spans="1:5">
      <c r="A3356" s="64">
        <v>6715</v>
      </c>
      <c r="B3356" s="64">
        <v>2</v>
      </c>
      <c r="C3356" s="59">
        <v>27</v>
      </c>
      <c r="D3356" s="59">
        <v>1782</v>
      </c>
      <c r="E3356" s="59" t="s">
        <v>269</v>
      </c>
    </row>
    <row r="3357" spans="1:5">
      <c r="A3357" s="64">
        <v>6716</v>
      </c>
      <c r="B3357" s="64">
        <v>2</v>
      </c>
      <c r="C3357" s="59">
        <v>27</v>
      </c>
      <c r="D3357" s="59">
        <v>1782</v>
      </c>
      <c r="E3357" s="59" t="s">
        <v>269</v>
      </c>
    </row>
    <row r="3358" spans="1:5">
      <c r="A3358" s="64">
        <v>6718</v>
      </c>
      <c r="B3358" s="64">
        <v>2</v>
      </c>
      <c r="C3358" s="59">
        <v>27</v>
      </c>
      <c r="D3358" s="59">
        <v>1782</v>
      </c>
      <c r="E3358" s="59" t="s">
        <v>269</v>
      </c>
    </row>
    <row r="3359" spans="1:5">
      <c r="A3359" s="64">
        <v>6720</v>
      </c>
      <c r="B3359" s="64">
        <v>2</v>
      </c>
      <c r="C3359" s="59">
        <v>27</v>
      </c>
      <c r="D3359" s="59">
        <v>1782</v>
      </c>
      <c r="E3359" s="59" t="s">
        <v>269</v>
      </c>
    </row>
    <row r="3360" spans="1:5">
      <c r="A3360" s="64">
        <v>6721</v>
      </c>
      <c r="B3360" s="64">
        <v>2</v>
      </c>
      <c r="C3360" s="59">
        <v>27</v>
      </c>
      <c r="D3360" s="59">
        <v>1782</v>
      </c>
      <c r="E3360" s="59" t="s">
        <v>269</v>
      </c>
    </row>
    <row r="3361" spans="1:5">
      <c r="A3361" s="64">
        <v>6722</v>
      </c>
      <c r="B3361" s="64">
        <v>2</v>
      </c>
      <c r="C3361" s="59">
        <v>27</v>
      </c>
      <c r="D3361" s="59">
        <v>1782</v>
      </c>
      <c r="E3361" s="59" t="s">
        <v>269</v>
      </c>
    </row>
    <row r="3362" spans="1:5">
      <c r="A3362" s="64">
        <v>6723</v>
      </c>
      <c r="B3362" s="64">
        <v>2</v>
      </c>
      <c r="C3362" s="59">
        <v>27</v>
      </c>
      <c r="D3362" s="59">
        <v>1782</v>
      </c>
      <c r="E3362" s="59" t="s">
        <v>269</v>
      </c>
    </row>
    <row r="3363" spans="1:5">
      <c r="A3363" s="64">
        <v>6725</v>
      </c>
      <c r="B3363" s="64">
        <v>1</v>
      </c>
      <c r="C3363" s="59">
        <v>6</v>
      </c>
      <c r="D3363" s="59">
        <v>2016</v>
      </c>
      <c r="E3363" s="59" t="s">
        <v>269</v>
      </c>
    </row>
    <row r="3364" spans="1:5">
      <c r="A3364" s="64">
        <v>6726</v>
      </c>
      <c r="B3364" s="64">
        <v>1</v>
      </c>
      <c r="C3364" s="59">
        <v>6</v>
      </c>
      <c r="D3364" s="59">
        <v>2016</v>
      </c>
      <c r="E3364" s="59" t="s">
        <v>269</v>
      </c>
    </row>
    <row r="3365" spans="1:5">
      <c r="A3365" s="64">
        <v>6728</v>
      </c>
      <c r="B3365" s="64">
        <v>1</v>
      </c>
      <c r="C3365" s="59">
        <v>6</v>
      </c>
      <c r="D3365" s="59">
        <v>2016</v>
      </c>
      <c r="E3365" s="59" t="s">
        <v>269</v>
      </c>
    </row>
    <row r="3366" spans="1:5">
      <c r="A3366" s="64">
        <v>6731</v>
      </c>
      <c r="B3366" s="64">
        <v>1</v>
      </c>
      <c r="C3366" s="59">
        <v>6</v>
      </c>
      <c r="D3366" s="59">
        <v>2016</v>
      </c>
      <c r="E3366" s="59" t="s">
        <v>269</v>
      </c>
    </row>
    <row r="3367" spans="1:5">
      <c r="A3367" s="64">
        <v>6733</v>
      </c>
      <c r="B3367" s="64">
        <v>1</v>
      </c>
      <c r="C3367" s="59">
        <v>6</v>
      </c>
      <c r="D3367" s="59">
        <v>2016</v>
      </c>
      <c r="E3367" s="59" t="s">
        <v>269</v>
      </c>
    </row>
    <row r="3368" spans="1:5">
      <c r="A3368" s="64">
        <v>6740</v>
      </c>
      <c r="B3368" s="64">
        <v>1</v>
      </c>
      <c r="C3368" s="59">
        <v>6</v>
      </c>
      <c r="D3368" s="59">
        <v>2016</v>
      </c>
      <c r="E3368" s="59" t="s">
        <v>269</v>
      </c>
    </row>
    <row r="3369" spans="1:5">
      <c r="A3369" s="64">
        <v>6743</v>
      </c>
      <c r="B3369" s="64">
        <v>1</v>
      </c>
      <c r="C3369" s="59">
        <v>6</v>
      </c>
      <c r="D3369" s="59">
        <v>2016</v>
      </c>
      <c r="E3369" s="59" t="s">
        <v>269</v>
      </c>
    </row>
    <row r="3370" spans="1:5">
      <c r="A3370" s="64">
        <v>6751</v>
      </c>
      <c r="B3370" s="64">
        <v>2</v>
      </c>
      <c r="C3370" s="59">
        <v>27</v>
      </c>
      <c r="D3370" s="59">
        <v>1782</v>
      </c>
      <c r="E3370" s="59" t="s">
        <v>269</v>
      </c>
    </row>
    <row r="3371" spans="1:5">
      <c r="A3371" s="64">
        <v>6753</v>
      </c>
      <c r="B3371" s="64">
        <v>2</v>
      </c>
      <c r="C3371" s="59">
        <v>27</v>
      </c>
      <c r="D3371" s="59">
        <v>1782</v>
      </c>
      <c r="E3371" s="59" t="s">
        <v>269</v>
      </c>
    </row>
    <row r="3372" spans="1:5">
      <c r="A3372" s="64">
        <v>6754</v>
      </c>
      <c r="B3372" s="64">
        <v>2</v>
      </c>
      <c r="C3372" s="59">
        <v>27</v>
      </c>
      <c r="D3372" s="59">
        <v>1782</v>
      </c>
      <c r="E3372" s="59" t="s">
        <v>269</v>
      </c>
    </row>
    <row r="3373" spans="1:5">
      <c r="A3373" s="64">
        <v>6758</v>
      </c>
      <c r="B3373" s="64">
        <v>2</v>
      </c>
      <c r="C3373" s="59">
        <v>27</v>
      </c>
      <c r="D3373" s="59">
        <v>1782</v>
      </c>
      <c r="E3373" s="59" t="s">
        <v>269</v>
      </c>
    </row>
    <row r="3374" spans="1:5">
      <c r="A3374" s="64">
        <v>6760</v>
      </c>
      <c r="B3374" s="64">
        <v>2</v>
      </c>
      <c r="C3374" s="59">
        <v>27</v>
      </c>
      <c r="D3374" s="59">
        <v>1782</v>
      </c>
      <c r="E3374" s="59" t="s">
        <v>269</v>
      </c>
    </row>
    <row r="3375" spans="1:5">
      <c r="A3375" s="64">
        <v>6761</v>
      </c>
      <c r="B3375" s="64">
        <v>2</v>
      </c>
      <c r="C3375" s="59">
        <v>27</v>
      </c>
      <c r="D3375" s="59">
        <v>1782</v>
      </c>
      <c r="E3375" s="59" t="s">
        <v>269</v>
      </c>
    </row>
    <row r="3376" spans="1:5">
      <c r="A3376" s="64">
        <v>6762</v>
      </c>
      <c r="B3376" s="64">
        <v>2</v>
      </c>
      <c r="C3376" s="59">
        <v>27</v>
      </c>
      <c r="D3376" s="59">
        <v>1782</v>
      </c>
      <c r="E3376" s="59" t="s">
        <v>269</v>
      </c>
    </row>
    <row r="3377" spans="1:5">
      <c r="A3377" s="64">
        <v>6765</v>
      </c>
      <c r="B3377" s="64">
        <v>1</v>
      </c>
      <c r="C3377" s="59">
        <v>6</v>
      </c>
      <c r="D3377" s="59">
        <v>2016</v>
      </c>
      <c r="E3377" s="59" t="s">
        <v>269</v>
      </c>
    </row>
    <row r="3378" spans="1:5">
      <c r="A3378" s="64">
        <v>6770</v>
      </c>
      <c r="B3378" s="64">
        <v>1</v>
      </c>
      <c r="C3378" s="59">
        <v>6</v>
      </c>
      <c r="D3378" s="59">
        <v>2016</v>
      </c>
      <c r="E3378" s="59" t="s">
        <v>269</v>
      </c>
    </row>
    <row r="3379" spans="1:5">
      <c r="A3379" s="64">
        <v>6798</v>
      </c>
      <c r="B3379" s="64">
        <v>1</v>
      </c>
      <c r="C3379" s="59">
        <v>6</v>
      </c>
      <c r="D3379" s="59">
        <v>2016</v>
      </c>
      <c r="E3379" s="59" t="s">
        <v>269</v>
      </c>
    </row>
    <row r="3380" spans="1:5">
      <c r="A3380" s="64">
        <v>6799</v>
      </c>
      <c r="B3380" s="64">
        <v>1</v>
      </c>
      <c r="C3380" s="59">
        <v>6</v>
      </c>
      <c r="D3380" s="59">
        <v>2016</v>
      </c>
      <c r="E3380" s="59" t="s">
        <v>269</v>
      </c>
    </row>
    <row r="3381" spans="1:5">
      <c r="A3381" s="64">
        <v>6803</v>
      </c>
      <c r="B3381" s="64">
        <v>7</v>
      </c>
      <c r="C3381" s="59">
        <v>680</v>
      </c>
      <c r="D3381" s="59">
        <v>340</v>
      </c>
      <c r="E3381" s="59" t="s">
        <v>269</v>
      </c>
    </row>
    <row r="3382" spans="1:5">
      <c r="A3382" s="64">
        <v>6809</v>
      </c>
      <c r="B3382" s="64">
        <v>7</v>
      </c>
      <c r="C3382" s="59">
        <v>680</v>
      </c>
      <c r="D3382" s="59">
        <v>340</v>
      </c>
      <c r="E3382" s="59" t="s">
        <v>269</v>
      </c>
    </row>
    <row r="3383" spans="1:5">
      <c r="A3383" s="64">
        <v>6812</v>
      </c>
      <c r="B3383" s="64">
        <v>7</v>
      </c>
      <c r="C3383" s="59">
        <v>680</v>
      </c>
      <c r="D3383" s="59">
        <v>340</v>
      </c>
      <c r="E3383" s="59" t="s">
        <v>269</v>
      </c>
    </row>
    <row r="3384" spans="1:5">
      <c r="A3384" s="64">
        <v>6817</v>
      </c>
      <c r="B3384" s="64">
        <v>7</v>
      </c>
      <c r="C3384" s="59">
        <v>680</v>
      </c>
      <c r="D3384" s="59">
        <v>340</v>
      </c>
      <c r="E3384" s="59" t="s">
        <v>269</v>
      </c>
    </row>
    <row r="3385" spans="1:5">
      <c r="A3385" s="64">
        <v>6820</v>
      </c>
      <c r="B3385" s="64">
        <v>7</v>
      </c>
      <c r="C3385" s="59">
        <v>680</v>
      </c>
      <c r="D3385" s="59">
        <v>340</v>
      </c>
      <c r="E3385" s="59" t="s">
        <v>269</v>
      </c>
    </row>
    <row r="3386" spans="1:5">
      <c r="A3386" s="64">
        <v>6824</v>
      </c>
      <c r="B3386" s="64">
        <v>7</v>
      </c>
      <c r="C3386" s="59">
        <v>680</v>
      </c>
      <c r="D3386" s="59">
        <v>340</v>
      </c>
      <c r="E3386" s="59" t="s">
        <v>269</v>
      </c>
    </row>
    <row r="3387" spans="1:5">
      <c r="A3387" s="64">
        <v>6825</v>
      </c>
      <c r="B3387" s="64">
        <v>7</v>
      </c>
      <c r="C3387" s="59">
        <v>680</v>
      </c>
      <c r="D3387" s="59">
        <v>340</v>
      </c>
      <c r="E3387" s="59" t="s">
        <v>269</v>
      </c>
    </row>
    <row r="3388" spans="1:5">
      <c r="A3388" s="64">
        <v>6826</v>
      </c>
      <c r="B3388" s="64">
        <v>7</v>
      </c>
      <c r="C3388" s="59">
        <v>680</v>
      </c>
      <c r="D3388" s="59">
        <v>340</v>
      </c>
      <c r="E3388" s="59" t="s">
        <v>269</v>
      </c>
    </row>
    <row r="3389" spans="1:5">
      <c r="A3389" s="64">
        <v>6827</v>
      </c>
      <c r="B3389" s="64">
        <v>7</v>
      </c>
      <c r="C3389" s="59">
        <v>680</v>
      </c>
      <c r="D3389" s="59">
        <v>340</v>
      </c>
      <c r="E3389" s="59" t="s">
        <v>269</v>
      </c>
    </row>
    <row r="3390" spans="1:5">
      <c r="A3390" s="64">
        <v>6828</v>
      </c>
      <c r="B3390" s="64">
        <v>7</v>
      </c>
      <c r="C3390" s="59">
        <v>680</v>
      </c>
      <c r="D3390" s="59">
        <v>340</v>
      </c>
      <c r="E3390" s="59" t="s">
        <v>269</v>
      </c>
    </row>
    <row r="3391" spans="1:5">
      <c r="A3391" s="64">
        <v>6829</v>
      </c>
      <c r="B3391" s="64">
        <v>7</v>
      </c>
      <c r="C3391" s="59">
        <v>680</v>
      </c>
      <c r="D3391" s="59">
        <v>340</v>
      </c>
      <c r="E3391" s="59" t="s">
        <v>269</v>
      </c>
    </row>
    <row r="3392" spans="1:5">
      <c r="A3392" s="64">
        <v>6830</v>
      </c>
      <c r="B3392" s="64">
        <v>7</v>
      </c>
      <c r="C3392" s="59">
        <v>680</v>
      </c>
      <c r="D3392" s="59">
        <v>340</v>
      </c>
      <c r="E3392" s="59" t="s">
        <v>269</v>
      </c>
    </row>
    <row r="3393" spans="1:5">
      <c r="A3393" s="64">
        <v>6831</v>
      </c>
      <c r="B3393" s="64">
        <v>7</v>
      </c>
      <c r="C3393" s="59">
        <v>680</v>
      </c>
      <c r="D3393" s="59">
        <v>340</v>
      </c>
      <c r="E3393" s="59" t="s">
        <v>269</v>
      </c>
    </row>
    <row r="3394" spans="1:5">
      <c r="A3394" s="64">
        <v>6832</v>
      </c>
      <c r="B3394" s="64">
        <v>7</v>
      </c>
      <c r="C3394" s="59">
        <v>680</v>
      </c>
      <c r="D3394" s="59">
        <v>340</v>
      </c>
      <c r="E3394" s="59" t="s">
        <v>269</v>
      </c>
    </row>
    <row r="3395" spans="1:5">
      <c r="A3395" s="64">
        <v>6833</v>
      </c>
      <c r="B3395" s="64">
        <v>7</v>
      </c>
      <c r="C3395" s="59">
        <v>680</v>
      </c>
      <c r="D3395" s="59">
        <v>340</v>
      </c>
      <c r="E3395" s="59" t="s">
        <v>269</v>
      </c>
    </row>
    <row r="3396" spans="1:5">
      <c r="A3396" s="64">
        <v>6834</v>
      </c>
      <c r="B3396" s="64">
        <v>7</v>
      </c>
      <c r="C3396" s="59">
        <v>680</v>
      </c>
      <c r="D3396" s="59">
        <v>340</v>
      </c>
      <c r="E3396" s="59" t="s">
        <v>269</v>
      </c>
    </row>
    <row r="3397" spans="1:5">
      <c r="A3397" s="64">
        <v>6836</v>
      </c>
      <c r="B3397" s="64">
        <v>7</v>
      </c>
      <c r="C3397" s="59">
        <v>680</v>
      </c>
      <c r="D3397" s="59">
        <v>340</v>
      </c>
      <c r="E3397" s="59" t="s">
        <v>269</v>
      </c>
    </row>
    <row r="3398" spans="1:5">
      <c r="A3398" s="64">
        <v>6837</v>
      </c>
      <c r="B3398" s="64">
        <v>7</v>
      </c>
      <c r="C3398" s="59">
        <v>680</v>
      </c>
      <c r="D3398" s="59">
        <v>340</v>
      </c>
      <c r="E3398" s="59" t="s">
        <v>269</v>
      </c>
    </row>
    <row r="3399" spans="1:5">
      <c r="A3399" s="64">
        <v>6838</v>
      </c>
      <c r="B3399" s="64">
        <v>7</v>
      </c>
      <c r="C3399" s="59">
        <v>680</v>
      </c>
      <c r="D3399" s="59">
        <v>340</v>
      </c>
      <c r="E3399" s="59" t="s">
        <v>269</v>
      </c>
    </row>
    <row r="3400" spans="1:5">
      <c r="A3400" s="64">
        <v>6839</v>
      </c>
      <c r="B3400" s="64">
        <v>7</v>
      </c>
      <c r="C3400" s="59">
        <v>680</v>
      </c>
      <c r="D3400" s="59">
        <v>340</v>
      </c>
      <c r="E3400" s="59" t="s">
        <v>269</v>
      </c>
    </row>
    <row r="3401" spans="1:5">
      <c r="A3401" s="64">
        <v>6840</v>
      </c>
      <c r="B3401" s="64">
        <v>7</v>
      </c>
      <c r="C3401" s="59">
        <v>680</v>
      </c>
      <c r="D3401" s="59">
        <v>340</v>
      </c>
      <c r="E3401" s="59" t="s">
        <v>269</v>
      </c>
    </row>
    <row r="3402" spans="1:5">
      <c r="A3402" s="64">
        <v>6841</v>
      </c>
      <c r="B3402" s="64">
        <v>7</v>
      </c>
      <c r="C3402" s="59">
        <v>680</v>
      </c>
      <c r="D3402" s="59">
        <v>340</v>
      </c>
      <c r="E3402" s="59" t="s">
        <v>269</v>
      </c>
    </row>
    <row r="3403" spans="1:5">
      <c r="A3403" s="64">
        <v>6842</v>
      </c>
      <c r="B3403" s="64">
        <v>7</v>
      </c>
      <c r="C3403" s="59">
        <v>680</v>
      </c>
      <c r="D3403" s="59">
        <v>340</v>
      </c>
      <c r="E3403" s="59" t="s">
        <v>269</v>
      </c>
    </row>
    <row r="3404" spans="1:5">
      <c r="A3404" s="64">
        <v>6843</v>
      </c>
      <c r="B3404" s="64">
        <v>7</v>
      </c>
      <c r="C3404" s="59">
        <v>680</v>
      </c>
      <c r="D3404" s="59">
        <v>340</v>
      </c>
      <c r="E3404" s="59" t="s">
        <v>269</v>
      </c>
    </row>
    <row r="3405" spans="1:5">
      <c r="A3405" s="64">
        <v>6844</v>
      </c>
      <c r="B3405" s="64">
        <v>7</v>
      </c>
      <c r="C3405" s="59">
        <v>680</v>
      </c>
      <c r="D3405" s="59">
        <v>340</v>
      </c>
      <c r="E3405" s="59" t="s">
        <v>269</v>
      </c>
    </row>
    <row r="3406" spans="1:5">
      <c r="A3406" s="64">
        <v>6845</v>
      </c>
      <c r="B3406" s="64">
        <v>7</v>
      </c>
      <c r="C3406" s="59">
        <v>680</v>
      </c>
      <c r="D3406" s="59">
        <v>340</v>
      </c>
      <c r="E3406" s="59" t="s">
        <v>269</v>
      </c>
    </row>
    <row r="3407" spans="1:5">
      <c r="A3407" s="64">
        <v>6846</v>
      </c>
      <c r="B3407" s="64">
        <v>7</v>
      </c>
      <c r="C3407" s="59">
        <v>680</v>
      </c>
      <c r="D3407" s="59">
        <v>340</v>
      </c>
      <c r="E3407" s="59" t="s">
        <v>269</v>
      </c>
    </row>
    <row r="3408" spans="1:5">
      <c r="A3408" s="64">
        <v>6847</v>
      </c>
      <c r="B3408" s="64">
        <v>7</v>
      </c>
      <c r="C3408" s="59">
        <v>680</v>
      </c>
      <c r="D3408" s="59">
        <v>340</v>
      </c>
      <c r="E3408" s="59" t="s">
        <v>269</v>
      </c>
    </row>
    <row r="3409" spans="1:5">
      <c r="A3409" s="64">
        <v>6848</v>
      </c>
      <c r="B3409" s="64">
        <v>7</v>
      </c>
      <c r="C3409" s="59">
        <v>680</v>
      </c>
      <c r="D3409" s="59">
        <v>340</v>
      </c>
      <c r="E3409" s="59" t="s">
        <v>269</v>
      </c>
    </row>
    <row r="3410" spans="1:5">
      <c r="A3410" s="64">
        <v>6849</v>
      </c>
      <c r="B3410" s="64">
        <v>7</v>
      </c>
      <c r="C3410" s="59">
        <v>680</v>
      </c>
      <c r="D3410" s="59">
        <v>340</v>
      </c>
      <c r="E3410" s="59" t="s">
        <v>269</v>
      </c>
    </row>
    <row r="3411" spans="1:5">
      <c r="A3411" s="64">
        <v>6850</v>
      </c>
      <c r="B3411" s="64">
        <v>7</v>
      </c>
      <c r="C3411" s="59">
        <v>680</v>
      </c>
      <c r="D3411" s="59">
        <v>340</v>
      </c>
      <c r="E3411" s="59" t="s">
        <v>269</v>
      </c>
    </row>
    <row r="3412" spans="1:5">
      <c r="A3412" s="64">
        <v>6851</v>
      </c>
      <c r="B3412" s="64">
        <v>7</v>
      </c>
      <c r="C3412" s="59">
        <v>680</v>
      </c>
      <c r="D3412" s="59">
        <v>340</v>
      </c>
      <c r="E3412" s="59" t="s">
        <v>269</v>
      </c>
    </row>
    <row r="3413" spans="1:5">
      <c r="A3413" s="64">
        <v>6865</v>
      </c>
      <c r="B3413" s="64">
        <v>7</v>
      </c>
      <c r="C3413" s="59">
        <v>680</v>
      </c>
      <c r="D3413" s="59">
        <v>340</v>
      </c>
      <c r="E3413" s="59" t="s">
        <v>269</v>
      </c>
    </row>
    <row r="3414" spans="1:5">
      <c r="A3414" s="64">
        <v>6872</v>
      </c>
      <c r="B3414" s="64">
        <v>7</v>
      </c>
      <c r="C3414" s="59">
        <v>680</v>
      </c>
      <c r="D3414" s="59">
        <v>340</v>
      </c>
      <c r="E3414" s="59" t="s">
        <v>269</v>
      </c>
    </row>
    <row r="3415" spans="1:5">
      <c r="A3415" s="64">
        <v>6873</v>
      </c>
      <c r="B3415" s="64">
        <v>7</v>
      </c>
      <c r="C3415" s="59">
        <v>680</v>
      </c>
      <c r="D3415" s="59">
        <v>340</v>
      </c>
      <c r="E3415" s="59" t="s">
        <v>269</v>
      </c>
    </row>
    <row r="3416" spans="1:5">
      <c r="A3416" s="64">
        <v>6892</v>
      </c>
      <c r="B3416" s="64">
        <v>7</v>
      </c>
      <c r="C3416" s="59">
        <v>680</v>
      </c>
      <c r="D3416" s="59">
        <v>340</v>
      </c>
      <c r="E3416" s="59" t="s">
        <v>269</v>
      </c>
    </row>
    <row r="3417" spans="1:5">
      <c r="A3417" s="64">
        <v>6893</v>
      </c>
      <c r="B3417" s="64">
        <v>7</v>
      </c>
      <c r="C3417" s="59">
        <v>680</v>
      </c>
      <c r="D3417" s="59">
        <v>340</v>
      </c>
      <c r="E3417" s="59" t="s">
        <v>269</v>
      </c>
    </row>
    <row r="3418" spans="1:5">
      <c r="A3418" s="64">
        <v>6900</v>
      </c>
      <c r="B3418" s="64">
        <v>7</v>
      </c>
      <c r="C3418" s="59">
        <v>680</v>
      </c>
      <c r="D3418" s="59">
        <v>340</v>
      </c>
      <c r="E3418" s="59" t="s">
        <v>269</v>
      </c>
    </row>
    <row r="3419" spans="1:5">
      <c r="A3419" s="64">
        <v>6901</v>
      </c>
      <c r="B3419" s="64">
        <v>7</v>
      </c>
      <c r="C3419" s="59">
        <v>680</v>
      </c>
      <c r="D3419" s="59">
        <v>340</v>
      </c>
      <c r="E3419" s="59" t="s">
        <v>269</v>
      </c>
    </row>
    <row r="3420" spans="1:5">
      <c r="A3420" s="64">
        <v>6902</v>
      </c>
      <c r="B3420" s="64">
        <v>7</v>
      </c>
      <c r="C3420" s="59">
        <v>680</v>
      </c>
      <c r="D3420" s="59">
        <v>340</v>
      </c>
      <c r="E3420" s="59" t="s">
        <v>269</v>
      </c>
    </row>
    <row r="3421" spans="1:5">
      <c r="A3421" s="64">
        <v>6903</v>
      </c>
      <c r="B3421" s="64">
        <v>7</v>
      </c>
      <c r="C3421" s="59">
        <v>680</v>
      </c>
      <c r="D3421" s="59">
        <v>340</v>
      </c>
      <c r="E3421" s="59" t="s">
        <v>269</v>
      </c>
    </row>
    <row r="3422" spans="1:5">
      <c r="A3422" s="64">
        <v>6904</v>
      </c>
      <c r="B3422" s="64">
        <v>7</v>
      </c>
      <c r="C3422" s="59">
        <v>680</v>
      </c>
      <c r="D3422" s="59">
        <v>340</v>
      </c>
      <c r="E3422" s="59" t="s">
        <v>269</v>
      </c>
    </row>
    <row r="3423" spans="1:5">
      <c r="A3423" s="64">
        <v>6905</v>
      </c>
      <c r="B3423" s="64">
        <v>7</v>
      </c>
      <c r="C3423" s="59">
        <v>680</v>
      </c>
      <c r="D3423" s="59">
        <v>340</v>
      </c>
      <c r="E3423" s="59" t="s">
        <v>269</v>
      </c>
    </row>
    <row r="3424" spans="1:5">
      <c r="A3424" s="64">
        <v>6906</v>
      </c>
      <c r="B3424" s="64">
        <v>7</v>
      </c>
      <c r="C3424" s="59">
        <v>680</v>
      </c>
      <c r="D3424" s="59">
        <v>340</v>
      </c>
      <c r="E3424" s="59" t="s">
        <v>269</v>
      </c>
    </row>
    <row r="3425" spans="1:5">
      <c r="A3425" s="64">
        <v>6907</v>
      </c>
      <c r="B3425" s="64">
        <v>7</v>
      </c>
      <c r="C3425" s="59">
        <v>680</v>
      </c>
      <c r="D3425" s="59">
        <v>340</v>
      </c>
      <c r="E3425" s="59" t="s">
        <v>269</v>
      </c>
    </row>
    <row r="3426" spans="1:5">
      <c r="A3426" s="64">
        <v>6909</v>
      </c>
      <c r="B3426" s="64">
        <v>7</v>
      </c>
      <c r="C3426" s="59">
        <v>680</v>
      </c>
      <c r="D3426" s="59">
        <v>340</v>
      </c>
      <c r="E3426" s="59" t="s">
        <v>269</v>
      </c>
    </row>
    <row r="3427" spans="1:5">
      <c r="A3427" s="64">
        <v>6910</v>
      </c>
      <c r="B3427" s="64">
        <v>7</v>
      </c>
      <c r="C3427" s="59">
        <v>680</v>
      </c>
      <c r="D3427" s="59">
        <v>340</v>
      </c>
      <c r="E3427" s="59" t="s">
        <v>269</v>
      </c>
    </row>
    <row r="3428" spans="1:5">
      <c r="A3428" s="64">
        <v>6911</v>
      </c>
      <c r="B3428" s="64">
        <v>7</v>
      </c>
      <c r="C3428" s="59">
        <v>680</v>
      </c>
      <c r="D3428" s="59">
        <v>340</v>
      </c>
      <c r="E3428" s="59" t="s">
        <v>269</v>
      </c>
    </row>
    <row r="3429" spans="1:5">
      <c r="A3429" s="64">
        <v>6912</v>
      </c>
      <c r="B3429" s="64">
        <v>7</v>
      </c>
      <c r="C3429" s="59">
        <v>680</v>
      </c>
      <c r="D3429" s="59">
        <v>340</v>
      </c>
      <c r="E3429" s="59" t="s">
        <v>269</v>
      </c>
    </row>
    <row r="3430" spans="1:5">
      <c r="A3430" s="64">
        <v>6913</v>
      </c>
      <c r="B3430" s="64">
        <v>7</v>
      </c>
      <c r="C3430" s="59">
        <v>680</v>
      </c>
      <c r="D3430" s="59">
        <v>340</v>
      </c>
      <c r="E3430" s="59" t="s">
        <v>269</v>
      </c>
    </row>
    <row r="3431" spans="1:5">
      <c r="A3431" s="64">
        <v>6914</v>
      </c>
      <c r="B3431" s="64">
        <v>7</v>
      </c>
      <c r="C3431" s="59">
        <v>680</v>
      </c>
      <c r="D3431" s="59">
        <v>340</v>
      </c>
      <c r="E3431" s="59" t="s">
        <v>269</v>
      </c>
    </row>
    <row r="3432" spans="1:5">
      <c r="A3432" s="64">
        <v>6915</v>
      </c>
      <c r="B3432" s="64">
        <v>7</v>
      </c>
      <c r="C3432" s="59">
        <v>680</v>
      </c>
      <c r="D3432" s="59">
        <v>340</v>
      </c>
      <c r="E3432" s="59" t="s">
        <v>269</v>
      </c>
    </row>
    <row r="3433" spans="1:5">
      <c r="A3433" s="64">
        <v>6916</v>
      </c>
      <c r="B3433" s="64">
        <v>7</v>
      </c>
      <c r="C3433" s="59">
        <v>680</v>
      </c>
      <c r="D3433" s="59">
        <v>340</v>
      </c>
      <c r="E3433" s="59" t="s">
        <v>269</v>
      </c>
    </row>
    <row r="3434" spans="1:5">
      <c r="A3434" s="64">
        <v>6917</v>
      </c>
      <c r="B3434" s="64">
        <v>7</v>
      </c>
      <c r="C3434" s="59">
        <v>680</v>
      </c>
      <c r="D3434" s="59">
        <v>340</v>
      </c>
      <c r="E3434" s="59" t="s">
        <v>269</v>
      </c>
    </row>
    <row r="3435" spans="1:5">
      <c r="A3435" s="64">
        <v>6918</v>
      </c>
      <c r="B3435" s="64">
        <v>7</v>
      </c>
      <c r="C3435" s="59">
        <v>680</v>
      </c>
      <c r="D3435" s="59">
        <v>340</v>
      </c>
      <c r="E3435" s="59" t="s">
        <v>269</v>
      </c>
    </row>
    <row r="3436" spans="1:5">
      <c r="A3436" s="64">
        <v>6919</v>
      </c>
      <c r="B3436" s="64">
        <v>7</v>
      </c>
      <c r="C3436" s="59">
        <v>680</v>
      </c>
      <c r="D3436" s="59">
        <v>340</v>
      </c>
      <c r="E3436" s="59" t="s">
        <v>269</v>
      </c>
    </row>
    <row r="3437" spans="1:5">
      <c r="A3437" s="64">
        <v>6920</v>
      </c>
      <c r="B3437" s="64">
        <v>7</v>
      </c>
      <c r="C3437" s="59">
        <v>680</v>
      </c>
      <c r="D3437" s="59">
        <v>340</v>
      </c>
      <c r="E3437" s="59" t="s">
        <v>269</v>
      </c>
    </row>
    <row r="3438" spans="1:5">
      <c r="A3438" s="64">
        <v>6921</v>
      </c>
      <c r="B3438" s="64">
        <v>7</v>
      </c>
      <c r="C3438" s="59">
        <v>680</v>
      </c>
      <c r="D3438" s="59">
        <v>340</v>
      </c>
      <c r="E3438" s="59" t="s">
        <v>269</v>
      </c>
    </row>
    <row r="3439" spans="1:5">
      <c r="A3439" s="64">
        <v>6922</v>
      </c>
      <c r="B3439" s="64">
        <v>7</v>
      </c>
      <c r="C3439" s="59">
        <v>680</v>
      </c>
      <c r="D3439" s="59">
        <v>340</v>
      </c>
      <c r="E3439" s="59" t="s">
        <v>269</v>
      </c>
    </row>
    <row r="3440" spans="1:5">
      <c r="A3440" s="64">
        <v>6923</v>
      </c>
      <c r="B3440" s="64">
        <v>7</v>
      </c>
      <c r="C3440" s="59">
        <v>680</v>
      </c>
      <c r="D3440" s="59">
        <v>340</v>
      </c>
      <c r="E3440" s="59" t="s">
        <v>269</v>
      </c>
    </row>
    <row r="3441" spans="1:5">
      <c r="A3441" s="64">
        <v>6924</v>
      </c>
      <c r="B3441" s="64">
        <v>7</v>
      </c>
      <c r="C3441" s="59">
        <v>680</v>
      </c>
      <c r="D3441" s="59">
        <v>340</v>
      </c>
      <c r="E3441" s="59" t="s">
        <v>269</v>
      </c>
    </row>
    <row r="3442" spans="1:5">
      <c r="A3442" s="64">
        <v>6925</v>
      </c>
      <c r="B3442" s="64">
        <v>7</v>
      </c>
      <c r="C3442" s="59">
        <v>680</v>
      </c>
      <c r="D3442" s="59">
        <v>340</v>
      </c>
      <c r="E3442" s="59" t="s">
        <v>269</v>
      </c>
    </row>
    <row r="3443" spans="1:5">
      <c r="A3443" s="64">
        <v>6926</v>
      </c>
      <c r="B3443" s="64">
        <v>7</v>
      </c>
      <c r="C3443" s="59">
        <v>680</v>
      </c>
      <c r="D3443" s="59">
        <v>340</v>
      </c>
      <c r="E3443" s="59" t="s">
        <v>269</v>
      </c>
    </row>
    <row r="3444" spans="1:5">
      <c r="A3444" s="64">
        <v>6927</v>
      </c>
      <c r="B3444" s="64">
        <v>7</v>
      </c>
      <c r="C3444" s="59">
        <v>680</v>
      </c>
      <c r="D3444" s="59">
        <v>340</v>
      </c>
      <c r="E3444" s="59" t="s">
        <v>269</v>
      </c>
    </row>
    <row r="3445" spans="1:5">
      <c r="A3445" s="64">
        <v>6928</v>
      </c>
      <c r="B3445" s="64">
        <v>7</v>
      </c>
      <c r="C3445" s="59">
        <v>680</v>
      </c>
      <c r="D3445" s="59">
        <v>340</v>
      </c>
      <c r="E3445" s="59" t="s">
        <v>269</v>
      </c>
    </row>
    <row r="3446" spans="1:5">
      <c r="A3446" s="64">
        <v>6929</v>
      </c>
      <c r="B3446" s="64">
        <v>7</v>
      </c>
      <c r="C3446" s="59">
        <v>680</v>
      </c>
      <c r="D3446" s="59">
        <v>340</v>
      </c>
      <c r="E3446" s="59" t="s">
        <v>269</v>
      </c>
    </row>
    <row r="3447" spans="1:5">
      <c r="A3447" s="64">
        <v>6931</v>
      </c>
      <c r="B3447" s="64">
        <v>7</v>
      </c>
      <c r="C3447" s="59">
        <v>680</v>
      </c>
      <c r="D3447" s="59">
        <v>340</v>
      </c>
      <c r="E3447" s="59" t="s">
        <v>269</v>
      </c>
    </row>
    <row r="3448" spans="1:5">
      <c r="A3448" s="64">
        <v>6932</v>
      </c>
      <c r="B3448" s="64">
        <v>7</v>
      </c>
      <c r="C3448" s="59">
        <v>680</v>
      </c>
      <c r="D3448" s="59">
        <v>340</v>
      </c>
      <c r="E3448" s="59" t="s">
        <v>269</v>
      </c>
    </row>
    <row r="3449" spans="1:5">
      <c r="A3449" s="64">
        <v>6933</v>
      </c>
      <c r="B3449" s="64">
        <v>7</v>
      </c>
      <c r="C3449" s="59">
        <v>680</v>
      </c>
      <c r="D3449" s="59">
        <v>340</v>
      </c>
      <c r="E3449" s="59" t="s">
        <v>269</v>
      </c>
    </row>
    <row r="3450" spans="1:5">
      <c r="A3450" s="64">
        <v>6934</v>
      </c>
      <c r="B3450" s="64">
        <v>7</v>
      </c>
      <c r="C3450" s="59">
        <v>680</v>
      </c>
      <c r="D3450" s="59">
        <v>340</v>
      </c>
      <c r="E3450" s="59" t="s">
        <v>269</v>
      </c>
    </row>
    <row r="3451" spans="1:5">
      <c r="A3451" s="64">
        <v>6935</v>
      </c>
      <c r="B3451" s="64">
        <v>7</v>
      </c>
      <c r="C3451" s="59">
        <v>680</v>
      </c>
      <c r="D3451" s="59">
        <v>340</v>
      </c>
      <c r="E3451" s="59" t="s">
        <v>269</v>
      </c>
    </row>
    <row r="3452" spans="1:5">
      <c r="A3452" s="64">
        <v>6936</v>
      </c>
      <c r="B3452" s="64">
        <v>7</v>
      </c>
      <c r="C3452" s="59">
        <v>680</v>
      </c>
      <c r="D3452" s="59">
        <v>340</v>
      </c>
      <c r="E3452" s="59" t="s">
        <v>269</v>
      </c>
    </row>
    <row r="3453" spans="1:5">
      <c r="A3453" s="64">
        <v>6937</v>
      </c>
      <c r="B3453" s="64">
        <v>7</v>
      </c>
      <c r="C3453" s="59">
        <v>680</v>
      </c>
      <c r="D3453" s="59">
        <v>340</v>
      </c>
      <c r="E3453" s="59" t="s">
        <v>269</v>
      </c>
    </row>
    <row r="3454" spans="1:5">
      <c r="A3454" s="64">
        <v>6938</v>
      </c>
      <c r="B3454" s="64">
        <v>7</v>
      </c>
      <c r="C3454" s="59">
        <v>680</v>
      </c>
      <c r="D3454" s="59">
        <v>340</v>
      </c>
      <c r="E3454" s="59" t="s">
        <v>269</v>
      </c>
    </row>
    <row r="3455" spans="1:5">
      <c r="A3455" s="64">
        <v>6939</v>
      </c>
      <c r="B3455" s="64">
        <v>7</v>
      </c>
      <c r="C3455" s="59">
        <v>680</v>
      </c>
      <c r="D3455" s="59">
        <v>340</v>
      </c>
      <c r="E3455" s="59" t="s">
        <v>269</v>
      </c>
    </row>
    <row r="3456" spans="1:5">
      <c r="A3456" s="64">
        <v>6940</v>
      </c>
      <c r="B3456" s="64">
        <v>7</v>
      </c>
      <c r="C3456" s="59">
        <v>680</v>
      </c>
      <c r="D3456" s="59">
        <v>340</v>
      </c>
      <c r="E3456" s="59" t="s">
        <v>269</v>
      </c>
    </row>
    <row r="3457" spans="1:5">
      <c r="A3457" s="64">
        <v>6941</v>
      </c>
      <c r="B3457" s="64">
        <v>7</v>
      </c>
      <c r="C3457" s="59">
        <v>680</v>
      </c>
      <c r="D3457" s="59">
        <v>340</v>
      </c>
      <c r="E3457" s="59" t="s">
        <v>269</v>
      </c>
    </row>
    <row r="3458" spans="1:5">
      <c r="A3458" s="64">
        <v>6942</v>
      </c>
      <c r="B3458" s="64">
        <v>7</v>
      </c>
      <c r="C3458" s="59">
        <v>680</v>
      </c>
      <c r="D3458" s="59">
        <v>340</v>
      </c>
      <c r="E3458" s="59" t="s">
        <v>269</v>
      </c>
    </row>
    <row r="3459" spans="1:5">
      <c r="A3459" s="64">
        <v>6943</v>
      </c>
      <c r="B3459" s="64">
        <v>7</v>
      </c>
      <c r="C3459" s="59">
        <v>680</v>
      </c>
      <c r="D3459" s="59">
        <v>340</v>
      </c>
      <c r="E3459" s="59" t="s">
        <v>269</v>
      </c>
    </row>
    <row r="3460" spans="1:5">
      <c r="A3460" s="64">
        <v>6944</v>
      </c>
      <c r="B3460" s="64">
        <v>7</v>
      </c>
      <c r="C3460" s="59">
        <v>680</v>
      </c>
      <c r="D3460" s="59">
        <v>340</v>
      </c>
      <c r="E3460" s="59" t="s">
        <v>269</v>
      </c>
    </row>
    <row r="3461" spans="1:5">
      <c r="A3461" s="64">
        <v>6945</v>
      </c>
      <c r="B3461" s="64">
        <v>7</v>
      </c>
      <c r="C3461" s="59">
        <v>680</v>
      </c>
      <c r="D3461" s="59">
        <v>340</v>
      </c>
      <c r="E3461" s="59" t="s">
        <v>269</v>
      </c>
    </row>
    <row r="3462" spans="1:5">
      <c r="A3462" s="64">
        <v>6946</v>
      </c>
      <c r="B3462" s="64">
        <v>7</v>
      </c>
      <c r="C3462" s="59">
        <v>680</v>
      </c>
      <c r="D3462" s="59">
        <v>340</v>
      </c>
      <c r="E3462" s="59" t="s">
        <v>269</v>
      </c>
    </row>
    <row r="3463" spans="1:5">
      <c r="A3463" s="64">
        <v>6947</v>
      </c>
      <c r="B3463" s="64">
        <v>7</v>
      </c>
      <c r="C3463" s="59">
        <v>680</v>
      </c>
      <c r="D3463" s="59">
        <v>340</v>
      </c>
      <c r="E3463" s="59" t="s">
        <v>269</v>
      </c>
    </row>
    <row r="3464" spans="1:5">
      <c r="A3464" s="64">
        <v>6951</v>
      </c>
      <c r="B3464" s="64">
        <v>7</v>
      </c>
      <c r="C3464" s="59">
        <v>680</v>
      </c>
      <c r="D3464" s="59">
        <v>340</v>
      </c>
      <c r="E3464" s="59" t="s">
        <v>269</v>
      </c>
    </row>
    <row r="3465" spans="1:5">
      <c r="A3465" s="64">
        <v>6952</v>
      </c>
      <c r="B3465" s="64">
        <v>7</v>
      </c>
      <c r="C3465" s="59">
        <v>680</v>
      </c>
      <c r="D3465" s="59">
        <v>340</v>
      </c>
      <c r="E3465" s="59" t="s">
        <v>269</v>
      </c>
    </row>
    <row r="3466" spans="1:5">
      <c r="A3466" s="64">
        <v>6953</v>
      </c>
      <c r="B3466" s="64">
        <v>7</v>
      </c>
      <c r="C3466" s="59">
        <v>680</v>
      </c>
      <c r="D3466" s="59">
        <v>340</v>
      </c>
      <c r="E3466" s="59" t="s">
        <v>269</v>
      </c>
    </row>
    <row r="3467" spans="1:5">
      <c r="A3467" s="64">
        <v>6954</v>
      </c>
      <c r="B3467" s="64">
        <v>7</v>
      </c>
      <c r="C3467" s="59">
        <v>680</v>
      </c>
      <c r="D3467" s="59">
        <v>340</v>
      </c>
      <c r="E3467" s="59" t="s">
        <v>269</v>
      </c>
    </row>
    <row r="3468" spans="1:5">
      <c r="A3468" s="64">
        <v>6955</v>
      </c>
      <c r="B3468" s="64">
        <v>7</v>
      </c>
      <c r="C3468" s="59">
        <v>680</v>
      </c>
      <c r="D3468" s="59">
        <v>340</v>
      </c>
      <c r="E3468" s="59" t="s">
        <v>269</v>
      </c>
    </row>
    <row r="3469" spans="1:5">
      <c r="A3469" s="64">
        <v>6956</v>
      </c>
      <c r="B3469" s="64">
        <v>7</v>
      </c>
      <c r="C3469" s="59">
        <v>680</v>
      </c>
      <c r="D3469" s="59">
        <v>340</v>
      </c>
      <c r="E3469" s="59" t="s">
        <v>269</v>
      </c>
    </row>
    <row r="3470" spans="1:5">
      <c r="A3470" s="64">
        <v>6957</v>
      </c>
      <c r="B3470" s="64">
        <v>7</v>
      </c>
      <c r="C3470" s="59">
        <v>680</v>
      </c>
      <c r="D3470" s="59">
        <v>340</v>
      </c>
      <c r="E3470" s="59" t="s">
        <v>269</v>
      </c>
    </row>
    <row r="3471" spans="1:5">
      <c r="A3471" s="64">
        <v>6958</v>
      </c>
      <c r="B3471" s="64">
        <v>7</v>
      </c>
      <c r="C3471" s="59">
        <v>680</v>
      </c>
      <c r="D3471" s="59">
        <v>340</v>
      </c>
      <c r="E3471" s="59" t="s">
        <v>269</v>
      </c>
    </row>
    <row r="3472" spans="1:5">
      <c r="A3472" s="64">
        <v>6959</v>
      </c>
      <c r="B3472" s="64">
        <v>7</v>
      </c>
      <c r="C3472" s="59">
        <v>680</v>
      </c>
      <c r="D3472" s="59">
        <v>340</v>
      </c>
      <c r="E3472" s="59" t="s">
        <v>269</v>
      </c>
    </row>
    <row r="3473" spans="1:5">
      <c r="A3473" s="64">
        <v>6960</v>
      </c>
      <c r="B3473" s="64">
        <v>7</v>
      </c>
      <c r="C3473" s="59">
        <v>680</v>
      </c>
      <c r="D3473" s="59">
        <v>340</v>
      </c>
      <c r="E3473" s="59" t="s">
        <v>269</v>
      </c>
    </row>
    <row r="3474" spans="1:5">
      <c r="A3474" s="64">
        <v>6961</v>
      </c>
      <c r="B3474" s="64">
        <v>7</v>
      </c>
      <c r="C3474" s="59">
        <v>680</v>
      </c>
      <c r="D3474" s="59">
        <v>340</v>
      </c>
      <c r="E3474" s="59" t="s">
        <v>269</v>
      </c>
    </row>
    <row r="3475" spans="1:5">
      <c r="A3475" s="64">
        <v>6962</v>
      </c>
      <c r="B3475" s="64">
        <v>7</v>
      </c>
      <c r="C3475" s="59">
        <v>680</v>
      </c>
      <c r="D3475" s="59">
        <v>340</v>
      </c>
      <c r="E3475" s="59" t="s">
        <v>269</v>
      </c>
    </row>
    <row r="3476" spans="1:5">
      <c r="A3476" s="64">
        <v>6963</v>
      </c>
      <c r="B3476" s="64">
        <v>7</v>
      </c>
      <c r="C3476" s="59">
        <v>680</v>
      </c>
      <c r="D3476" s="59">
        <v>340</v>
      </c>
      <c r="E3476" s="59" t="s">
        <v>269</v>
      </c>
    </row>
    <row r="3477" spans="1:5">
      <c r="A3477" s="64">
        <v>6964</v>
      </c>
      <c r="B3477" s="64">
        <v>7</v>
      </c>
      <c r="C3477" s="59">
        <v>680</v>
      </c>
      <c r="D3477" s="59">
        <v>340</v>
      </c>
      <c r="E3477" s="59" t="s">
        <v>269</v>
      </c>
    </row>
    <row r="3478" spans="1:5">
      <c r="A3478" s="64">
        <v>6965</v>
      </c>
      <c r="B3478" s="64">
        <v>7</v>
      </c>
      <c r="C3478" s="59">
        <v>680</v>
      </c>
      <c r="D3478" s="59">
        <v>340</v>
      </c>
      <c r="E3478" s="59" t="s">
        <v>269</v>
      </c>
    </row>
    <row r="3479" spans="1:5">
      <c r="A3479" s="64">
        <v>6966</v>
      </c>
      <c r="B3479" s="64">
        <v>7</v>
      </c>
      <c r="C3479" s="59">
        <v>680</v>
      </c>
      <c r="D3479" s="59">
        <v>340</v>
      </c>
      <c r="E3479" s="59" t="s">
        <v>269</v>
      </c>
    </row>
    <row r="3480" spans="1:5">
      <c r="A3480" s="64">
        <v>6967</v>
      </c>
      <c r="B3480" s="64">
        <v>7</v>
      </c>
      <c r="C3480" s="59">
        <v>680</v>
      </c>
      <c r="D3480" s="59">
        <v>340</v>
      </c>
      <c r="E3480" s="59" t="s">
        <v>269</v>
      </c>
    </row>
    <row r="3481" spans="1:5">
      <c r="A3481" s="64">
        <v>6968</v>
      </c>
      <c r="B3481" s="64">
        <v>7</v>
      </c>
      <c r="C3481" s="59">
        <v>680</v>
      </c>
      <c r="D3481" s="59">
        <v>340</v>
      </c>
      <c r="E3481" s="59" t="s">
        <v>269</v>
      </c>
    </row>
    <row r="3482" spans="1:5">
      <c r="A3482" s="64">
        <v>6969</v>
      </c>
      <c r="B3482" s="64">
        <v>7</v>
      </c>
      <c r="C3482" s="59">
        <v>680</v>
      </c>
      <c r="D3482" s="59">
        <v>340</v>
      </c>
      <c r="E3482" s="59" t="s">
        <v>269</v>
      </c>
    </row>
    <row r="3483" spans="1:5">
      <c r="A3483" s="64">
        <v>6970</v>
      </c>
      <c r="B3483" s="64">
        <v>7</v>
      </c>
      <c r="C3483" s="59">
        <v>680</v>
      </c>
      <c r="D3483" s="59">
        <v>340</v>
      </c>
      <c r="E3483" s="59" t="s">
        <v>269</v>
      </c>
    </row>
    <row r="3484" spans="1:5">
      <c r="A3484" s="64">
        <v>6971</v>
      </c>
      <c r="B3484" s="64">
        <v>7</v>
      </c>
      <c r="C3484" s="59">
        <v>680</v>
      </c>
      <c r="D3484" s="59">
        <v>340</v>
      </c>
      <c r="E3484" s="59" t="s">
        <v>269</v>
      </c>
    </row>
    <row r="3485" spans="1:5">
      <c r="A3485" s="64">
        <v>6979</v>
      </c>
      <c r="B3485" s="64">
        <v>7</v>
      </c>
      <c r="C3485" s="59">
        <v>680</v>
      </c>
      <c r="D3485" s="59">
        <v>340</v>
      </c>
      <c r="E3485" s="59" t="s">
        <v>269</v>
      </c>
    </row>
    <row r="3486" spans="1:5">
      <c r="A3486" s="64">
        <v>6980</v>
      </c>
      <c r="B3486" s="64">
        <v>7</v>
      </c>
      <c r="C3486" s="59">
        <v>680</v>
      </c>
      <c r="D3486" s="59">
        <v>340</v>
      </c>
      <c r="E3486" s="59" t="s">
        <v>269</v>
      </c>
    </row>
    <row r="3487" spans="1:5">
      <c r="A3487" s="64">
        <v>6981</v>
      </c>
      <c r="B3487" s="64">
        <v>7</v>
      </c>
      <c r="C3487" s="59">
        <v>680</v>
      </c>
      <c r="D3487" s="59">
        <v>340</v>
      </c>
      <c r="E3487" s="59" t="s">
        <v>269</v>
      </c>
    </row>
    <row r="3488" spans="1:5">
      <c r="A3488" s="64">
        <v>6982</v>
      </c>
      <c r="B3488" s="64">
        <v>7</v>
      </c>
      <c r="C3488" s="59">
        <v>680</v>
      </c>
      <c r="D3488" s="59">
        <v>340</v>
      </c>
      <c r="E3488" s="59" t="s">
        <v>269</v>
      </c>
    </row>
    <row r="3489" spans="1:5">
      <c r="A3489" s="64">
        <v>6983</v>
      </c>
      <c r="B3489" s="64">
        <v>7</v>
      </c>
      <c r="C3489" s="59">
        <v>680</v>
      </c>
      <c r="D3489" s="59">
        <v>340</v>
      </c>
      <c r="E3489" s="59" t="s">
        <v>269</v>
      </c>
    </row>
    <row r="3490" spans="1:5">
      <c r="A3490" s="64">
        <v>6984</v>
      </c>
      <c r="B3490" s="64">
        <v>7</v>
      </c>
      <c r="C3490" s="59">
        <v>680</v>
      </c>
      <c r="D3490" s="59">
        <v>340</v>
      </c>
      <c r="E3490" s="59" t="s">
        <v>269</v>
      </c>
    </row>
    <row r="3491" spans="1:5">
      <c r="A3491" s="64">
        <v>6985</v>
      </c>
      <c r="B3491" s="64">
        <v>7</v>
      </c>
      <c r="C3491" s="59">
        <v>680</v>
      </c>
      <c r="D3491" s="59">
        <v>340</v>
      </c>
      <c r="E3491" s="59" t="s">
        <v>269</v>
      </c>
    </row>
    <row r="3492" spans="1:5">
      <c r="A3492" s="64">
        <v>6986</v>
      </c>
      <c r="B3492" s="64">
        <v>7</v>
      </c>
      <c r="C3492" s="59">
        <v>680</v>
      </c>
      <c r="D3492" s="59">
        <v>340</v>
      </c>
      <c r="E3492" s="59" t="s">
        <v>269</v>
      </c>
    </row>
    <row r="3493" spans="1:5">
      <c r="A3493" s="64">
        <v>6987</v>
      </c>
      <c r="B3493" s="64">
        <v>7</v>
      </c>
      <c r="C3493" s="59">
        <v>680</v>
      </c>
      <c r="D3493" s="59">
        <v>340</v>
      </c>
      <c r="E3493" s="59" t="s">
        <v>269</v>
      </c>
    </row>
    <row r="3494" spans="1:5">
      <c r="A3494" s="64">
        <v>6988</v>
      </c>
      <c r="B3494" s="64">
        <v>7</v>
      </c>
      <c r="C3494" s="59">
        <v>680</v>
      </c>
      <c r="D3494" s="59">
        <v>340</v>
      </c>
      <c r="E3494" s="59" t="s">
        <v>269</v>
      </c>
    </row>
    <row r="3495" spans="1:5">
      <c r="A3495" s="64">
        <v>6989</v>
      </c>
      <c r="B3495" s="64">
        <v>7</v>
      </c>
      <c r="C3495" s="59">
        <v>680</v>
      </c>
      <c r="D3495" s="59">
        <v>340</v>
      </c>
      <c r="E3495" s="59" t="s">
        <v>269</v>
      </c>
    </row>
    <row r="3496" spans="1:5">
      <c r="A3496" s="64">
        <v>6990</v>
      </c>
      <c r="B3496" s="64">
        <v>7</v>
      </c>
      <c r="C3496" s="59">
        <v>680</v>
      </c>
      <c r="D3496" s="59">
        <v>340</v>
      </c>
      <c r="E3496" s="59" t="s">
        <v>269</v>
      </c>
    </row>
    <row r="3497" spans="1:5">
      <c r="A3497" s="64">
        <v>6991</v>
      </c>
      <c r="B3497" s="64">
        <v>7</v>
      </c>
      <c r="C3497" s="59">
        <v>680</v>
      </c>
      <c r="D3497" s="59">
        <v>340</v>
      </c>
      <c r="E3497" s="59" t="s">
        <v>269</v>
      </c>
    </row>
    <row r="3498" spans="1:5">
      <c r="A3498" s="64">
        <v>6992</v>
      </c>
      <c r="B3498" s="64">
        <v>7</v>
      </c>
      <c r="C3498" s="59">
        <v>680</v>
      </c>
      <c r="D3498" s="59">
        <v>340</v>
      </c>
      <c r="E3498" s="59" t="s">
        <v>269</v>
      </c>
    </row>
    <row r="3499" spans="1:5">
      <c r="A3499" s="64">
        <v>6997</v>
      </c>
      <c r="B3499" s="64">
        <v>7</v>
      </c>
      <c r="C3499" s="59">
        <v>680</v>
      </c>
      <c r="D3499" s="59">
        <v>340</v>
      </c>
      <c r="E3499" s="59" t="s">
        <v>269</v>
      </c>
    </row>
    <row r="3500" spans="1:5">
      <c r="A3500" s="64">
        <v>7000</v>
      </c>
      <c r="B3500" s="64">
        <v>26</v>
      </c>
      <c r="C3500" s="59">
        <v>2049</v>
      </c>
      <c r="D3500" s="59">
        <v>29</v>
      </c>
      <c r="E3500" s="59" t="s">
        <v>270</v>
      </c>
    </row>
    <row r="3501" spans="1:5">
      <c r="A3501" s="64">
        <v>7001</v>
      </c>
      <c r="B3501" s="64">
        <v>26</v>
      </c>
      <c r="C3501" s="59">
        <v>2049</v>
      </c>
      <c r="D3501" s="59">
        <v>29</v>
      </c>
      <c r="E3501" s="59" t="s">
        <v>270</v>
      </c>
    </row>
    <row r="3502" spans="1:5">
      <c r="A3502" s="64">
        <v>7002</v>
      </c>
      <c r="B3502" s="64">
        <v>26</v>
      </c>
      <c r="C3502" s="59">
        <v>2049</v>
      </c>
      <c r="D3502" s="59">
        <v>29</v>
      </c>
      <c r="E3502" s="59" t="s">
        <v>270</v>
      </c>
    </row>
    <row r="3503" spans="1:5">
      <c r="A3503" s="64">
        <v>7004</v>
      </c>
      <c r="B3503" s="64">
        <v>26</v>
      </c>
      <c r="C3503" s="59">
        <v>2049</v>
      </c>
      <c r="D3503" s="59">
        <v>29</v>
      </c>
      <c r="E3503" s="59" t="s">
        <v>270</v>
      </c>
    </row>
    <row r="3504" spans="1:5">
      <c r="A3504" s="64">
        <v>7005</v>
      </c>
      <c r="B3504" s="64">
        <v>26</v>
      </c>
      <c r="C3504" s="59">
        <v>2049</v>
      </c>
      <c r="D3504" s="59">
        <v>29</v>
      </c>
      <c r="E3504" s="59" t="s">
        <v>270</v>
      </c>
    </row>
    <row r="3505" spans="1:5">
      <c r="A3505" s="64">
        <v>7006</v>
      </c>
      <c r="B3505" s="64">
        <v>26</v>
      </c>
      <c r="C3505" s="59">
        <v>2049</v>
      </c>
      <c r="D3505" s="59">
        <v>29</v>
      </c>
      <c r="E3505" s="59" t="s">
        <v>270</v>
      </c>
    </row>
    <row r="3506" spans="1:5">
      <c r="A3506" s="64">
        <v>7007</v>
      </c>
      <c r="B3506" s="64">
        <v>26</v>
      </c>
      <c r="C3506" s="59">
        <v>2049</v>
      </c>
      <c r="D3506" s="59">
        <v>29</v>
      </c>
      <c r="E3506" s="59" t="s">
        <v>270</v>
      </c>
    </row>
    <row r="3507" spans="1:5">
      <c r="A3507" s="64">
        <v>7008</v>
      </c>
      <c r="B3507" s="64">
        <v>26</v>
      </c>
      <c r="C3507" s="59">
        <v>2049</v>
      </c>
      <c r="D3507" s="59">
        <v>29</v>
      </c>
      <c r="E3507" s="59" t="s">
        <v>270</v>
      </c>
    </row>
    <row r="3508" spans="1:5">
      <c r="A3508" s="64">
        <v>7009</v>
      </c>
      <c r="B3508" s="64">
        <v>26</v>
      </c>
      <c r="C3508" s="59">
        <v>2049</v>
      </c>
      <c r="D3508" s="59">
        <v>29</v>
      </c>
      <c r="E3508" s="59" t="s">
        <v>270</v>
      </c>
    </row>
    <row r="3509" spans="1:5">
      <c r="A3509" s="64">
        <v>7010</v>
      </c>
      <c r="B3509" s="64">
        <v>26</v>
      </c>
      <c r="C3509" s="59">
        <v>2049</v>
      </c>
      <c r="D3509" s="59">
        <v>29</v>
      </c>
      <c r="E3509" s="59" t="s">
        <v>270</v>
      </c>
    </row>
    <row r="3510" spans="1:5">
      <c r="A3510" s="64">
        <v>7011</v>
      </c>
      <c r="B3510" s="64">
        <v>26</v>
      </c>
      <c r="C3510" s="59">
        <v>2049</v>
      </c>
      <c r="D3510" s="59">
        <v>29</v>
      </c>
      <c r="E3510" s="59" t="s">
        <v>270</v>
      </c>
    </row>
    <row r="3511" spans="1:5">
      <c r="A3511" s="64">
        <v>7012</v>
      </c>
      <c r="B3511" s="64">
        <v>26</v>
      </c>
      <c r="C3511" s="59">
        <v>2049</v>
      </c>
      <c r="D3511" s="59">
        <v>29</v>
      </c>
      <c r="E3511" s="59" t="s">
        <v>270</v>
      </c>
    </row>
    <row r="3512" spans="1:5">
      <c r="A3512" s="64">
        <v>7015</v>
      </c>
      <c r="B3512" s="64">
        <v>26</v>
      </c>
      <c r="C3512" s="59">
        <v>2049</v>
      </c>
      <c r="D3512" s="59">
        <v>29</v>
      </c>
      <c r="E3512" s="59" t="s">
        <v>270</v>
      </c>
    </row>
    <row r="3513" spans="1:5">
      <c r="A3513" s="64">
        <v>7016</v>
      </c>
      <c r="B3513" s="64">
        <v>26</v>
      </c>
      <c r="C3513" s="59">
        <v>2049</v>
      </c>
      <c r="D3513" s="59">
        <v>29</v>
      </c>
      <c r="E3513" s="59" t="s">
        <v>270</v>
      </c>
    </row>
    <row r="3514" spans="1:5">
      <c r="A3514" s="64">
        <v>7017</v>
      </c>
      <c r="B3514" s="64">
        <v>26</v>
      </c>
      <c r="C3514" s="59">
        <v>2049</v>
      </c>
      <c r="D3514" s="59">
        <v>29</v>
      </c>
      <c r="E3514" s="59" t="s">
        <v>270</v>
      </c>
    </row>
    <row r="3515" spans="1:5">
      <c r="A3515" s="64">
        <v>7018</v>
      </c>
      <c r="B3515" s="64">
        <v>26</v>
      </c>
      <c r="C3515" s="59">
        <v>2049</v>
      </c>
      <c r="D3515" s="59">
        <v>29</v>
      </c>
      <c r="E3515" s="59" t="s">
        <v>270</v>
      </c>
    </row>
    <row r="3516" spans="1:5">
      <c r="A3516" s="64">
        <v>7019</v>
      </c>
      <c r="B3516" s="64">
        <v>26</v>
      </c>
      <c r="C3516" s="59">
        <v>2049</v>
      </c>
      <c r="D3516" s="59">
        <v>29</v>
      </c>
      <c r="E3516" s="59" t="s">
        <v>270</v>
      </c>
    </row>
    <row r="3517" spans="1:5">
      <c r="A3517" s="64">
        <v>7020</v>
      </c>
      <c r="B3517" s="64">
        <v>26</v>
      </c>
      <c r="C3517" s="59">
        <v>2049</v>
      </c>
      <c r="D3517" s="59">
        <v>29</v>
      </c>
      <c r="E3517" s="59" t="s">
        <v>270</v>
      </c>
    </row>
    <row r="3518" spans="1:5">
      <c r="A3518" s="64">
        <v>7021</v>
      </c>
      <c r="B3518" s="64">
        <v>26</v>
      </c>
      <c r="C3518" s="59">
        <v>2049</v>
      </c>
      <c r="D3518" s="59">
        <v>29</v>
      </c>
      <c r="E3518" s="59" t="s">
        <v>270</v>
      </c>
    </row>
    <row r="3519" spans="1:5">
      <c r="A3519" s="64">
        <v>7022</v>
      </c>
      <c r="B3519" s="64">
        <v>26</v>
      </c>
      <c r="C3519" s="59">
        <v>2049</v>
      </c>
      <c r="D3519" s="59">
        <v>29</v>
      </c>
      <c r="E3519" s="59" t="s">
        <v>270</v>
      </c>
    </row>
    <row r="3520" spans="1:5">
      <c r="A3520" s="64">
        <v>7023</v>
      </c>
      <c r="B3520" s="64">
        <v>26</v>
      </c>
      <c r="C3520" s="59">
        <v>2049</v>
      </c>
      <c r="D3520" s="59">
        <v>29</v>
      </c>
      <c r="E3520" s="59" t="s">
        <v>270</v>
      </c>
    </row>
    <row r="3521" spans="1:5">
      <c r="A3521" s="64">
        <v>7024</v>
      </c>
      <c r="B3521" s="64">
        <v>26</v>
      </c>
      <c r="C3521" s="59">
        <v>2049</v>
      </c>
      <c r="D3521" s="59">
        <v>29</v>
      </c>
      <c r="E3521" s="59" t="s">
        <v>270</v>
      </c>
    </row>
    <row r="3522" spans="1:5">
      <c r="A3522" s="64">
        <v>7025</v>
      </c>
      <c r="B3522" s="64">
        <v>26</v>
      </c>
      <c r="C3522" s="59">
        <v>2049</v>
      </c>
      <c r="D3522" s="59">
        <v>29</v>
      </c>
      <c r="E3522" s="59" t="s">
        <v>270</v>
      </c>
    </row>
    <row r="3523" spans="1:5">
      <c r="A3523" s="64">
        <v>7026</v>
      </c>
      <c r="B3523" s="64">
        <v>26</v>
      </c>
      <c r="C3523" s="59">
        <v>2049</v>
      </c>
      <c r="D3523" s="59">
        <v>29</v>
      </c>
      <c r="E3523" s="59" t="s">
        <v>270</v>
      </c>
    </row>
    <row r="3524" spans="1:5">
      <c r="A3524" s="64">
        <v>7027</v>
      </c>
      <c r="B3524" s="64">
        <v>26</v>
      </c>
      <c r="C3524" s="59">
        <v>2049</v>
      </c>
      <c r="D3524" s="59">
        <v>29</v>
      </c>
      <c r="E3524" s="59" t="s">
        <v>270</v>
      </c>
    </row>
    <row r="3525" spans="1:5">
      <c r="A3525" s="64">
        <v>7030</v>
      </c>
      <c r="B3525" s="64">
        <v>26</v>
      </c>
      <c r="C3525" s="59">
        <v>2049</v>
      </c>
      <c r="D3525" s="59">
        <v>29</v>
      </c>
      <c r="E3525" s="59" t="s">
        <v>270</v>
      </c>
    </row>
    <row r="3526" spans="1:5">
      <c r="A3526" s="64">
        <v>7050</v>
      </c>
      <c r="B3526" s="64">
        <v>26</v>
      </c>
      <c r="C3526" s="59">
        <v>2049</v>
      </c>
      <c r="D3526" s="59">
        <v>29</v>
      </c>
      <c r="E3526" s="59" t="s">
        <v>270</v>
      </c>
    </row>
    <row r="3527" spans="1:5">
      <c r="A3527" s="64">
        <v>7051</v>
      </c>
      <c r="B3527" s="64">
        <v>26</v>
      </c>
      <c r="C3527" s="59">
        <v>2049</v>
      </c>
      <c r="D3527" s="59">
        <v>29</v>
      </c>
      <c r="E3527" s="59" t="s">
        <v>270</v>
      </c>
    </row>
    <row r="3528" spans="1:5">
      <c r="A3528" s="64">
        <v>7052</v>
      </c>
      <c r="B3528" s="64">
        <v>26</v>
      </c>
      <c r="C3528" s="59">
        <v>2049</v>
      </c>
      <c r="D3528" s="59">
        <v>29</v>
      </c>
      <c r="E3528" s="59" t="s">
        <v>270</v>
      </c>
    </row>
    <row r="3529" spans="1:5">
      <c r="A3529" s="64">
        <v>7053</v>
      </c>
      <c r="B3529" s="64">
        <v>26</v>
      </c>
      <c r="C3529" s="59">
        <v>2049</v>
      </c>
      <c r="D3529" s="59">
        <v>29</v>
      </c>
      <c r="E3529" s="59" t="s">
        <v>270</v>
      </c>
    </row>
    <row r="3530" spans="1:5">
      <c r="A3530" s="64">
        <v>7054</v>
      </c>
      <c r="B3530" s="64">
        <v>26</v>
      </c>
      <c r="C3530" s="59">
        <v>2049</v>
      </c>
      <c r="D3530" s="59">
        <v>29</v>
      </c>
      <c r="E3530" s="59" t="s">
        <v>270</v>
      </c>
    </row>
    <row r="3531" spans="1:5">
      <c r="A3531" s="64">
        <v>7055</v>
      </c>
      <c r="B3531" s="64">
        <v>26</v>
      </c>
      <c r="C3531" s="59">
        <v>2049</v>
      </c>
      <c r="D3531" s="59">
        <v>29</v>
      </c>
      <c r="E3531" s="59" t="s">
        <v>270</v>
      </c>
    </row>
    <row r="3532" spans="1:5">
      <c r="A3532" s="64">
        <v>7109</v>
      </c>
      <c r="B3532" s="64">
        <v>26</v>
      </c>
      <c r="C3532" s="59">
        <v>2049</v>
      </c>
      <c r="D3532" s="59">
        <v>29</v>
      </c>
      <c r="E3532" s="59" t="s">
        <v>270</v>
      </c>
    </row>
    <row r="3533" spans="1:5">
      <c r="A3533" s="64">
        <v>7112</v>
      </c>
      <c r="B3533" s="64">
        <v>26</v>
      </c>
      <c r="C3533" s="59">
        <v>2049</v>
      </c>
      <c r="D3533" s="59">
        <v>29</v>
      </c>
      <c r="E3533" s="59" t="s">
        <v>270</v>
      </c>
    </row>
    <row r="3534" spans="1:5">
      <c r="A3534" s="64">
        <v>7113</v>
      </c>
      <c r="B3534" s="64">
        <v>26</v>
      </c>
      <c r="C3534" s="59">
        <v>2049</v>
      </c>
      <c r="D3534" s="59">
        <v>29</v>
      </c>
      <c r="E3534" s="59" t="s">
        <v>270</v>
      </c>
    </row>
    <row r="3535" spans="1:5">
      <c r="A3535" s="64">
        <v>7116</v>
      </c>
      <c r="B3535" s="64">
        <v>26</v>
      </c>
      <c r="C3535" s="59">
        <v>2049</v>
      </c>
      <c r="D3535" s="59">
        <v>29</v>
      </c>
      <c r="E3535" s="59" t="s">
        <v>270</v>
      </c>
    </row>
    <row r="3536" spans="1:5">
      <c r="A3536" s="64">
        <v>7117</v>
      </c>
      <c r="B3536" s="64">
        <v>26</v>
      </c>
      <c r="C3536" s="59">
        <v>2049</v>
      </c>
      <c r="D3536" s="59">
        <v>29</v>
      </c>
      <c r="E3536" s="59" t="s">
        <v>270</v>
      </c>
    </row>
    <row r="3537" spans="1:5">
      <c r="A3537" s="64">
        <v>7119</v>
      </c>
      <c r="B3537" s="64">
        <v>25</v>
      </c>
      <c r="C3537" s="59">
        <v>2421</v>
      </c>
      <c r="D3537" s="59">
        <v>25</v>
      </c>
      <c r="E3537" s="59" t="s">
        <v>270</v>
      </c>
    </row>
    <row r="3538" spans="1:5">
      <c r="A3538" s="64">
        <v>7120</v>
      </c>
      <c r="B3538" s="64">
        <v>25</v>
      </c>
      <c r="C3538" s="59">
        <v>2421</v>
      </c>
      <c r="D3538" s="59">
        <v>25</v>
      </c>
      <c r="E3538" s="59" t="s">
        <v>270</v>
      </c>
    </row>
    <row r="3539" spans="1:5">
      <c r="A3539" s="64">
        <v>7139</v>
      </c>
      <c r="B3539" s="64">
        <v>23</v>
      </c>
      <c r="C3539" s="59">
        <v>2516</v>
      </c>
      <c r="D3539" s="59">
        <v>48</v>
      </c>
      <c r="E3539" s="59" t="s">
        <v>270</v>
      </c>
    </row>
    <row r="3540" spans="1:5">
      <c r="A3540" s="64">
        <v>7140</v>
      </c>
      <c r="B3540" s="64">
        <v>26</v>
      </c>
      <c r="C3540" s="59">
        <v>2049</v>
      </c>
      <c r="D3540" s="59">
        <v>29</v>
      </c>
      <c r="E3540" s="59" t="s">
        <v>270</v>
      </c>
    </row>
    <row r="3541" spans="1:5">
      <c r="A3541" s="64">
        <v>7150</v>
      </c>
      <c r="B3541" s="64">
        <v>26</v>
      </c>
      <c r="C3541" s="59">
        <v>2049</v>
      </c>
      <c r="D3541" s="59">
        <v>29</v>
      </c>
      <c r="E3541" s="59" t="s">
        <v>270</v>
      </c>
    </row>
    <row r="3542" spans="1:5">
      <c r="A3542" s="64">
        <v>7151</v>
      </c>
      <c r="B3542" s="64">
        <v>26</v>
      </c>
      <c r="C3542" s="59">
        <v>2049</v>
      </c>
      <c r="D3542" s="59">
        <v>29</v>
      </c>
      <c r="E3542" s="59" t="s">
        <v>270</v>
      </c>
    </row>
    <row r="3543" spans="1:5">
      <c r="A3543" s="64">
        <v>7155</v>
      </c>
      <c r="B3543" s="64">
        <v>26</v>
      </c>
      <c r="C3543" s="59">
        <v>2049</v>
      </c>
      <c r="D3543" s="59">
        <v>29</v>
      </c>
      <c r="E3543" s="59" t="s">
        <v>270</v>
      </c>
    </row>
    <row r="3544" spans="1:5">
      <c r="A3544" s="64">
        <v>7162</v>
      </c>
      <c r="B3544" s="64">
        <v>26</v>
      </c>
      <c r="C3544" s="59">
        <v>2049</v>
      </c>
      <c r="D3544" s="59">
        <v>29</v>
      </c>
      <c r="E3544" s="59" t="s">
        <v>270</v>
      </c>
    </row>
    <row r="3545" spans="1:5">
      <c r="A3545" s="64">
        <v>7163</v>
      </c>
      <c r="B3545" s="64">
        <v>26</v>
      </c>
      <c r="C3545" s="59">
        <v>2049</v>
      </c>
      <c r="D3545" s="59">
        <v>29</v>
      </c>
      <c r="E3545" s="59" t="s">
        <v>270</v>
      </c>
    </row>
    <row r="3546" spans="1:5">
      <c r="A3546" s="64">
        <v>7170</v>
      </c>
      <c r="B3546" s="64">
        <v>26</v>
      </c>
      <c r="C3546" s="59">
        <v>2049</v>
      </c>
      <c r="D3546" s="59">
        <v>29</v>
      </c>
      <c r="E3546" s="59" t="s">
        <v>270</v>
      </c>
    </row>
    <row r="3547" spans="1:5">
      <c r="A3547" s="64">
        <v>7171</v>
      </c>
      <c r="B3547" s="64">
        <v>26</v>
      </c>
      <c r="C3547" s="59">
        <v>2049</v>
      </c>
      <c r="D3547" s="59">
        <v>29</v>
      </c>
      <c r="E3547" s="59" t="s">
        <v>270</v>
      </c>
    </row>
    <row r="3548" spans="1:5">
      <c r="A3548" s="64">
        <v>7172</v>
      </c>
      <c r="B3548" s="64">
        <v>26</v>
      </c>
      <c r="C3548" s="59">
        <v>2049</v>
      </c>
      <c r="D3548" s="59">
        <v>29</v>
      </c>
      <c r="E3548" s="59" t="s">
        <v>270</v>
      </c>
    </row>
    <row r="3549" spans="1:5">
      <c r="A3549" s="64">
        <v>7173</v>
      </c>
      <c r="B3549" s="64">
        <v>26</v>
      </c>
      <c r="C3549" s="59">
        <v>2049</v>
      </c>
      <c r="D3549" s="59">
        <v>29</v>
      </c>
      <c r="E3549" s="59" t="s">
        <v>270</v>
      </c>
    </row>
    <row r="3550" spans="1:5">
      <c r="A3550" s="64">
        <v>7174</v>
      </c>
      <c r="B3550" s="64">
        <v>26</v>
      </c>
      <c r="C3550" s="59">
        <v>2049</v>
      </c>
      <c r="D3550" s="59">
        <v>29</v>
      </c>
      <c r="E3550" s="59" t="s">
        <v>270</v>
      </c>
    </row>
    <row r="3551" spans="1:5">
      <c r="A3551" s="64">
        <v>7175</v>
      </c>
      <c r="B3551" s="64">
        <v>26</v>
      </c>
      <c r="C3551" s="59">
        <v>2049</v>
      </c>
      <c r="D3551" s="59">
        <v>29</v>
      </c>
      <c r="E3551" s="59" t="s">
        <v>270</v>
      </c>
    </row>
    <row r="3552" spans="1:5">
      <c r="A3552" s="64">
        <v>7176</v>
      </c>
      <c r="B3552" s="64">
        <v>26</v>
      </c>
      <c r="C3552" s="59">
        <v>2049</v>
      </c>
      <c r="D3552" s="59">
        <v>29</v>
      </c>
      <c r="E3552" s="59" t="s">
        <v>270</v>
      </c>
    </row>
    <row r="3553" spans="1:5">
      <c r="A3553" s="64">
        <v>7177</v>
      </c>
      <c r="B3553" s="64">
        <v>26</v>
      </c>
      <c r="C3553" s="59">
        <v>2049</v>
      </c>
      <c r="D3553" s="59">
        <v>29</v>
      </c>
      <c r="E3553" s="59" t="s">
        <v>270</v>
      </c>
    </row>
    <row r="3554" spans="1:5">
      <c r="A3554" s="64">
        <v>7178</v>
      </c>
      <c r="B3554" s="64">
        <v>26</v>
      </c>
      <c r="C3554" s="59">
        <v>2049</v>
      </c>
      <c r="D3554" s="59">
        <v>29</v>
      </c>
      <c r="E3554" s="59" t="s">
        <v>270</v>
      </c>
    </row>
    <row r="3555" spans="1:5">
      <c r="A3555" s="64">
        <v>7179</v>
      </c>
      <c r="B3555" s="64">
        <v>26</v>
      </c>
      <c r="C3555" s="59">
        <v>2049</v>
      </c>
      <c r="D3555" s="59">
        <v>29</v>
      </c>
      <c r="E3555" s="59" t="s">
        <v>270</v>
      </c>
    </row>
    <row r="3556" spans="1:5">
      <c r="A3556" s="64">
        <v>7180</v>
      </c>
      <c r="B3556" s="64">
        <v>26</v>
      </c>
      <c r="C3556" s="59">
        <v>2049</v>
      </c>
      <c r="D3556" s="59">
        <v>29</v>
      </c>
      <c r="E3556" s="59" t="s">
        <v>270</v>
      </c>
    </row>
    <row r="3557" spans="1:5">
      <c r="A3557" s="64">
        <v>7182</v>
      </c>
      <c r="B3557" s="64">
        <v>26</v>
      </c>
      <c r="C3557" s="59">
        <v>2049</v>
      </c>
      <c r="D3557" s="59">
        <v>29</v>
      </c>
      <c r="E3557" s="59" t="s">
        <v>270</v>
      </c>
    </row>
    <row r="3558" spans="1:5">
      <c r="A3558" s="64">
        <v>7183</v>
      </c>
      <c r="B3558" s="64">
        <v>26</v>
      </c>
      <c r="C3558" s="59">
        <v>2049</v>
      </c>
      <c r="D3558" s="59">
        <v>29</v>
      </c>
      <c r="E3558" s="59" t="s">
        <v>270</v>
      </c>
    </row>
    <row r="3559" spans="1:5">
      <c r="A3559" s="64">
        <v>7184</v>
      </c>
      <c r="B3559" s="64">
        <v>26</v>
      </c>
      <c r="C3559" s="59">
        <v>2049</v>
      </c>
      <c r="D3559" s="59">
        <v>29</v>
      </c>
      <c r="E3559" s="59" t="s">
        <v>270</v>
      </c>
    </row>
    <row r="3560" spans="1:5">
      <c r="A3560" s="64">
        <v>7185</v>
      </c>
      <c r="B3560" s="64">
        <v>26</v>
      </c>
      <c r="C3560" s="59">
        <v>2049</v>
      </c>
      <c r="D3560" s="59">
        <v>29</v>
      </c>
      <c r="E3560" s="59" t="s">
        <v>270</v>
      </c>
    </row>
    <row r="3561" spans="1:5">
      <c r="A3561" s="64">
        <v>7186</v>
      </c>
      <c r="B3561" s="64">
        <v>26</v>
      </c>
      <c r="C3561" s="59">
        <v>2049</v>
      </c>
      <c r="D3561" s="59">
        <v>29</v>
      </c>
      <c r="E3561" s="59" t="s">
        <v>270</v>
      </c>
    </row>
    <row r="3562" spans="1:5">
      <c r="A3562" s="64">
        <v>7187</v>
      </c>
      <c r="B3562" s="64">
        <v>26</v>
      </c>
      <c r="C3562" s="59">
        <v>2049</v>
      </c>
      <c r="D3562" s="59">
        <v>29</v>
      </c>
      <c r="E3562" s="59" t="s">
        <v>270</v>
      </c>
    </row>
    <row r="3563" spans="1:5">
      <c r="A3563" s="64">
        <v>7190</v>
      </c>
      <c r="B3563" s="64">
        <v>28</v>
      </c>
      <c r="C3563" s="59">
        <v>1869</v>
      </c>
      <c r="D3563" s="59">
        <v>80</v>
      </c>
      <c r="E3563" s="59" t="s">
        <v>270</v>
      </c>
    </row>
    <row r="3564" spans="1:5">
      <c r="A3564" s="64">
        <v>7209</v>
      </c>
      <c r="B3564" s="64">
        <v>25</v>
      </c>
      <c r="C3564" s="59">
        <v>2421</v>
      </c>
      <c r="D3564" s="59">
        <v>25</v>
      </c>
      <c r="E3564" s="59" t="s">
        <v>270</v>
      </c>
    </row>
    <row r="3565" spans="1:5">
      <c r="A3565" s="64">
        <v>7210</v>
      </c>
      <c r="B3565" s="64">
        <v>25</v>
      </c>
      <c r="C3565" s="59">
        <v>2421</v>
      </c>
      <c r="D3565" s="59">
        <v>25</v>
      </c>
      <c r="E3565" s="59" t="s">
        <v>270</v>
      </c>
    </row>
    <row r="3566" spans="1:5">
      <c r="A3566" s="64">
        <v>7211</v>
      </c>
      <c r="B3566" s="64">
        <v>25</v>
      </c>
      <c r="C3566" s="59">
        <v>2421</v>
      </c>
      <c r="D3566" s="59">
        <v>25</v>
      </c>
      <c r="E3566" s="59" t="s">
        <v>270</v>
      </c>
    </row>
    <row r="3567" spans="1:5">
      <c r="A3567" s="64">
        <v>7212</v>
      </c>
      <c r="B3567" s="64">
        <v>25</v>
      </c>
      <c r="C3567" s="59">
        <v>2421</v>
      </c>
      <c r="D3567" s="59">
        <v>25</v>
      </c>
      <c r="E3567" s="59" t="s">
        <v>270</v>
      </c>
    </row>
    <row r="3568" spans="1:5">
      <c r="A3568" s="64">
        <v>7213</v>
      </c>
      <c r="B3568" s="64">
        <v>28</v>
      </c>
      <c r="C3568" s="59">
        <v>1869</v>
      </c>
      <c r="D3568" s="59">
        <v>80</v>
      </c>
      <c r="E3568" s="59" t="s">
        <v>270</v>
      </c>
    </row>
    <row r="3569" spans="1:5">
      <c r="A3569" s="64">
        <v>7214</v>
      </c>
      <c r="B3569" s="64">
        <v>28</v>
      </c>
      <c r="C3569" s="59">
        <v>1869</v>
      </c>
      <c r="D3569" s="59">
        <v>80</v>
      </c>
      <c r="E3569" s="59" t="s">
        <v>270</v>
      </c>
    </row>
    <row r="3570" spans="1:5">
      <c r="A3570" s="64">
        <v>7215</v>
      </c>
      <c r="B3570" s="64">
        <v>28</v>
      </c>
      <c r="C3570" s="59">
        <v>1869</v>
      </c>
      <c r="D3570" s="59">
        <v>80</v>
      </c>
      <c r="E3570" s="59" t="s">
        <v>270</v>
      </c>
    </row>
    <row r="3571" spans="1:5">
      <c r="A3571" s="64">
        <v>7216</v>
      </c>
      <c r="B3571" s="64">
        <v>27</v>
      </c>
      <c r="C3571" s="59">
        <v>1903</v>
      </c>
      <c r="D3571" s="59">
        <v>137</v>
      </c>
      <c r="E3571" s="59" t="s">
        <v>270</v>
      </c>
    </row>
    <row r="3572" spans="1:5">
      <c r="A3572" s="64">
        <v>7248</v>
      </c>
      <c r="B3572" s="64">
        <v>25</v>
      </c>
      <c r="C3572" s="59">
        <v>2421</v>
      </c>
      <c r="D3572" s="59">
        <v>25</v>
      </c>
      <c r="E3572" s="59" t="s">
        <v>270</v>
      </c>
    </row>
    <row r="3573" spans="1:5">
      <c r="A3573" s="64">
        <v>7249</v>
      </c>
      <c r="B3573" s="64">
        <v>25</v>
      </c>
      <c r="C3573" s="59">
        <v>2421</v>
      </c>
      <c r="D3573" s="59">
        <v>25</v>
      </c>
      <c r="E3573" s="59" t="s">
        <v>270</v>
      </c>
    </row>
    <row r="3574" spans="1:5">
      <c r="A3574" s="64">
        <v>7250</v>
      </c>
      <c r="B3574" s="64">
        <v>25</v>
      </c>
      <c r="C3574" s="59">
        <v>2421</v>
      </c>
      <c r="D3574" s="59">
        <v>25</v>
      </c>
      <c r="E3574" s="59" t="s">
        <v>270</v>
      </c>
    </row>
    <row r="3575" spans="1:5">
      <c r="A3575" s="64">
        <v>7252</v>
      </c>
      <c r="B3575" s="64">
        <v>25</v>
      </c>
      <c r="C3575" s="59">
        <v>2421</v>
      </c>
      <c r="D3575" s="59">
        <v>25</v>
      </c>
      <c r="E3575" s="59" t="s">
        <v>270</v>
      </c>
    </row>
    <row r="3576" spans="1:5">
      <c r="A3576" s="64">
        <v>7253</v>
      </c>
      <c r="B3576" s="64">
        <v>25</v>
      </c>
      <c r="C3576" s="59">
        <v>2421</v>
      </c>
      <c r="D3576" s="59">
        <v>25</v>
      </c>
      <c r="E3576" s="59" t="s">
        <v>270</v>
      </c>
    </row>
    <row r="3577" spans="1:5">
      <c r="A3577" s="64">
        <v>7254</v>
      </c>
      <c r="B3577" s="64">
        <v>25</v>
      </c>
      <c r="C3577" s="59">
        <v>2421</v>
      </c>
      <c r="D3577" s="59">
        <v>25</v>
      </c>
      <c r="E3577" s="59" t="s">
        <v>270</v>
      </c>
    </row>
    <row r="3578" spans="1:5">
      <c r="A3578" s="64">
        <v>7255</v>
      </c>
      <c r="B3578" s="64">
        <v>27</v>
      </c>
      <c r="C3578" s="59">
        <v>1903</v>
      </c>
      <c r="D3578" s="59">
        <v>137</v>
      </c>
      <c r="E3578" s="59" t="s">
        <v>270</v>
      </c>
    </row>
    <row r="3579" spans="1:5">
      <c r="A3579" s="64">
        <v>7256</v>
      </c>
      <c r="B3579" s="64">
        <v>22</v>
      </c>
      <c r="C3579" s="59">
        <v>1997</v>
      </c>
      <c r="D3579" s="59">
        <v>52</v>
      </c>
      <c r="E3579" s="59" t="s">
        <v>270</v>
      </c>
    </row>
    <row r="3580" spans="1:5">
      <c r="A3580" s="64">
        <v>7257</v>
      </c>
      <c r="B3580" s="64">
        <v>27</v>
      </c>
      <c r="C3580" s="59">
        <v>1903</v>
      </c>
      <c r="D3580" s="59">
        <v>137</v>
      </c>
      <c r="E3580" s="59" t="s">
        <v>270</v>
      </c>
    </row>
    <row r="3581" spans="1:5">
      <c r="A3581" s="64">
        <v>7258</v>
      </c>
      <c r="B3581" s="64">
        <v>25</v>
      </c>
      <c r="C3581" s="59">
        <v>2421</v>
      </c>
      <c r="D3581" s="59">
        <v>25</v>
      </c>
      <c r="E3581" s="59" t="s">
        <v>270</v>
      </c>
    </row>
    <row r="3582" spans="1:5">
      <c r="A3582" s="64">
        <v>7259</v>
      </c>
      <c r="B3582" s="64">
        <v>25</v>
      </c>
      <c r="C3582" s="59">
        <v>2421</v>
      </c>
      <c r="D3582" s="59">
        <v>25</v>
      </c>
      <c r="E3582" s="59" t="s">
        <v>270</v>
      </c>
    </row>
    <row r="3583" spans="1:5">
      <c r="A3583" s="64">
        <v>7260</v>
      </c>
      <c r="B3583" s="64">
        <v>27</v>
      </c>
      <c r="C3583" s="59">
        <v>1903</v>
      </c>
      <c r="D3583" s="59">
        <v>137</v>
      </c>
      <c r="E3583" s="59" t="s">
        <v>270</v>
      </c>
    </row>
    <row r="3584" spans="1:5">
      <c r="A3584" s="64">
        <v>7261</v>
      </c>
      <c r="B3584" s="64">
        <v>27</v>
      </c>
      <c r="C3584" s="59">
        <v>1903</v>
      </c>
      <c r="D3584" s="59">
        <v>137</v>
      </c>
      <c r="E3584" s="59" t="s">
        <v>270</v>
      </c>
    </row>
    <row r="3585" spans="1:5">
      <c r="A3585" s="64">
        <v>7262</v>
      </c>
      <c r="B3585" s="64">
        <v>27</v>
      </c>
      <c r="C3585" s="59">
        <v>1903</v>
      </c>
      <c r="D3585" s="59">
        <v>137</v>
      </c>
      <c r="E3585" s="59" t="s">
        <v>270</v>
      </c>
    </row>
    <row r="3586" spans="1:5">
      <c r="A3586" s="64">
        <v>7263</v>
      </c>
      <c r="B3586" s="64">
        <v>27</v>
      </c>
      <c r="C3586" s="59">
        <v>1903</v>
      </c>
      <c r="D3586" s="59">
        <v>137</v>
      </c>
      <c r="E3586" s="59" t="s">
        <v>270</v>
      </c>
    </row>
    <row r="3587" spans="1:5">
      <c r="A3587" s="64">
        <v>7264</v>
      </c>
      <c r="B3587" s="64">
        <v>27</v>
      </c>
      <c r="C3587" s="59">
        <v>1903</v>
      </c>
      <c r="D3587" s="59">
        <v>137</v>
      </c>
      <c r="E3587" s="59" t="s">
        <v>270</v>
      </c>
    </row>
    <row r="3588" spans="1:5">
      <c r="A3588" s="64">
        <v>7265</v>
      </c>
      <c r="B3588" s="64">
        <v>27</v>
      </c>
      <c r="C3588" s="59">
        <v>1903</v>
      </c>
      <c r="D3588" s="59">
        <v>137</v>
      </c>
      <c r="E3588" s="59" t="s">
        <v>270</v>
      </c>
    </row>
    <row r="3589" spans="1:5">
      <c r="A3589" s="64">
        <v>7267</v>
      </c>
      <c r="B3589" s="64">
        <v>25</v>
      </c>
      <c r="C3589" s="59">
        <v>2421</v>
      </c>
      <c r="D3589" s="59">
        <v>25</v>
      </c>
      <c r="E3589" s="59" t="s">
        <v>270</v>
      </c>
    </row>
    <row r="3590" spans="1:5">
      <c r="A3590" s="64">
        <v>7268</v>
      </c>
      <c r="B3590" s="64">
        <v>25</v>
      </c>
      <c r="C3590" s="59">
        <v>2421</v>
      </c>
      <c r="D3590" s="59">
        <v>25</v>
      </c>
      <c r="E3590" s="59" t="s">
        <v>270</v>
      </c>
    </row>
    <row r="3591" spans="1:5">
      <c r="A3591" s="64">
        <v>7270</v>
      </c>
      <c r="B3591" s="64">
        <v>25</v>
      </c>
      <c r="C3591" s="59">
        <v>2421</v>
      </c>
      <c r="D3591" s="59">
        <v>25</v>
      </c>
      <c r="E3591" s="59" t="s">
        <v>270</v>
      </c>
    </row>
    <row r="3592" spans="1:5">
      <c r="A3592" s="64">
        <v>7275</v>
      </c>
      <c r="B3592" s="64">
        <v>25</v>
      </c>
      <c r="C3592" s="59">
        <v>2421</v>
      </c>
      <c r="D3592" s="59">
        <v>25</v>
      </c>
      <c r="E3592" s="59" t="s">
        <v>270</v>
      </c>
    </row>
    <row r="3593" spans="1:5">
      <c r="A3593" s="64">
        <v>7276</v>
      </c>
      <c r="B3593" s="64">
        <v>25</v>
      </c>
      <c r="C3593" s="59">
        <v>2421</v>
      </c>
      <c r="D3593" s="59">
        <v>25</v>
      </c>
      <c r="E3593" s="59" t="s">
        <v>270</v>
      </c>
    </row>
    <row r="3594" spans="1:5">
      <c r="A3594" s="64">
        <v>7277</v>
      </c>
      <c r="B3594" s="64">
        <v>25</v>
      </c>
      <c r="C3594" s="59">
        <v>2421</v>
      </c>
      <c r="D3594" s="59">
        <v>25</v>
      </c>
      <c r="E3594" s="59" t="s">
        <v>270</v>
      </c>
    </row>
    <row r="3595" spans="1:5">
      <c r="A3595" s="64">
        <v>7290</v>
      </c>
      <c r="B3595" s="64">
        <v>25</v>
      </c>
      <c r="C3595" s="59">
        <v>2421</v>
      </c>
      <c r="D3595" s="59">
        <v>25</v>
      </c>
      <c r="E3595" s="59" t="s">
        <v>270</v>
      </c>
    </row>
    <row r="3596" spans="1:5">
      <c r="A3596" s="64">
        <v>7291</v>
      </c>
      <c r="B3596" s="64">
        <v>25</v>
      </c>
      <c r="C3596" s="59">
        <v>2421</v>
      </c>
      <c r="D3596" s="59">
        <v>25</v>
      </c>
      <c r="E3596" s="59" t="s">
        <v>270</v>
      </c>
    </row>
    <row r="3597" spans="1:5">
      <c r="A3597" s="64">
        <v>7292</v>
      </c>
      <c r="B3597" s="64">
        <v>25</v>
      </c>
      <c r="C3597" s="59">
        <v>2421</v>
      </c>
      <c r="D3597" s="59">
        <v>25</v>
      </c>
      <c r="E3597" s="59" t="s">
        <v>270</v>
      </c>
    </row>
    <row r="3598" spans="1:5">
      <c r="A3598" s="64">
        <v>7300</v>
      </c>
      <c r="B3598" s="64">
        <v>25</v>
      </c>
      <c r="C3598" s="59">
        <v>2421</v>
      </c>
      <c r="D3598" s="59">
        <v>25</v>
      </c>
      <c r="E3598" s="59" t="s">
        <v>270</v>
      </c>
    </row>
    <row r="3599" spans="1:5">
      <c r="A3599" s="64">
        <v>7301</v>
      </c>
      <c r="B3599" s="64">
        <v>25</v>
      </c>
      <c r="C3599" s="59">
        <v>2421</v>
      </c>
      <c r="D3599" s="59">
        <v>25</v>
      </c>
      <c r="E3599" s="59" t="s">
        <v>270</v>
      </c>
    </row>
    <row r="3600" spans="1:5">
      <c r="A3600" s="64">
        <v>7302</v>
      </c>
      <c r="B3600" s="64">
        <v>25</v>
      </c>
      <c r="C3600" s="59">
        <v>2421</v>
      </c>
      <c r="D3600" s="59">
        <v>25</v>
      </c>
      <c r="E3600" s="59" t="s">
        <v>270</v>
      </c>
    </row>
    <row r="3601" spans="1:5">
      <c r="A3601" s="64">
        <v>7303</v>
      </c>
      <c r="B3601" s="64">
        <v>25</v>
      </c>
      <c r="C3601" s="59">
        <v>2421</v>
      </c>
      <c r="D3601" s="59">
        <v>25</v>
      </c>
      <c r="E3601" s="59" t="s">
        <v>270</v>
      </c>
    </row>
    <row r="3602" spans="1:5">
      <c r="A3602" s="64">
        <v>7304</v>
      </c>
      <c r="B3602" s="64">
        <v>25</v>
      </c>
      <c r="C3602" s="59">
        <v>2421</v>
      </c>
      <c r="D3602" s="59">
        <v>25</v>
      </c>
      <c r="E3602" s="59" t="s">
        <v>270</v>
      </c>
    </row>
    <row r="3603" spans="1:5">
      <c r="A3603" s="64">
        <v>7305</v>
      </c>
      <c r="B3603" s="64">
        <v>22</v>
      </c>
      <c r="C3603" s="59">
        <v>1997</v>
      </c>
      <c r="D3603" s="59">
        <v>52</v>
      </c>
      <c r="E3603" s="59" t="s">
        <v>270</v>
      </c>
    </row>
    <row r="3604" spans="1:5">
      <c r="A3604" s="64">
        <v>7306</v>
      </c>
      <c r="B3604" s="64">
        <v>22</v>
      </c>
      <c r="C3604" s="59">
        <v>1997</v>
      </c>
      <c r="D3604" s="59">
        <v>52</v>
      </c>
      <c r="E3604" s="59" t="s">
        <v>270</v>
      </c>
    </row>
    <row r="3605" spans="1:5">
      <c r="A3605" s="64">
        <v>7307</v>
      </c>
      <c r="B3605" s="64">
        <v>22</v>
      </c>
      <c r="C3605" s="59">
        <v>1997</v>
      </c>
      <c r="D3605" s="59">
        <v>52</v>
      </c>
      <c r="E3605" s="59" t="s">
        <v>270</v>
      </c>
    </row>
    <row r="3606" spans="1:5">
      <c r="A3606" s="64">
        <v>7310</v>
      </c>
      <c r="B3606" s="64">
        <v>22</v>
      </c>
      <c r="C3606" s="59">
        <v>1997</v>
      </c>
      <c r="D3606" s="59">
        <v>52</v>
      </c>
      <c r="E3606" s="59" t="s">
        <v>270</v>
      </c>
    </row>
    <row r="3607" spans="1:5">
      <c r="A3607" s="64">
        <v>7315</v>
      </c>
      <c r="B3607" s="64">
        <v>22</v>
      </c>
      <c r="C3607" s="59">
        <v>1997</v>
      </c>
      <c r="D3607" s="59">
        <v>52</v>
      </c>
      <c r="E3607" s="59" t="s">
        <v>270</v>
      </c>
    </row>
    <row r="3608" spans="1:5">
      <c r="A3608" s="64">
        <v>7316</v>
      </c>
      <c r="B3608" s="64">
        <v>22</v>
      </c>
      <c r="C3608" s="59">
        <v>1997</v>
      </c>
      <c r="D3608" s="59">
        <v>52</v>
      </c>
      <c r="E3608" s="59" t="s">
        <v>270</v>
      </c>
    </row>
    <row r="3609" spans="1:5">
      <c r="A3609" s="64">
        <v>7320</v>
      </c>
      <c r="B3609" s="64">
        <v>22</v>
      </c>
      <c r="C3609" s="59">
        <v>1997</v>
      </c>
      <c r="D3609" s="59">
        <v>52</v>
      </c>
      <c r="E3609" s="59" t="s">
        <v>270</v>
      </c>
    </row>
    <row r="3610" spans="1:5">
      <c r="A3610" s="64">
        <v>7321</v>
      </c>
      <c r="B3610" s="64">
        <v>23</v>
      </c>
      <c r="C3610" s="59">
        <v>2516</v>
      </c>
      <c r="D3610" s="59">
        <v>48</v>
      </c>
      <c r="E3610" s="59" t="s">
        <v>270</v>
      </c>
    </row>
    <row r="3611" spans="1:5">
      <c r="A3611" s="64">
        <v>7322</v>
      </c>
      <c r="B3611" s="64">
        <v>22</v>
      </c>
      <c r="C3611" s="59">
        <v>1997</v>
      </c>
      <c r="D3611" s="59">
        <v>52</v>
      </c>
      <c r="E3611" s="59" t="s">
        <v>270</v>
      </c>
    </row>
    <row r="3612" spans="1:5">
      <c r="A3612" s="64">
        <v>7325</v>
      </c>
      <c r="B3612" s="64">
        <v>22</v>
      </c>
      <c r="C3612" s="59">
        <v>1997</v>
      </c>
      <c r="D3612" s="59">
        <v>52</v>
      </c>
      <c r="E3612" s="59" t="s">
        <v>270</v>
      </c>
    </row>
    <row r="3613" spans="1:5">
      <c r="A3613" s="64">
        <v>7330</v>
      </c>
      <c r="B3613" s="64">
        <v>22</v>
      </c>
      <c r="C3613" s="59">
        <v>1997</v>
      </c>
      <c r="D3613" s="59">
        <v>52</v>
      </c>
      <c r="E3613" s="59" t="s">
        <v>270</v>
      </c>
    </row>
    <row r="3614" spans="1:5">
      <c r="A3614" s="64">
        <v>7331</v>
      </c>
      <c r="B3614" s="64">
        <v>22</v>
      </c>
      <c r="C3614" s="59">
        <v>1997</v>
      </c>
      <c r="D3614" s="59">
        <v>52</v>
      </c>
      <c r="E3614" s="59" t="s">
        <v>270</v>
      </c>
    </row>
    <row r="3615" spans="1:5">
      <c r="A3615" s="64">
        <v>7466</v>
      </c>
      <c r="B3615" s="64">
        <v>23</v>
      </c>
      <c r="C3615" s="59">
        <v>2516</v>
      </c>
      <c r="D3615" s="59">
        <v>48</v>
      </c>
      <c r="E3615" s="59" t="s">
        <v>270</v>
      </c>
    </row>
    <row r="3616" spans="1:5">
      <c r="A3616" s="64">
        <v>7467</v>
      </c>
      <c r="B3616" s="64">
        <v>23</v>
      </c>
      <c r="C3616" s="59">
        <v>2516</v>
      </c>
      <c r="D3616" s="59">
        <v>48</v>
      </c>
      <c r="E3616" s="59" t="s">
        <v>270</v>
      </c>
    </row>
    <row r="3617" spans="1:5">
      <c r="A3617" s="64">
        <v>7468</v>
      </c>
      <c r="B3617" s="64">
        <v>23</v>
      </c>
      <c r="C3617" s="59">
        <v>2516</v>
      </c>
      <c r="D3617" s="59">
        <v>48</v>
      </c>
      <c r="E3617" s="59" t="s">
        <v>270</v>
      </c>
    </row>
    <row r="3618" spans="1:5">
      <c r="A3618" s="64">
        <v>7469</v>
      </c>
      <c r="B3618" s="64">
        <v>23</v>
      </c>
      <c r="C3618" s="59">
        <v>2516</v>
      </c>
      <c r="D3618" s="59">
        <v>48</v>
      </c>
      <c r="E3618" s="59" t="s">
        <v>270</v>
      </c>
    </row>
    <row r="3619" spans="1:5">
      <c r="A3619" s="64">
        <v>7470</v>
      </c>
      <c r="B3619" s="64">
        <v>23</v>
      </c>
      <c r="C3619" s="59">
        <v>2516</v>
      </c>
      <c r="D3619" s="59">
        <v>48</v>
      </c>
      <c r="E3619" s="59" t="s">
        <v>270</v>
      </c>
    </row>
    <row r="3620" spans="1:5">
      <c r="A3620" s="64">
        <v>7800</v>
      </c>
      <c r="B3620" s="64">
        <v>25</v>
      </c>
      <c r="C3620" s="59">
        <v>2421</v>
      </c>
      <c r="D3620" s="59">
        <v>25</v>
      </c>
      <c r="E3620" s="59" t="s">
        <v>270</v>
      </c>
    </row>
    <row r="3621" spans="1:5">
      <c r="A3621" s="64">
        <v>7802</v>
      </c>
      <c r="B3621" s="64">
        <v>26</v>
      </c>
      <c r="C3621" s="59">
        <v>2049</v>
      </c>
      <c r="D3621" s="59">
        <v>29</v>
      </c>
      <c r="E3621" s="59" t="s">
        <v>270</v>
      </c>
    </row>
    <row r="3622" spans="1:5">
      <c r="A3622" s="64">
        <v>7803</v>
      </c>
      <c r="B3622" s="64">
        <v>26</v>
      </c>
      <c r="C3622" s="59">
        <v>2049</v>
      </c>
      <c r="D3622" s="59">
        <v>29</v>
      </c>
      <c r="E3622" s="59" t="s">
        <v>270</v>
      </c>
    </row>
    <row r="3623" spans="1:5">
      <c r="A3623" s="64">
        <v>7804</v>
      </c>
      <c r="B3623" s="64">
        <v>26</v>
      </c>
      <c r="C3623" s="59">
        <v>2049</v>
      </c>
      <c r="D3623" s="59">
        <v>29</v>
      </c>
      <c r="E3623" s="59" t="s">
        <v>270</v>
      </c>
    </row>
    <row r="3624" spans="1:5">
      <c r="A3624" s="64">
        <v>7805</v>
      </c>
      <c r="B3624" s="64">
        <v>26</v>
      </c>
      <c r="C3624" s="59">
        <v>2049</v>
      </c>
      <c r="D3624" s="59">
        <v>29</v>
      </c>
      <c r="E3624" s="59" t="s">
        <v>270</v>
      </c>
    </row>
    <row r="3625" spans="1:5">
      <c r="A3625" s="64">
        <v>7806</v>
      </c>
      <c r="B3625" s="64">
        <v>26</v>
      </c>
      <c r="C3625" s="59">
        <v>2049</v>
      </c>
      <c r="D3625" s="59">
        <v>29</v>
      </c>
      <c r="E3625" s="59" t="s">
        <v>270</v>
      </c>
    </row>
    <row r="3626" spans="1:5">
      <c r="A3626" s="64">
        <v>7807</v>
      </c>
      <c r="B3626" s="64">
        <v>26</v>
      </c>
      <c r="C3626" s="59">
        <v>2049</v>
      </c>
      <c r="D3626" s="59">
        <v>29</v>
      </c>
      <c r="E3626" s="59" t="s">
        <v>270</v>
      </c>
    </row>
    <row r="3627" spans="1:5">
      <c r="A3627" s="64">
        <v>7808</v>
      </c>
      <c r="B3627" s="64">
        <v>26</v>
      </c>
      <c r="C3627" s="59">
        <v>2049</v>
      </c>
      <c r="D3627" s="59">
        <v>29</v>
      </c>
      <c r="E3627" s="59" t="s">
        <v>270</v>
      </c>
    </row>
    <row r="3628" spans="1:5">
      <c r="A3628" s="64">
        <v>7809</v>
      </c>
      <c r="B3628" s="64">
        <v>26</v>
      </c>
      <c r="C3628" s="59">
        <v>2049</v>
      </c>
      <c r="D3628" s="59">
        <v>29</v>
      </c>
      <c r="E3628" s="59" t="s">
        <v>270</v>
      </c>
    </row>
    <row r="3629" spans="1:5">
      <c r="A3629" s="64">
        <v>7810</v>
      </c>
      <c r="B3629" s="64">
        <v>26</v>
      </c>
      <c r="C3629" s="59">
        <v>2049</v>
      </c>
      <c r="D3629" s="59">
        <v>29</v>
      </c>
      <c r="E3629" s="59" t="s">
        <v>270</v>
      </c>
    </row>
    <row r="3630" spans="1:5">
      <c r="A3630" s="64">
        <v>7811</v>
      </c>
      <c r="B3630" s="64">
        <v>26</v>
      </c>
      <c r="C3630" s="59">
        <v>2049</v>
      </c>
      <c r="D3630" s="59">
        <v>29</v>
      </c>
      <c r="E3630" s="59" t="s">
        <v>270</v>
      </c>
    </row>
    <row r="3631" spans="1:5">
      <c r="A3631" s="64">
        <v>7812</v>
      </c>
      <c r="B3631" s="64">
        <v>26</v>
      </c>
      <c r="C3631" s="59">
        <v>2049</v>
      </c>
      <c r="D3631" s="59">
        <v>29</v>
      </c>
      <c r="E3631" s="59" t="s">
        <v>270</v>
      </c>
    </row>
    <row r="3632" spans="1:5">
      <c r="A3632" s="64">
        <v>7813</v>
      </c>
      <c r="B3632" s="64">
        <v>26</v>
      </c>
      <c r="C3632" s="59">
        <v>2049</v>
      </c>
      <c r="D3632" s="59">
        <v>29</v>
      </c>
      <c r="E3632" s="59" t="s">
        <v>270</v>
      </c>
    </row>
    <row r="3633" spans="1:5">
      <c r="A3633" s="64">
        <v>7814</v>
      </c>
      <c r="B3633" s="64">
        <v>26</v>
      </c>
      <c r="C3633" s="59">
        <v>2049</v>
      </c>
      <c r="D3633" s="59">
        <v>29</v>
      </c>
      <c r="E3633" s="59" t="s">
        <v>270</v>
      </c>
    </row>
    <row r="3634" spans="1:5">
      <c r="A3634" s="64">
        <v>7823</v>
      </c>
      <c r="B3634" s="64">
        <v>26</v>
      </c>
      <c r="C3634" s="59">
        <v>2049</v>
      </c>
      <c r="D3634" s="59">
        <v>29</v>
      </c>
      <c r="E3634" s="59" t="s">
        <v>270</v>
      </c>
    </row>
    <row r="3635" spans="1:5">
      <c r="A3635" s="64">
        <v>7824</v>
      </c>
      <c r="B3635" s="64">
        <v>26</v>
      </c>
      <c r="C3635" s="59">
        <v>2049</v>
      </c>
      <c r="D3635" s="59">
        <v>29</v>
      </c>
      <c r="E3635" s="59" t="s">
        <v>270</v>
      </c>
    </row>
    <row r="3636" spans="1:5">
      <c r="A3636" s="64">
        <v>7827</v>
      </c>
      <c r="B3636" s="64">
        <v>26</v>
      </c>
      <c r="C3636" s="59">
        <v>2049</v>
      </c>
      <c r="D3636" s="59">
        <v>29</v>
      </c>
      <c r="E3636" s="59" t="s">
        <v>270</v>
      </c>
    </row>
    <row r="3637" spans="1:5">
      <c r="A3637" s="64">
        <v>7828</v>
      </c>
      <c r="B3637" s="64">
        <v>26</v>
      </c>
      <c r="C3637" s="59">
        <v>2049</v>
      </c>
      <c r="D3637" s="59">
        <v>29</v>
      </c>
      <c r="E3637" s="59" t="s">
        <v>270</v>
      </c>
    </row>
    <row r="3638" spans="1:5">
      <c r="A3638" s="64">
        <v>7829</v>
      </c>
      <c r="B3638" s="64">
        <v>26</v>
      </c>
      <c r="C3638" s="59">
        <v>2049</v>
      </c>
      <c r="D3638" s="59">
        <v>29</v>
      </c>
      <c r="E3638" s="59" t="s">
        <v>270</v>
      </c>
    </row>
    <row r="3639" spans="1:5">
      <c r="A3639" s="64">
        <v>7845</v>
      </c>
      <c r="B3639" s="64">
        <v>26</v>
      </c>
      <c r="C3639" s="59">
        <v>2049</v>
      </c>
      <c r="D3639" s="59">
        <v>29</v>
      </c>
      <c r="E3639" s="59" t="s">
        <v>270</v>
      </c>
    </row>
    <row r="3640" spans="1:5">
      <c r="A3640" s="64">
        <v>7850</v>
      </c>
      <c r="B3640" s="64">
        <v>26</v>
      </c>
      <c r="C3640" s="59">
        <v>2049</v>
      </c>
      <c r="D3640" s="59">
        <v>29</v>
      </c>
      <c r="E3640" s="59" t="s">
        <v>270</v>
      </c>
    </row>
    <row r="3641" spans="1:5">
      <c r="A3641" s="64">
        <v>7892</v>
      </c>
      <c r="B3641" s="64">
        <v>26</v>
      </c>
      <c r="C3641" s="59">
        <v>2049</v>
      </c>
      <c r="D3641" s="59">
        <v>29</v>
      </c>
      <c r="E3641" s="59" t="s">
        <v>270</v>
      </c>
    </row>
    <row r="3642" spans="1:5">
      <c r="A3642" s="64">
        <v>7900</v>
      </c>
      <c r="B3642" s="64">
        <v>25</v>
      </c>
      <c r="C3642" s="59">
        <v>2421</v>
      </c>
      <c r="D3642" s="59">
        <v>25</v>
      </c>
      <c r="E3642" s="59" t="s">
        <v>270</v>
      </c>
    </row>
    <row r="3643" spans="1:5">
      <c r="A3643" s="64">
        <v>7901</v>
      </c>
      <c r="B3643" s="64">
        <v>25</v>
      </c>
      <c r="C3643" s="59">
        <v>2421</v>
      </c>
      <c r="D3643" s="59">
        <v>25</v>
      </c>
      <c r="E3643" s="59" t="s">
        <v>270</v>
      </c>
    </row>
    <row r="3644" spans="1:5">
      <c r="A3644" s="64">
        <v>7902</v>
      </c>
      <c r="B3644" s="64">
        <v>25</v>
      </c>
      <c r="C3644" s="59">
        <v>2421</v>
      </c>
      <c r="D3644" s="59">
        <v>25</v>
      </c>
      <c r="E3644" s="59" t="s">
        <v>270</v>
      </c>
    </row>
    <row r="3645" spans="1:5">
      <c r="A3645" s="64">
        <v>7903</v>
      </c>
      <c r="B3645" s="64">
        <v>25</v>
      </c>
      <c r="C3645" s="59">
        <v>2421</v>
      </c>
      <c r="D3645" s="59">
        <v>25</v>
      </c>
      <c r="E3645" s="59" t="s">
        <v>270</v>
      </c>
    </row>
    <row r="3646" spans="1:5">
      <c r="A3646" s="64">
        <v>7904</v>
      </c>
      <c r="B3646" s="64">
        <v>25</v>
      </c>
      <c r="C3646" s="59">
        <v>2421</v>
      </c>
      <c r="D3646" s="59">
        <v>25</v>
      </c>
      <c r="E3646" s="59" t="s">
        <v>270</v>
      </c>
    </row>
    <row r="3647" spans="1:5">
      <c r="A3647" s="64">
        <v>7905</v>
      </c>
      <c r="B3647" s="64">
        <v>25</v>
      </c>
      <c r="C3647" s="59">
        <v>2421</v>
      </c>
      <c r="D3647" s="59">
        <v>25</v>
      </c>
      <c r="E3647" s="59" t="s">
        <v>270</v>
      </c>
    </row>
    <row r="3648" spans="1:5">
      <c r="A3648" s="64">
        <v>7906</v>
      </c>
      <c r="B3648" s="64">
        <v>25</v>
      </c>
      <c r="C3648" s="59">
        <v>2421</v>
      </c>
      <c r="D3648" s="59">
        <v>25</v>
      </c>
      <c r="E3648" s="59" t="s">
        <v>270</v>
      </c>
    </row>
    <row r="3649" spans="1:5">
      <c r="A3649" s="64">
        <v>7907</v>
      </c>
      <c r="B3649" s="64">
        <v>25</v>
      </c>
      <c r="C3649" s="59">
        <v>2421</v>
      </c>
      <c r="D3649" s="59">
        <v>25</v>
      </c>
      <c r="E3649" s="59" t="s">
        <v>270</v>
      </c>
    </row>
    <row r="3650" spans="1:5">
      <c r="A3650" s="64">
        <v>7908</v>
      </c>
      <c r="B3650" s="64">
        <v>25</v>
      </c>
      <c r="C3650" s="59">
        <v>2421</v>
      </c>
      <c r="D3650" s="59">
        <v>25</v>
      </c>
      <c r="E3650" s="59" t="s">
        <v>270</v>
      </c>
    </row>
    <row r="3651" spans="1:5">
      <c r="A3651" s="64">
        <v>7916</v>
      </c>
      <c r="B3651" s="64">
        <v>22</v>
      </c>
      <c r="C3651" s="59">
        <v>1997</v>
      </c>
      <c r="D3651" s="59">
        <v>52</v>
      </c>
      <c r="E3651" s="59" t="s">
        <v>270</v>
      </c>
    </row>
    <row r="3652" spans="1:5">
      <c r="A3652" s="64">
        <v>7917</v>
      </c>
      <c r="B3652" s="64">
        <v>25</v>
      </c>
      <c r="C3652" s="59">
        <v>2421</v>
      </c>
      <c r="D3652" s="59">
        <v>25</v>
      </c>
      <c r="E3652" s="59" t="s">
        <v>270</v>
      </c>
    </row>
    <row r="3653" spans="1:5">
      <c r="A3653" s="64">
        <v>7918</v>
      </c>
      <c r="B3653" s="64">
        <v>25</v>
      </c>
      <c r="C3653" s="59">
        <v>2421</v>
      </c>
      <c r="D3653" s="59">
        <v>25</v>
      </c>
      <c r="E3653" s="59" t="s">
        <v>270</v>
      </c>
    </row>
    <row r="3654" spans="1:5">
      <c r="A3654" s="64">
        <v>7919</v>
      </c>
      <c r="B3654" s="64">
        <v>22</v>
      </c>
      <c r="C3654" s="59">
        <v>1997</v>
      </c>
      <c r="D3654" s="59">
        <v>52</v>
      </c>
      <c r="E3654" s="59" t="s">
        <v>270</v>
      </c>
    </row>
    <row r="3655" spans="1:5">
      <c r="A3655" s="64">
        <v>7920</v>
      </c>
      <c r="B3655" s="64">
        <v>25</v>
      </c>
      <c r="C3655" s="59">
        <v>2421</v>
      </c>
      <c r="D3655" s="59">
        <v>25</v>
      </c>
      <c r="E3655" s="59" t="s">
        <v>270</v>
      </c>
    </row>
    <row r="3656" spans="1:5">
      <c r="A3656" s="64">
        <v>7921</v>
      </c>
      <c r="B3656" s="64">
        <v>25</v>
      </c>
      <c r="C3656" s="59">
        <v>2421</v>
      </c>
      <c r="D3656" s="59">
        <v>25</v>
      </c>
      <c r="E3656" s="59" t="s">
        <v>270</v>
      </c>
    </row>
    <row r="3657" spans="1:5">
      <c r="A3657" s="64">
        <v>7922</v>
      </c>
      <c r="B3657" s="64">
        <v>22</v>
      </c>
      <c r="C3657" s="59">
        <v>1997</v>
      </c>
      <c r="D3657" s="59">
        <v>52</v>
      </c>
      <c r="E3657" s="59" t="s">
        <v>270</v>
      </c>
    </row>
    <row r="3658" spans="1:5">
      <c r="A3658" s="64">
        <v>7923</v>
      </c>
      <c r="B3658" s="64">
        <v>25</v>
      </c>
      <c r="C3658" s="59">
        <v>2421</v>
      </c>
      <c r="D3658" s="59">
        <v>25</v>
      </c>
      <c r="E3658" s="59" t="s">
        <v>270</v>
      </c>
    </row>
    <row r="3659" spans="1:5">
      <c r="A3659" s="64">
        <v>8001</v>
      </c>
      <c r="B3659" s="64">
        <v>18</v>
      </c>
      <c r="C3659" s="59">
        <v>1590</v>
      </c>
      <c r="D3659" s="59">
        <v>100</v>
      </c>
      <c r="E3659" s="59" t="s">
        <v>266</v>
      </c>
    </row>
    <row r="3660" spans="1:5">
      <c r="A3660" s="64">
        <v>8002</v>
      </c>
      <c r="B3660" s="64">
        <v>18</v>
      </c>
      <c r="C3660" s="59">
        <v>1590</v>
      </c>
      <c r="D3660" s="59">
        <v>100</v>
      </c>
      <c r="E3660" s="59" t="s">
        <v>266</v>
      </c>
    </row>
    <row r="3661" spans="1:5">
      <c r="A3661" s="64">
        <v>8003</v>
      </c>
      <c r="B3661" s="64">
        <v>18</v>
      </c>
      <c r="C3661" s="59">
        <v>1590</v>
      </c>
      <c r="D3661" s="59">
        <v>100</v>
      </c>
      <c r="E3661" s="59" t="s">
        <v>266</v>
      </c>
    </row>
    <row r="3662" spans="1:5">
      <c r="A3662" s="64">
        <v>8004</v>
      </c>
      <c r="B3662" s="64">
        <v>18</v>
      </c>
      <c r="C3662" s="59">
        <v>1590</v>
      </c>
      <c r="D3662" s="59">
        <v>100</v>
      </c>
      <c r="E3662" s="59" t="s">
        <v>266</v>
      </c>
    </row>
    <row r="3663" spans="1:5">
      <c r="A3663" s="64">
        <v>8005</v>
      </c>
      <c r="B3663" s="64">
        <v>18</v>
      </c>
      <c r="C3663" s="59">
        <v>1590</v>
      </c>
      <c r="D3663" s="59">
        <v>100</v>
      </c>
      <c r="E3663" s="59" t="s">
        <v>266</v>
      </c>
    </row>
    <row r="3664" spans="1:5">
      <c r="A3664" s="64">
        <v>8006</v>
      </c>
      <c r="B3664" s="64">
        <v>18</v>
      </c>
      <c r="C3664" s="59">
        <v>1590</v>
      </c>
      <c r="D3664" s="59">
        <v>100</v>
      </c>
      <c r="E3664" s="59" t="s">
        <v>266</v>
      </c>
    </row>
    <row r="3665" spans="1:5">
      <c r="A3665" s="64">
        <v>8007</v>
      </c>
      <c r="B3665" s="64">
        <v>18</v>
      </c>
      <c r="C3665" s="59">
        <v>1590</v>
      </c>
      <c r="D3665" s="59">
        <v>100</v>
      </c>
      <c r="E3665" s="59" t="s">
        <v>266</v>
      </c>
    </row>
    <row r="3666" spans="1:5">
      <c r="A3666" s="64">
        <v>8008</v>
      </c>
      <c r="B3666" s="64">
        <v>18</v>
      </c>
      <c r="C3666" s="59">
        <v>1590</v>
      </c>
      <c r="D3666" s="59">
        <v>100</v>
      </c>
      <c r="E3666" s="59" t="s">
        <v>266</v>
      </c>
    </row>
    <row r="3667" spans="1:5">
      <c r="A3667" s="64">
        <v>8009</v>
      </c>
      <c r="B3667" s="64">
        <v>18</v>
      </c>
      <c r="C3667" s="59">
        <v>1590</v>
      </c>
      <c r="D3667" s="59">
        <v>100</v>
      </c>
      <c r="E3667" s="59" t="s">
        <v>266</v>
      </c>
    </row>
    <row r="3668" spans="1:5">
      <c r="A3668" s="64">
        <v>8010</v>
      </c>
      <c r="B3668" s="64">
        <v>18</v>
      </c>
      <c r="C3668" s="59">
        <v>1590</v>
      </c>
      <c r="D3668" s="59">
        <v>100</v>
      </c>
      <c r="E3668" s="59" t="s">
        <v>266</v>
      </c>
    </row>
    <row r="3669" spans="1:5">
      <c r="A3669" s="64">
        <v>8045</v>
      </c>
      <c r="B3669" s="64">
        <v>18</v>
      </c>
      <c r="C3669" s="59">
        <v>1590</v>
      </c>
      <c r="D3669" s="59">
        <v>100</v>
      </c>
      <c r="E3669" s="59" t="s">
        <v>266</v>
      </c>
    </row>
    <row r="3670" spans="1:5">
      <c r="A3670" s="64">
        <v>8051</v>
      </c>
      <c r="B3670" s="64">
        <v>18</v>
      </c>
      <c r="C3670" s="59">
        <v>1590</v>
      </c>
      <c r="D3670" s="59">
        <v>100</v>
      </c>
      <c r="E3670" s="59" t="s">
        <v>266</v>
      </c>
    </row>
    <row r="3671" spans="1:5">
      <c r="A3671" s="64">
        <v>8060</v>
      </c>
      <c r="B3671" s="64">
        <v>18</v>
      </c>
      <c r="C3671" s="59">
        <v>1590</v>
      </c>
      <c r="D3671" s="59">
        <v>100</v>
      </c>
      <c r="E3671" s="59" t="s">
        <v>266</v>
      </c>
    </row>
    <row r="3672" spans="1:5">
      <c r="A3672" s="64">
        <v>8061</v>
      </c>
      <c r="B3672" s="64">
        <v>18</v>
      </c>
      <c r="C3672" s="59">
        <v>1590</v>
      </c>
      <c r="D3672" s="59">
        <v>100</v>
      </c>
      <c r="E3672" s="59" t="s">
        <v>266</v>
      </c>
    </row>
    <row r="3673" spans="1:5">
      <c r="A3673" s="64">
        <v>8066</v>
      </c>
      <c r="B3673" s="64">
        <v>18</v>
      </c>
      <c r="C3673" s="59">
        <v>1590</v>
      </c>
      <c r="D3673" s="59">
        <v>100</v>
      </c>
      <c r="E3673" s="59" t="s">
        <v>266</v>
      </c>
    </row>
    <row r="3674" spans="1:5">
      <c r="A3674" s="64">
        <v>8069</v>
      </c>
      <c r="B3674" s="64">
        <v>18</v>
      </c>
      <c r="C3674" s="59">
        <v>1590</v>
      </c>
      <c r="D3674" s="59">
        <v>100</v>
      </c>
      <c r="E3674" s="59" t="s">
        <v>266</v>
      </c>
    </row>
    <row r="3675" spans="1:5">
      <c r="A3675" s="64">
        <v>8070</v>
      </c>
      <c r="B3675" s="64">
        <v>18</v>
      </c>
      <c r="C3675" s="59">
        <v>1590</v>
      </c>
      <c r="D3675" s="59">
        <v>100</v>
      </c>
      <c r="E3675" s="59" t="s">
        <v>266</v>
      </c>
    </row>
    <row r="3676" spans="1:5">
      <c r="A3676" s="64">
        <v>8071</v>
      </c>
      <c r="B3676" s="64">
        <v>18</v>
      </c>
      <c r="C3676" s="59">
        <v>1590</v>
      </c>
      <c r="D3676" s="59">
        <v>100</v>
      </c>
      <c r="E3676" s="59" t="s">
        <v>266</v>
      </c>
    </row>
    <row r="3677" spans="1:5">
      <c r="A3677" s="64">
        <v>8100</v>
      </c>
      <c r="B3677" s="64">
        <v>18</v>
      </c>
      <c r="C3677" s="59">
        <v>1590</v>
      </c>
      <c r="D3677" s="59">
        <v>100</v>
      </c>
      <c r="E3677" s="59" t="s">
        <v>266</v>
      </c>
    </row>
    <row r="3678" spans="1:5">
      <c r="A3678" s="64">
        <v>8101</v>
      </c>
      <c r="B3678" s="64">
        <v>18</v>
      </c>
      <c r="C3678" s="59">
        <v>1590</v>
      </c>
      <c r="D3678" s="59">
        <v>100</v>
      </c>
      <c r="E3678" s="59" t="s">
        <v>266</v>
      </c>
    </row>
    <row r="3679" spans="1:5">
      <c r="A3679" s="64">
        <v>8102</v>
      </c>
      <c r="B3679" s="64">
        <v>18</v>
      </c>
      <c r="C3679" s="59">
        <v>1590</v>
      </c>
      <c r="D3679" s="59">
        <v>100</v>
      </c>
      <c r="E3679" s="59" t="s">
        <v>266</v>
      </c>
    </row>
    <row r="3680" spans="1:5">
      <c r="A3680" s="64">
        <v>8103</v>
      </c>
      <c r="B3680" s="64">
        <v>18</v>
      </c>
      <c r="C3680" s="59">
        <v>1590</v>
      </c>
      <c r="D3680" s="59">
        <v>100</v>
      </c>
      <c r="E3680" s="59" t="s">
        <v>266</v>
      </c>
    </row>
    <row r="3681" spans="1:5">
      <c r="A3681" s="64">
        <v>8107</v>
      </c>
      <c r="B3681" s="64">
        <v>18</v>
      </c>
      <c r="C3681" s="59">
        <v>1590</v>
      </c>
      <c r="D3681" s="59">
        <v>100</v>
      </c>
      <c r="E3681" s="59" t="s">
        <v>266</v>
      </c>
    </row>
    <row r="3682" spans="1:5">
      <c r="A3682" s="64">
        <v>8108</v>
      </c>
      <c r="B3682" s="64">
        <v>18</v>
      </c>
      <c r="C3682" s="59">
        <v>1590</v>
      </c>
      <c r="D3682" s="59">
        <v>100</v>
      </c>
      <c r="E3682" s="59" t="s">
        <v>266</v>
      </c>
    </row>
    <row r="3683" spans="1:5">
      <c r="A3683" s="64">
        <v>8111</v>
      </c>
      <c r="B3683" s="64">
        <v>18</v>
      </c>
      <c r="C3683" s="59">
        <v>1590</v>
      </c>
      <c r="D3683" s="59">
        <v>100</v>
      </c>
      <c r="E3683" s="59" t="s">
        <v>266</v>
      </c>
    </row>
    <row r="3684" spans="1:5">
      <c r="A3684" s="64">
        <v>8120</v>
      </c>
      <c r="B3684" s="64">
        <v>18</v>
      </c>
      <c r="C3684" s="59">
        <v>1590</v>
      </c>
      <c r="D3684" s="59">
        <v>100</v>
      </c>
      <c r="E3684" s="59" t="s">
        <v>266</v>
      </c>
    </row>
    <row r="3685" spans="1:5">
      <c r="A3685" s="64">
        <v>8205</v>
      </c>
      <c r="B3685" s="64">
        <v>18</v>
      </c>
      <c r="C3685" s="59">
        <v>1590</v>
      </c>
      <c r="D3685" s="59">
        <v>100</v>
      </c>
      <c r="E3685" s="59" t="s">
        <v>266</v>
      </c>
    </row>
    <row r="3686" spans="1:5">
      <c r="A3686" s="64">
        <v>8383</v>
      </c>
      <c r="B3686" s="64">
        <v>18</v>
      </c>
      <c r="C3686" s="59">
        <v>1590</v>
      </c>
      <c r="D3686" s="59">
        <v>100</v>
      </c>
      <c r="E3686" s="59" t="s">
        <v>266</v>
      </c>
    </row>
    <row r="3687" spans="1:5">
      <c r="A3687" s="64">
        <v>8386</v>
      </c>
      <c r="B3687" s="64">
        <v>18</v>
      </c>
      <c r="C3687" s="59">
        <v>1590</v>
      </c>
      <c r="D3687" s="59">
        <v>100</v>
      </c>
      <c r="E3687" s="59" t="s">
        <v>266</v>
      </c>
    </row>
    <row r="3688" spans="1:5">
      <c r="A3688" s="64">
        <v>8388</v>
      </c>
      <c r="B3688" s="64">
        <v>18</v>
      </c>
      <c r="C3688" s="59">
        <v>1590</v>
      </c>
      <c r="D3688" s="59">
        <v>100</v>
      </c>
      <c r="E3688" s="59" t="s">
        <v>266</v>
      </c>
    </row>
    <row r="3689" spans="1:5">
      <c r="A3689" s="64">
        <v>8390</v>
      </c>
      <c r="B3689" s="64">
        <v>18</v>
      </c>
      <c r="C3689" s="59">
        <v>1590</v>
      </c>
      <c r="D3689" s="59">
        <v>100</v>
      </c>
      <c r="E3689" s="59" t="s">
        <v>266</v>
      </c>
    </row>
    <row r="3690" spans="1:5">
      <c r="A3690" s="64">
        <v>8393</v>
      </c>
      <c r="B3690" s="64">
        <v>18</v>
      </c>
      <c r="C3690" s="59">
        <v>1590</v>
      </c>
      <c r="D3690" s="59">
        <v>100</v>
      </c>
      <c r="E3690" s="59" t="s">
        <v>266</v>
      </c>
    </row>
    <row r="3691" spans="1:5">
      <c r="A3691" s="64">
        <v>8394</v>
      </c>
      <c r="B3691" s="64">
        <v>18</v>
      </c>
      <c r="C3691" s="59">
        <v>1590</v>
      </c>
      <c r="D3691" s="59">
        <v>100</v>
      </c>
      <c r="E3691" s="59" t="s">
        <v>266</v>
      </c>
    </row>
    <row r="3692" spans="1:5">
      <c r="A3692" s="64">
        <v>8396</v>
      </c>
      <c r="B3692" s="64">
        <v>18</v>
      </c>
      <c r="C3692" s="59">
        <v>1590</v>
      </c>
      <c r="D3692" s="59">
        <v>100</v>
      </c>
      <c r="E3692" s="59" t="s">
        <v>266</v>
      </c>
    </row>
    <row r="3693" spans="1:5">
      <c r="A3693" s="64">
        <v>8399</v>
      </c>
      <c r="B3693" s="64">
        <v>18</v>
      </c>
      <c r="C3693" s="59">
        <v>1590</v>
      </c>
      <c r="D3693" s="59">
        <v>100</v>
      </c>
      <c r="E3693" s="59" t="s">
        <v>266</v>
      </c>
    </row>
    <row r="3694" spans="1:5">
      <c r="A3694" s="64">
        <v>8500</v>
      </c>
      <c r="B3694" s="64">
        <v>18</v>
      </c>
      <c r="C3694" s="59">
        <v>1590</v>
      </c>
      <c r="D3694" s="59">
        <v>100</v>
      </c>
      <c r="E3694" s="59" t="s">
        <v>266</v>
      </c>
    </row>
    <row r="3695" spans="1:5">
      <c r="A3695" s="64">
        <v>8507</v>
      </c>
      <c r="B3695" s="64">
        <v>18</v>
      </c>
      <c r="C3695" s="59">
        <v>1590</v>
      </c>
      <c r="D3695" s="59">
        <v>100</v>
      </c>
      <c r="E3695" s="59" t="s">
        <v>266</v>
      </c>
    </row>
    <row r="3696" spans="1:5">
      <c r="A3696" s="64">
        <v>8538</v>
      </c>
      <c r="B3696" s="64">
        <v>18</v>
      </c>
      <c r="C3696" s="59">
        <v>1590</v>
      </c>
      <c r="D3696" s="59">
        <v>100</v>
      </c>
      <c r="E3696" s="59" t="s">
        <v>266</v>
      </c>
    </row>
    <row r="3697" spans="1:5">
      <c r="A3697" s="64">
        <v>8557</v>
      </c>
      <c r="B3697" s="64">
        <v>18</v>
      </c>
      <c r="C3697" s="59">
        <v>1590</v>
      </c>
      <c r="D3697" s="59">
        <v>100</v>
      </c>
      <c r="E3697" s="59" t="s">
        <v>266</v>
      </c>
    </row>
    <row r="3698" spans="1:5">
      <c r="A3698" s="64">
        <v>8576</v>
      </c>
      <c r="B3698" s="64">
        <v>18</v>
      </c>
      <c r="C3698" s="59">
        <v>1590</v>
      </c>
      <c r="D3698" s="59">
        <v>100</v>
      </c>
      <c r="E3698" s="59" t="s">
        <v>266</v>
      </c>
    </row>
    <row r="3699" spans="1:5">
      <c r="A3699" s="64">
        <v>8622</v>
      </c>
      <c r="B3699" s="64">
        <v>18</v>
      </c>
      <c r="C3699" s="59">
        <v>1590</v>
      </c>
      <c r="D3699" s="59">
        <v>100</v>
      </c>
      <c r="E3699" s="59" t="s">
        <v>266</v>
      </c>
    </row>
    <row r="3700" spans="1:5">
      <c r="A3700" s="64">
        <v>8626</v>
      </c>
      <c r="B3700" s="64">
        <v>18</v>
      </c>
      <c r="C3700" s="59">
        <v>1590</v>
      </c>
      <c r="D3700" s="59">
        <v>100</v>
      </c>
      <c r="E3700" s="59" t="s">
        <v>266</v>
      </c>
    </row>
    <row r="3701" spans="1:5">
      <c r="A3701" s="64">
        <v>8627</v>
      </c>
      <c r="B3701" s="64">
        <v>18</v>
      </c>
      <c r="C3701" s="59">
        <v>1590</v>
      </c>
      <c r="D3701" s="59">
        <v>100</v>
      </c>
      <c r="E3701" s="59" t="s">
        <v>266</v>
      </c>
    </row>
    <row r="3702" spans="1:5">
      <c r="A3702" s="64">
        <v>8659</v>
      </c>
      <c r="B3702" s="64">
        <v>18</v>
      </c>
      <c r="C3702" s="59">
        <v>1590</v>
      </c>
      <c r="D3702" s="59">
        <v>100</v>
      </c>
      <c r="E3702" s="59" t="s">
        <v>266</v>
      </c>
    </row>
    <row r="3703" spans="1:5">
      <c r="A3703" s="64">
        <v>8785</v>
      </c>
      <c r="B3703" s="64">
        <v>18</v>
      </c>
      <c r="C3703" s="59">
        <v>1590</v>
      </c>
      <c r="D3703" s="59">
        <v>100</v>
      </c>
      <c r="E3703" s="59" t="s">
        <v>266</v>
      </c>
    </row>
    <row r="3704" spans="1:5">
      <c r="A3704" s="64">
        <v>8865</v>
      </c>
      <c r="B3704" s="64">
        <v>18</v>
      </c>
      <c r="C3704" s="59">
        <v>1590</v>
      </c>
      <c r="D3704" s="59">
        <v>100</v>
      </c>
      <c r="E3704" s="59" t="s">
        <v>266</v>
      </c>
    </row>
    <row r="3705" spans="1:5">
      <c r="A3705" s="64">
        <v>8873</v>
      </c>
      <c r="B3705" s="64">
        <v>18</v>
      </c>
      <c r="C3705" s="59">
        <v>1590</v>
      </c>
      <c r="D3705" s="59">
        <v>100</v>
      </c>
      <c r="E3705" s="59" t="s">
        <v>266</v>
      </c>
    </row>
    <row r="3706" spans="1:5">
      <c r="A3706" s="64">
        <v>9000</v>
      </c>
      <c r="B3706" s="64">
        <v>51</v>
      </c>
      <c r="C3706" s="59">
        <v>325</v>
      </c>
      <c r="D3706" s="59">
        <v>1043</v>
      </c>
      <c r="E3706" s="59" t="s">
        <v>267</v>
      </c>
    </row>
    <row r="3707" spans="1:5">
      <c r="A3707" s="64">
        <v>9001</v>
      </c>
      <c r="B3707" s="64">
        <v>51</v>
      </c>
      <c r="C3707" s="59">
        <v>325</v>
      </c>
      <c r="D3707" s="59">
        <v>1043</v>
      </c>
      <c r="E3707" s="59" t="s">
        <v>267</v>
      </c>
    </row>
    <row r="3708" spans="1:5">
      <c r="A3708" s="64">
        <v>9002</v>
      </c>
      <c r="B3708" s="64">
        <v>51</v>
      </c>
      <c r="C3708" s="59">
        <v>325</v>
      </c>
      <c r="D3708" s="59">
        <v>1043</v>
      </c>
      <c r="E3708" s="59" t="s">
        <v>267</v>
      </c>
    </row>
    <row r="3709" spans="1:5">
      <c r="A3709" s="64">
        <v>9003</v>
      </c>
      <c r="B3709" s="64">
        <v>51</v>
      </c>
      <c r="C3709" s="59">
        <v>325</v>
      </c>
      <c r="D3709" s="59">
        <v>1043</v>
      </c>
      <c r="E3709" s="59" t="s">
        <v>267</v>
      </c>
    </row>
    <row r="3710" spans="1:5">
      <c r="A3710" s="64">
        <v>9005</v>
      </c>
      <c r="B3710" s="64">
        <v>51</v>
      </c>
      <c r="C3710" s="59">
        <v>325</v>
      </c>
      <c r="D3710" s="59">
        <v>1043</v>
      </c>
      <c r="E3710" s="59" t="s">
        <v>267</v>
      </c>
    </row>
    <row r="3711" spans="1:5">
      <c r="A3711" s="64">
        <v>9007</v>
      </c>
      <c r="B3711" s="64">
        <v>51</v>
      </c>
      <c r="C3711" s="59">
        <v>325</v>
      </c>
      <c r="D3711" s="59">
        <v>1043</v>
      </c>
      <c r="E3711" s="59" t="s">
        <v>267</v>
      </c>
    </row>
    <row r="3712" spans="1:5">
      <c r="A3712" s="64">
        <v>9008</v>
      </c>
      <c r="B3712" s="64">
        <v>51</v>
      </c>
      <c r="C3712" s="59">
        <v>325</v>
      </c>
      <c r="D3712" s="59">
        <v>1043</v>
      </c>
      <c r="E3712" s="59" t="s">
        <v>267</v>
      </c>
    </row>
    <row r="3713" spans="1:5">
      <c r="A3713" s="64">
        <v>9009</v>
      </c>
      <c r="B3713" s="64">
        <v>51</v>
      </c>
      <c r="C3713" s="59">
        <v>325</v>
      </c>
      <c r="D3713" s="59">
        <v>1043</v>
      </c>
      <c r="E3713" s="59" t="s">
        <v>267</v>
      </c>
    </row>
    <row r="3714" spans="1:5">
      <c r="A3714" s="64">
        <v>9010</v>
      </c>
      <c r="B3714" s="64">
        <v>51</v>
      </c>
      <c r="C3714" s="59">
        <v>325</v>
      </c>
      <c r="D3714" s="59">
        <v>1043</v>
      </c>
      <c r="E3714" s="59" t="s">
        <v>267</v>
      </c>
    </row>
    <row r="3715" spans="1:5">
      <c r="A3715" s="64">
        <v>9013</v>
      </c>
      <c r="B3715" s="64">
        <v>51</v>
      </c>
      <c r="C3715" s="59">
        <v>325</v>
      </c>
      <c r="D3715" s="59">
        <v>1043</v>
      </c>
      <c r="E3715" s="59" t="s">
        <v>267</v>
      </c>
    </row>
    <row r="3716" spans="1:5">
      <c r="A3716" s="64">
        <v>9015</v>
      </c>
      <c r="B3716" s="64">
        <v>51</v>
      </c>
      <c r="C3716" s="59">
        <v>325</v>
      </c>
      <c r="D3716" s="59">
        <v>1043</v>
      </c>
      <c r="E3716" s="59" t="s">
        <v>267</v>
      </c>
    </row>
    <row r="3717" spans="1:5">
      <c r="A3717" s="64">
        <v>9016</v>
      </c>
      <c r="B3717" s="64">
        <v>51</v>
      </c>
      <c r="C3717" s="59">
        <v>325</v>
      </c>
      <c r="D3717" s="59">
        <v>1043</v>
      </c>
      <c r="E3717" s="59" t="s">
        <v>267</v>
      </c>
    </row>
    <row r="3718" spans="1:5">
      <c r="A3718" s="64">
        <v>9017</v>
      </c>
      <c r="B3718" s="64">
        <v>51</v>
      </c>
      <c r="C3718" s="59">
        <v>325</v>
      </c>
      <c r="D3718" s="59">
        <v>1043</v>
      </c>
      <c r="E3718" s="59" t="s">
        <v>267</v>
      </c>
    </row>
    <row r="3719" spans="1:5">
      <c r="A3719" s="64">
        <v>9018</v>
      </c>
      <c r="B3719" s="64">
        <v>51</v>
      </c>
      <c r="C3719" s="59">
        <v>325</v>
      </c>
      <c r="D3719" s="59">
        <v>1043</v>
      </c>
      <c r="E3719" s="59" t="s">
        <v>267</v>
      </c>
    </row>
    <row r="3720" spans="1:5">
      <c r="A3720" s="64">
        <v>9019</v>
      </c>
      <c r="B3720" s="64">
        <v>51</v>
      </c>
      <c r="C3720" s="59">
        <v>325</v>
      </c>
      <c r="D3720" s="59">
        <v>1043</v>
      </c>
      <c r="E3720" s="59" t="s">
        <v>267</v>
      </c>
    </row>
    <row r="3721" spans="1:5">
      <c r="A3721" s="64">
        <v>9020</v>
      </c>
      <c r="B3721" s="64">
        <v>51</v>
      </c>
      <c r="C3721" s="59">
        <v>325</v>
      </c>
      <c r="D3721" s="59">
        <v>1043</v>
      </c>
      <c r="E3721" s="59" t="s">
        <v>267</v>
      </c>
    </row>
    <row r="3722" spans="1:5">
      <c r="A3722" s="64">
        <v>9021</v>
      </c>
      <c r="B3722" s="64">
        <v>51</v>
      </c>
      <c r="C3722" s="59">
        <v>325</v>
      </c>
      <c r="D3722" s="59">
        <v>1043</v>
      </c>
      <c r="E3722" s="59" t="s">
        <v>267</v>
      </c>
    </row>
    <row r="3723" spans="1:5">
      <c r="A3723" s="64">
        <v>9022</v>
      </c>
      <c r="B3723" s="64">
        <v>51</v>
      </c>
      <c r="C3723" s="59">
        <v>325</v>
      </c>
      <c r="D3723" s="59">
        <v>1043</v>
      </c>
      <c r="E3723" s="59" t="s">
        <v>267</v>
      </c>
    </row>
    <row r="3724" spans="1:5">
      <c r="A3724" s="64">
        <v>9023</v>
      </c>
      <c r="B3724" s="64">
        <v>51</v>
      </c>
      <c r="C3724" s="59">
        <v>325</v>
      </c>
      <c r="D3724" s="59">
        <v>1043</v>
      </c>
      <c r="E3724" s="59" t="s">
        <v>267</v>
      </c>
    </row>
    <row r="3725" spans="1:5">
      <c r="A3725" s="64">
        <v>9464</v>
      </c>
      <c r="B3725" s="64">
        <v>51</v>
      </c>
      <c r="C3725" s="59">
        <v>325</v>
      </c>
      <c r="D3725" s="59">
        <v>1043</v>
      </c>
      <c r="E3725" s="59" t="s">
        <v>267</v>
      </c>
    </row>
    <row r="3726" spans="1:5">
      <c r="A3726" s="64">
        <v>9466</v>
      </c>
      <c r="B3726" s="64">
        <v>51</v>
      </c>
      <c r="C3726" s="59">
        <v>325</v>
      </c>
      <c r="D3726" s="59">
        <v>1043</v>
      </c>
      <c r="E3726" s="59" t="s">
        <v>267</v>
      </c>
    </row>
    <row r="3727" spans="1:5">
      <c r="A3727" s="64">
        <v>9726</v>
      </c>
      <c r="B3727" s="64">
        <v>51</v>
      </c>
      <c r="C3727" s="59">
        <v>325</v>
      </c>
      <c r="D3727" s="59">
        <v>1043</v>
      </c>
      <c r="E3727" s="59" t="s">
        <v>267</v>
      </c>
    </row>
    <row r="3728" spans="1:5">
      <c r="A3728" s="64">
        <v>9727</v>
      </c>
      <c r="B3728" s="64">
        <v>51</v>
      </c>
      <c r="C3728" s="59">
        <v>325</v>
      </c>
      <c r="D3728" s="59">
        <v>1043</v>
      </c>
      <c r="E3728" s="59" t="s">
        <v>267</v>
      </c>
    </row>
    <row r="3729" spans="1:5">
      <c r="A3729" s="64">
        <v>9728</v>
      </c>
      <c r="B3729" s="64">
        <v>51</v>
      </c>
      <c r="C3729" s="59">
        <v>325</v>
      </c>
      <c r="D3729" s="59">
        <v>1043</v>
      </c>
      <c r="E3729" s="59" t="s">
        <v>267</v>
      </c>
    </row>
    <row r="3730" spans="1:5">
      <c r="A3730" s="64">
        <v>9729</v>
      </c>
      <c r="B3730" s="64">
        <v>51</v>
      </c>
      <c r="C3730" s="59">
        <v>325</v>
      </c>
      <c r="D3730" s="59">
        <v>1043</v>
      </c>
      <c r="E3730" s="59" t="s">
        <v>267</v>
      </c>
    </row>
  </sheetData>
  <sheetProtection algorithmName="SHA-512" hashValue="lf9TGupYq5y/4SsQDBdE/8EVeWgNxByUNnFt76GeQ5HFpyeIQXpiHoqIk/zkVrQW4EO1PgTSBOKaUPYAvKOwcg==" saltValue="McCmaj+UIwPVkNolO/nTiA==" spinCount="100000" sheet="1" objects="1" scenarios="1"/>
  <autoFilter ref="A3:D3730" xr:uid="{3D47FEED-9F6C-4221-99BE-A3D6CD7F15E0}"/>
  <phoneticPr fontId="8" type="noConversion"/>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0"/>
  <sheetViews>
    <sheetView topLeftCell="A2" workbookViewId="0">
      <selection activeCell="D35" sqref="D35"/>
    </sheetView>
  </sheetViews>
  <sheetFormatPr defaultColWidth="9.33203125" defaultRowHeight="13.8"/>
  <cols>
    <col min="1" max="1" width="9.33203125" style="60"/>
    <col min="2" max="2" width="12.5546875" style="60" bestFit="1" customWidth="1"/>
    <col min="3" max="3" width="11.109375" style="60" bestFit="1" customWidth="1"/>
    <col min="4" max="4" width="12.33203125" style="60" bestFit="1" customWidth="1"/>
    <col min="5" max="5" width="10.6640625" style="60" bestFit="1" customWidth="1"/>
    <col min="6" max="7" width="9.33203125" style="60"/>
    <col min="8" max="8" width="12.5546875" style="60" bestFit="1" customWidth="1"/>
    <col min="9" max="9" width="11.109375" style="60" bestFit="1" customWidth="1"/>
    <col min="10" max="10" width="12.33203125" style="60" bestFit="1" customWidth="1"/>
    <col min="11" max="11" width="10.6640625" style="60" bestFit="1" customWidth="1"/>
    <col min="12" max="12" width="11.109375" style="60" customWidth="1"/>
    <col min="13" max="16384" width="9.33203125" style="60"/>
  </cols>
  <sheetData>
    <row r="1" spans="1:6">
      <c r="A1" s="414" t="s">
        <v>271</v>
      </c>
      <c r="B1" s="414"/>
      <c r="C1" s="414"/>
      <c r="D1" s="414"/>
      <c r="E1" s="414"/>
      <c r="F1" s="59"/>
    </row>
    <row r="2" spans="1:6" ht="69" customHeight="1">
      <c r="A2" s="415" t="s">
        <v>272</v>
      </c>
      <c r="B2" s="415"/>
      <c r="C2" s="415"/>
      <c r="D2" s="415"/>
      <c r="E2" s="415"/>
      <c r="F2" s="126"/>
    </row>
    <row r="3" spans="1:6" ht="13.95" customHeight="1">
      <c r="A3" s="61"/>
      <c r="B3" s="59"/>
      <c r="C3" s="59"/>
      <c r="D3" s="59"/>
      <c r="E3" s="59"/>
      <c r="F3" s="59"/>
    </row>
    <row r="4" spans="1:6">
      <c r="A4" s="416" t="s">
        <v>273</v>
      </c>
      <c r="B4" s="416"/>
      <c r="C4" s="416"/>
      <c r="D4" s="416"/>
      <c r="E4" s="416"/>
      <c r="F4" s="59"/>
    </row>
    <row r="5" spans="1:6" ht="28.8">
      <c r="A5" s="142"/>
      <c r="B5" s="143" t="s">
        <v>274</v>
      </c>
      <c r="C5" s="143" t="s">
        <v>275</v>
      </c>
      <c r="D5" s="143" t="s">
        <v>276</v>
      </c>
      <c r="E5" s="143" t="s">
        <v>277</v>
      </c>
      <c r="F5" s="59"/>
    </row>
    <row r="6" spans="1:6" ht="14.4">
      <c r="A6" s="141" t="s">
        <v>183</v>
      </c>
      <c r="B6" s="141" t="s">
        <v>278</v>
      </c>
      <c r="C6" s="141" t="s">
        <v>279</v>
      </c>
      <c r="D6" s="141" t="s">
        <v>280</v>
      </c>
      <c r="E6" s="141" t="s">
        <v>281</v>
      </c>
      <c r="F6" s="59"/>
    </row>
    <row r="7" spans="1:6" ht="14.4">
      <c r="A7" s="62" t="s">
        <v>265</v>
      </c>
      <c r="B7" s="142">
        <v>0.95</v>
      </c>
      <c r="C7" s="300">
        <v>6.3888888888888884E-2</v>
      </c>
      <c r="D7" s="142">
        <v>2.8486799999999999</v>
      </c>
      <c r="E7" s="142">
        <v>2.3064</v>
      </c>
      <c r="F7" s="59"/>
    </row>
    <row r="8" spans="1:6" ht="14.4">
      <c r="A8" s="62" t="s">
        <v>264</v>
      </c>
      <c r="B8" s="142">
        <v>0.95</v>
      </c>
      <c r="C8" s="142">
        <v>6.3888888888888884E-2</v>
      </c>
      <c r="D8" s="142">
        <v>2.8486799999999999</v>
      </c>
      <c r="E8" s="142">
        <v>2.3064</v>
      </c>
      <c r="F8" s="59"/>
    </row>
    <row r="9" spans="1:6" ht="14.4">
      <c r="A9" s="62" t="s">
        <v>282</v>
      </c>
      <c r="B9" s="142">
        <v>0.95</v>
      </c>
      <c r="C9" s="142">
        <v>6.3888888888888884E-2</v>
      </c>
      <c r="D9" s="142">
        <v>2.8486799999999999</v>
      </c>
      <c r="E9" s="142">
        <v>2.3064</v>
      </c>
      <c r="F9" s="59"/>
    </row>
    <row r="10" spans="1:6" ht="14.4">
      <c r="A10" s="62" t="s">
        <v>283</v>
      </c>
      <c r="B10" s="142">
        <v>0.95</v>
      </c>
      <c r="C10" s="142">
        <v>6.3888888888888884E-2</v>
      </c>
      <c r="D10" s="142">
        <v>2.8486799999999999</v>
      </c>
      <c r="E10" s="142">
        <v>2.3064</v>
      </c>
      <c r="F10" s="59"/>
    </row>
    <row r="11" spans="1:6" ht="14.4">
      <c r="A11" s="62" t="s">
        <v>284</v>
      </c>
      <c r="B11" s="142">
        <v>0.95</v>
      </c>
      <c r="C11" s="142">
        <v>6.3888888888888884E-2</v>
      </c>
      <c r="D11" s="142">
        <v>2.8486799999999999</v>
      </c>
      <c r="E11" s="142">
        <v>2.3064</v>
      </c>
      <c r="F11" s="59"/>
    </row>
    <row r="12" spans="1:6" ht="14.4">
      <c r="A12" s="62" t="s">
        <v>285</v>
      </c>
      <c r="B12" s="142">
        <v>0.95</v>
      </c>
      <c r="C12" s="148">
        <v>6.3888888888888884E-2</v>
      </c>
      <c r="D12" s="142">
        <v>2.8486799999999999</v>
      </c>
      <c r="E12" s="62">
        <v>4.2972000000000001</v>
      </c>
      <c r="F12" s="59"/>
    </row>
    <row r="13" spans="1:6" ht="14.4">
      <c r="A13" s="62" t="s">
        <v>286</v>
      </c>
      <c r="B13" s="142">
        <v>0.95</v>
      </c>
      <c r="C13" s="142">
        <v>6.3888888888888884E-2</v>
      </c>
      <c r="D13" s="142">
        <v>2.8486799999999999</v>
      </c>
      <c r="E13" s="142">
        <v>2.3064</v>
      </c>
      <c r="F13" s="59"/>
    </row>
    <row r="14" spans="1:6" ht="14.4">
      <c r="A14" s="62" t="s">
        <v>287</v>
      </c>
      <c r="B14" s="142">
        <v>0.95</v>
      </c>
      <c r="C14" s="142">
        <v>6.3888888888888884E-2</v>
      </c>
      <c r="D14" s="142">
        <v>2.8486799999999999</v>
      </c>
      <c r="E14" s="142">
        <v>2.3064</v>
      </c>
      <c r="F14" s="59"/>
    </row>
    <row r="16" spans="1:6">
      <c r="A16" s="413" t="s">
        <v>288</v>
      </c>
      <c r="B16" s="413"/>
      <c r="C16" s="413"/>
      <c r="D16" s="413"/>
      <c r="E16" s="413"/>
    </row>
    <row r="17" spans="1:13" ht="28.8">
      <c r="A17" s="142"/>
      <c r="B17" s="143" t="s">
        <v>274</v>
      </c>
      <c r="C17" s="143" t="s">
        <v>275</v>
      </c>
      <c r="D17" s="143" t="s">
        <v>276</v>
      </c>
      <c r="E17" s="143" t="s">
        <v>277</v>
      </c>
    </row>
    <row r="18" spans="1:13" ht="14.4">
      <c r="A18" s="141" t="s">
        <v>183</v>
      </c>
      <c r="B18" s="141" t="s">
        <v>278</v>
      </c>
      <c r="C18" s="141" t="s">
        <v>279</v>
      </c>
      <c r="D18" s="141" t="s">
        <v>280</v>
      </c>
      <c r="E18" s="141" t="s">
        <v>281</v>
      </c>
    </row>
    <row r="19" spans="1:13" ht="14.4">
      <c r="A19" s="142" t="s">
        <v>265</v>
      </c>
      <c r="B19" s="148">
        <v>0.9</v>
      </c>
      <c r="C19" s="148">
        <v>6.4630000000000007E-2</v>
      </c>
      <c r="D19" s="148">
        <v>2.8486799999999999</v>
      </c>
      <c r="E19" s="142">
        <v>2.5174799999999999</v>
      </c>
    </row>
    <row r="20" spans="1:13" ht="14.4">
      <c r="A20" s="142" t="s">
        <v>264</v>
      </c>
      <c r="B20" s="148">
        <v>0.9</v>
      </c>
      <c r="C20" s="148">
        <v>6.4630000000000007E-2</v>
      </c>
      <c r="D20" s="148">
        <v>2.8486799999999999</v>
      </c>
      <c r="E20" s="142">
        <v>2.5174799999999999</v>
      </c>
    </row>
    <row r="21" spans="1:13" ht="14.4">
      <c r="A21" s="142" t="s">
        <v>263</v>
      </c>
      <c r="B21" s="148">
        <v>0.9</v>
      </c>
      <c r="C21" s="148">
        <v>6.4630000000000007E-2</v>
      </c>
      <c r="D21" s="148">
        <v>2.8486799999999999</v>
      </c>
      <c r="E21" s="142">
        <v>2.5174799999999999</v>
      </c>
    </row>
    <row r="22" spans="1:13" ht="14.4">
      <c r="A22" s="142" t="s">
        <v>267</v>
      </c>
      <c r="B22" s="148">
        <v>0.9</v>
      </c>
      <c r="C22" s="148">
        <v>6.4630000000000007E-2</v>
      </c>
      <c r="D22" s="148">
        <v>2.8486799999999999</v>
      </c>
      <c r="E22" s="142">
        <v>2.5174799999999999</v>
      </c>
    </row>
    <row r="23" spans="1:13" ht="14.4">
      <c r="A23" s="142" t="s">
        <v>268</v>
      </c>
      <c r="B23" s="148">
        <v>0.9</v>
      </c>
      <c r="C23" s="148">
        <v>6.4630000000000007E-2</v>
      </c>
      <c r="D23" s="148">
        <v>2.8486799999999999</v>
      </c>
      <c r="E23" s="142">
        <v>2.5174799999999999</v>
      </c>
    </row>
    <row r="24" spans="1:13" ht="14.4">
      <c r="A24" s="142" t="s">
        <v>270</v>
      </c>
      <c r="B24" s="148">
        <v>0.9</v>
      </c>
      <c r="C24" s="148">
        <v>6.4630000000000007E-2</v>
      </c>
      <c r="D24" s="148">
        <v>2.8486799999999999</v>
      </c>
      <c r="E24" s="142">
        <v>2.5174799999999999</v>
      </c>
    </row>
    <row r="25" spans="1:13" ht="14.4">
      <c r="A25" s="142" t="s">
        <v>266</v>
      </c>
      <c r="B25" s="148">
        <v>0.9</v>
      </c>
      <c r="C25" s="148">
        <v>6.4630000000000007E-2</v>
      </c>
      <c r="D25" s="148">
        <v>2.8486799999999999</v>
      </c>
      <c r="E25" s="142">
        <v>2.5174799999999999</v>
      </c>
    </row>
    <row r="26" spans="1:13" ht="14.4">
      <c r="A26" s="142" t="s">
        <v>269</v>
      </c>
      <c r="B26" s="148">
        <v>0.9</v>
      </c>
      <c r="C26" s="148">
        <v>6.4630000000000007E-2</v>
      </c>
      <c r="D26" s="148">
        <v>2.8486799999999999</v>
      </c>
      <c r="E26" s="142">
        <v>2.5174799999999999</v>
      </c>
    </row>
    <row r="27" spans="1:13" ht="14.4">
      <c r="L27" s="144"/>
      <c r="M27" s="144"/>
    </row>
    <row r="28" spans="1:13">
      <c r="A28" s="413" t="s">
        <v>326</v>
      </c>
      <c r="B28" s="413"/>
      <c r="C28" s="413"/>
      <c r="D28" s="413"/>
      <c r="E28" s="413"/>
      <c r="G28"/>
      <c r="H28"/>
      <c r="I28"/>
      <c r="J28"/>
      <c r="K28"/>
    </row>
    <row r="29" spans="1:13" ht="28.8">
      <c r="A29" s="142"/>
      <c r="B29" s="143" t="s">
        <v>274</v>
      </c>
      <c r="C29" s="143" t="s">
        <v>275</v>
      </c>
      <c r="D29" s="143" t="s">
        <v>276</v>
      </c>
      <c r="E29" s="143" t="s">
        <v>277</v>
      </c>
      <c r="G29"/>
      <c r="H29"/>
      <c r="I29"/>
      <c r="J29"/>
      <c r="K29"/>
    </row>
    <row r="30" spans="1:13" ht="14.4">
      <c r="A30" s="141" t="s">
        <v>183</v>
      </c>
      <c r="B30" s="141" t="s">
        <v>278</v>
      </c>
      <c r="C30" s="141" t="s">
        <v>279</v>
      </c>
      <c r="D30" s="141" t="s">
        <v>280</v>
      </c>
      <c r="E30" s="141" t="s">
        <v>281</v>
      </c>
      <c r="G30"/>
      <c r="H30"/>
      <c r="I30"/>
      <c r="J30"/>
      <c r="K30"/>
    </row>
    <row r="31" spans="1:13" ht="14.4">
      <c r="A31" s="142" t="s">
        <v>265</v>
      </c>
      <c r="B31" s="148">
        <v>0.7</v>
      </c>
      <c r="C31" s="148">
        <v>6.4630000000000007E-2</v>
      </c>
      <c r="D31" s="148">
        <v>3.3780000000000001</v>
      </c>
      <c r="E31" s="142">
        <v>2.5174799999999999</v>
      </c>
      <c r="G31"/>
      <c r="H31"/>
      <c r="I31"/>
      <c r="J31"/>
      <c r="K31"/>
    </row>
    <row r="32" spans="1:13" ht="14.4">
      <c r="A32" s="142" t="s">
        <v>264</v>
      </c>
      <c r="B32" s="148">
        <v>0.7</v>
      </c>
      <c r="C32" s="148">
        <v>6.4630000000000007E-2</v>
      </c>
      <c r="D32" s="148">
        <v>3.3780000000000001</v>
      </c>
      <c r="E32" s="142">
        <v>2.5174799999999999</v>
      </c>
      <c r="G32"/>
      <c r="H32"/>
      <c r="I32"/>
      <c r="J32"/>
      <c r="K32"/>
    </row>
    <row r="33" spans="1:12" ht="14.4">
      <c r="A33" s="142" t="s">
        <v>263</v>
      </c>
      <c r="B33" s="148">
        <v>0.63</v>
      </c>
      <c r="C33" s="148">
        <v>5.1529999999999999E-2</v>
      </c>
      <c r="D33" s="148">
        <v>3.3780000000000001</v>
      </c>
      <c r="E33" s="142">
        <v>2.5174799999999999</v>
      </c>
      <c r="G33"/>
      <c r="H33"/>
      <c r="I33"/>
      <c r="J33"/>
      <c r="K33"/>
    </row>
    <row r="34" spans="1:12" ht="14.4">
      <c r="A34" s="142" t="s">
        <v>267</v>
      </c>
      <c r="B34" s="148">
        <v>0.81</v>
      </c>
      <c r="C34" s="148">
        <v>6.0330000000000002E-2</v>
      </c>
      <c r="D34" s="148">
        <v>3.3780000000000001</v>
      </c>
      <c r="E34" s="142">
        <v>2.5174799999999999</v>
      </c>
      <c r="G34"/>
      <c r="H34"/>
      <c r="I34"/>
      <c r="J34"/>
      <c r="K34"/>
    </row>
    <row r="35" spans="1:12" ht="14.4">
      <c r="A35" s="142" t="s">
        <v>268</v>
      </c>
      <c r="B35" s="148">
        <v>0.28000000000000003</v>
      </c>
      <c r="C35" s="148">
        <v>6.2230000000000001E-2</v>
      </c>
      <c r="D35" s="148">
        <v>3.3780000000000001</v>
      </c>
      <c r="E35" s="142">
        <v>2.5174799999999999</v>
      </c>
      <c r="G35"/>
      <c r="H35"/>
      <c r="I35"/>
      <c r="J35"/>
      <c r="K35"/>
    </row>
    <row r="36" spans="1:12" ht="14.4">
      <c r="A36" s="142" t="s">
        <v>270</v>
      </c>
      <c r="B36" s="148">
        <v>1</v>
      </c>
      <c r="C36" s="148">
        <v>0.20830000000000001</v>
      </c>
      <c r="D36" s="148">
        <v>8.0417000000000005</v>
      </c>
      <c r="E36" s="62">
        <v>4.2972000000000001</v>
      </c>
      <c r="G36"/>
      <c r="H36"/>
      <c r="I36"/>
      <c r="J36"/>
      <c r="K36"/>
    </row>
    <row r="37" spans="1:12" ht="14.4">
      <c r="A37" s="142" t="s">
        <v>266</v>
      </c>
      <c r="B37" s="148">
        <v>0.86</v>
      </c>
      <c r="C37" s="148">
        <v>5.5530000000000003E-2</v>
      </c>
      <c r="D37" s="148">
        <v>3.3780000000000001</v>
      </c>
      <c r="E37" s="142">
        <v>2.5174799999999999</v>
      </c>
      <c r="G37"/>
      <c r="H37"/>
      <c r="I37"/>
      <c r="J37"/>
      <c r="K37"/>
    </row>
    <row r="38" spans="1:12" ht="14.4">
      <c r="A38" s="142" t="s">
        <v>269</v>
      </c>
      <c r="B38" s="148">
        <v>0.56999999999999995</v>
      </c>
      <c r="C38" s="148">
        <v>5.5629999999999999E-2</v>
      </c>
      <c r="D38" s="148">
        <v>3.3780000000000001</v>
      </c>
      <c r="E38" s="142">
        <v>2.5174799999999999</v>
      </c>
      <c r="G38"/>
      <c r="H38"/>
      <c r="I38"/>
      <c r="J38"/>
      <c r="K38"/>
    </row>
    <row r="39" spans="1:12">
      <c r="G39"/>
      <c r="H39"/>
      <c r="I39"/>
      <c r="J39"/>
      <c r="K39"/>
    </row>
    <row r="40" spans="1:12">
      <c r="A40" s="413" t="s">
        <v>321</v>
      </c>
      <c r="B40" s="413"/>
      <c r="C40" s="413"/>
      <c r="D40" s="413"/>
      <c r="E40" s="413"/>
      <c r="G40"/>
      <c r="H40" s="413" t="s">
        <v>322</v>
      </c>
      <c r="I40" s="413"/>
      <c r="J40" s="413"/>
      <c r="K40" s="413"/>
      <c r="L40" s="413"/>
    </row>
    <row r="41" spans="1:12" ht="28.8">
      <c r="A41" s="142"/>
      <c r="B41" s="143" t="s">
        <v>274</v>
      </c>
      <c r="C41" s="143" t="s">
        <v>275</v>
      </c>
      <c r="D41" s="143" t="s">
        <v>276</v>
      </c>
      <c r="E41" s="143" t="s">
        <v>277</v>
      </c>
      <c r="G41"/>
      <c r="H41" s="142"/>
      <c r="I41" s="143" t="s">
        <v>274</v>
      </c>
      <c r="J41" s="143" t="s">
        <v>275</v>
      </c>
      <c r="K41" s="143" t="s">
        <v>276</v>
      </c>
      <c r="L41" s="143" t="s">
        <v>277</v>
      </c>
    </row>
    <row r="42" spans="1:12" ht="14.4">
      <c r="A42" s="141" t="s">
        <v>183</v>
      </c>
      <c r="B42" s="141" t="s">
        <v>278</v>
      </c>
      <c r="C42" s="141" t="s">
        <v>279</v>
      </c>
      <c r="D42" s="141" t="s">
        <v>280</v>
      </c>
      <c r="E42" s="141" t="s">
        <v>281</v>
      </c>
      <c r="G42"/>
      <c r="H42" s="141" t="s">
        <v>183</v>
      </c>
      <c r="I42" s="141" t="s">
        <v>278</v>
      </c>
      <c r="J42" s="141" t="s">
        <v>279</v>
      </c>
      <c r="K42" s="141" t="s">
        <v>280</v>
      </c>
      <c r="L42" s="141" t="s">
        <v>281</v>
      </c>
    </row>
    <row r="43" spans="1:12" ht="14.4">
      <c r="A43" s="142" t="s">
        <v>265</v>
      </c>
      <c r="B43" s="148">
        <v>1</v>
      </c>
      <c r="C43" s="148">
        <v>0.27779999999999999</v>
      </c>
      <c r="D43" s="148">
        <v>10.722200000000001</v>
      </c>
      <c r="E43" s="142">
        <v>2.5174799999999999</v>
      </c>
      <c r="G43"/>
      <c r="H43" s="142" t="s">
        <v>265</v>
      </c>
      <c r="I43" s="148">
        <v>1</v>
      </c>
      <c r="J43" s="148">
        <v>0.27779999999999999</v>
      </c>
      <c r="K43" s="142">
        <v>10.722200000000001</v>
      </c>
      <c r="L43" s="142">
        <v>2.5174799999999999</v>
      </c>
    </row>
    <row r="44" spans="1:12" ht="14.4">
      <c r="A44" s="142" t="s">
        <v>264</v>
      </c>
      <c r="B44" s="148">
        <v>1</v>
      </c>
      <c r="C44" s="148">
        <v>0.27779999999999999</v>
      </c>
      <c r="D44" s="148">
        <v>10.722200000000001</v>
      </c>
      <c r="E44" s="142">
        <v>2.5174799999999999</v>
      </c>
      <c r="G44"/>
      <c r="H44" s="142" t="s">
        <v>264</v>
      </c>
      <c r="I44" s="148">
        <v>1</v>
      </c>
      <c r="J44" s="148">
        <v>0.27779999999999999</v>
      </c>
      <c r="K44" s="142">
        <v>10.722200000000001</v>
      </c>
      <c r="L44" s="142">
        <v>2.5174799999999999</v>
      </c>
    </row>
    <row r="45" spans="1:12" ht="14.4">
      <c r="A45" s="142" t="s">
        <v>263</v>
      </c>
      <c r="B45" s="148">
        <v>0.35</v>
      </c>
      <c r="C45" s="148">
        <v>6.0330000000000002E-2</v>
      </c>
      <c r="D45" s="148">
        <v>3.3780000000000001</v>
      </c>
      <c r="E45" s="142">
        <v>2.5174799999999999</v>
      </c>
      <c r="G45"/>
      <c r="H45" s="142" t="s">
        <v>263</v>
      </c>
      <c r="I45" s="148">
        <v>1</v>
      </c>
      <c r="J45" s="148">
        <v>0.27779999999999999</v>
      </c>
      <c r="K45" s="142">
        <v>10.722200000000001</v>
      </c>
      <c r="L45" s="142">
        <v>2.5174799999999999</v>
      </c>
    </row>
    <row r="46" spans="1:12" ht="14.4">
      <c r="A46" s="142" t="s">
        <v>267</v>
      </c>
      <c r="B46" s="148">
        <v>0.48</v>
      </c>
      <c r="C46" s="148">
        <v>6.2230000000000001E-2</v>
      </c>
      <c r="D46" s="148">
        <v>3.3780000000000001</v>
      </c>
      <c r="E46" s="142">
        <v>2.5174799999999999</v>
      </c>
      <c r="G46"/>
      <c r="H46" s="142" t="s">
        <v>267</v>
      </c>
      <c r="I46" s="148">
        <v>1</v>
      </c>
      <c r="J46" s="148">
        <v>0.27779999999999999</v>
      </c>
      <c r="K46" s="142">
        <v>10.722200000000001</v>
      </c>
      <c r="L46" s="142">
        <v>2.5174799999999999</v>
      </c>
    </row>
    <row r="47" spans="1:12" ht="14.4">
      <c r="A47" s="142" t="s">
        <v>268</v>
      </c>
      <c r="B47" s="148">
        <v>1</v>
      </c>
      <c r="C47" s="148">
        <v>0.27779999999999999</v>
      </c>
      <c r="D47" s="148">
        <v>10.722200000000001</v>
      </c>
      <c r="E47" s="142">
        <v>2.5174799999999999</v>
      </c>
      <c r="G47"/>
      <c r="H47" s="142" t="s">
        <v>268</v>
      </c>
      <c r="I47" s="148">
        <v>1</v>
      </c>
      <c r="J47" s="148">
        <v>0.27779999999999999</v>
      </c>
      <c r="K47" s="142">
        <v>10.722200000000001</v>
      </c>
      <c r="L47" s="142">
        <v>2.5174799999999999</v>
      </c>
    </row>
    <row r="48" spans="1:12" ht="14.4">
      <c r="A48" s="142" t="s">
        <v>270</v>
      </c>
      <c r="B48" s="148">
        <v>1</v>
      </c>
      <c r="C48" s="148">
        <v>0.27779999999999999</v>
      </c>
      <c r="D48" s="148">
        <v>10.722200000000001</v>
      </c>
      <c r="E48" s="62">
        <v>4.2972000000000001</v>
      </c>
      <c r="G48"/>
      <c r="H48" s="142" t="s">
        <v>270</v>
      </c>
      <c r="I48" s="148">
        <v>1</v>
      </c>
      <c r="J48" s="148">
        <v>0.27779999999999999</v>
      </c>
      <c r="K48" s="142">
        <v>10.722200000000001</v>
      </c>
      <c r="L48" s="62">
        <v>4.2972000000000001</v>
      </c>
    </row>
    <row r="49" spans="1:12" ht="14.4">
      <c r="A49" s="142" t="s">
        <v>266</v>
      </c>
      <c r="B49" s="148">
        <v>0.42</v>
      </c>
      <c r="C49" s="148">
        <v>5.5629999999999999E-2</v>
      </c>
      <c r="D49" s="148">
        <v>3.3780000000000001</v>
      </c>
      <c r="E49" s="142">
        <v>2.5174799999999999</v>
      </c>
      <c r="G49"/>
      <c r="H49" s="142" t="s">
        <v>266</v>
      </c>
      <c r="I49" s="148">
        <v>1</v>
      </c>
      <c r="J49" s="148">
        <v>0.27779999999999999</v>
      </c>
      <c r="K49" s="142">
        <v>10.722200000000001</v>
      </c>
      <c r="L49" s="142">
        <v>2.5174799999999999</v>
      </c>
    </row>
    <row r="50" spans="1:12" ht="14.4">
      <c r="A50" s="142" t="s">
        <v>269</v>
      </c>
      <c r="B50" s="148">
        <v>1</v>
      </c>
      <c r="C50" s="148">
        <v>0.27779999999999999</v>
      </c>
      <c r="D50" s="148">
        <v>10.722200000000001</v>
      </c>
      <c r="E50" s="142">
        <v>2.5174799999999999</v>
      </c>
      <c r="G50"/>
      <c r="H50" s="142" t="s">
        <v>269</v>
      </c>
      <c r="I50" s="148">
        <v>1</v>
      </c>
      <c r="J50" s="148">
        <v>0.27779999999999999</v>
      </c>
      <c r="K50" s="142">
        <v>10.722200000000001</v>
      </c>
      <c r="L50" s="142">
        <v>2.5174799999999999</v>
      </c>
    </row>
  </sheetData>
  <mergeCells count="7">
    <mergeCell ref="H40:L40"/>
    <mergeCell ref="A1:E1"/>
    <mergeCell ref="A2:E2"/>
    <mergeCell ref="A40:E40"/>
    <mergeCell ref="A4:E4"/>
    <mergeCell ref="A28:E28"/>
    <mergeCell ref="A16:E16"/>
  </mergeCells>
  <phoneticPr fontId="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D92B8-9401-434C-9A5E-95F10245E901}">
  <dimension ref="A1:F13"/>
  <sheetViews>
    <sheetView workbookViewId="0">
      <selection activeCell="H12" sqref="H12:I12"/>
    </sheetView>
  </sheetViews>
  <sheetFormatPr defaultRowHeight="12.6"/>
  <sheetData>
    <row r="1" spans="1:6" ht="13.2">
      <c r="A1" s="414" t="s">
        <v>271</v>
      </c>
      <c r="B1" s="414"/>
      <c r="C1" s="414"/>
      <c r="D1" s="414"/>
      <c r="E1" s="414"/>
      <c r="F1" s="414"/>
    </row>
    <row r="2" spans="1:6" ht="13.2" customHeight="1">
      <c r="A2" s="415" t="s">
        <v>289</v>
      </c>
      <c r="B2" s="415"/>
      <c r="C2" s="415"/>
      <c r="D2" s="415"/>
      <c r="E2" s="415"/>
      <c r="F2" s="415"/>
    </row>
    <row r="3" spans="1:6" ht="13.2">
      <c r="A3" s="149"/>
      <c r="B3" s="149"/>
      <c r="C3" s="149"/>
      <c r="D3" s="149"/>
      <c r="E3" s="149"/>
    </row>
    <row r="4" spans="1:6" ht="13.2" customHeight="1">
      <c r="A4" s="417" t="s">
        <v>290</v>
      </c>
      <c r="B4" s="417"/>
      <c r="C4" s="417"/>
      <c r="D4" s="417"/>
      <c r="E4" s="417"/>
      <c r="F4" s="417"/>
    </row>
    <row r="5" spans="1:6" ht="27.6">
      <c r="A5" s="155" t="s">
        <v>291</v>
      </c>
      <c r="B5" s="154">
        <v>2020</v>
      </c>
      <c r="C5" s="152" t="s">
        <v>326</v>
      </c>
      <c r="D5" s="152" t="s">
        <v>321</v>
      </c>
      <c r="E5" s="153" t="s">
        <v>322</v>
      </c>
    </row>
    <row r="6" spans="1:6" ht="14.4">
      <c r="A6" s="156" t="s">
        <v>265</v>
      </c>
      <c r="B6" s="157">
        <v>0.95</v>
      </c>
      <c r="C6" s="158">
        <v>0.748</v>
      </c>
      <c r="D6" s="301">
        <v>1.18</v>
      </c>
      <c r="E6" s="301">
        <v>1.18</v>
      </c>
    </row>
    <row r="7" spans="1:6" ht="14.4">
      <c r="A7" s="156" t="s">
        <v>264</v>
      </c>
      <c r="B7" s="157">
        <v>0.95</v>
      </c>
      <c r="C7" s="158">
        <v>0.748</v>
      </c>
      <c r="D7" s="301">
        <v>1.18</v>
      </c>
      <c r="E7" s="301">
        <v>1.18</v>
      </c>
    </row>
    <row r="8" spans="1:6" ht="14.4">
      <c r="A8" s="156" t="s">
        <v>263</v>
      </c>
      <c r="B8" s="157">
        <v>0.95</v>
      </c>
      <c r="C8" s="158">
        <v>0.66900000000000004</v>
      </c>
      <c r="D8" s="301">
        <v>0.39100000000000001</v>
      </c>
      <c r="E8" s="301">
        <v>1.18</v>
      </c>
    </row>
    <row r="9" spans="1:6" ht="14.4">
      <c r="A9" s="156" t="s">
        <v>267</v>
      </c>
      <c r="B9" s="157">
        <v>0.95</v>
      </c>
      <c r="C9" s="158">
        <v>0.85599999999999998</v>
      </c>
      <c r="D9" s="301">
        <v>0.52300000000000002</v>
      </c>
      <c r="E9" s="301">
        <v>1.18</v>
      </c>
    </row>
    <row r="10" spans="1:6" ht="14.4">
      <c r="A10" s="156" t="s">
        <v>268</v>
      </c>
      <c r="B10" s="157">
        <v>0.95</v>
      </c>
      <c r="C10" s="158">
        <v>0.32100000000000001</v>
      </c>
      <c r="D10" s="301">
        <v>1.18</v>
      </c>
      <c r="E10" s="301">
        <v>1.18</v>
      </c>
    </row>
    <row r="11" spans="1:6" ht="14.4">
      <c r="A11" s="156" t="s">
        <v>270</v>
      </c>
      <c r="B11" s="157">
        <v>0.95</v>
      </c>
      <c r="C11" s="158">
        <v>1.1379999999999999</v>
      </c>
      <c r="D11" s="301">
        <v>1.18</v>
      </c>
      <c r="E11" s="301">
        <v>1.18</v>
      </c>
    </row>
    <row r="12" spans="1:6" ht="14.4">
      <c r="A12" s="156" t="s">
        <v>266</v>
      </c>
      <c r="B12" s="157">
        <v>0.95</v>
      </c>
      <c r="C12" s="158">
        <v>0.90400000000000003</v>
      </c>
      <c r="D12" s="301">
        <v>0.45900000000000002</v>
      </c>
      <c r="E12" s="301">
        <v>1.18</v>
      </c>
    </row>
    <row r="13" spans="1:6" ht="14.4">
      <c r="A13" s="156" t="s">
        <v>269</v>
      </c>
      <c r="B13" s="157">
        <v>0.95</v>
      </c>
      <c r="C13" s="158">
        <v>0.61099999999999999</v>
      </c>
      <c r="D13" s="301">
        <v>1.18</v>
      </c>
      <c r="E13" s="301">
        <v>1.18</v>
      </c>
    </row>
  </sheetData>
  <mergeCells count="3">
    <mergeCell ref="A4:F4"/>
    <mergeCell ref="A2:F2"/>
    <mergeCell ref="A1:F1"/>
  </mergeCells>
  <phoneticPr fontId="8"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dimension ref="A1:F604"/>
  <sheetViews>
    <sheetView workbookViewId="0">
      <selection activeCell="H2" sqref="H2"/>
    </sheetView>
  </sheetViews>
  <sheetFormatPr defaultColWidth="9.109375" defaultRowHeight="14.4"/>
  <cols>
    <col min="1" max="2" width="20.88671875" style="129" customWidth="1"/>
    <col min="3" max="3" width="17.5546875" style="129" customWidth="1"/>
    <col min="4" max="4" width="9.109375" style="129"/>
    <col min="5" max="6" width="9.109375" style="130"/>
    <col min="7" max="16384" width="9.109375" style="129"/>
  </cols>
  <sheetData>
    <row r="1" spans="1:6">
      <c r="A1" s="127" t="s">
        <v>292</v>
      </c>
      <c r="B1" s="127" t="s">
        <v>293</v>
      </c>
      <c r="C1" s="128"/>
    </row>
    <row r="2" spans="1:6">
      <c r="A2" s="131" t="s">
        <v>294</v>
      </c>
      <c r="B2" s="131" t="s">
        <v>295</v>
      </c>
      <c r="C2" s="131" t="s">
        <v>296</v>
      </c>
      <c r="E2" s="132" t="s">
        <v>297</v>
      </c>
      <c r="F2" s="133"/>
    </row>
    <row r="3" spans="1:6">
      <c r="A3" s="134">
        <v>0</v>
      </c>
      <c r="B3" s="134">
        <v>26.5</v>
      </c>
      <c r="C3" s="134">
        <v>6</v>
      </c>
      <c r="E3" s="132" t="s">
        <v>298</v>
      </c>
      <c r="F3" s="132" t="s">
        <v>299</v>
      </c>
    </row>
    <row r="4" spans="1:6">
      <c r="A4" s="134">
        <v>26.5</v>
      </c>
      <c r="B4" s="134">
        <v>39.75</v>
      </c>
      <c r="C4" s="134">
        <v>5.5</v>
      </c>
      <c r="E4" s="133">
        <v>26.5</v>
      </c>
      <c r="F4" s="133">
        <v>6</v>
      </c>
    </row>
    <row r="5" spans="1:6">
      <c r="A5" s="134">
        <v>39.75</v>
      </c>
      <c r="B5" s="134">
        <v>53</v>
      </c>
      <c r="C5" s="134">
        <v>5</v>
      </c>
      <c r="E5" s="133">
        <v>26.764999999999986</v>
      </c>
      <c r="F5" s="133">
        <v>5.99</v>
      </c>
    </row>
    <row r="6" spans="1:6">
      <c r="A6" s="134">
        <v>53</v>
      </c>
      <c r="B6" s="134">
        <v>66.25</v>
      </c>
      <c r="C6" s="134">
        <v>4.5</v>
      </c>
      <c r="E6" s="133">
        <v>27.03</v>
      </c>
      <c r="F6" s="133">
        <v>5.98</v>
      </c>
    </row>
    <row r="7" spans="1:6">
      <c r="A7" s="134">
        <v>66.25</v>
      </c>
      <c r="B7" s="134">
        <v>79.5</v>
      </c>
      <c r="C7" s="134">
        <v>4</v>
      </c>
      <c r="E7" s="133">
        <v>27.295000000000016</v>
      </c>
      <c r="F7" s="133">
        <v>5.97</v>
      </c>
    </row>
    <row r="8" spans="1:6">
      <c r="A8" s="134">
        <v>79.5</v>
      </c>
      <c r="B8" s="134">
        <v>92.75</v>
      </c>
      <c r="C8" s="134">
        <v>3.5</v>
      </c>
      <c r="E8" s="133">
        <v>27.560000000000002</v>
      </c>
      <c r="F8" s="133">
        <v>5.96</v>
      </c>
    </row>
    <row r="9" spans="1:6">
      <c r="A9" s="134">
        <v>92.75</v>
      </c>
      <c r="B9" s="134">
        <v>106</v>
      </c>
      <c r="C9" s="134">
        <v>3</v>
      </c>
      <c r="E9" s="133">
        <v>27.824999999999989</v>
      </c>
      <c r="F9" s="133">
        <v>5.95</v>
      </c>
    </row>
    <row r="10" spans="1:6">
      <c r="A10" s="134">
        <v>106</v>
      </c>
      <c r="B10" s="134">
        <v>119.25</v>
      </c>
      <c r="C10" s="134">
        <v>2.5</v>
      </c>
      <c r="E10" s="133">
        <v>28.090000000000003</v>
      </c>
      <c r="F10" s="133">
        <v>5.94</v>
      </c>
    </row>
    <row r="11" spans="1:6">
      <c r="A11" s="134">
        <v>119.25</v>
      </c>
      <c r="B11" s="134">
        <v>132.5</v>
      </c>
      <c r="C11" s="134">
        <v>2</v>
      </c>
      <c r="E11" s="133">
        <v>28.355000000000018</v>
      </c>
      <c r="F11" s="133">
        <v>5.93</v>
      </c>
    </row>
    <row r="12" spans="1:6">
      <c r="A12" s="134">
        <v>132.5</v>
      </c>
      <c r="B12" s="134">
        <v>145.75</v>
      </c>
      <c r="C12" s="134">
        <v>1.5</v>
      </c>
      <c r="E12" s="133">
        <v>28.620000000000005</v>
      </c>
      <c r="F12" s="133">
        <v>5.92</v>
      </c>
    </row>
    <row r="13" spans="1:6">
      <c r="A13" s="134">
        <v>145.75</v>
      </c>
      <c r="B13" s="134">
        <v>159</v>
      </c>
      <c r="C13" s="134">
        <v>1</v>
      </c>
      <c r="E13" s="133">
        <v>28.884999999999991</v>
      </c>
      <c r="F13" s="133">
        <v>5.91</v>
      </c>
    </row>
    <row r="14" spans="1:6">
      <c r="A14" s="134">
        <v>159</v>
      </c>
      <c r="B14" s="134"/>
      <c r="C14" s="134">
        <v>0</v>
      </c>
      <c r="E14" s="133">
        <v>29.149999999999977</v>
      </c>
      <c r="F14" s="133">
        <v>5.9</v>
      </c>
    </row>
    <row r="15" spans="1:6">
      <c r="E15" s="133">
        <v>29.41500000000002</v>
      </c>
      <c r="F15" s="133">
        <v>5.89</v>
      </c>
    </row>
    <row r="16" spans="1:6">
      <c r="B16" s="130" t="s">
        <v>300</v>
      </c>
      <c r="C16" s="130">
        <f>SLOPE(C3:C13,B3:B13)</f>
        <v>-3.7735849056603772E-2</v>
      </c>
      <c r="E16" s="133">
        <v>29.680000000000007</v>
      </c>
      <c r="F16" s="133">
        <v>5.88</v>
      </c>
    </row>
    <row r="17" spans="2:6">
      <c r="B17" s="130" t="s">
        <v>153</v>
      </c>
      <c r="C17" s="130">
        <f>INTERCEPT(C3:C13,B3:B13)</f>
        <v>7</v>
      </c>
      <c r="E17" s="133">
        <v>29.944999999999993</v>
      </c>
      <c r="F17" s="133">
        <v>5.87</v>
      </c>
    </row>
    <row r="18" spans="2:6">
      <c r="E18" s="133">
        <v>30.20999999999998</v>
      </c>
      <c r="F18" s="133">
        <v>5.86</v>
      </c>
    </row>
    <row r="19" spans="2:6">
      <c r="E19" s="133">
        <v>30.475000000000023</v>
      </c>
      <c r="F19" s="133">
        <v>5.85</v>
      </c>
    </row>
    <row r="20" spans="2:6">
      <c r="E20" s="133">
        <v>30.740000000000009</v>
      </c>
      <c r="F20" s="133">
        <v>5.84</v>
      </c>
    </row>
    <row r="21" spans="2:6">
      <c r="E21" s="133">
        <v>31.004999999999995</v>
      </c>
      <c r="F21" s="133">
        <v>5.83</v>
      </c>
    </row>
    <row r="22" spans="2:6">
      <c r="E22" s="133">
        <v>31.269999999999982</v>
      </c>
      <c r="F22" s="133">
        <v>5.82</v>
      </c>
    </row>
    <row r="23" spans="2:6">
      <c r="E23" s="133">
        <v>31.534999999999997</v>
      </c>
      <c r="F23" s="133">
        <v>5.81</v>
      </c>
    </row>
    <row r="24" spans="2:6">
      <c r="E24" s="133">
        <v>31.800000000000011</v>
      </c>
      <c r="F24" s="133">
        <v>5.8</v>
      </c>
    </row>
    <row r="25" spans="2:6">
      <c r="E25" s="133">
        <v>32.064999999999998</v>
      </c>
      <c r="F25" s="133">
        <v>5.79</v>
      </c>
    </row>
    <row r="26" spans="2:6">
      <c r="E26" s="133">
        <v>32.329999999999984</v>
      </c>
      <c r="F26" s="133">
        <v>5.78</v>
      </c>
    </row>
    <row r="27" spans="2:6">
      <c r="E27" s="133">
        <v>32.594999999999999</v>
      </c>
      <c r="F27" s="133">
        <v>5.77</v>
      </c>
    </row>
    <row r="28" spans="2:6">
      <c r="E28" s="133">
        <v>32.860000000000014</v>
      </c>
      <c r="F28" s="133">
        <v>5.76</v>
      </c>
    </row>
    <row r="29" spans="2:6">
      <c r="E29" s="133">
        <v>33.125</v>
      </c>
      <c r="F29" s="133">
        <v>5.75</v>
      </c>
    </row>
    <row r="30" spans="2:6">
      <c r="E30" s="133">
        <v>33.389999999999986</v>
      </c>
      <c r="F30" s="133">
        <v>5.74</v>
      </c>
    </row>
    <row r="31" spans="2:6">
      <c r="E31" s="133">
        <v>33.655000000000001</v>
      </c>
      <c r="F31" s="133">
        <v>5.73</v>
      </c>
    </row>
    <row r="32" spans="2:6">
      <c r="E32" s="133">
        <v>33.920000000000016</v>
      </c>
      <c r="F32" s="133">
        <v>5.72</v>
      </c>
    </row>
    <row r="33" spans="5:6">
      <c r="E33" s="133">
        <v>34.185000000000002</v>
      </c>
      <c r="F33" s="133">
        <v>5.71</v>
      </c>
    </row>
    <row r="34" spans="5:6">
      <c r="E34" s="133">
        <v>34.449999999999989</v>
      </c>
      <c r="F34" s="133">
        <v>5.7</v>
      </c>
    </row>
    <row r="35" spans="5:6">
      <c r="E35" s="133">
        <v>34.715000000000003</v>
      </c>
      <c r="F35" s="133">
        <v>5.69</v>
      </c>
    </row>
    <row r="36" spans="5:6">
      <c r="E36" s="133">
        <v>34.980000000000018</v>
      </c>
      <c r="F36" s="133">
        <v>5.68</v>
      </c>
    </row>
    <row r="37" spans="5:6">
      <c r="E37" s="133">
        <v>35.245000000000005</v>
      </c>
      <c r="F37" s="133">
        <v>5.67</v>
      </c>
    </row>
    <row r="38" spans="5:6">
      <c r="E38" s="133">
        <v>35.509999999999991</v>
      </c>
      <c r="F38" s="133">
        <v>5.66</v>
      </c>
    </row>
    <row r="39" spans="5:6">
      <c r="E39" s="133">
        <v>35.774999999999977</v>
      </c>
      <c r="F39" s="133">
        <v>5.65</v>
      </c>
    </row>
    <row r="40" spans="5:6">
      <c r="E40" s="133">
        <v>36.04000000000002</v>
      </c>
      <c r="F40" s="133">
        <v>5.64</v>
      </c>
    </row>
    <row r="41" spans="5:6">
      <c r="E41" s="133">
        <v>36.305000000000007</v>
      </c>
      <c r="F41" s="133">
        <v>5.63</v>
      </c>
    </row>
    <row r="42" spans="5:6">
      <c r="E42" s="133">
        <v>36.569999999999993</v>
      </c>
      <c r="F42" s="133">
        <v>5.62</v>
      </c>
    </row>
    <row r="43" spans="5:6">
      <c r="E43" s="133">
        <v>36.83499999999998</v>
      </c>
      <c r="F43" s="133">
        <v>5.61</v>
      </c>
    </row>
    <row r="44" spans="5:6">
      <c r="E44" s="133">
        <v>37.100000000000023</v>
      </c>
      <c r="F44" s="133">
        <v>5.6</v>
      </c>
    </row>
    <row r="45" spans="5:6">
      <c r="E45" s="133">
        <v>37.365000000000009</v>
      </c>
      <c r="F45" s="133">
        <v>5.59</v>
      </c>
    </row>
    <row r="46" spans="5:6">
      <c r="E46" s="133">
        <v>37.629999999999995</v>
      </c>
      <c r="F46" s="133">
        <v>5.58</v>
      </c>
    </row>
    <row r="47" spans="5:6">
      <c r="E47" s="133">
        <v>37.894999999999982</v>
      </c>
      <c r="F47" s="133">
        <v>5.57</v>
      </c>
    </row>
    <row r="48" spans="5:6">
      <c r="E48" s="133">
        <v>38.159999999999997</v>
      </c>
      <c r="F48" s="133">
        <v>5.56</v>
      </c>
    </row>
    <row r="49" spans="5:6">
      <c r="E49" s="133">
        <v>38.425000000000011</v>
      </c>
      <c r="F49" s="133">
        <v>5.55</v>
      </c>
    </row>
    <row r="50" spans="5:6">
      <c r="E50" s="133">
        <v>38.69</v>
      </c>
      <c r="F50" s="133">
        <v>5.54</v>
      </c>
    </row>
    <row r="51" spans="5:6">
      <c r="E51" s="133">
        <v>38.954999999999984</v>
      </c>
      <c r="F51" s="133">
        <v>5.53</v>
      </c>
    </row>
    <row r="52" spans="5:6">
      <c r="E52" s="133">
        <v>39.22</v>
      </c>
      <c r="F52" s="133">
        <v>5.52</v>
      </c>
    </row>
    <row r="53" spans="5:6">
      <c r="E53" s="133">
        <v>39.485000000000014</v>
      </c>
      <c r="F53" s="133">
        <v>5.51</v>
      </c>
    </row>
    <row r="54" spans="5:6">
      <c r="E54" s="133">
        <v>39.75</v>
      </c>
      <c r="F54" s="133">
        <v>5.5</v>
      </c>
    </row>
    <row r="55" spans="5:6">
      <c r="E55" s="133">
        <v>40.014999999999986</v>
      </c>
      <c r="F55" s="133">
        <v>5.49</v>
      </c>
    </row>
    <row r="56" spans="5:6">
      <c r="E56" s="133">
        <v>40.28</v>
      </c>
      <c r="F56" s="133">
        <v>5.48</v>
      </c>
    </row>
    <row r="57" spans="5:6">
      <c r="E57" s="133">
        <v>40.545000000000016</v>
      </c>
      <c r="F57" s="133">
        <v>5.47</v>
      </c>
    </row>
    <row r="58" spans="5:6">
      <c r="E58" s="133">
        <v>40.81</v>
      </c>
      <c r="F58" s="133">
        <v>5.46</v>
      </c>
    </row>
    <row r="59" spans="5:6">
      <c r="E59" s="133">
        <v>41.074999999999989</v>
      </c>
      <c r="F59" s="133">
        <v>5.45</v>
      </c>
    </row>
    <row r="60" spans="5:6">
      <c r="E60" s="133">
        <v>41.34</v>
      </c>
      <c r="F60" s="133">
        <v>5.44</v>
      </c>
    </row>
    <row r="61" spans="5:6">
      <c r="E61" s="133">
        <v>41.605000000000018</v>
      </c>
      <c r="F61" s="133">
        <v>5.43</v>
      </c>
    </row>
    <row r="62" spans="5:6">
      <c r="E62" s="133">
        <v>41.870000000000005</v>
      </c>
      <c r="F62" s="133">
        <v>5.42</v>
      </c>
    </row>
    <row r="63" spans="5:6">
      <c r="E63" s="133">
        <v>42.134999999999991</v>
      </c>
      <c r="F63" s="133">
        <v>5.41</v>
      </c>
    </row>
    <row r="64" spans="5:6">
      <c r="E64" s="133">
        <v>42.399999999999977</v>
      </c>
      <c r="F64" s="133">
        <v>5.4</v>
      </c>
    </row>
    <row r="65" spans="5:6">
      <c r="E65" s="133">
        <v>42.66500000000002</v>
      </c>
      <c r="F65" s="133">
        <v>5.39</v>
      </c>
    </row>
    <row r="66" spans="5:6">
      <c r="E66" s="133">
        <v>42.930000000000007</v>
      </c>
      <c r="F66" s="133">
        <v>5.38</v>
      </c>
    </row>
    <row r="67" spans="5:6">
      <c r="E67" s="133">
        <v>43.194999999999993</v>
      </c>
      <c r="F67" s="133">
        <v>5.37</v>
      </c>
    </row>
    <row r="68" spans="5:6">
      <c r="E68" s="133">
        <v>43.45999999999998</v>
      </c>
      <c r="F68" s="133">
        <v>5.36</v>
      </c>
    </row>
    <row r="69" spans="5:6">
      <c r="E69" s="133">
        <v>43.725000000000023</v>
      </c>
      <c r="F69" s="133">
        <v>5.35</v>
      </c>
    </row>
    <row r="70" spans="5:6">
      <c r="E70" s="133">
        <v>43.990000000000009</v>
      </c>
      <c r="F70" s="133">
        <v>5.34</v>
      </c>
    </row>
    <row r="71" spans="5:6">
      <c r="E71" s="133">
        <v>44.254999999999995</v>
      </c>
      <c r="F71" s="133">
        <v>5.33</v>
      </c>
    </row>
    <row r="72" spans="5:6">
      <c r="E72" s="133">
        <v>44.519999999999982</v>
      </c>
      <c r="F72" s="133">
        <v>5.32</v>
      </c>
    </row>
    <row r="73" spans="5:6">
      <c r="E73" s="133">
        <v>44.784999999999997</v>
      </c>
      <c r="F73" s="133">
        <v>5.31</v>
      </c>
    </row>
    <row r="74" spans="5:6">
      <c r="E74" s="133">
        <v>45.050000000000011</v>
      </c>
      <c r="F74" s="133">
        <v>5.3</v>
      </c>
    </row>
    <row r="75" spans="5:6">
      <c r="E75" s="133">
        <v>45.314999999999998</v>
      </c>
      <c r="F75" s="133">
        <v>5.29</v>
      </c>
    </row>
    <row r="76" spans="5:6">
      <c r="E76" s="133">
        <v>45.579999999999984</v>
      </c>
      <c r="F76" s="133">
        <v>5.28</v>
      </c>
    </row>
    <row r="77" spans="5:6">
      <c r="E77" s="133">
        <v>45.844999999999999</v>
      </c>
      <c r="F77" s="133">
        <v>5.27</v>
      </c>
    </row>
    <row r="78" spans="5:6">
      <c r="E78" s="133">
        <v>46.110000000000014</v>
      </c>
      <c r="F78" s="133">
        <v>5.26</v>
      </c>
    </row>
    <row r="79" spans="5:6">
      <c r="E79" s="133">
        <v>46.375</v>
      </c>
      <c r="F79" s="133">
        <v>5.25</v>
      </c>
    </row>
    <row r="80" spans="5:6">
      <c r="E80" s="133">
        <v>46.639999999999986</v>
      </c>
      <c r="F80" s="133">
        <v>5.24</v>
      </c>
    </row>
    <row r="81" spans="5:6">
      <c r="E81" s="133">
        <v>46.905000000000001</v>
      </c>
      <c r="F81" s="133">
        <v>5.23</v>
      </c>
    </row>
    <row r="82" spans="5:6">
      <c r="E82" s="133">
        <v>47.170000000000016</v>
      </c>
      <c r="F82" s="133">
        <v>5.22</v>
      </c>
    </row>
    <row r="83" spans="5:6">
      <c r="E83" s="133">
        <v>47.435000000000002</v>
      </c>
      <c r="F83" s="133">
        <v>5.21</v>
      </c>
    </row>
    <row r="84" spans="5:6">
      <c r="E84" s="133">
        <v>47.699999999999989</v>
      </c>
      <c r="F84" s="133">
        <v>5.2</v>
      </c>
    </row>
    <row r="85" spans="5:6">
      <c r="E85" s="133">
        <v>47.965000000000003</v>
      </c>
      <c r="F85" s="133">
        <v>5.19</v>
      </c>
    </row>
    <row r="86" spans="5:6">
      <c r="E86" s="133">
        <v>48.230000000000018</v>
      </c>
      <c r="F86" s="133">
        <v>5.18</v>
      </c>
    </row>
    <row r="87" spans="5:6">
      <c r="E87" s="133">
        <v>48.495000000000005</v>
      </c>
      <c r="F87" s="133">
        <v>5.17</v>
      </c>
    </row>
    <row r="88" spans="5:6">
      <c r="E88" s="133">
        <v>48.759999999999991</v>
      </c>
      <c r="F88" s="133">
        <v>5.16</v>
      </c>
    </row>
    <row r="89" spans="5:6">
      <c r="E89" s="133">
        <v>49.024999999999977</v>
      </c>
      <c r="F89" s="133">
        <v>5.15</v>
      </c>
    </row>
    <row r="90" spans="5:6">
      <c r="E90" s="133">
        <v>49.29000000000002</v>
      </c>
      <c r="F90" s="133">
        <v>5.14</v>
      </c>
    </row>
    <row r="91" spans="5:6">
      <c r="E91" s="133">
        <v>49.555000000000007</v>
      </c>
      <c r="F91" s="133">
        <v>5.13</v>
      </c>
    </row>
    <row r="92" spans="5:6">
      <c r="E92" s="133">
        <v>49.819999999999993</v>
      </c>
      <c r="F92" s="133">
        <v>5.12</v>
      </c>
    </row>
    <row r="93" spans="5:6">
      <c r="E93" s="133">
        <v>50.08499999999998</v>
      </c>
      <c r="F93" s="133">
        <v>5.1100000000000003</v>
      </c>
    </row>
    <row r="94" spans="5:6">
      <c r="E94" s="133">
        <v>50.350000000000023</v>
      </c>
      <c r="F94" s="133">
        <v>5.0999999999999996</v>
      </c>
    </row>
    <row r="95" spans="5:6">
      <c r="E95" s="133">
        <v>50.615000000000009</v>
      </c>
      <c r="F95" s="133">
        <v>5.09</v>
      </c>
    </row>
    <row r="96" spans="5:6">
      <c r="E96" s="133">
        <v>50.879999999999995</v>
      </c>
      <c r="F96" s="133">
        <v>5.08</v>
      </c>
    </row>
    <row r="97" spans="5:6">
      <c r="E97" s="133">
        <v>51.144999999999982</v>
      </c>
      <c r="F97" s="133">
        <v>5.07</v>
      </c>
    </row>
    <row r="98" spans="5:6">
      <c r="E98" s="133">
        <v>51.41</v>
      </c>
      <c r="F98" s="133">
        <v>5.0599999999999996</v>
      </c>
    </row>
    <row r="99" spans="5:6">
      <c r="E99" s="133">
        <v>51.675000000000011</v>
      </c>
      <c r="F99" s="133">
        <v>5.05</v>
      </c>
    </row>
    <row r="100" spans="5:6">
      <c r="E100" s="133">
        <v>51.94</v>
      </c>
      <c r="F100" s="133">
        <v>5.04</v>
      </c>
    </row>
    <row r="101" spans="5:6">
      <c r="E101" s="133">
        <v>52.204999999999984</v>
      </c>
      <c r="F101" s="133">
        <v>5.03</v>
      </c>
    </row>
    <row r="102" spans="5:6">
      <c r="E102" s="133">
        <v>52.47</v>
      </c>
      <c r="F102" s="133">
        <v>5.0199999999999996</v>
      </c>
    </row>
    <row r="103" spans="5:6">
      <c r="E103" s="133">
        <v>52.735000000000014</v>
      </c>
      <c r="F103" s="133">
        <v>5.01</v>
      </c>
    </row>
    <row r="104" spans="5:6">
      <c r="E104" s="133">
        <v>53</v>
      </c>
      <c r="F104" s="133">
        <v>5</v>
      </c>
    </row>
    <row r="105" spans="5:6">
      <c r="E105" s="133">
        <v>53.264999999999986</v>
      </c>
      <c r="F105" s="133">
        <v>4.99</v>
      </c>
    </row>
    <row r="106" spans="5:6">
      <c r="E106" s="133">
        <v>53.53</v>
      </c>
      <c r="F106" s="133">
        <v>4.9800000000000004</v>
      </c>
    </row>
    <row r="107" spans="5:6">
      <c r="E107" s="133">
        <v>53.795000000000016</v>
      </c>
      <c r="F107" s="133">
        <v>4.97</v>
      </c>
    </row>
    <row r="108" spans="5:6">
      <c r="E108" s="133">
        <v>54.06</v>
      </c>
      <c r="F108" s="133">
        <v>4.96</v>
      </c>
    </row>
    <row r="109" spans="5:6">
      <c r="E109" s="133">
        <v>54.324999999999989</v>
      </c>
      <c r="F109" s="133">
        <v>4.95</v>
      </c>
    </row>
    <row r="110" spans="5:6">
      <c r="E110" s="133">
        <v>54.59</v>
      </c>
      <c r="F110" s="133">
        <v>4.9400000000000004</v>
      </c>
    </row>
    <row r="111" spans="5:6">
      <c r="E111" s="133">
        <v>54.855000000000018</v>
      </c>
      <c r="F111" s="133">
        <v>4.93</v>
      </c>
    </row>
    <row r="112" spans="5:6">
      <c r="E112" s="133">
        <v>55.120000000000005</v>
      </c>
      <c r="F112" s="133">
        <v>4.92</v>
      </c>
    </row>
    <row r="113" spans="5:6">
      <c r="E113" s="133">
        <v>55.384999999999991</v>
      </c>
      <c r="F113" s="133">
        <v>4.91</v>
      </c>
    </row>
    <row r="114" spans="5:6">
      <c r="E114" s="133">
        <v>55.649999999999977</v>
      </c>
      <c r="F114" s="133">
        <v>4.9000000000000004</v>
      </c>
    </row>
    <row r="115" spans="5:6">
      <c r="E115" s="133">
        <v>55.91500000000002</v>
      </c>
      <c r="F115" s="133">
        <v>4.8899999999999997</v>
      </c>
    </row>
    <row r="116" spans="5:6">
      <c r="E116" s="133">
        <v>56.180000000000007</v>
      </c>
      <c r="F116" s="133">
        <v>4.88</v>
      </c>
    </row>
    <row r="117" spans="5:6">
      <c r="E117" s="133">
        <v>56.444999999999993</v>
      </c>
      <c r="F117" s="133">
        <v>4.87</v>
      </c>
    </row>
    <row r="118" spans="5:6">
      <c r="E118" s="133">
        <v>56.70999999999998</v>
      </c>
      <c r="F118" s="133">
        <v>4.8600000000000003</v>
      </c>
    </row>
    <row r="119" spans="5:6">
      <c r="E119" s="133">
        <v>56.975000000000023</v>
      </c>
      <c r="F119" s="133">
        <v>4.8499999999999996</v>
      </c>
    </row>
    <row r="120" spans="5:6">
      <c r="E120" s="133">
        <v>57.240000000000009</v>
      </c>
      <c r="F120" s="133">
        <v>4.84</v>
      </c>
    </row>
    <row r="121" spans="5:6">
      <c r="E121" s="133">
        <v>57.504999999999995</v>
      </c>
      <c r="F121" s="133">
        <v>4.83</v>
      </c>
    </row>
    <row r="122" spans="5:6">
      <c r="E122" s="133">
        <v>57.769999999999996</v>
      </c>
      <c r="F122" s="133">
        <v>4.82</v>
      </c>
    </row>
    <row r="123" spans="5:6">
      <c r="E123" s="133">
        <v>58.035000000000011</v>
      </c>
      <c r="F123" s="133">
        <v>4.8099999999999996</v>
      </c>
    </row>
    <row r="124" spans="5:6">
      <c r="E124" s="133">
        <v>58.300000000000011</v>
      </c>
      <c r="F124" s="133">
        <v>4.8</v>
      </c>
    </row>
    <row r="125" spans="5:6">
      <c r="E125" s="133">
        <v>58.564999999999998</v>
      </c>
      <c r="F125" s="133">
        <v>4.79</v>
      </c>
    </row>
    <row r="126" spans="5:6">
      <c r="E126" s="133">
        <v>58.83</v>
      </c>
      <c r="F126" s="133">
        <v>4.78</v>
      </c>
    </row>
    <row r="127" spans="5:6">
      <c r="E127" s="133">
        <v>59.095000000000013</v>
      </c>
      <c r="F127" s="133">
        <v>4.7699999999999996</v>
      </c>
    </row>
    <row r="128" spans="5:6">
      <c r="E128" s="133">
        <v>59.36</v>
      </c>
      <c r="F128" s="133">
        <v>4.76</v>
      </c>
    </row>
    <row r="129" spans="5:6">
      <c r="E129" s="133">
        <v>59.625</v>
      </c>
      <c r="F129" s="133">
        <v>4.75</v>
      </c>
    </row>
    <row r="130" spans="5:6">
      <c r="E130" s="133">
        <v>59.89</v>
      </c>
      <c r="F130" s="133">
        <v>4.74</v>
      </c>
    </row>
    <row r="131" spans="5:6">
      <c r="E131" s="133">
        <v>60.154999999999987</v>
      </c>
      <c r="F131" s="133">
        <v>4.7300000000000004</v>
      </c>
    </row>
    <row r="132" spans="5:6">
      <c r="E132" s="133">
        <v>60.42</v>
      </c>
      <c r="F132" s="133">
        <v>4.72</v>
      </c>
    </row>
    <row r="133" spans="5:6">
      <c r="E133" s="133">
        <v>60.685000000000002</v>
      </c>
      <c r="F133" s="133">
        <v>4.71</v>
      </c>
    </row>
    <row r="134" spans="5:6">
      <c r="E134" s="133">
        <v>60.949999999999989</v>
      </c>
      <c r="F134" s="133">
        <v>4.7</v>
      </c>
    </row>
    <row r="135" spans="5:6">
      <c r="E135" s="133">
        <v>61.214999999999989</v>
      </c>
      <c r="F135" s="133">
        <v>4.6900000000000004</v>
      </c>
    </row>
    <row r="136" spans="5:6">
      <c r="E136" s="133">
        <v>61.480000000000004</v>
      </c>
      <c r="F136" s="133">
        <v>4.68</v>
      </c>
    </row>
    <row r="137" spans="5:6">
      <c r="E137" s="133">
        <v>61.745000000000005</v>
      </c>
      <c r="F137" s="133">
        <v>4.67</v>
      </c>
    </row>
    <row r="138" spans="5:6">
      <c r="E138" s="133">
        <v>62.009999999999991</v>
      </c>
      <c r="F138" s="133">
        <v>4.66</v>
      </c>
    </row>
    <row r="139" spans="5:6">
      <c r="E139" s="133">
        <v>62.274999999999991</v>
      </c>
      <c r="F139" s="133">
        <v>4.6500000000000004</v>
      </c>
    </row>
    <row r="140" spans="5:6">
      <c r="E140" s="133">
        <v>62.540000000000006</v>
      </c>
      <c r="F140" s="133">
        <v>4.6399999999999997</v>
      </c>
    </row>
    <row r="141" spans="5:6">
      <c r="E141" s="133">
        <v>62.805000000000007</v>
      </c>
      <c r="F141" s="133">
        <v>4.63</v>
      </c>
    </row>
    <row r="142" spans="5:6">
      <c r="E142" s="133">
        <v>63.069999999999993</v>
      </c>
      <c r="F142" s="133">
        <v>4.62</v>
      </c>
    </row>
    <row r="143" spans="5:6">
      <c r="E143" s="133">
        <v>63.334999999999994</v>
      </c>
      <c r="F143" s="133">
        <v>4.6100000000000003</v>
      </c>
    </row>
    <row r="144" spans="5:6">
      <c r="E144" s="133">
        <v>63.600000000000009</v>
      </c>
      <c r="F144" s="133">
        <v>4.5999999999999996</v>
      </c>
    </row>
    <row r="145" spans="5:6">
      <c r="E145" s="133">
        <v>63.865000000000009</v>
      </c>
      <c r="F145" s="133">
        <v>4.59</v>
      </c>
    </row>
    <row r="146" spans="5:6">
      <c r="E146" s="133">
        <v>64.13</v>
      </c>
      <c r="F146" s="133">
        <v>4.58</v>
      </c>
    </row>
    <row r="147" spans="5:6">
      <c r="E147" s="133">
        <v>64.394999999999996</v>
      </c>
      <c r="F147" s="133">
        <v>4.57</v>
      </c>
    </row>
    <row r="148" spans="5:6">
      <c r="E148" s="133">
        <v>64.660000000000011</v>
      </c>
      <c r="F148" s="133">
        <v>4.5599999999999996</v>
      </c>
    </row>
    <row r="149" spans="5:6">
      <c r="E149" s="133">
        <v>64.925000000000011</v>
      </c>
      <c r="F149" s="133">
        <v>4.55</v>
      </c>
    </row>
    <row r="150" spans="5:6">
      <c r="E150" s="133">
        <v>65.19</v>
      </c>
      <c r="F150" s="133">
        <v>4.54</v>
      </c>
    </row>
    <row r="151" spans="5:6">
      <c r="E151" s="133">
        <v>65.454999999999998</v>
      </c>
      <c r="F151" s="133">
        <v>4.53</v>
      </c>
    </row>
    <row r="152" spans="5:6">
      <c r="E152" s="133">
        <v>65.720000000000013</v>
      </c>
      <c r="F152" s="133">
        <v>4.5199999999999996</v>
      </c>
    </row>
    <row r="153" spans="5:6">
      <c r="E153" s="133">
        <v>65.984999999999999</v>
      </c>
      <c r="F153" s="133">
        <v>4.51</v>
      </c>
    </row>
    <row r="154" spans="5:6">
      <c r="E154" s="133">
        <v>66.25</v>
      </c>
      <c r="F154" s="133">
        <v>4.5</v>
      </c>
    </row>
    <row r="155" spans="5:6">
      <c r="E155" s="133">
        <v>66.515000000000001</v>
      </c>
      <c r="F155" s="133">
        <v>4.49</v>
      </c>
    </row>
    <row r="156" spans="5:6">
      <c r="E156" s="133">
        <v>66.779999999999987</v>
      </c>
      <c r="F156" s="133">
        <v>4.4800000000000004</v>
      </c>
    </row>
    <row r="157" spans="5:6">
      <c r="E157" s="133">
        <v>67.045000000000002</v>
      </c>
      <c r="F157" s="133">
        <v>4.47</v>
      </c>
    </row>
    <row r="158" spans="5:6">
      <c r="E158" s="133">
        <v>67.31</v>
      </c>
      <c r="F158" s="133">
        <v>4.46</v>
      </c>
    </row>
    <row r="159" spans="5:6">
      <c r="E159" s="133">
        <v>67.574999999999989</v>
      </c>
      <c r="F159" s="133">
        <v>4.45</v>
      </c>
    </row>
    <row r="160" spans="5:6">
      <c r="E160" s="133">
        <v>67.839999999999989</v>
      </c>
      <c r="F160" s="133">
        <v>4.4400000000000004</v>
      </c>
    </row>
    <row r="161" spans="5:6">
      <c r="E161" s="133">
        <v>68.105000000000004</v>
      </c>
      <c r="F161" s="133">
        <v>4.43</v>
      </c>
    </row>
    <row r="162" spans="5:6">
      <c r="E162" s="133">
        <v>68.37</v>
      </c>
      <c r="F162" s="133">
        <v>4.42</v>
      </c>
    </row>
    <row r="163" spans="5:6">
      <c r="E163" s="133">
        <v>68.634999999999991</v>
      </c>
      <c r="F163" s="133">
        <v>4.41</v>
      </c>
    </row>
    <row r="164" spans="5:6">
      <c r="E164" s="133">
        <v>68.899999999999991</v>
      </c>
      <c r="F164" s="133">
        <v>4.4000000000000004</v>
      </c>
    </row>
    <row r="165" spans="5:6">
      <c r="E165" s="133">
        <v>69.165000000000006</v>
      </c>
      <c r="F165" s="133">
        <v>4.3899999999999997</v>
      </c>
    </row>
    <row r="166" spans="5:6">
      <c r="E166" s="133">
        <v>69.430000000000007</v>
      </c>
      <c r="F166" s="133">
        <v>4.38</v>
      </c>
    </row>
    <row r="167" spans="5:6">
      <c r="E167" s="133">
        <v>69.694999999999993</v>
      </c>
      <c r="F167" s="133">
        <v>4.37</v>
      </c>
    </row>
    <row r="168" spans="5:6">
      <c r="E168" s="133">
        <v>69.959999999999994</v>
      </c>
      <c r="F168" s="133">
        <v>4.3600000000000003</v>
      </c>
    </row>
    <row r="169" spans="5:6">
      <c r="E169" s="133">
        <v>70.225000000000009</v>
      </c>
      <c r="F169" s="133">
        <v>4.3499999999999996</v>
      </c>
    </row>
    <row r="170" spans="5:6">
      <c r="E170" s="133">
        <v>70.490000000000009</v>
      </c>
      <c r="F170" s="133">
        <v>4.34</v>
      </c>
    </row>
    <row r="171" spans="5:6">
      <c r="E171" s="133">
        <v>70.754999999999995</v>
      </c>
      <c r="F171" s="133">
        <v>4.33</v>
      </c>
    </row>
    <row r="172" spans="5:6">
      <c r="E172" s="133">
        <v>71.02</v>
      </c>
      <c r="F172" s="133">
        <v>4.32</v>
      </c>
    </row>
    <row r="173" spans="5:6">
      <c r="E173" s="133">
        <v>71.285000000000011</v>
      </c>
      <c r="F173" s="133">
        <v>4.3099999999999996</v>
      </c>
    </row>
    <row r="174" spans="5:6">
      <c r="E174" s="133">
        <v>71.550000000000011</v>
      </c>
      <c r="F174" s="133">
        <v>4.3</v>
      </c>
    </row>
    <row r="175" spans="5:6">
      <c r="E175" s="133">
        <v>71.814999999999998</v>
      </c>
      <c r="F175" s="133">
        <v>4.29</v>
      </c>
    </row>
    <row r="176" spans="5:6">
      <c r="E176" s="133">
        <v>72.08</v>
      </c>
      <c r="F176" s="133">
        <v>4.28</v>
      </c>
    </row>
    <row r="177" spans="5:6">
      <c r="E177" s="133">
        <v>72.345000000000013</v>
      </c>
      <c r="F177" s="133">
        <v>4.2699999999999996</v>
      </c>
    </row>
    <row r="178" spans="5:6">
      <c r="E178" s="133">
        <v>72.61</v>
      </c>
      <c r="F178" s="133">
        <v>4.26</v>
      </c>
    </row>
    <row r="179" spans="5:6">
      <c r="E179" s="133">
        <v>72.875</v>
      </c>
      <c r="F179" s="133">
        <v>4.25</v>
      </c>
    </row>
    <row r="180" spans="5:6">
      <c r="E180" s="133">
        <v>73.14</v>
      </c>
      <c r="F180" s="133">
        <v>4.24</v>
      </c>
    </row>
    <row r="181" spans="5:6">
      <c r="E181" s="133">
        <v>73.404999999999987</v>
      </c>
      <c r="F181" s="133">
        <v>4.2300000000000004</v>
      </c>
    </row>
    <row r="182" spans="5:6">
      <c r="E182" s="133">
        <v>73.67</v>
      </c>
      <c r="F182" s="133">
        <v>4.22</v>
      </c>
    </row>
    <row r="183" spans="5:6">
      <c r="E183" s="133">
        <v>73.935000000000002</v>
      </c>
      <c r="F183" s="133">
        <v>4.21</v>
      </c>
    </row>
    <row r="184" spans="5:6">
      <c r="E184" s="133">
        <v>74.199999999999989</v>
      </c>
      <c r="F184" s="133">
        <v>4.2</v>
      </c>
    </row>
    <row r="185" spans="5:6">
      <c r="E185" s="133">
        <v>74.464999999999989</v>
      </c>
      <c r="F185" s="133">
        <v>4.1900000000000004</v>
      </c>
    </row>
    <row r="186" spans="5:6">
      <c r="E186" s="133">
        <v>74.73</v>
      </c>
      <c r="F186" s="133">
        <v>4.18</v>
      </c>
    </row>
    <row r="187" spans="5:6">
      <c r="E187" s="133">
        <v>74.995000000000005</v>
      </c>
      <c r="F187" s="133">
        <v>4.17</v>
      </c>
    </row>
    <row r="188" spans="5:6">
      <c r="E188" s="133">
        <v>75.259999999999991</v>
      </c>
      <c r="F188" s="133">
        <v>4.16</v>
      </c>
    </row>
    <row r="189" spans="5:6">
      <c r="E189" s="133">
        <v>75.524999999999991</v>
      </c>
      <c r="F189" s="133">
        <v>4.1500000000000004</v>
      </c>
    </row>
    <row r="190" spans="5:6">
      <c r="E190" s="133">
        <v>75.790000000000006</v>
      </c>
      <c r="F190" s="133">
        <v>4.1399999999999997</v>
      </c>
    </row>
    <row r="191" spans="5:6">
      <c r="E191" s="133">
        <v>76.055000000000007</v>
      </c>
      <c r="F191" s="133">
        <v>4.13</v>
      </c>
    </row>
    <row r="192" spans="5:6">
      <c r="E192" s="133">
        <v>76.319999999999993</v>
      </c>
      <c r="F192" s="133">
        <v>4.12</v>
      </c>
    </row>
    <row r="193" spans="5:6">
      <c r="E193" s="133">
        <v>76.584999999999994</v>
      </c>
      <c r="F193" s="133">
        <v>4.1100000000000003</v>
      </c>
    </row>
    <row r="194" spans="5:6">
      <c r="E194" s="133">
        <v>76.850000000000009</v>
      </c>
      <c r="F194" s="133">
        <v>4.0999999999999996</v>
      </c>
    </row>
    <row r="195" spans="5:6">
      <c r="E195" s="133">
        <v>77.115000000000009</v>
      </c>
      <c r="F195" s="133">
        <v>4.09</v>
      </c>
    </row>
    <row r="196" spans="5:6">
      <c r="E196" s="133">
        <v>77.38</v>
      </c>
      <c r="F196" s="133">
        <v>4.08</v>
      </c>
    </row>
    <row r="197" spans="5:6">
      <c r="E197" s="133">
        <v>77.644999999999996</v>
      </c>
      <c r="F197" s="133">
        <v>4.07</v>
      </c>
    </row>
    <row r="198" spans="5:6">
      <c r="E198" s="133">
        <v>77.910000000000011</v>
      </c>
      <c r="F198" s="133">
        <v>4.0599999999999996</v>
      </c>
    </row>
    <row r="199" spans="5:6">
      <c r="E199" s="133">
        <v>78.175000000000011</v>
      </c>
      <c r="F199" s="133">
        <v>4.05</v>
      </c>
    </row>
    <row r="200" spans="5:6">
      <c r="E200" s="133">
        <v>78.44</v>
      </c>
      <c r="F200" s="133">
        <v>4.04</v>
      </c>
    </row>
    <row r="201" spans="5:6">
      <c r="E201" s="133">
        <v>78.704999999999998</v>
      </c>
      <c r="F201" s="133">
        <v>4.03</v>
      </c>
    </row>
    <row r="202" spans="5:6">
      <c r="E202" s="133">
        <v>78.970000000000013</v>
      </c>
      <c r="F202" s="133">
        <v>4.0199999999999996</v>
      </c>
    </row>
    <row r="203" spans="5:6">
      <c r="E203" s="133">
        <v>79.234999999999999</v>
      </c>
      <c r="F203" s="133">
        <v>4.01</v>
      </c>
    </row>
    <row r="204" spans="5:6">
      <c r="E204" s="133">
        <v>79.5</v>
      </c>
      <c r="F204" s="133">
        <v>4</v>
      </c>
    </row>
    <row r="205" spans="5:6">
      <c r="E205" s="133">
        <v>79.765000000000001</v>
      </c>
      <c r="F205" s="133">
        <v>3.99</v>
      </c>
    </row>
    <row r="206" spans="5:6">
      <c r="E206" s="133">
        <v>80.03</v>
      </c>
      <c r="F206" s="133">
        <v>3.98</v>
      </c>
    </row>
    <row r="207" spans="5:6">
      <c r="E207" s="133">
        <v>80.295000000000002</v>
      </c>
      <c r="F207" s="133">
        <v>3.97</v>
      </c>
    </row>
    <row r="208" spans="5:6">
      <c r="E208" s="133">
        <v>80.56</v>
      </c>
      <c r="F208" s="133">
        <v>3.96</v>
      </c>
    </row>
    <row r="209" spans="5:6">
      <c r="E209" s="133">
        <v>80.824999999999989</v>
      </c>
      <c r="F209" s="133">
        <v>3.95</v>
      </c>
    </row>
    <row r="210" spans="5:6">
      <c r="E210" s="133">
        <v>81.09</v>
      </c>
      <c r="F210" s="133">
        <v>3.94</v>
      </c>
    </row>
    <row r="211" spans="5:6">
      <c r="E211" s="133">
        <v>81.35499999999999</v>
      </c>
      <c r="F211" s="133">
        <v>3.93</v>
      </c>
    </row>
    <row r="212" spans="5:6">
      <c r="E212" s="133">
        <v>81.62</v>
      </c>
      <c r="F212" s="133">
        <v>3.92</v>
      </c>
    </row>
    <row r="213" spans="5:6">
      <c r="E213" s="133">
        <v>81.884999999999991</v>
      </c>
      <c r="F213" s="133">
        <v>3.91</v>
      </c>
    </row>
    <row r="214" spans="5:6">
      <c r="E214" s="133">
        <v>82.15</v>
      </c>
      <c r="F214" s="133">
        <v>3.9</v>
      </c>
    </row>
    <row r="215" spans="5:6">
      <c r="E215" s="133">
        <v>82.414999999999992</v>
      </c>
      <c r="F215" s="133">
        <v>3.89</v>
      </c>
    </row>
    <row r="216" spans="5:6">
      <c r="E216" s="133">
        <v>82.68</v>
      </c>
      <c r="F216" s="133">
        <v>3.88</v>
      </c>
    </row>
    <row r="217" spans="5:6">
      <c r="E217" s="133">
        <v>82.944999999999993</v>
      </c>
      <c r="F217" s="133">
        <v>3.87</v>
      </c>
    </row>
    <row r="218" spans="5:6">
      <c r="E218" s="133">
        <v>83.210000000000008</v>
      </c>
      <c r="F218" s="133">
        <v>3.86</v>
      </c>
    </row>
    <row r="219" spans="5:6">
      <c r="E219" s="133">
        <v>83.474999999999994</v>
      </c>
      <c r="F219" s="133">
        <v>3.85</v>
      </c>
    </row>
    <row r="220" spans="5:6">
      <c r="E220" s="133">
        <v>83.740000000000009</v>
      </c>
      <c r="F220" s="133">
        <v>3.84</v>
      </c>
    </row>
    <row r="221" spans="5:6">
      <c r="E221" s="133">
        <v>84.004999999999995</v>
      </c>
      <c r="F221" s="133">
        <v>3.83</v>
      </c>
    </row>
    <row r="222" spans="5:6">
      <c r="E222" s="133">
        <v>84.27000000000001</v>
      </c>
      <c r="F222" s="133">
        <v>3.82</v>
      </c>
    </row>
    <row r="223" spans="5:6">
      <c r="E223" s="133">
        <v>84.534999999999997</v>
      </c>
      <c r="F223" s="133">
        <v>3.81</v>
      </c>
    </row>
    <row r="224" spans="5:6">
      <c r="E224" s="133">
        <v>84.800000000000011</v>
      </c>
      <c r="F224" s="133">
        <v>3.8</v>
      </c>
    </row>
    <row r="225" spans="5:6">
      <c r="E225" s="133">
        <v>85.064999999999998</v>
      </c>
      <c r="F225" s="133">
        <v>3.79</v>
      </c>
    </row>
    <row r="226" spans="5:6">
      <c r="E226" s="133">
        <v>85.33</v>
      </c>
      <c r="F226" s="133">
        <v>3.78</v>
      </c>
    </row>
    <row r="227" spans="5:6">
      <c r="E227" s="133">
        <v>85.594999999999999</v>
      </c>
      <c r="F227" s="133">
        <v>3.77</v>
      </c>
    </row>
    <row r="228" spans="5:6">
      <c r="E228" s="133">
        <v>85.86</v>
      </c>
      <c r="F228" s="133">
        <v>3.76</v>
      </c>
    </row>
    <row r="229" spans="5:6">
      <c r="E229" s="133">
        <v>86.125</v>
      </c>
      <c r="F229" s="133">
        <v>3.75</v>
      </c>
    </row>
    <row r="230" spans="5:6">
      <c r="E230" s="133">
        <v>86.39</v>
      </c>
      <c r="F230" s="133">
        <v>3.74</v>
      </c>
    </row>
    <row r="231" spans="5:6">
      <c r="E231" s="133">
        <v>86.655000000000001</v>
      </c>
      <c r="F231" s="133">
        <v>3.73</v>
      </c>
    </row>
    <row r="232" spans="5:6">
      <c r="E232" s="133">
        <v>86.92</v>
      </c>
      <c r="F232" s="133">
        <v>3.72</v>
      </c>
    </row>
    <row r="233" spans="5:6">
      <c r="E233" s="133">
        <v>87.185000000000002</v>
      </c>
      <c r="F233" s="133">
        <v>3.71</v>
      </c>
    </row>
    <row r="234" spans="5:6">
      <c r="E234" s="133">
        <v>87.449999999999989</v>
      </c>
      <c r="F234" s="133">
        <v>3.7</v>
      </c>
    </row>
    <row r="235" spans="5:6">
      <c r="E235" s="133">
        <v>87.715000000000003</v>
      </c>
      <c r="F235" s="133">
        <v>3.69</v>
      </c>
    </row>
    <row r="236" spans="5:6">
      <c r="E236" s="133">
        <v>87.97999999999999</v>
      </c>
      <c r="F236" s="133">
        <v>3.68</v>
      </c>
    </row>
    <row r="237" spans="5:6">
      <c r="E237" s="133">
        <v>88.245000000000005</v>
      </c>
      <c r="F237" s="133">
        <v>3.67</v>
      </c>
    </row>
    <row r="238" spans="5:6">
      <c r="E238" s="133">
        <v>88.509999999999991</v>
      </c>
      <c r="F238" s="133">
        <v>3.66</v>
      </c>
    </row>
    <row r="239" spans="5:6">
      <c r="E239" s="133">
        <v>88.775000000000006</v>
      </c>
      <c r="F239" s="133">
        <v>3.65</v>
      </c>
    </row>
    <row r="240" spans="5:6">
      <c r="E240" s="133">
        <v>89.039999999999992</v>
      </c>
      <c r="F240" s="133">
        <v>3.64</v>
      </c>
    </row>
    <row r="241" spans="5:6">
      <c r="E241" s="133">
        <v>89.305000000000007</v>
      </c>
      <c r="F241" s="133">
        <v>3.63</v>
      </c>
    </row>
    <row r="242" spans="5:6">
      <c r="E242" s="133">
        <v>89.57</v>
      </c>
      <c r="F242" s="133">
        <v>3.62</v>
      </c>
    </row>
    <row r="243" spans="5:6">
      <c r="E243" s="133">
        <v>89.835000000000008</v>
      </c>
      <c r="F243" s="133">
        <v>3.61</v>
      </c>
    </row>
    <row r="244" spans="5:6">
      <c r="E244" s="133">
        <v>90.1</v>
      </c>
      <c r="F244" s="133">
        <v>3.6</v>
      </c>
    </row>
    <row r="245" spans="5:6">
      <c r="E245" s="133">
        <v>90.365000000000009</v>
      </c>
      <c r="F245" s="133">
        <v>3.59</v>
      </c>
    </row>
    <row r="246" spans="5:6">
      <c r="E246" s="133">
        <v>90.63</v>
      </c>
      <c r="F246" s="133">
        <v>3.58</v>
      </c>
    </row>
    <row r="247" spans="5:6">
      <c r="E247" s="133">
        <v>90.89500000000001</v>
      </c>
      <c r="F247" s="133">
        <v>3.57</v>
      </c>
    </row>
    <row r="248" spans="5:6">
      <c r="E248" s="133">
        <v>91.16</v>
      </c>
      <c r="F248" s="133">
        <v>3.56</v>
      </c>
    </row>
    <row r="249" spans="5:6">
      <c r="E249" s="133">
        <v>91.425000000000011</v>
      </c>
      <c r="F249" s="133">
        <v>3.55</v>
      </c>
    </row>
    <row r="250" spans="5:6">
      <c r="E250" s="133">
        <v>91.69</v>
      </c>
      <c r="F250" s="133">
        <v>3.54</v>
      </c>
    </row>
    <row r="251" spans="5:6">
      <c r="E251" s="133">
        <v>91.954999999999998</v>
      </c>
      <c r="F251" s="133">
        <v>3.53</v>
      </c>
    </row>
    <row r="252" spans="5:6">
      <c r="E252" s="133">
        <v>92.22</v>
      </c>
      <c r="F252" s="133">
        <v>3.52</v>
      </c>
    </row>
    <row r="253" spans="5:6">
      <c r="E253" s="133">
        <v>92.484999999999999</v>
      </c>
      <c r="F253" s="133">
        <v>3.51</v>
      </c>
    </row>
    <row r="254" spans="5:6">
      <c r="E254" s="133">
        <v>92.75</v>
      </c>
      <c r="F254" s="133">
        <v>3.5</v>
      </c>
    </row>
    <row r="255" spans="5:6">
      <c r="E255" s="133">
        <v>93.015000000000001</v>
      </c>
      <c r="F255" s="133">
        <v>3.49</v>
      </c>
    </row>
    <row r="256" spans="5:6">
      <c r="E256" s="133">
        <v>93.28</v>
      </c>
      <c r="F256" s="133">
        <v>3.48</v>
      </c>
    </row>
    <row r="257" spans="5:6">
      <c r="E257" s="133">
        <v>93.545000000000002</v>
      </c>
      <c r="F257" s="133">
        <v>3.47</v>
      </c>
    </row>
    <row r="258" spans="5:6">
      <c r="E258" s="133">
        <v>93.81</v>
      </c>
      <c r="F258" s="133">
        <v>3.46</v>
      </c>
    </row>
    <row r="259" spans="5:6">
      <c r="E259" s="133">
        <v>94.074999999999989</v>
      </c>
      <c r="F259" s="133">
        <v>3.45</v>
      </c>
    </row>
    <row r="260" spans="5:6">
      <c r="E260" s="133">
        <v>94.34</v>
      </c>
      <c r="F260" s="133">
        <v>3.44</v>
      </c>
    </row>
    <row r="261" spans="5:6">
      <c r="E261" s="133">
        <v>94.60499999999999</v>
      </c>
      <c r="F261" s="133">
        <v>3.43</v>
      </c>
    </row>
    <row r="262" spans="5:6">
      <c r="E262" s="133">
        <v>94.87</v>
      </c>
      <c r="F262" s="133">
        <v>3.42</v>
      </c>
    </row>
    <row r="263" spans="5:6">
      <c r="E263" s="133">
        <v>95.134999999999991</v>
      </c>
      <c r="F263" s="133">
        <v>3.41</v>
      </c>
    </row>
    <row r="264" spans="5:6">
      <c r="E264" s="133">
        <v>95.4</v>
      </c>
      <c r="F264" s="133">
        <v>3.4</v>
      </c>
    </row>
    <row r="265" spans="5:6">
      <c r="E265" s="133">
        <v>95.664999999999992</v>
      </c>
      <c r="F265" s="133">
        <v>3.39</v>
      </c>
    </row>
    <row r="266" spans="5:6">
      <c r="E266" s="133">
        <v>95.93</v>
      </c>
      <c r="F266" s="133">
        <v>3.38</v>
      </c>
    </row>
    <row r="267" spans="5:6">
      <c r="E267" s="133">
        <v>96.194999999999993</v>
      </c>
      <c r="F267" s="133">
        <v>3.37</v>
      </c>
    </row>
    <row r="268" spans="5:6">
      <c r="E268" s="133">
        <v>96.460000000000008</v>
      </c>
      <c r="F268" s="133">
        <v>3.36</v>
      </c>
    </row>
    <row r="269" spans="5:6">
      <c r="E269" s="133">
        <v>96.724999999999994</v>
      </c>
      <c r="F269" s="133">
        <v>3.35</v>
      </c>
    </row>
    <row r="270" spans="5:6">
      <c r="E270" s="133">
        <v>96.990000000000009</v>
      </c>
      <c r="F270" s="133">
        <v>3.34</v>
      </c>
    </row>
    <row r="271" spans="5:6">
      <c r="E271" s="133">
        <v>97.254999999999995</v>
      </c>
      <c r="F271" s="133">
        <v>3.33</v>
      </c>
    </row>
    <row r="272" spans="5:6">
      <c r="E272" s="133">
        <v>97.52000000000001</v>
      </c>
      <c r="F272" s="133">
        <v>3.32</v>
      </c>
    </row>
    <row r="273" spans="5:6">
      <c r="E273" s="133">
        <v>97.784999999999997</v>
      </c>
      <c r="F273" s="133">
        <v>3.31</v>
      </c>
    </row>
    <row r="274" spans="5:6">
      <c r="E274" s="133">
        <v>98.050000000000011</v>
      </c>
      <c r="F274" s="133">
        <v>3.3</v>
      </c>
    </row>
    <row r="275" spans="5:6">
      <c r="E275" s="133">
        <v>98.314999999999998</v>
      </c>
      <c r="F275" s="133">
        <v>3.29</v>
      </c>
    </row>
    <row r="276" spans="5:6">
      <c r="E276" s="133">
        <v>98.58</v>
      </c>
      <c r="F276" s="133">
        <v>3.28</v>
      </c>
    </row>
    <row r="277" spans="5:6">
      <c r="E277" s="133">
        <v>98.844999999999999</v>
      </c>
      <c r="F277" s="133">
        <v>3.27</v>
      </c>
    </row>
    <row r="278" spans="5:6">
      <c r="E278" s="133">
        <v>99.11</v>
      </c>
      <c r="F278" s="133">
        <v>3.26</v>
      </c>
    </row>
    <row r="279" spans="5:6">
      <c r="E279" s="133">
        <v>99.375</v>
      </c>
      <c r="F279" s="133">
        <v>3.25</v>
      </c>
    </row>
    <row r="280" spans="5:6">
      <c r="E280" s="133">
        <v>99.64</v>
      </c>
      <c r="F280" s="133">
        <v>3.24</v>
      </c>
    </row>
    <row r="281" spans="5:6">
      <c r="E281" s="133">
        <v>99.905000000000001</v>
      </c>
      <c r="F281" s="133">
        <v>3.23</v>
      </c>
    </row>
    <row r="282" spans="5:6">
      <c r="E282" s="133">
        <v>100.17</v>
      </c>
      <c r="F282" s="133">
        <v>3.22</v>
      </c>
    </row>
    <row r="283" spans="5:6">
      <c r="E283" s="133">
        <v>100.435</v>
      </c>
      <c r="F283" s="133">
        <v>3.21</v>
      </c>
    </row>
    <row r="284" spans="5:6">
      <c r="E284" s="133">
        <v>100.69999999999999</v>
      </c>
      <c r="F284" s="133">
        <v>3.2</v>
      </c>
    </row>
    <row r="285" spans="5:6">
      <c r="E285" s="133">
        <v>100.965</v>
      </c>
      <c r="F285" s="133">
        <v>3.19</v>
      </c>
    </row>
    <row r="286" spans="5:6">
      <c r="E286" s="133">
        <v>101.22999999999999</v>
      </c>
      <c r="F286" s="133">
        <v>3.18</v>
      </c>
    </row>
    <row r="287" spans="5:6">
      <c r="E287" s="133">
        <v>101.495</v>
      </c>
      <c r="F287" s="133">
        <v>3.17</v>
      </c>
    </row>
    <row r="288" spans="5:6">
      <c r="E288" s="133">
        <v>101.75999999999999</v>
      </c>
      <c r="F288" s="133">
        <v>3.16</v>
      </c>
    </row>
    <row r="289" spans="5:6">
      <c r="E289" s="133">
        <v>102.02500000000001</v>
      </c>
      <c r="F289" s="133">
        <v>3.15</v>
      </c>
    </row>
    <row r="290" spans="5:6">
      <c r="E290" s="133">
        <v>102.28999999999999</v>
      </c>
      <c r="F290" s="133">
        <v>3.14</v>
      </c>
    </row>
    <row r="291" spans="5:6">
      <c r="E291" s="133">
        <v>102.55500000000001</v>
      </c>
      <c r="F291" s="133">
        <v>3.13</v>
      </c>
    </row>
    <row r="292" spans="5:6">
      <c r="E292" s="133">
        <v>102.82</v>
      </c>
      <c r="F292" s="133">
        <v>3.12</v>
      </c>
    </row>
    <row r="293" spans="5:6">
      <c r="E293" s="133">
        <v>103.08500000000001</v>
      </c>
      <c r="F293" s="133">
        <v>3.11</v>
      </c>
    </row>
    <row r="294" spans="5:6">
      <c r="E294" s="133">
        <v>103.35</v>
      </c>
      <c r="F294" s="133">
        <v>3.1</v>
      </c>
    </row>
    <row r="295" spans="5:6">
      <c r="E295" s="133">
        <v>103.61500000000001</v>
      </c>
      <c r="F295" s="133">
        <v>3.09</v>
      </c>
    </row>
    <row r="296" spans="5:6">
      <c r="E296" s="133">
        <v>103.88</v>
      </c>
      <c r="F296" s="133">
        <v>3.08</v>
      </c>
    </row>
    <row r="297" spans="5:6">
      <c r="E297" s="133">
        <v>104.14500000000001</v>
      </c>
      <c r="F297" s="133">
        <v>3.07</v>
      </c>
    </row>
    <row r="298" spans="5:6">
      <c r="E298" s="133">
        <v>104.41</v>
      </c>
      <c r="F298" s="133">
        <v>3.06</v>
      </c>
    </row>
    <row r="299" spans="5:6">
      <c r="E299" s="133">
        <v>104.67500000000001</v>
      </c>
      <c r="F299" s="133">
        <v>3.05</v>
      </c>
    </row>
    <row r="300" spans="5:6">
      <c r="E300" s="133">
        <v>104.94</v>
      </c>
      <c r="F300" s="133">
        <v>3.04</v>
      </c>
    </row>
    <row r="301" spans="5:6">
      <c r="E301" s="133">
        <v>105.205</v>
      </c>
      <c r="F301" s="133">
        <v>3.03</v>
      </c>
    </row>
    <row r="302" spans="5:6">
      <c r="E302" s="133">
        <v>105.47</v>
      </c>
      <c r="F302" s="133">
        <v>3.02</v>
      </c>
    </row>
    <row r="303" spans="5:6">
      <c r="E303" s="133">
        <v>105.735</v>
      </c>
      <c r="F303" s="133">
        <v>3.01</v>
      </c>
    </row>
    <row r="304" spans="5:6">
      <c r="E304" s="133">
        <v>106</v>
      </c>
      <c r="F304" s="133">
        <v>3</v>
      </c>
    </row>
    <row r="305" spans="5:6">
      <c r="E305" s="133">
        <v>106.265</v>
      </c>
      <c r="F305" s="133">
        <v>2.99</v>
      </c>
    </row>
    <row r="306" spans="5:6">
      <c r="E306" s="133">
        <v>106.53</v>
      </c>
      <c r="F306" s="133">
        <v>2.98</v>
      </c>
    </row>
    <row r="307" spans="5:6">
      <c r="E307" s="133">
        <v>106.795</v>
      </c>
      <c r="F307" s="133">
        <v>2.97</v>
      </c>
    </row>
    <row r="308" spans="5:6">
      <c r="E308" s="133">
        <v>107.06</v>
      </c>
      <c r="F308" s="133">
        <v>2.96</v>
      </c>
    </row>
    <row r="309" spans="5:6">
      <c r="E309" s="133">
        <v>107.32499999999999</v>
      </c>
      <c r="F309" s="133">
        <v>2.95</v>
      </c>
    </row>
    <row r="310" spans="5:6">
      <c r="E310" s="133">
        <v>107.59</v>
      </c>
      <c r="F310" s="133">
        <v>2.94</v>
      </c>
    </row>
    <row r="311" spans="5:6">
      <c r="E311" s="133">
        <v>107.85499999999999</v>
      </c>
      <c r="F311" s="133">
        <v>2.93</v>
      </c>
    </row>
    <row r="312" spans="5:6">
      <c r="E312" s="133">
        <v>108.12</v>
      </c>
      <c r="F312" s="133">
        <v>2.92</v>
      </c>
    </row>
    <row r="313" spans="5:6">
      <c r="E313" s="133">
        <v>108.38499999999999</v>
      </c>
      <c r="F313" s="133">
        <v>2.91</v>
      </c>
    </row>
    <row r="314" spans="5:6">
      <c r="E314" s="133">
        <v>108.65</v>
      </c>
      <c r="F314" s="133">
        <v>2.9</v>
      </c>
    </row>
    <row r="315" spans="5:6">
      <c r="E315" s="133">
        <v>108.91499999999999</v>
      </c>
      <c r="F315" s="133">
        <v>2.89</v>
      </c>
    </row>
    <row r="316" spans="5:6">
      <c r="E316" s="133">
        <v>109.18</v>
      </c>
      <c r="F316" s="133">
        <v>2.88</v>
      </c>
    </row>
    <row r="317" spans="5:6">
      <c r="E317" s="133">
        <v>109.44499999999999</v>
      </c>
      <c r="F317" s="133">
        <v>2.87</v>
      </c>
    </row>
    <row r="318" spans="5:6">
      <c r="E318" s="133">
        <v>109.71000000000001</v>
      </c>
      <c r="F318" s="133">
        <v>2.86</v>
      </c>
    </row>
    <row r="319" spans="5:6">
      <c r="E319" s="133">
        <v>109.97499999999999</v>
      </c>
      <c r="F319" s="133">
        <v>2.85</v>
      </c>
    </row>
    <row r="320" spans="5:6">
      <c r="E320" s="133">
        <v>110.24000000000001</v>
      </c>
      <c r="F320" s="133">
        <v>2.84</v>
      </c>
    </row>
    <row r="321" spans="5:6">
      <c r="E321" s="133">
        <v>110.505</v>
      </c>
      <c r="F321" s="133">
        <v>2.83</v>
      </c>
    </row>
    <row r="322" spans="5:6">
      <c r="E322" s="133">
        <v>110.77000000000001</v>
      </c>
      <c r="F322" s="133">
        <v>2.82</v>
      </c>
    </row>
    <row r="323" spans="5:6">
      <c r="E323" s="133">
        <v>111.035</v>
      </c>
      <c r="F323" s="133">
        <v>2.81</v>
      </c>
    </row>
    <row r="324" spans="5:6">
      <c r="E324" s="133">
        <v>111.30000000000001</v>
      </c>
      <c r="F324" s="133">
        <v>2.8</v>
      </c>
    </row>
    <row r="325" spans="5:6">
      <c r="E325" s="133">
        <v>111.565</v>
      </c>
      <c r="F325" s="133">
        <v>2.79</v>
      </c>
    </row>
    <row r="326" spans="5:6">
      <c r="E326" s="133">
        <v>111.83</v>
      </c>
      <c r="F326" s="133">
        <v>2.78</v>
      </c>
    </row>
    <row r="327" spans="5:6">
      <c r="E327" s="133">
        <v>112.095</v>
      </c>
      <c r="F327" s="133">
        <v>2.77</v>
      </c>
    </row>
    <row r="328" spans="5:6">
      <c r="E328" s="133">
        <v>112.36</v>
      </c>
      <c r="F328" s="133">
        <v>2.76</v>
      </c>
    </row>
    <row r="329" spans="5:6">
      <c r="E329" s="133">
        <v>112.625</v>
      </c>
      <c r="F329" s="133">
        <v>2.75</v>
      </c>
    </row>
    <row r="330" spans="5:6">
      <c r="E330" s="133">
        <v>112.89</v>
      </c>
      <c r="F330" s="133">
        <v>2.74</v>
      </c>
    </row>
    <row r="331" spans="5:6">
      <c r="E331" s="133">
        <v>113.155</v>
      </c>
      <c r="F331" s="133">
        <v>2.73</v>
      </c>
    </row>
    <row r="332" spans="5:6">
      <c r="E332" s="133">
        <v>113.42</v>
      </c>
      <c r="F332" s="133">
        <v>2.72</v>
      </c>
    </row>
    <row r="333" spans="5:6">
      <c r="E333" s="133">
        <v>113.685</v>
      </c>
      <c r="F333" s="133">
        <v>2.71</v>
      </c>
    </row>
    <row r="334" spans="5:6">
      <c r="E334" s="133">
        <v>113.94999999999999</v>
      </c>
      <c r="F334" s="133">
        <v>2.7</v>
      </c>
    </row>
    <row r="335" spans="5:6">
      <c r="E335" s="133">
        <v>114.215</v>
      </c>
      <c r="F335" s="133">
        <v>2.69</v>
      </c>
    </row>
    <row r="336" spans="5:6">
      <c r="E336" s="133">
        <v>114.47999999999999</v>
      </c>
      <c r="F336" s="133">
        <v>2.68</v>
      </c>
    </row>
    <row r="337" spans="5:6">
      <c r="E337" s="133">
        <v>114.745</v>
      </c>
      <c r="F337" s="133">
        <v>2.67</v>
      </c>
    </row>
    <row r="338" spans="5:6">
      <c r="E338" s="133">
        <v>115.00999999999999</v>
      </c>
      <c r="F338" s="133">
        <v>2.66</v>
      </c>
    </row>
    <row r="339" spans="5:6">
      <c r="E339" s="133">
        <v>115.27500000000001</v>
      </c>
      <c r="F339" s="133">
        <v>2.65</v>
      </c>
    </row>
    <row r="340" spans="5:6">
      <c r="E340" s="133">
        <v>115.53999999999999</v>
      </c>
      <c r="F340" s="133">
        <v>2.64</v>
      </c>
    </row>
    <row r="341" spans="5:6">
      <c r="E341" s="133">
        <v>115.80500000000001</v>
      </c>
      <c r="F341" s="133">
        <v>2.63</v>
      </c>
    </row>
    <row r="342" spans="5:6">
      <c r="E342" s="133">
        <v>116.07</v>
      </c>
      <c r="F342" s="133">
        <v>2.62</v>
      </c>
    </row>
    <row r="343" spans="5:6">
      <c r="E343" s="133">
        <v>116.33500000000001</v>
      </c>
      <c r="F343" s="133">
        <v>2.61</v>
      </c>
    </row>
    <row r="344" spans="5:6">
      <c r="E344" s="133">
        <v>116.6</v>
      </c>
      <c r="F344" s="133">
        <v>2.6</v>
      </c>
    </row>
    <row r="345" spans="5:6">
      <c r="E345" s="133">
        <v>116.86500000000001</v>
      </c>
      <c r="F345" s="133">
        <v>2.59</v>
      </c>
    </row>
    <row r="346" spans="5:6">
      <c r="E346" s="133">
        <v>117.13</v>
      </c>
      <c r="F346" s="133">
        <v>2.58</v>
      </c>
    </row>
    <row r="347" spans="5:6">
      <c r="E347" s="133">
        <v>117.39500000000001</v>
      </c>
      <c r="F347" s="133">
        <v>2.57</v>
      </c>
    </row>
    <row r="348" spans="5:6">
      <c r="E348" s="133">
        <v>117.66</v>
      </c>
      <c r="F348" s="133">
        <v>2.56</v>
      </c>
    </row>
    <row r="349" spans="5:6">
      <c r="E349" s="133">
        <v>117.92500000000001</v>
      </c>
      <c r="F349" s="133">
        <v>2.5499999999999998</v>
      </c>
    </row>
    <row r="350" spans="5:6">
      <c r="E350" s="133">
        <v>118.19</v>
      </c>
      <c r="F350" s="133">
        <v>2.54</v>
      </c>
    </row>
    <row r="351" spans="5:6">
      <c r="E351" s="133">
        <v>118.455</v>
      </c>
      <c r="F351" s="133">
        <v>2.5299999999999998</v>
      </c>
    </row>
    <row r="352" spans="5:6">
      <c r="E352" s="133">
        <v>118.72</v>
      </c>
      <c r="F352" s="133">
        <v>2.52</v>
      </c>
    </row>
    <row r="353" spans="5:6">
      <c r="E353" s="133">
        <v>118.985</v>
      </c>
      <c r="F353" s="133">
        <v>2.5099999999999998</v>
      </c>
    </row>
    <row r="354" spans="5:6">
      <c r="E354" s="133">
        <v>119.25</v>
      </c>
      <c r="F354" s="133">
        <v>2.5</v>
      </c>
    </row>
    <row r="355" spans="5:6">
      <c r="E355" s="133">
        <v>119.515</v>
      </c>
      <c r="F355" s="133">
        <v>2.4900000000000002</v>
      </c>
    </row>
    <row r="356" spans="5:6">
      <c r="E356" s="133">
        <v>119.78</v>
      </c>
      <c r="F356" s="133">
        <v>2.48</v>
      </c>
    </row>
    <row r="357" spans="5:6">
      <c r="E357" s="133">
        <v>120.045</v>
      </c>
      <c r="F357" s="133">
        <v>2.4700000000000002</v>
      </c>
    </row>
    <row r="358" spans="5:6">
      <c r="E358" s="133">
        <v>120.31</v>
      </c>
      <c r="F358" s="133">
        <v>2.46</v>
      </c>
    </row>
    <row r="359" spans="5:6">
      <c r="E359" s="133">
        <v>120.57499999999999</v>
      </c>
      <c r="F359" s="133">
        <v>2.4500000000000002</v>
      </c>
    </row>
    <row r="360" spans="5:6">
      <c r="E360" s="133">
        <v>120.84</v>
      </c>
      <c r="F360" s="133">
        <v>2.44</v>
      </c>
    </row>
    <row r="361" spans="5:6">
      <c r="E361" s="133">
        <v>121.10499999999999</v>
      </c>
      <c r="F361" s="133">
        <v>2.4300000000000002</v>
      </c>
    </row>
    <row r="362" spans="5:6">
      <c r="E362" s="133">
        <v>121.37</v>
      </c>
      <c r="F362" s="133">
        <v>2.42</v>
      </c>
    </row>
    <row r="363" spans="5:6">
      <c r="E363" s="133">
        <v>121.63499999999999</v>
      </c>
      <c r="F363" s="133">
        <v>2.41</v>
      </c>
    </row>
    <row r="364" spans="5:6">
      <c r="E364" s="133">
        <v>121.9</v>
      </c>
      <c r="F364" s="133">
        <v>2.4</v>
      </c>
    </row>
    <row r="365" spans="5:6">
      <c r="E365" s="133">
        <v>122.16499999999999</v>
      </c>
      <c r="F365" s="133">
        <v>2.39</v>
      </c>
    </row>
    <row r="366" spans="5:6">
      <c r="E366" s="133">
        <v>122.43</v>
      </c>
      <c r="F366" s="133">
        <v>2.38</v>
      </c>
    </row>
    <row r="367" spans="5:6">
      <c r="E367" s="133">
        <v>122.69499999999999</v>
      </c>
      <c r="F367" s="133">
        <v>2.37</v>
      </c>
    </row>
    <row r="368" spans="5:6">
      <c r="E368" s="133">
        <v>122.96000000000001</v>
      </c>
      <c r="F368" s="133">
        <v>2.36</v>
      </c>
    </row>
    <row r="369" spans="5:6">
      <c r="E369" s="133">
        <v>123.22499999999999</v>
      </c>
      <c r="F369" s="133">
        <v>2.35</v>
      </c>
    </row>
    <row r="370" spans="5:6">
      <c r="E370" s="133">
        <v>123.49000000000001</v>
      </c>
      <c r="F370" s="133">
        <v>2.34</v>
      </c>
    </row>
    <row r="371" spans="5:6">
      <c r="E371" s="133">
        <v>123.755</v>
      </c>
      <c r="F371" s="133">
        <v>2.33</v>
      </c>
    </row>
    <row r="372" spans="5:6">
      <c r="E372" s="133">
        <v>124.02000000000001</v>
      </c>
      <c r="F372" s="133">
        <v>2.3199999999999998</v>
      </c>
    </row>
    <row r="373" spans="5:6">
      <c r="E373" s="133">
        <v>124.285</v>
      </c>
      <c r="F373" s="133">
        <v>2.31</v>
      </c>
    </row>
    <row r="374" spans="5:6">
      <c r="E374" s="133">
        <v>124.55000000000001</v>
      </c>
      <c r="F374" s="133">
        <v>2.2999999999999998</v>
      </c>
    </row>
    <row r="375" spans="5:6">
      <c r="E375" s="133">
        <v>124.815</v>
      </c>
      <c r="F375" s="133">
        <v>2.29</v>
      </c>
    </row>
    <row r="376" spans="5:6">
      <c r="E376" s="133">
        <v>125.08000000000001</v>
      </c>
      <c r="F376" s="133">
        <v>2.2799999999999998</v>
      </c>
    </row>
    <row r="377" spans="5:6">
      <c r="E377" s="133">
        <v>125.345</v>
      </c>
      <c r="F377" s="133">
        <v>2.27</v>
      </c>
    </row>
    <row r="378" spans="5:6">
      <c r="E378" s="133">
        <v>125.61000000000001</v>
      </c>
      <c r="F378" s="133">
        <v>2.2599999999999998</v>
      </c>
    </row>
    <row r="379" spans="5:6">
      <c r="E379" s="133">
        <v>125.875</v>
      </c>
      <c r="F379" s="133">
        <v>2.25</v>
      </c>
    </row>
    <row r="380" spans="5:6">
      <c r="E380" s="133">
        <v>126.13999999999999</v>
      </c>
      <c r="F380" s="133">
        <v>2.2400000000000002</v>
      </c>
    </row>
    <row r="381" spans="5:6">
      <c r="E381" s="133">
        <v>126.405</v>
      </c>
      <c r="F381" s="133">
        <v>2.23</v>
      </c>
    </row>
    <row r="382" spans="5:6">
      <c r="E382" s="133">
        <v>126.66999999999999</v>
      </c>
      <c r="F382" s="133">
        <v>2.2200000000000002</v>
      </c>
    </row>
    <row r="383" spans="5:6">
      <c r="E383" s="133">
        <v>126.935</v>
      </c>
      <c r="F383" s="133">
        <v>2.21</v>
      </c>
    </row>
    <row r="384" spans="5:6">
      <c r="E384" s="133">
        <v>127.19999999999999</v>
      </c>
      <c r="F384" s="133">
        <v>2.2000000000000002</v>
      </c>
    </row>
    <row r="385" spans="5:6">
      <c r="E385" s="133">
        <v>127.465</v>
      </c>
      <c r="F385" s="133">
        <v>2.19</v>
      </c>
    </row>
    <row r="386" spans="5:6">
      <c r="E386" s="133">
        <v>127.72999999999999</v>
      </c>
      <c r="F386" s="133">
        <v>2.1800000000000002</v>
      </c>
    </row>
    <row r="387" spans="5:6">
      <c r="E387" s="133">
        <v>127.995</v>
      </c>
      <c r="F387" s="133">
        <v>2.17</v>
      </c>
    </row>
    <row r="388" spans="5:6">
      <c r="E388" s="133">
        <v>128.26</v>
      </c>
      <c r="F388" s="133">
        <v>2.16</v>
      </c>
    </row>
    <row r="389" spans="5:6">
      <c r="E389" s="133">
        <v>128.52500000000001</v>
      </c>
      <c r="F389" s="133">
        <v>2.15</v>
      </c>
    </row>
    <row r="390" spans="5:6">
      <c r="E390" s="133">
        <v>128.79</v>
      </c>
      <c r="F390" s="133">
        <v>2.14</v>
      </c>
    </row>
    <row r="391" spans="5:6">
      <c r="E391" s="133">
        <v>129.05500000000001</v>
      </c>
      <c r="F391" s="133">
        <v>2.13</v>
      </c>
    </row>
    <row r="392" spans="5:6">
      <c r="E392" s="133">
        <v>129.32</v>
      </c>
      <c r="F392" s="133">
        <v>2.12</v>
      </c>
    </row>
    <row r="393" spans="5:6">
      <c r="E393" s="133">
        <v>129.58500000000001</v>
      </c>
      <c r="F393" s="133">
        <v>2.11</v>
      </c>
    </row>
    <row r="394" spans="5:6">
      <c r="E394" s="133">
        <v>129.85</v>
      </c>
      <c r="F394" s="133">
        <v>2.1</v>
      </c>
    </row>
    <row r="395" spans="5:6">
      <c r="E395" s="133">
        <v>130.11500000000001</v>
      </c>
      <c r="F395" s="133">
        <v>2.09</v>
      </c>
    </row>
    <row r="396" spans="5:6">
      <c r="E396" s="133">
        <v>130.38</v>
      </c>
      <c r="F396" s="133">
        <v>2.08</v>
      </c>
    </row>
    <row r="397" spans="5:6">
      <c r="E397" s="133">
        <v>130.64500000000001</v>
      </c>
      <c r="F397" s="133">
        <v>2.0699999999999998</v>
      </c>
    </row>
    <row r="398" spans="5:6">
      <c r="E398" s="133">
        <v>130.91</v>
      </c>
      <c r="F398" s="133">
        <v>2.06</v>
      </c>
    </row>
    <row r="399" spans="5:6">
      <c r="E399" s="133">
        <v>131.17500000000001</v>
      </c>
      <c r="F399" s="133">
        <v>2.0499999999999998</v>
      </c>
    </row>
    <row r="400" spans="5:6">
      <c r="E400" s="133">
        <v>131.44</v>
      </c>
      <c r="F400" s="133">
        <v>2.04</v>
      </c>
    </row>
    <row r="401" spans="5:6">
      <c r="E401" s="133">
        <v>131.70500000000001</v>
      </c>
      <c r="F401" s="133">
        <v>2.0299999999999998</v>
      </c>
    </row>
    <row r="402" spans="5:6">
      <c r="E402" s="133">
        <v>131.97</v>
      </c>
      <c r="F402" s="133">
        <v>2.02</v>
      </c>
    </row>
    <row r="403" spans="5:6">
      <c r="E403" s="133">
        <v>132.23500000000001</v>
      </c>
      <c r="F403" s="133">
        <v>2.0099999999999998</v>
      </c>
    </row>
    <row r="404" spans="5:6">
      <c r="E404" s="133">
        <v>132.5</v>
      </c>
      <c r="F404" s="133">
        <v>2</v>
      </c>
    </row>
    <row r="405" spans="5:6">
      <c r="E405" s="133">
        <v>132.76499999999999</v>
      </c>
      <c r="F405" s="133">
        <v>1.99</v>
      </c>
    </row>
    <row r="406" spans="5:6">
      <c r="E406" s="133">
        <v>133.03</v>
      </c>
      <c r="F406" s="133">
        <v>1.98</v>
      </c>
    </row>
    <row r="407" spans="5:6">
      <c r="E407" s="133">
        <v>133.29500000000002</v>
      </c>
      <c r="F407" s="133">
        <v>1.97</v>
      </c>
    </row>
    <row r="408" spans="5:6">
      <c r="E408" s="133">
        <v>133.56</v>
      </c>
      <c r="F408" s="133">
        <v>1.96</v>
      </c>
    </row>
    <row r="409" spans="5:6">
      <c r="E409" s="133">
        <v>133.82499999999999</v>
      </c>
      <c r="F409" s="133">
        <v>1.95</v>
      </c>
    </row>
    <row r="410" spans="5:6">
      <c r="E410" s="133">
        <v>134.09</v>
      </c>
      <c r="F410" s="133">
        <v>1.94</v>
      </c>
    </row>
    <row r="411" spans="5:6">
      <c r="E411" s="133">
        <v>134.35500000000002</v>
      </c>
      <c r="F411" s="133">
        <v>1.93</v>
      </c>
    </row>
    <row r="412" spans="5:6">
      <c r="E412" s="133">
        <v>134.62</v>
      </c>
      <c r="F412" s="133">
        <v>1.92</v>
      </c>
    </row>
    <row r="413" spans="5:6">
      <c r="E413" s="133">
        <v>134.88499999999999</v>
      </c>
      <c r="F413" s="133">
        <v>1.91</v>
      </c>
    </row>
    <row r="414" spans="5:6">
      <c r="E414" s="133">
        <v>135.15</v>
      </c>
      <c r="F414" s="133">
        <v>1.9</v>
      </c>
    </row>
    <row r="415" spans="5:6">
      <c r="E415" s="133">
        <v>135.41499999999999</v>
      </c>
      <c r="F415" s="133">
        <v>1.89</v>
      </c>
    </row>
    <row r="416" spans="5:6">
      <c r="E416" s="133">
        <v>135.68</v>
      </c>
      <c r="F416" s="133">
        <v>1.88</v>
      </c>
    </row>
    <row r="417" spans="5:6">
      <c r="E417" s="133">
        <v>135.94499999999999</v>
      </c>
      <c r="F417" s="133">
        <v>1.87</v>
      </c>
    </row>
    <row r="418" spans="5:6">
      <c r="E418" s="133">
        <v>136.21</v>
      </c>
      <c r="F418" s="133">
        <v>1.86</v>
      </c>
    </row>
    <row r="419" spans="5:6">
      <c r="E419" s="133">
        <v>136.47499999999999</v>
      </c>
      <c r="F419" s="133">
        <v>1.85</v>
      </c>
    </row>
    <row r="420" spans="5:6">
      <c r="E420" s="133">
        <v>136.74</v>
      </c>
      <c r="F420" s="133">
        <v>1.84</v>
      </c>
    </row>
    <row r="421" spans="5:6">
      <c r="E421" s="133">
        <v>137.005</v>
      </c>
      <c r="F421" s="133">
        <v>1.83</v>
      </c>
    </row>
    <row r="422" spans="5:6">
      <c r="E422" s="133">
        <v>137.26999999999998</v>
      </c>
      <c r="F422" s="133">
        <v>1.82</v>
      </c>
    </row>
    <row r="423" spans="5:6">
      <c r="E423" s="133">
        <v>137.535</v>
      </c>
      <c r="F423" s="133">
        <v>1.81</v>
      </c>
    </row>
    <row r="424" spans="5:6">
      <c r="E424" s="133">
        <v>137.80000000000001</v>
      </c>
      <c r="F424" s="133">
        <v>1.8</v>
      </c>
    </row>
    <row r="425" spans="5:6">
      <c r="E425" s="133">
        <v>138.065</v>
      </c>
      <c r="F425" s="133">
        <v>1.79</v>
      </c>
    </row>
    <row r="426" spans="5:6">
      <c r="E426" s="133">
        <v>138.32999999999998</v>
      </c>
      <c r="F426" s="133">
        <v>1.78</v>
      </c>
    </row>
    <row r="427" spans="5:6">
      <c r="E427" s="133">
        <v>138.595</v>
      </c>
      <c r="F427" s="133">
        <v>1.77</v>
      </c>
    </row>
    <row r="428" spans="5:6">
      <c r="E428" s="133">
        <v>138.86000000000001</v>
      </c>
      <c r="F428" s="133">
        <v>1.76</v>
      </c>
    </row>
    <row r="429" spans="5:6">
      <c r="E429" s="133">
        <v>139.125</v>
      </c>
      <c r="F429" s="133">
        <v>1.75</v>
      </c>
    </row>
    <row r="430" spans="5:6">
      <c r="E430" s="133">
        <v>139.38999999999999</v>
      </c>
      <c r="F430" s="133">
        <v>1.74</v>
      </c>
    </row>
    <row r="431" spans="5:6">
      <c r="E431" s="133">
        <v>139.655</v>
      </c>
      <c r="F431" s="133">
        <v>1.73</v>
      </c>
    </row>
    <row r="432" spans="5:6">
      <c r="E432" s="133">
        <v>139.92000000000002</v>
      </c>
      <c r="F432" s="133">
        <v>1.72</v>
      </c>
    </row>
    <row r="433" spans="5:6">
      <c r="E433" s="133">
        <v>140.185</v>
      </c>
      <c r="F433" s="133">
        <v>1.71</v>
      </c>
    </row>
    <row r="434" spans="5:6">
      <c r="E434" s="133">
        <v>140.44999999999999</v>
      </c>
      <c r="F434" s="133">
        <v>1.7</v>
      </c>
    </row>
    <row r="435" spans="5:6">
      <c r="E435" s="133">
        <v>140.715</v>
      </c>
      <c r="F435" s="133">
        <v>1.69</v>
      </c>
    </row>
    <row r="436" spans="5:6">
      <c r="E436" s="133">
        <v>140.98000000000002</v>
      </c>
      <c r="F436" s="133">
        <v>1.68</v>
      </c>
    </row>
    <row r="437" spans="5:6">
      <c r="E437" s="133">
        <v>141.245</v>
      </c>
      <c r="F437" s="133">
        <v>1.67</v>
      </c>
    </row>
    <row r="438" spans="5:6">
      <c r="E438" s="133">
        <v>141.51</v>
      </c>
      <c r="F438" s="133">
        <v>1.66</v>
      </c>
    </row>
    <row r="439" spans="5:6">
      <c r="E439" s="133">
        <v>141.77500000000001</v>
      </c>
      <c r="F439" s="133">
        <v>1.65</v>
      </c>
    </row>
    <row r="440" spans="5:6">
      <c r="E440" s="133">
        <v>142.04</v>
      </c>
      <c r="F440" s="133">
        <v>1.64</v>
      </c>
    </row>
    <row r="441" spans="5:6">
      <c r="E441" s="133">
        <v>142.30500000000001</v>
      </c>
      <c r="F441" s="133">
        <v>1.63</v>
      </c>
    </row>
    <row r="442" spans="5:6">
      <c r="E442" s="133">
        <v>142.57</v>
      </c>
      <c r="F442" s="133">
        <v>1.62</v>
      </c>
    </row>
    <row r="443" spans="5:6">
      <c r="E443" s="133">
        <v>142.83500000000001</v>
      </c>
      <c r="F443" s="133">
        <v>1.61</v>
      </c>
    </row>
    <row r="444" spans="5:6">
      <c r="E444" s="133">
        <v>143.1</v>
      </c>
      <c r="F444" s="133">
        <v>1.6</v>
      </c>
    </row>
    <row r="445" spans="5:6">
      <c r="E445" s="133">
        <v>143.36500000000001</v>
      </c>
      <c r="F445" s="133">
        <v>1.59</v>
      </c>
    </row>
    <row r="446" spans="5:6">
      <c r="E446" s="133">
        <v>143.63</v>
      </c>
      <c r="F446" s="133">
        <v>1.58</v>
      </c>
    </row>
    <row r="447" spans="5:6">
      <c r="E447" s="133">
        <v>143.89499999999998</v>
      </c>
      <c r="F447" s="133">
        <v>1.57</v>
      </c>
    </row>
    <row r="448" spans="5:6">
      <c r="E448" s="133">
        <v>144.16</v>
      </c>
      <c r="F448" s="133">
        <v>1.56</v>
      </c>
    </row>
    <row r="449" spans="5:6">
      <c r="E449" s="133">
        <v>144.42500000000001</v>
      </c>
      <c r="F449" s="133">
        <v>1.55</v>
      </c>
    </row>
    <row r="450" spans="5:6">
      <c r="E450" s="133">
        <v>144.69</v>
      </c>
      <c r="F450" s="133">
        <v>1.54</v>
      </c>
    </row>
    <row r="451" spans="5:6">
      <c r="E451" s="133">
        <v>144.95499999999998</v>
      </c>
      <c r="F451" s="133">
        <v>1.53</v>
      </c>
    </row>
    <row r="452" spans="5:6">
      <c r="E452" s="133">
        <v>145.22</v>
      </c>
      <c r="F452" s="133">
        <v>1.52</v>
      </c>
    </row>
    <row r="453" spans="5:6">
      <c r="E453" s="133">
        <v>145.48500000000001</v>
      </c>
      <c r="F453" s="133">
        <v>1.51</v>
      </c>
    </row>
    <row r="454" spans="5:6">
      <c r="E454" s="133">
        <v>145.75</v>
      </c>
      <c r="F454" s="133">
        <v>1.5</v>
      </c>
    </row>
    <row r="455" spans="5:6">
      <c r="E455" s="133">
        <v>146.01499999999999</v>
      </c>
      <c r="F455" s="133">
        <v>1.49</v>
      </c>
    </row>
    <row r="456" spans="5:6">
      <c r="E456" s="133">
        <v>146.28</v>
      </c>
      <c r="F456" s="133">
        <v>1.48</v>
      </c>
    </row>
    <row r="457" spans="5:6">
      <c r="E457" s="133">
        <v>146.54500000000002</v>
      </c>
      <c r="F457" s="133">
        <v>1.47</v>
      </c>
    </row>
    <row r="458" spans="5:6">
      <c r="E458" s="133">
        <v>146.81</v>
      </c>
      <c r="F458" s="133">
        <v>1.46</v>
      </c>
    </row>
    <row r="459" spans="5:6">
      <c r="E459" s="133">
        <v>147.07499999999999</v>
      </c>
      <c r="F459" s="133">
        <v>1.45</v>
      </c>
    </row>
    <row r="460" spans="5:6">
      <c r="E460" s="133">
        <v>147.34</v>
      </c>
      <c r="F460" s="133">
        <v>1.44</v>
      </c>
    </row>
    <row r="461" spans="5:6">
      <c r="E461" s="133">
        <v>147.60500000000002</v>
      </c>
      <c r="F461" s="133">
        <v>1.43</v>
      </c>
    </row>
    <row r="462" spans="5:6">
      <c r="E462" s="133">
        <v>147.87</v>
      </c>
      <c r="F462" s="133">
        <v>1.42</v>
      </c>
    </row>
    <row r="463" spans="5:6">
      <c r="E463" s="133">
        <v>148.13499999999999</v>
      </c>
      <c r="F463" s="133">
        <v>1.41</v>
      </c>
    </row>
    <row r="464" spans="5:6">
      <c r="E464" s="133">
        <v>148.4</v>
      </c>
      <c r="F464" s="133">
        <v>1.4</v>
      </c>
    </row>
    <row r="465" spans="5:6">
      <c r="E465" s="133">
        <v>148.66499999999999</v>
      </c>
      <c r="F465" s="133">
        <v>1.39</v>
      </c>
    </row>
    <row r="466" spans="5:6">
      <c r="E466" s="133">
        <v>148.93</v>
      </c>
      <c r="F466" s="133">
        <v>1.38</v>
      </c>
    </row>
    <row r="467" spans="5:6">
      <c r="E467" s="133">
        <v>149.19499999999999</v>
      </c>
      <c r="F467" s="133">
        <v>1.37</v>
      </c>
    </row>
    <row r="468" spans="5:6">
      <c r="E468" s="133">
        <v>149.46</v>
      </c>
      <c r="F468" s="133">
        <v>1.36</v>
      </c>
    </row>
    <row r="469" spans="5:6">
      <c r="E469" s="133">
        <v>149.72499999999999</v>
      </c>
      <c r="F469" s="133">
        <v>1.35</v>
      </c>
    </row>
    <row r="470" spans="5:6">
      <c r="E470" s="133">
        <v>149.99</v>
      </c>
      <c r="F470" s="133">
        <v>1.34</v>
      </c>
    </row>
    <row r="471" spans="5:6">
      <c r="E471" s="133">
        <v>150.255</v>
      </c>
      <c r="F471" s="133">
        <v>1.33</v>
      </c>
    </row>
    <row r="472" spans="5:6">
      <c r="E472" s="133">
        <v>150.51999999999998</v>
      </c>
      <c r="F472" s="133">
        <v>1.32</v>
      </c>
    </row>
    <row r="473" spans="5:6">
      <c r="E473" s="133">
        <v>150.785</v>
      </c>
      <c r="F473" s="133">
        <v>1.31</v>
      </c>
    </row>
    <row r="474" spans="5:6">
      <c r="E474" s="133">
        <v>151.05000000000001</v>
      </c>
      <c r="F474" s="133">
        <v>1.3</v>
      </c>
    </row>
    <row r="475" spans="5:6">
      <c r="E475" s="133">
        <v>151.315</v>
      </c>
      <c r="F475" s="133">
        <v>1.29</v>
      </c>
    </row>
    <row r="476" spans="5:6">
      <c r="E476" s="133">
        <v>151.57999999999998</v>
      </c>
      <c r="F476" s="133">
        <v>1.28</v>
      </c>
    </row>
    <row r="477" spans="5:6">
      <c r="E477" s="133">
        <v>151.845</v>
      </c>
      <c r="F477" s="133">
        <v>1.27</v>
      </c>
    </row>
    <row r="478" spans="5:6">
      <c r="E478" s="133">
        <v>152.11000000000001</v>
      </c>
      <c r="F478" s="133">
        <v>1.26</v>
      </c>
    </row>
    <row r="479" spans="5:6">
      <c r="E479" s="133">
        <v>152.375</v>
      </c>
      <c r="F479" s="133">
        <v>1.25</v>
      </c>
    </row>
    <row r="480" spans="5:6">
      <c r="E480" s="133">
        <v>152.63999999999999</v>
      </c>
      <c r="F480" s="133">
        <v>1.24</v>
      </c>
    </row>
    <row r="481" spans="5:6">
      <c r="E481" s="133">
        <v>152.905</v>
      </c>
      <c r="F481" s="133">
        <v>1.23</v>
      </c>
    </row>
    <row r="482" spans="5:6">
      <c r="E482" s="133">
        <v>153.17000000000002</v>
      </c>
      <c r="F482" s="133">
        <v>1.22</v>
      </c>
    </row>
    <row r="483" spans="5:6">
      <c r="E483" s="133">
        <v>153.435</v>
      </c>
      <c r="F483" s="133">
        <v>1.21</v>
      </c>
    </row>
    <row r="484" spans="5:6">
      <c r="E484" s="133">
        <v>153.69999999999999</v>
      </c>
      <c r="F484" s="133">
        <v>1.2</v>
      </c>
    </row>
    <row r="485" spans="5:6">
      <c r="E485" s="133">
        <v>153.965</v>
      </c>
      <c r="F485" s="133">
        <v>1.19</v>
      </c>
    </row>
    <row r="486" spans="5:6">
      <c r="E486" s="133">
        <v>154.22999999999999</v>
      </c>
      <c r="F486" s="133">
        <v>1.18</v>
      </c>
    </row>
    <row r="487" spans="5:6">
      <c r="E487" s="133">
        <v>154.495</v>
      </c>
      <c r="F487" s="133">
        <v>1.17</v>
      </c>
    </row>
    <row r="488" spans="5:6">
      <c r="E488" s="133">
        <v>154.76</v>
      </c>
      <c r="F488" s="133">
        <v>1.1599999999999999</v>
      </c>
    </row>
    <row r="489" spans="5:6">
      <c r="E489" s="133">
        <v>155.02500000000001</v>
      </c>
      <c r="F489" s="133">
        <v>1.1499999999999999</v>
      </c>
    </row>
    <row r="490" spans="5:6">
      <c r="E490" s="133">
        <v>155.29</v>
      </c>
      <c r="F490" s="133">
        <v>1.1399999999999999</v>
      </c>
    </row>
    <row r="491" spans="5:6">
      <c r="E491" s="133">
        <v>155.55500000000001</v>
      </c>
      <c r="F491" s="133">
        <v>1.1299999999999999</v>
      </c>
    </row>
    <row r="492" spans="5:6">
      <c r="E492" s="133">
        <v>155.82</v>
      </c>
      <c r="F492" s="133">
        <v>1.1200000000000001</v>
      </c>
    </row>
    <row r="493" spans="5:6">
      <c r="E493" s="133">
        <v>156.08500000000001</v>
      </c>
      <c r="F493" s="133">
        <v>1.1100000000000001</v>
      </c>
    </row>
    <row r="494" spans="5:6">
      <c r="E494" s="133">
        <v>156.35</v>
      </c>
      <c r="F494" s="133">
        <v>1.1000000000000001</v>
      </c>
    </row>
    <row r="495" spans="5:6">
      <c r="E495" s="133">
        <v>156.61500000000001</v>
      </c>
      <c r="F495" s="133">
        <v>1.0900000000000001</v>
      </c>
    </row>
    <row r="496" spans="5:6">
      <c r="E496" s="133">
        <v>156.88</v>
      </c>
      <c r="F496" s="133">
        <v>1.08</v>
      </c>
    </row>
    <row r="497" spans="5:6">
      <c r="E497" s="133">
        <v>157.14500000000001</v>
      </c>
      <c r="F497" s="133">
        <v>1.07</v>
      </c>
    </row>
    <row r="498" spans="5:6">
      <c r="E498" s="133">
        <v>157.41</v>
      </c>
      <c r="F498" s="133">
        <v>1.06</v>
      </c>
    </row>
    <row r="499" spans="5:6">
      <c r="E499" s="133">
        <v>157.67500000000001</v>
      </c>
      <c r="F499" s="133">
        <v>1.05</v>
      </c>
    </row>
    <row r="500" spans="5:6">
      <c r="E500" s="133">
        <v>157.94</v>
      </c>
      <c r="F500" s="133">
        <v>1.04</v>
      </c>
    </row>
    <row r="501" spans="5:6">
      <c r="E501" s="133">
        <v>158.20499999999998</v>
      </c>
      <c r="F501" s="133">
        <v>1.03</v>
      </c>
    </row>
    <row r="502" spans="5:6">
      <c r="E502" s="133">
        <v>158.47</v>
      </c>
      <c r="F502" s="133">
        <v>1.02</v>
      </c>
    </row>
    <row r="503" spans="5:6">
      <c r="E503" s="133">
        <v>158.73500000000001</v>
      </c>
      <c r="F503" s="133">
        <v>1.01</v>
      </c>
    </row>
    <row r="504" spans="5:6">
      <c r="E504" s="133">
        <v>159</v>
      </c>
      <c r="F504" s="133">
        <v>1</v>
      </c>
    </row>
    <row r="505" spans="5:6">
      <c r="E505" s="133">
        <v>159.26499999999999</v>
      </c>
      <c r="F505" s="133">
        <v>0.99</v>
      </c>
    </row>
    <row r="506" spans="5:6">
      <c r="E506" s="133">
        <v>159.53</v>
      </c>
      <c r="F506" s="133">
        <v>0.98</v>
      </c>
    </row>
    <row r="507" spans="5:6">
      <c r="E507" s="133">
        <v>159.79500000000002</v>
      </c>
      <c r="F507" s="133">
        <v>0.97</v>
      </c>
    </row>
    <row r="508" spans="5:6">
      <c r="E508" s="133">
        <v>160.06</v>
      </c>
      <c r="F508" s="133">
        <v>0.96</v>
      </c>
    </row>
    <row r="509" spans="5:6">
      <c r="E509" s="133">
        <v>160.32499999999999</v>
      </c>
      <c r="F509" s="133">
        <v>0.95</v>
      </c>
    </row>
    <row r="510" spans="5:6">
      <c r="E510" s="133">
        <v>160.59</v>
      </c>
      <c r="F510" s="133">
        <v>0.94</v>
      </c>
    </row>
    <row r="511" spans="5:6">
      <c r="E511" s="133">
        <v>160.85499999999999</v>
      </c>
      <c r="F511" s="133">
        <v>0.93</v>
      </c>
    </row>
    <row r="512" spans="5:6">
      <c r="E512" s="133">
        <v>161.12</v>
      </c>
      <c r="F512" s="133">
        <v>0.92</v>
      </c>
    </row>
    <row r="513" spans="5:6">
      <c r="E513" s="133">
        <v>161.38499999999999</v>
      </c>
      <c r="F513" s="133">
        <v>0.91</v>
      </c>
    </row>
    <row r="514" spans="5:6">
      <c r="E514" s="133">
        <v>161.65</v>
      </c>
      <c r="F514" s="133">
        <v>0.9</v>
      </c>
    </row>
    <row r="515" spans="5:6">
      <c r="E515" s="133">
        <v>161.91499999999999</v>
      </c>
      <c r="F515" s="133">
        <v>0.89</v>
      </c>
    </row>
    <row r="516" spans="5:6">
      <c r="E516" s="133">
        <v>162.18</v>
      </c>
      <c r="F516" s="133">
        <v>0.88</v>
      </c>
    </row>
    <row r="517" spans="5:6">
      <c r="E517" s="133">
        <v>162.44499999999999</v>
      </c>
      <c r="F517" s="133">
        <v>0.87</v>
      </c>
    </row>
    <row r="518" spans="5:6">
      <c r="E518" s="133">
        <v>162.71</v>
      </c>
      <c r="F518" s="133">
        <v>0.86</v>
      </c>
    </row>
    <row r="519" spans="5:6">
      <c r="E519" s="133">
        <v>162.97499999999999</v>
      </c>
      <c r="F519" s="133">
        <v>0.85</v>
      </c>
    </row>
    <row r="520" spans="5:6">
      <c r="E520" s="133">
        <v>163.24</v>
      </c>
      <c r="F520" s="133">
        <v>0.84</v>
      </c>
    </row>
    <row r="521" spans="5:6">
      <c r="E521" s="133">
        <v>163.505</v>
      </c>
      <c r="F521" s="133">
        <v>0.83</v>
      </c>
    </row>
    <row r="522" spans="5:6">
      <c r="E522" s="133">
        <v>163.77000000000001</v>
      </c>
      <c r="F522" s="133">
        <v>0.82</v>
      </c>
    </row>
    <row r="523" spans="5:6">
      <c r="E523" s="133">
        <v>164.035</v>
      </c>
      <c r="F523" s="133">
        <v>0.81</v>
      </c>
    </row>
    <row r="524" spans="5:6">
      <c r="E524" s="133">
        <v>164.3</v>
      </c>
      <c r="F524" s="133">
        <v>0.8</v>
      </c>
    </row>
    <row r="525" spans="5:6">
      <c r="E525" s="133">
        <v>164.565</v>
      </c>
      <c r="F525" s="133">
        <v>0.79</v>
      </c>
    </row>
    <row r="526" spans="5:6">
      <c r="E526" s="133">
        <v>164.82999999999998</v>
      </c>
      <c r="F526" s="133">
        <v>0.78</v>
      </c>
    </row>
    <row r="527" spans="5:6">
      <c r="E527" s="133">
        <v>165.095</v>
      </c>
      <c r="F527" s="133">
        <v>0.77</v>
      </c>
    </row>
    <row r="528" spans="5:6">
      <c r="E528" s="133">
        <v>165.36</v>
      </c>
      <c r="F528" s="133">
        <v>0.76</v>
      </c>
    </row>
    <row r="529" spans="5:6">
      <c r="E529" s="133">
        <v>165.625</v>
      </c>
      <c r="F529" s="133">
        <v>0.75</v>
      </c>
    </row>
    <row r="530" spans="5:6">
      <c r="E530" s="133">
        <v>165.89</v>
      </c>
      <c r="F530" s="133">
        <v>0.74</v>
      </c>
    </row>
    <row r="531" spans="5:6">
      <c r="E531" s="133">
        <v>166.155</v>
      </c>
      <c r="F531" s="133">
        <v>0.73</v>
      </c>
    </row>
    <row r="532" spans="5:6">
      <c r="E532" s="133">
        <v>166.42000000000002</v>
      </c>
      <c r="F532" s="133">
        <v>0.72</v>
      </c>
    </row>
    <row r="533" spans="5:6">
      <c r="E533" s="133">
        <v>166.685</v>
      </c>
      <c r="F533" s="133">
        <v>0.71</v>
      </c>
    </row>
    <row r="534" spans="5:6">
      <c r="E534" s="133">
        <v>166.95</v>
      </c>
      <c r="F534" s="133">
        <v>0.7</v>
      </c>
    </row>
    <row r="535" spans="5:6">
      <c r="E535" s="133">
        <v>167.215</v>
      </c>
      <c r="F535" s="133">
        <v>0.69</v>
      </c>
    </row>
    <row r="536" spans="5:6">
      <c r="E536" s="133">
        <v>167.48</v>
      </c>
      <c r="F536" s="133">
        <v>0.68</v>
      </c>
    </row>
    <row r="537" spans="5:6">
      <c r="E537" s="133">
        <v>167.745</v>
      </c>
      <c r="F537" s="133">
        <v>0.67</v>
      </c>
    </row>
    <row r="538" spans="5:6">
      <c r="E538" s="133">
        <v>168.01</v>
      </c>
      <c r="F538" s="133">
        <v>0.66</v>
      </c>
    </row>
    <row r="539" spans="5:6">
      <c r="E539" s="133">
        <v>168.27500000000001</v>
      </c>
      <c r="F539" s="133">
        <v>0.65</v>
      </c>
    </row>
    <row r="540" spans="5:6">
      <c r="E540" s="133">
        <v>168.54</v>
      </c>
      <c r="F540" s="133">
        <v>0.64</v>
      </c>
    </row>
    <row r="541" spans="5:6">
      <c r="E541" s="133">
        <v>168.80500000000001</v>
      </c>
      <c r="F541" s="133">
        <v>0.63</v>
      </c>
    </row>
    <row r="542" spans="5:6">
      <c r="E542" s="133">
        <v>169.07</v>
      </c>
      <c r="F542" s="133">
        <v>0.62</v>
      </c>
    </row>
    <row r="543" spans="5:6">
      <c r="E543" s="133">
        <v>169.33500000000001</v>
      </c>
      <c r="F543" s="133">
        <v>0.61</v>
      </c>
    </row>
    <row r="544" spans="5:6">
      <c r="E544" s="133">
        <v>169.6</v>
      </c>
      <c r="F544" s="133">
        <v>0.6</v>
      </c>
    </row>
    <row r="545" spans="5:6">
      <c r="E545" s="133">
        <v>169.86500000000001</v>
      </c>
      <c r="F545" s="133">
        <v>0.59</v>
      </c>
    </row>
    <row r="546" spans="5:6">
      <c r="E546" s="133">
        <v>170.13</v>
      </c>
      <c r="F546" s="133">
        <v>0.57999999999999996</v>
      </c>
    </row>
    <row r="547" spans="5:6">
      <c r="E547" s="133">
        <v>170.39500000000001</v>
      </c>
      <c r="F547" s="133">
        <v>0.56999999999999995</v>
      </c>
    </row>
    <row r="548" spans="5:6">
      <c r="E548" s="133">
        <v>170.66</v>
      </c>
      <c r="F548" s="133">
        <v>0.56000000000000005</v>
      </c>
    </row>
    <row r="549" spans="5:6">
      <c r="E549" s="133">
        <v>170.92500000000001</v>
      </c>
      <c r="F549" s="133">
        <v>0.55000000000000004</v>
      </c>
    </row>
    <row r="550" spans="5:6">
      <c r="E550" s="133">
        <v>171.19</v>
      </c>
      <c r="F550" s="133">
        <v>0.54</v>
      </c>
    </row>
    <row r="551" spans="5:6">
      <c r="E551" s="133">
        <v>171.45500000000001</v>
      </c>
      <c r="F551" s="133">
        <v>0.53</v>
      </c>
    </row>
    <row r="552" spans="5:6">
      <c r="E552" s="133">
        <v>171.72</v>
      </c>
      <c r="F552" s="133">
        <v>0.52</v>
      </c>
    </row>
    <row r="553" spans="5:6">
      <c r="E553" s="133">
        <v>171.98500000000001</v>
      </c>
      <c r="F553" s="133">
        <v>0.51</v>
      </c>
    </row>
    <row r="554" spans="5:6">
      <c r="E554" s="133">
        <v>172.25</v>
      </c>
      <c r="F554" s="133">
        <v>0.5</v>
      </c>
    </row>
    <row r="555" spans="5:6">
      <c r="E555" s="133">
        <v>172.51499999999999</v>
      </c>
      <c r="F555" s="133">
        <v>0.49</v>
      </c>
    </row>
    <row r="556" spans="5:6">
      <c r="E556" s="133">
        <v>172.78</v>
      </c>
      <c r="F556" s="133">
        <v>0.48</v>
      </c>
    </row>
    <row r="557" spans="5:6">
      <c r="E557" s="133">
        <v>173.04499999999999</v>
      </c>
      <c r="F557" s="133">
        <v>0.47</v>
      </c>
    </row>
    <row r="558" spans="5:6">
      <c r="E558" s="133">
        <v>173.31</v>
      </c>
      <c r="F558" s="133">
        <v>0.46</v>
      </c>
    </row>
    <row r="559" spans="5:6">
      <c r="E559" s="133">
        <v>173.57499999999999</v>
      </c>
      <c r="F559" s="133">
        <v>0.45</v>
      </c>
    </row>
    <row r="560" spans="5:6">
      <c r="E560" s="133">
        <v>173.84</v>
      </c>
      <c r="F560" s="133">
        <v>0.44</v>
      </c>
    </row>
    <row r="561" spans="5:6">
      <c r="E561" s="133">
        <v>174.10499999999999</v>
      </c>
      <c r="F561" s="133">
        <v>0.43</v>
      </c>
    </row>
    <row r="562" spans="5:6">
      <c r="E562" s="133">
        <v>174.37</v>
      </c>
      <c r="F562" s="133">
        <v>0.42</v>
      </c>
    </row>
    <row r="563" spans="5:6">
      <c r="E563" s="133">
        <v>174.63499999999999</v>
      </c>
      <c r="F563" s="133">
        <v>0.41</v>
      </c>
    </row>
    <row r="564" spans="5:6">
      <c r="E564" s="133">
        <v>174.9</v>
      </c>
      <c r="F564" s="133">
        <v>0.4</v>
      </c>
    </row>
    <row r="565" spans="5:6">
      <c r="E565" s="133">
        <v>175.16499999999999</v>
      </c>
      <c r="F565" s="133">
        <v>0.39</v>
      </c>
    </row>
    <row r="566" spans="5:6">
      <c r="E566" s="133">
        <v>175.43</v>
      </c>
      <c r="F566" s="133">
        <v>0.38</v>
      </c>
    </row>
    <row r="567" spans="5:6">
      <c r="E567" s="133">
        <v>175.69499999999999</v>
      </c>
      <c r="F567" s="133">
        <v>0.37</v>
      </c>
    </row>
    <row r="568" spans="5:6">
      <c r="E568" s="133">
        <v>175.96</v>
      </c>
      <c r="F568" s="133">
        <v>0.36</v>
      </c>
    </row>
    <row r="569" spans="5:6">
      <c r="E569" s="133">
        <v>176.22499999999999</v>
      </c>
      <c r="F569" s="133">
        <v>0.35</v>
      </c>
    </row>
    <row r="570" spans="5:6">
      <c r="E570" s="133">
        <v>176.49</v>
      </c>
      <c r="F570" s="133">
        <v>0.34</v>
      </c>
    </row>
    <row r="571" spans="5:6">
      <c r="E571" s="133">
        <v>176.755</v>
      </c>
      <c r="F571" s="133">
        <v>0.33</v>
      </c>
    </row>
    <row r="572" spans="5:6">
      <c r="E572" s="133">
        <v>177.02</v>
      </c>
      <c r="F572" s="133">
        <v>0.32</v>
      </c>
    </row>
    <row r="573" spans="5:6">
      <c r="E573" s="133">
        <v>177.285</v>
      </c>
      <c r="F573" s="133">
        <v>0.31</v>
      </c>
    </row>
    <row r="574" spans="5:6">
      <c r="E574" s="133">
        <v>177.55</v>
      </c>
      <c r="F574" s="133">
        <v>0.3</v>
      </c>
    </row>
    <row r="575" spans="5:6">
      <c r="E575" s="133">
        <v>177.815</v>
      </c>
      <c r="F575" s="133">
        <v>0.28999999999999998</v>
      </c>
    </row>
    <row r="576" spans="5:6">
      <c r="E576" s="133">
        <v>178.08</v>
      </c>
      <c r="F576" s="133">
        <v>0.28000000000000003</v>
      </c>
    </row>
    <row r="577" spans="5:6">
      <c r="E577" s="133">
        <v>178.345</v>
      </c>
      <c r="F577" s="133">
        <v>0.27</v>
      </c>
    </row>
    <row r="578" spans="5:6">
      <c r="E578" s="133">
        <v>178.61</v>
      </c>
      <c r="F578" s="133">
        <v>0.26</v>
      </c>
    </row>
    <row r="579" spans="5:6">
      <c r="E579" s="133">
        <v>178.875</v>
      </c>
      <c r="F579" s="133">
        <v>0.25</v>
      </c>
    </row>
    <row r="580" spans="5:6">
      <c r="E580" s="133">
        <v>179.14</v>
      </c>
      <c r="F580" s="133">
        <v>0.24</v>
      </c>
    </row>
    <row r="581" spans="5:6">
      <c r="E581" s="133">
        <v>179.405</v>
      </c>
      <c r="F581" s="133">
        <v>0.23</v>
      </c>
    </row>
    <row r="582" spans="5:6">
      <c r="E582" s="133">
        <v>179.67</v>
      </c>
      <c r="F582" s="133">
        <v>0.22</v>
      </c>
    </row>
    <row r="583" spans="5:6">
      <c r="E583" s="133">
        <v>179.935</v>
      </c>
      <c r="F583" s="133">
        <v>0.21</v>
      </c>
    </row>
    <row r="584" spans="5:6">
      <c r="E584" s="133">
        <v>180.2</v>
      </c>
      <c r="F584" s="133">
        <v>0.2</v>
      </c>
    </row>
    <row r="585" spans="5:6">
      <c r="E585" s="133">
        <v>180.465</v>
      </c>
      <c r="F585" s="133">
        <v>0.19</v>
      </c>
    </row>
    <row r="586" spans="5:6">
      <c r="E586" s="133">
        <v>180.73</v>
      </c>
      <c r="F586" s="133">
        <v>0.18</v>
      </c>
    </row>
    <row r="587" spans="5:6">
      <c r="E587" s="133">
        <v>180.995</v>
      </c>
      <c r="F587" s="133">
        <v>0.17</v>
      </c>
    </row>
    <row r="588" spans="5:6">
      <c r="E588" s="133">
        <v>181.26</v>
      </c>
      <c r="F588" s="133">
        <v>0.16</v>
      </c>
    </row>
    <row r="589" spans="5:6">
      <c r="E589" s="133">
        <v>181.52500000000001</v>
      </c>
      <c r="F589" s="133">
        <v>0.15</v>
      </c>
    </row>
    <row r="590" spans="5:6">
      <c r="E590" s="133">
        <v>181.79</v>
      </c>
      <c r="F590" s="133">
        <v>0.14000000000000001</v>
      </c>
    </row>
    <row r="591" spans="5:6">
      <c r="E591" s="133">
        <v>182.05500000000001</v>
      </c>
      <c r="F591" s="133">
        <v>0.13</v>
      </c>
    </row>
    <row r="592" spans="5:6">
      <c r="E592" s="133">
        <v>182.32</v>
      </c>
      <c r="F592" s="133">
        <v>0.12</v>
      </c>
    </row>
    <row r="593" spans="5:6">
      <c r="E593" s="133">
        <v>182.58500000000001</v>
      </c>
      <c r="F593" s="133">
        <v>0.11</v>
      </c>
    </row>
    <row r="594" spans="5:6">
      <c r="E594" s="133">
        <v>182.85</v>
      </c>
      <c r="F594" s="133">
        <v>0.1</v>
      </c>
    </row>
    <row r="595" spans="5:6">
      <c r="E595" s="133">
        <v>183.11500000000001</v>
      </c>
      <c r="F595" s="133">
        <v>0.09</v>
      </c>
    </row>
    <row r="596" spans="5:6">
      <c r="E596" s="133">
        <v>183.38</v>
      </c>
      <c r="F596" s="133">
        <v>0.08</v>
      </c>
    </row>
    <row r="597" spans="5:6">
      <c r="E597" s="133">
        <v>183.64500000000001</v>
      </c>
      <c r="F597" s="133">
        <v>7.0000000000000007E-2</v>
      </c>
    </row>
    <row r="598" spans="5:6">
      <c r="E598" s="133">
        <v>183.91</v>
      </c>
      <c r="F598" s="133">
        <v>0.06</v>
      </c>
    </row>
    <row r="599" spans="5:6">
      <c r="E599" s="133">
        <v>184.17500000000001</v>
      </c>
      <c r="F599" s="133">
        <v>0.05</v>
      </c>
    </row>
    <row r="600" spans="5:6">
      <c r="E600" s="133">
        <v>184.44</v>
      </c>
      <c r="F600" s="133">
        <v>0.04</v>
      </c>
    </row>
    <row r="601" spans="5:6">
      <c r="E601" s="133">
        <v>184.70500000000001</v>
      </c>
      <c r="F601" s="133">
        <v>0.03</v>
      </c>
    </row>
    <row r="602" spans="5:6">
      <c r="E602" s="133">
        <v>184.97</v>
      </c>
      <c r="F602" s="133">
        <v>0.02</v>
      </c>
    </row>
    <row r="603" spans="5:6">
      <c r="E603" s="133">
        <v>185.23500000000001</v>
      </c>
      <c r="F603" s="133">
        <v>0.01</v>
      </c>
    </row>
    <row r="604" spans="5:6">
      <c r="E604" s="133">
        <v>185.5</v>
      </c>
      <c r="F604" s="133">
        <v>0</v>
      </c>
    </row>
  </sheetData>
  <sheetProtection algorithmName="SHA-512" hashValue="A5vT8pikscJRv64JB6BLc7RFSHME8QLLPn4hU2y14X2QlvkgpyyMPbiMW/prsXOCZExm66jLOicu37o6ZRRoow==" saltValue="n25hQxni1HkMrHcSp5rjeA==" spinCount="100000" sheet="1" objects="1" scenarios="1"/>
  <phoneticPr fontId="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D9FC1-0D4A-4EAB-92EF-1B5AFD1E1C5D}">
  <dimension ref="A3:D618"/>
  <sheetViews>
    <sheetView workbookViewId="0">
      <selection activeCell="C26" sqref="C26"/>
    </sheetView>
  </sheetViews>
  <sheetFormatPr defaultRowHeight="12.6"/>
  <cols>
    <col min="1" max="1" width="11.5546875" customWidth="1"/>
    <col min="2" max="2" width="13.6640625" customWidth="1"/>
    <col min="3" max="3" width="9.33203125" customWidth="1"/>
    <col min="257" max="257" width="11.5546875" customWidth="1"/>
    <col min="258" max="258" width="13.6640625" customWidth="1"/>
    <col min="259" max="259" width="9.33203125" customWidth="1"/>
    <col min="513" max="513" width="11.5546875" customWidth="1"/>
    <col min="514" max="514" width="13.6640625" customWidth="1"/>
    <col min="515" max="515" width="9.33203125" customWidth="1"/>
    <col min="769" max="769" width="11.5546875" customWidth="1"/>
    <col min="770" max="770" width="13.6640625" customWidth="1"/>
    <col min="771" max="771" width="9.33203125" customWidth="1"/>
    <col min="1025" max="1025" width="11.5546875" customWidth="1"/>
    <col min="1026" max="1026" width="13.6640625" customWidth="1"/>
    <col min="1027" max="1027" width="9.33203125" customWidth="1"/>
    <col min="1281" max="1281" width="11.5546875" customWidth="1"/>
    <col min="1282" max="1282" width="13.6640625" customWidth="1"/>
    <col min="1283" max="1283" width="9.33203125" customWidth="1"/>
    <col min="1537" max="1537" width="11.5546875" customWidth="1"/>
    <col min="1538" max="1538" width="13.6640625" customWidth="1"/>
    <col min="1539" max="1539" width="9.33203125" customWidth="1"/>
    <col min="1793" max="1793" width="11.5546875" customWidth="1"/>
    <col min="1794" max="1794" width="13.6640625" customWidth="1"/>
    <col min="1795" max="1795" width="9.33203125" customWidth="1"/>
    <col min="2049" max="2049" width="11.5546875" customWidth="1"/>
    <col min="2050" max="2050" width="13.6640625" customWidth="1"/>
    <col min="2051" max="2051" width="9.33203125" customWidth="1"/>
    <col min="2305" max="2305" width="11.5546875" customWidth="1"/>
    <col min="2306" max="2306" width="13.6640625" customWidth="1"/>
    <col min="2307" max="2307" width="9.33203125" customWidth="1"/>
    <col min="2561" max="2561" width="11.5546875" customWidth="1"/>
    <col min="2562" max="2562" width="13.6640625" customWidth="1"/>
    <col min="2563" max="2563" width="9.33203125" customWidth="1"/>
    <col min="2817" max="2817" width="11.5546875" customWidth="1"/>
    <col min="2818" max="2818" width="13.6640625" customWidth="1"/>
    <col min="2819" max="2819" width="9.33203125" customWidth="1"/>
    <col min="3073" max="3073" width="11.5546875" customWidth="1"/>
    <col min="3074" max="3074" width="13.6640625" customWidth="1"/>
    <col min="3075" max="3075" width="9.33203125" customWidth="1"/>
    <col min="3329" max="3329" width="11.5546875" customWidth="1"/>
    <col min="3330" max="3330" width="13.6640625" customWidth="1"/>
    <col min="3331" max="3331" width="9.33203125" customWidth="1"/>
    <col min="3585" max="3585" width="11.5546875" customWidth="1"/>
    <col min="3586" max="3586" width="13.6640625" customWidth="1"/>
    <col min="3587" max="3587" width="9.33203125" customWidth="1"/>
    <col min="3841" max="3841" width="11.5546875" customWidth="1"/>
    <col min="3842" max="3842" width="13.6640625" customWidth="1"/>
    <col min="3843" max="3843" width="9.33203125" customWidth="1"/>
    <col min="4097" max="4097" width="11.5546875" customWidth="1"/>
    <col min="4098" max="4098" width="13.6640625" customWidth="1"/>
    <col min="4099" max="4099" width="9.33203125" customWidth="1"/>
    <col min="4353" max="4353" width="11.5546875" customWidth="1"/>
    <col min="4354" max="4354" width="13.6640625" customWidth="1"/>
    <col min="4355" max="4355" width="9.33203125" customWidth="1"/>
    <col min="4609" max="4609" width="11.5546875" customWidth="1"/>
    <col min="4610" max="4610" width="13.6640625" customWidth="1"/>
    <col min="4611" max="4611" width="9.33203125" customWidth="1"/>
    <col min="4865" max="4865" width="11.5546875" customWidth="1"/>
    <col min="4866" max="4866" width="13.6640625" customWidth="1"/>
    <col min="4867" max="4867" width="9.33203125" customWidth="1"/>
    <col min="5121" max="5121" width="11.5546875" customWidth="1"/>
    <col min="5122" max="5122" width="13.6640625" customWidth="1"/>
    <col min="5123" max="5123" width="9.33203125" customWidth="1"/>
    <col min="5377" max="5377" width="11.5546875" customWidth="1"/>
    <col min="5378" max="5378" width="13.6640625" customWidth="1"/>
    <col min="5379" max="5379" width="9.33203125" customWidth="1"/>
    <col min="5633" max="5633" width="11.5546875" customWidth="1"/>
    <col min="5634" max="5634" width="13.6640625" customWidth="1"/>
    <col min="5635" max="5635" width="9.33203125" customWidth="1"/>
    <col min="5889" max="5889" width="11.5546875" customWidth="1"/>
    <col min="5890" max="5890" width="13.6640625" customWidth="1"/>
    <col min="5891" max="5891" width="9.33203125" customWidth="1"/>
    <col min="6145" max="6145" width="11.5546875" customWidth="1"/>
    <col min="6146" max="6146" width="13.6640625" customWidth="1"/>
    <col min="6147" max="6147" width="9.33203125" customWidth="1"/>
    <col min="6401" max="6401" width="11.5546875" customWidth="1"/>
    <col min="6402" max="6402" width="13.6640625" customWidth="1"/>
    <col min="6403" max="6403" width="9.33203125" customWidth="1"/>
    <col min="6657" max="6657" width="11.5546875" customWidth="1"/>
    <col min="6658" max="6658" width="13.6640625" customWidth="1"/>
    <col min="6659" max="6659" width="9.33203125" customWidth="1"/>
    <col min="6913" max="6913" width="11.5546875" customWidth="1"/>
    <col min="6914" max="6914" width="13.6640625" customWidth="1"/>
    <col min="6915" max="6915" width="9.33203125" customWidth="1"/>
    <col min="7169" max="7169" width="11.5546875" customWidth="1"/>
    <col min="7170" max="7170" width="13.6640625" customWidth="1"/>
    <col min="7171" max="7171" width="9.33203125" customWidth="1"/>
    <col min="7425" max="7425" width="11.5546875" customWidth="1"/>
    <col min="7426" max="7426" width="13.6640625" customWidth="1"/>
    <col min="7427" max="7427" width="9.33203125" customWidth="1"/>
    <col min="7681" max="7681" width="11.5546875" customWidth="1"/>
    <col min="7682" max="7682" width="13.6640625" customWidth="1"/>
    <col min="7683" max="7683" width="9.33203125" customWidth="1"/>
    <col min="7937" max="7937" width="11.5546875" customWidth="1"/>
    <col min="7938" max="7938" width="13.6640625" customWidth="1"/>
    <col min="7939" max="7939" width="9.33203125" customWidth="1"/>
    <col min="8193" max="8193" width="11.5546875" customWidth="1"/>
    <col min="8194" max="8194" width="13.6640625" customWidth="1"/>
    <col min="8195" max="8195" width="9.33203125" customWidth="1"/>
    <col min="8449" max="8449" width="11.5546875" customWidth="1"/>
    <col min="8450" max="8450" width="13.6640625" customWidth="1"/>
    <col min="8451" max="8451" width="9.33203125" customWidth="1"/>
    <col min="8705" max="8705" width="11.5546875" customWidth="1"/>
    <col min="8706" max="8706" width="13.6640625" customWidth="1"/>
    <col min="8707" max="8707" width="9.33203125" customWidth="1"/>
    <col min="8961" max="8961" width="11.5546875" customWidth="1"/>
    <col min="8962" max="8962" width="13.6640625" customWidth="1"/>
    <col min="8963" max="8963" width="9.33203125" customWidth="1"/>
    <col min="9217" max="9217" width="11.5546875" customWidth="1"/>
    <col min="9218" max="9218" width="13.6640625" customWidth="1"/>
    <col min="9219" max="9219" width="9.33203125" customWidth="1"/>
    <col min="9473" max="9473" width="11.5546875" customWidth="1"/>
    <col min="9474" max="9474" width="13.6640625" customWidth="1"/>
    <col min="9475" max="9475" width="9.33203125" customWidth="1"/>
    <col min="9729" max="9729" width="11.5546875" customWidth="1"/>
    <col min="9730" max="9730" width="13.6640625" customWidth="1"/>
    <col min="9731" max="9731" width="9.33203125" customWidth="1"/>
    <col min="9985" max="9985" width="11.5546875" customWidth="1"/>
    <col min="9986" max="9986" width="13.6640625" customWidth="1"/>
    <col min="9987" max="9987" width="9.33203125" customWidth="1"/>
    <col min="10241" max="10241" width="11.5546875" customWidth="1"/>
    <col min="10242" max="10242" width="13.6640625" customWidth="1"/>
    <col min="10243" max="10243" width="9.33203125" customWidth="1"/>
    <col min="10497" max="10497" width="11.5546875" customWidth="1"/>
    <col min="10498" max="10498" width="13.6640625" customWidth="1"/>
    <col min="10499" max="10499" width="9.33203125" customWidth="1"/>
    <col min="10753" max="10753" width="11.5546875" customWidth="1"/>
    <col min="10754" max="10754" width="13.6640625" customWidth="1"/>
    <col min="10755" max="10755" width="9.33203125" customWidth="1"/>
    <col min="11009" max="11009" width="11.5546875" customWidth="1"/>
    <col min="11010" max="11010" width="13.6640625" customWidth="1"/>
    <col min="11011" max="11011" width="9.33203125" customWidth="1"/>
    <col min="11265" max="11265" width="11.5546875" customWidth="1"/>
    <col min="11266" max="11266" width="13.6640625" customWidth="1"/>
    <col min="11267" max="11267" width="9.33203125" customWidth="1"/>
    <col min="11521" max="11521" width="11.5546875" customWidth="1"/>
    <col min="11522" max="11522" width="13.6640625" customWidth="1"/>
    <col min="11523" max="11523" width="9.33203125" customWidth="1"/>
    <col min="11777" max="11777" width="11.5546875" customWidth="1"/>
    <col min="11778" max="11778" width="13.6640625" customWidth="1"/>
    <col min="11779" max="11779" width="9.33203125" customWidth="1"/>
    <col min="12033" max="12033" width="11.5546875" customWidth="1"/>
    <col min="12034" max="12034" width="13.6640625" customWidth="1"/>
    <col min="12035" max="12035" width="9.33203125" customWidth="1"/>
    <col min="12289" max="12289" width="11.5546875" customWidth="1"/>
    <col min="12290" max="12290" width="13.6640625" customWidth="1"/>
    <col min="12291" max="12291" width="9.33203125" customWidth="1"/>
    <col min="12545" max="12545" width="11.5546875" customWidth="1"/>
    <col min="12546" max="12546" width="13.6640625" customWidth="1"/>
    <col min="12547" max="12547" width="9.33203125" customWidth="1"/>
    <col min="12801" max="12801" width="11.5546875" customWidth="1"/>
    <col min="12802" max="12802" width="13.6640625" customWidth="1"/>
    <col min="12803" max="12803" width="9.33203125" customWidth="1"/>
    <col min="13057" max="13057" width="11.5546875" customWidth="1"/>
    <col min="13058" max="13058" width="13.6640625" customWidth="1"/>
    <col min="13059" max="13059" width="9.33203125" customWidth="1"/>
    <col min="13313" max="13313" width="11.5546875" customWidth="1"/>
    <col min="13314" max="13314" width="13.6640625" customWidth="1"/>
    <col min="13315" max="13315" width="9.33203125" customWidth="1"/>
    <col min="13569" max="13569" width="11.5546875" customWidth="1"/>
    <col min="13570" max="13570" width="13.6640625" customWidth="1"/>
    <col min="13571" max="13571" width="9.33203125" customWidth="1"/>
    <col min="13825" max="13825" width="11.5546875" customWidth="1"/>
    <col min="13826" max="13826" width="13.6640625" customWidth="1"/>
    <col min="13827" max="13827" width="9.33203125" customWidth="1"/>
    <col min="14081" max="14081" width="11.5546875" customWidth="1"/>
    <col min="14082" max="14082" width="13.6640625" customWidth="1"/>
    <col min="14083" max="14083" width="9.33203125" customWidth="1"/>
    <col min="14337" max="14337" width="11.5546875" customWidth="1"/>
    <col min="14338" max="14338" width="13.6640625" customWidth="1"/>
    <col min="14339" max="14339" width="9.33203125" customWidth="1"/>
    <col min="14593" max="14593" width="11.5546875" customWidth="1"/>
    <col min="14594" max="14594" width="13.6640625" customWidth="1"/>
    <col min="14595" max="14595" width="9.33203125" customWidth="1"/>
    <col min="14849" max="14849" width="11.5546875" customWidth="1"/>
    <col min="14850" max="14850" width="13.6640625" customWidth="1"/>
    <col min="14851" max="14851" width="9.33203125" customWidth="1"/>
    <col min="15105" max="15105" width="11.5546875" customWidth="1"/>
    <col min="15106" max="15106" width="13.6640625" customWidth="1"/>
    <col min="15107" max="15107" width="9.33203125" customWidth="1"/>
    <col min="15361" max="15361" width="11.5546875" customWidth="1"/>
    <col min="15362" max="15362" width="13.6640625" customWidth="1"/>
    <col min="15363" max="15363" width="9.33203125" customWidth="1"/>
    <col min="15617" max="15617" width="11.5546875" customWidth="1"/>
    <col min="15618" max="15618" width="13.6640625" customWidth="1"/>
    <col min="15619" max="15619" width="9.33203125" customWidth="1"/>
    <col min="15873" max="15873" width="11.5546875" customWidth="1"/>
    <col min="15874" max="15874" width="13.6640625" customWidth="1"/>
    <col min="15875" max="15875" width="9.33203125" customWidth="1"/>
    <col min="16129" max="16129" width="11.5546875" customWidth="1"/>
    <col min="16130" max="16130" width="13.6640625" customWidth="1"/>
    <col min="16131" max="16131" width="9.33203125" customWidth="1"/>
  </cols>
  <sheetData>
    <row r="3" spans="2:4">
      <c r="B3" s="270" t="s">
        <v>299</v>
      </c>
      <c r="C3" s="270" t="s">
        <v>298</v>
      </c>
    </row>
    <row r="4" spans="2:4">
      <c r="B4" s="271">
        <v>0</v>
      </c>
      <c r="C4" s="272">
        <v>185.5</v>
      </c>
      <c r="D4" s="273"/>
    </row>
    <row r="5" spans="2:4">
      <c r="B5" s="271">
        <v>1</v>
      </c>
      <c r="C5" s="272">
        <f t="shared" ref="C5:C14" si="0">C6+$A$18</f>
        <v>159</v>
      </c>
      <c r="D5" s="273"/>
    </row>
    <row r="6" spans="2:4">
      <c r="B6" s="271">
        <v>1.5</v>
      </c>
      <c r="C6" s="272">
        <f t="shared" si="0"/>
        <v>145.75</v>
      </c>
      <c r="D6" s="273"/>
    </row>
    <row r="7" spans="2:4">
      <c r="B7" s="271">
        <v>2</v>
      </c>
      <c r="C7" s="272">
        <f t="shared" si="0"/>
        <v>132.5</v>
      </c>
      <c r="D7" s="273"/>
    </row>
    <row r="8" spans="2:4">
      <c r="B8" s="271">
        <v>2.5</v>
      </c>
      <c r="C8" s="272">
        <f t="shared" si="0"/>
        <v>119.25</v>
      </c>
      <c r="D8" s="273"/>
    </row>
    <row r="9" spans="2:4">
      <c r="B9" s="271">
        <v>3</v>
      </c>
      <c r="C9" s="272">
        <f t="shared" si="0"/>
        <v>106</v>
      </c>
      <c r="D9" s="273"/>
    </row>
    <row r="10" spans="2:4">
      <c r="B10" s="271">
        <v>3.5</v>
      </c>
      <c r="C10" s="272">
        <f t="shared" si="0"/>
        <v>92.75</v>
      </c>
      <c r="D10" s="273"/>
    </row>
    <row r="11" spans="2:4">
      <c r="B11" s="271">
        <v>4</v>
      </c>
      <c r="C11" s="272">
        <f t="shared" si="0"/>
        <v>79.5</v>
      </c>
      <c r="D11" s="273"/>
    </row>
    <row r="12" spans="2:4">
      <c r="B12" s="271">
        <v>4.5</v>
      </c>
      <c r="C12" s="272">
        <f t="shared" si="0"/>
        <v>66.25</v>
      </c>
      <c r="D12" s="273"/>
    </row>
    <row r="13" spans="2:4">
      <c r="B13" s="271">
        <v>5</v>
      </c>
      <c r="C13" s="272">
        <f t="shared" si="0"/>
        <v>53</v>
      </c>
      <c r="D13" s="273"/>
    </row>
    <row r="14" spans="2:4">
      <c r="B14" s="271">
        <v>5.5</v>
      </c>
      <c r="C14" s="272">
        <f t="shared" si="0"/>
        <v>39.75</v>
      </c>
      <c r="D14" s="273"/>
    </row>
    <row r="15" spans="2:4">
      <c r="B15" s="271">
        <v>6</v>
      </c>
      <c r="C15" s="274">
        <v>26.5</v>
      </c>
    </row>
    <row r="16" spans="2:4">
      <c r="B16" s="418" t="s">
        <v>297</v>
      </c>
      <c r="C16" s="419"/>
    </row>
    <row r="17" spans="1:3">
      <c r="B17" s="270" t="s">
        <v>299</v>
      </c>
      <c r="C17" s="270" t="s">
        <v>298</v>
      </c>
    </row>
    <row r="18" spans="1:3">
      <c r="A18" s="275">
        <f>26.5/2</f>
        <v>13.25</v>
      </c>
      <c r="B18" s="271">
        <v>0</v>
      </c>
      <c r="C18" s="272">
        <v>185.5</v>
      </c>
    </row>
    <row r="19" spans="1:3">
      <c r="B19" s="271">
        <v>0.01</v>
      </c>
      <c r="C19" s="271">
        <f ca="1">FORECAST(B19,OFFSET($C$4,MATCH(B19,$B$4:$B$15,1)-1,0,2), OFFSET($B$4,MATCH(B19,$B$4:$B$15,1)-1,0,2))</f>
        <v>185.23500000000001</v>
      </c>
    </row>
    <row r="20" spans="1:3">
      <c r="B20" s="271">
        <v>0.02</v>
      </c>
      <c r="C20" s="271">
        <f t="shared" ref="C20:C83" ca="1" si="1">FORECAST(B20,OFFSET($C$4,MATCH(B20,$B$4:$B$15,1)-1,0,2), OFFSET($B$4,MATCH(B20,$B$4:$B$15,1)-1,0,2))</f>
        <v>184.97</v>
      </c>
    </row>
    <row r="21" spans="1:3">
      <c r="B21" s="271">
        <v>0.03</v>
      </c>
      <c r="C21" s="271">
        <f t="shared" ca="1" si="1"/>
        <v>184.70500000000001</v>
      </c>
    </row>
    <row r="22" spans="1:3">
      <c r="B22" s="271">
        <v>0.04</v>
      </c>
      <c r="C22" s="271">
        <f t="shared" ca="1" si="1"/>
        <v>184.44</v>
      </c>
    </row>
    <row r="23" spans="1:3">
      <c r="B23" s="271">
        <v>0.05</v>
      </c>
      <c r="C23" s="271">
        <f t="shared" ca="1" si="1"/>
        <v>184.17500000000001</v>
      </c>
    </row>
    <row r="24" spans="1:3">
      <c r="B24" s="271">
        <v>0.06</v>
      </c>
      <c r="C24" s="271">
        <f t="shared" ca="1" si="1"/>
        <v>183.91</v>
      </c>
    </row>
    <row r="25" spans="1:3">
      <c r="B25" s="271">
        <v>7.0000000000000007E-2</v>
      </c>
      <c r="C25" s="271">
        <f t="shared" ca="1" si="1"/>
        <v>183.64500000000001</v>
      </c>
    </row>
    <row r="26" spans="1:3">
      <c r="B26" s="271">
        <v>0.08</v>
      </c>
      <c r="C26" s="271">
        <f t="shared" ca="1" si="1"/>
        <v>183.38</v>
      </c>
    </row>
    <row r="27" spans="1:3">
      <c r="B27" s="271">
        <v>0.09</v>
      </c>
      <c r="C27" s="271">
        <f t="shared" ca="1" si="1"/>
        <v>183.11500000000001</v>
      </c>
    </row>
    <row r="28" spans="1:3">
      <c r="B28" s="271">
        <v>0.1</v>
      </c>
      <c r="C28" s="271">
        <f t="shared" ca="1" si="1"/>
        <v>182.85</v>
      </c>
    </row>
    <row r="29" spans="1:3">
      <c r="B29" s="271">
        <v>0.11</v>
      </c>
      <c r="C29" s="271">
        <f t="shared" ca="1" si="1"/>
        <v>182.58500000000001</v>
      </c>
    </row>
    <row r="30" spans="1:3">
      <c r="B30" s="271">
        <v>0.12</v>
      </c>
      <c r="C30" s="271">
        <f t="shared" ca="1" si="1"/>
        <v>182.32</v>
      </c>
    </row>
    <row r="31" spans="1:3">
      <c r="B31" s="271">
        <v>0.13</v>
      </c>
      <c r="C31" s="271">
        <f t="shared" ca="1" si="1"/>
        <v>182.05500000000001</v>
      </c>
    </row>
    <row r="32" spans="1:3">
      <c r="B32" s="271">
        <v>0.14000000000000001</v>
      </c>
      <c r="C32" s="271">
        <f t="shared" ca="1" si="1"/>
        <v>181.79</v>
      </c>
    </row>
    <row r="33" spans="2:3">
      <c r="B33" s="271">
        <v>0.15</v>
      </c>
      <c r="C33" s="271">
        <f t="shared" ca="1" si="1"/>
        <v>181.52500000000001</v>
      </c>
    </row>
    <row r="34" spans="2:3">
      <c r="B34" s="271">
        <v>0.16</v>
      </c>
      <c r="C34" s="271">
        <f t="shared" ca="1" si="1"/>
        <v>181.26</v>
      </c>
    </row>
    <row r="35" spans="2:3">
      <c r="B35" s="271">
        <v>0.17</v>
      </c>
      <c r="C35" s="271">
        <f t="shared" ca="1" si="1"/>
        <v>180.995</v>
      </c>
    </row>
    <row r="36" spans="2:3">
      <c r="B36" s="271">
        <v>0.18</v>
      </c>
      <c r="C36" s="271">
        <f t="shared" ca="1" si="1"/>
        <v>180.73</v>
      </c>
    </row>
    <row r="37" spans="2:3">
      <c r="B37" s="271">
        <v>0.19</v>
      </c>
      <c r="C37" s="271">
        <f t="shared" ca="1" si="1"/>
        <v>180.465</v>
      </c>
    </row>
    <row r="38" spans="2:3">
      <c r="B38" s="271">
        <v>0.2</v>
      </c>
      <c r="C38" s="271">
        <f t="shared" ca="1" si="1"/>
        <v>180.2</v>
      </c>
    </row>
    <row r="39" spans="2:3">
      <c r="B39" s="271">
        <v>0.21</v>
      </c>
      <c r="C39" s="271">
        <f t="shared" ca="1" si="1"/>
        <v>179.935</v>
      </c>
    </row>
    <row r="40" spans="2:3">
      <c r="B40" s="271">
        <v>0.22</v>
      </c>
      <c r="C40" s="271">
        <f t="shared" ca="1" si="1"/>
        <v>179.67</v>
      </c>
    </row>
    <row r="41" spans="2:3">
      <c r="B41" s="271">
        <v>0.23</v>
      </c>
      <c r="C41" s="271">
        <f t="shared" ca="1" si="1"/>
        <v>179.405</v>
      </c>
    </row>
    <row r="42" spans="2:3">
      <c r="B42" s="271">
        <v>0.24</v>
      </c>
      <c r="C42" s="271">
        <f t="shared" ca="1" si="1"/>
        <v>179.14</v>
      </c>
    </row>
    <row r="43" spans="2:3">
      <c r="B43" s="271">
        <v>0.25</v>
      </c>
      <c r="C43" s="271">
        <f t="shared" ca="1" si="1"/>
        <v>178.875</v>
      </c>
    </row>
    <row r="44" spans="2:3">
      <c r="B44" s="271">
        <v>0.26</v>
      </c>
      <c r="C44" s="271">
        <f t="shared" ca="1" si="1"/>
        <v>178.61</v>
      </c>
    </row>
    <row r="45" spans="2:3">
      <c r="B45" s="271">
        <v>0.27</v>
      </c>
      <c r="C45" s="271">
        <f t="shared" ca="1" si="1"/>
        <v>178.345</v>
      </c>
    </row>
    <row r="46" spans="2:3">
      <c r="B46" s="271">
        <v>0.28000000000000003</v>
      </c>
      <c r="C46" s="271">
        <f t="shared" ca="1" si="1"/>
        <v>178.08</v>
      </c>
    </row>
    <row r="47" spans="2:3">
      <c r="B47" s="271">
        <v>0.28999999999999998</v>
      </c>
      <c r="C47" s="271">
        <f t="shared" ca="1" si="1"/>
        <v>177.815</v>
      </c>
    </row>
    <row r="48" spans="2:3">
      <c r="B48" s="271">
        <v>0.3</v>
      </c>
      <c r="C48" s="271">
        <f t="shared" ca="1" si="1"/>
        <v>177.55</v>
      </c>
    </row>
    <row r="49" spans="2:3">
      <c r="B49" s="271">
        <v>0.31</v>
      </c>
      <c r="C49" s="271">
        <f t="shared" ca="1" si="1"/>
        <v>177.285</v>
      </c>
    </row>
    <row r="50" spans="2:3">
      <c r="B50" s="271">
        <v>0.32</v>
      </c>
      <c r="C50" s="271">
        <f t="shared" ca="1" si="1"/>
        <v>177.02</v>
      </c>
    </row>
    <row r="51" spans="2:3">
      <c r="B51" s="271">
        <v>0.33</v>
      </c>
      <c r="C51" s="271">
        <f t="shared" ca="1" si="1"/>
        <v>176.755</v>
      </c>
    </row>
    <row r="52" spans="2:3">
      <c r="B52" s="271">
        <v>0.34</v>
      </c>
      <c r="C52" s="271">
        <f t="shared" ca="1" si="1"/>
        <v>176.49</v>
      </c>
    </row>
    <row r="53" spans="2:3">
      <c r="B53" s="271">
        <v>0.35</v>
      </c>
      <c r="C53" s="271">
        <f t="shared" ca="1" si="1"/>
        <v>176.22499999999999</v>
      </c>
    </row>
    <row r="54" spans="2:3">
      <c r="B54" s="271">
        <v>0.36</v>
      </c>
      <c r="C54" s="271">
        <f t="shared" ca="1" si="1"/>
        <v>175.96</v>
      </c>
    </row>
    <row r="55" spans="2:3">
      <c r="B55" s="271">
        <v>0.37</v>
      </c>
      <c r="C55" s="271">
        <f t="shared" ca="1" si="1"/>
        <v>175.69499999999999</v>
      </c>
    </row>
    <row r="56" spans="2:3">
      <c r="B56" s="271">
        <v>0.38</v>
      </c>
      <c r="C56" s="271">
        <f t="shared" ca="1" si="1"/>
        <v>175.43</v>
      </c>
    </row>
    <row r="57" spans="2:3">
      <c r="B57" s="271">
        <v>0.39</v>
      </c>
      <c r="C57" s="271">
        <f t="shared" ca="1" si="1"/>
        <v>175.16499999999999</v>
      </c>
    </row>
    <row r="58" spans="2:3">
      <c r="B58" s="271">
        <v>0.4</v>
      </c>
      <c r="C58" s="271">
        <f t="shared" ca="1" si="1"/>
        <v>174.9</v>
      </c>
    </row>
    <row r="59" spans="2:3">
      <c r="B59" s="271">
        <v>0.41</v>
      </c>
      <c r="C59" s="271">
        <f t="shared" ca="1" si="1"/>
        <v>174.63499999999999</v>
      </c>
    </row>
    <row r="60" spans="2:3">
      <c r="B60" s="271">
        <v>0.42</v>
      </c>
      <c r="C60" s="271">
        <f t="shared" ca="1" si="1"/>
        <v>174.37</v>
      </c>
    </row>
    <row r="61" spans="2:3">
      <c r="B61" s="271">
        <v>0.43</v>
      </c>
      <c r="C61" s="271">
        <f t="shared" ca="1" si="1"/>
        <v>174.10499999999999</v>
      </c>
    </row>
    <row r="62" spans="2:3">
      <c r="B62" s="271">
        <v>0.44</v>
      </c>
      <c r="C62" s="271">
        <f t="shared" ca="1" si="1"/>
        <v>173.84</v>
      </c>
    </row>
    <row r="63" spans="2:3">
      <c r="B63" s="271">
        <v>0.45</v>
      </c>
      <c r="C63" s="271">
        <f t="shared" ca="1" si="1"/>
        <v>173.57499999999999</v>
      </c>
    </row>
    <row r="64" spans="2:3">
      <c r="B64" s="271">
        <v>0.46</v>
      </c>
      <c r="C64" s="271">
        <f t="shared" ca="1" si="1"/>
        <v>173.31</v>
      </c>
    </row>
    <row r="65" spans="2:3">
      <c r="B65" s="271">
        <v>0.47</v>
      </c>
      <c r="C65" s="271">
        <f t="shared" ca="1" si="1"/>
        <v>173.04499999999999</v>
      </c>
    </row>
    <row r="66" spans="2:3">
      <c r="B66" s="271">
        <v>0.48</v>
      </c>
      <c r="C66" s="271">
        <f t="shared" ca="1" si="1"/>
        <v>172.78</v>
      </c>
    </row>
    <row r="67" spans="2:3">
      <c r="B67" s="271">
        <v>0.49</v>
      </c>
      <c r="C67" s="271">
        <f t="shared" ca="1" si="1"/>
        <v>172.51499999999999</v>
      </c>
    </row>
    <row r="68" spans="2:3">
      <c r="B68" s="271">
        <v>0.5</v>
      </c>
      <c r="C68" s="271">
        <f t="shared" ca="1" si="1"/>
        <v>172.25</v>
      </c>
    </row>
    <row r="69" spans="2:3">
      <c r="B69" s="271">
        <v>0.51</v>
      </c>
      <c r="C69" s="271">
        <f t="shared" ca="1" si="1"/>
        <v>171.98500000000001</v>
      </c>
    </row>
    <row r="70" spans="2:3">
      <c r="B70" s="271">
        <v>0.52</v>
      </c>
      <c r="C70" s="271">
        <f t="shared" ca="1" si="1"/>
        <v>171.72</v>
      </c>
    </row>
    <row r="71" spans="2:3">
      <c r="B71" s="271">
        <v>0.53</v>
      </c>
      <c r="C71" s="271">
        <f t="shared" ca="1" si="1"/>
        <v>171.45500000000001</v>
      </c>
    </row>
    <row r="72" spans="2:3">
      <c r="B72" s="271">
        <v>0.54</v>
      </c>
      <c r="C72" s="271">
        <f t="shared" ca="1" si="1"/>
        <v>171.19</v>
      </c>
    </row>
    <row r="73" spans="2:3">
      <c r="B73" s="271">
        <v>0.55000000000000004</v>
      </c>
      <c r="C73" s="271">
        <f t="shared" ca="1" si="1"/>
        <v>170.92500000000001</v>
      </c>
    </row>
    <row r="74" spans="2:3">
      <c r="B74" s="271">
        <v>0.56000000000000005</v>
      </c>
      <c r="C74" s="271">
        <f t="shared" ca="1" si="1"/>
        <v>170.66</v>
      </c>
    </row>
    <row r="75" spans="2:3">
      <c r="B75" s="271">
        <v>0.56999999999999995</v>
      </c>
      <c r="C75" s="271">
        <f t="shared" ca="1" si="1"/>
        <v>170.39500000000001</v>
      </c>
    </row>
    <row r="76" spans="2:3">
      <c r="B76" s="271">
        <v>0.57999999999999996</v>
      </c>
      <c r="C76" s="271">
        <f t="shared" ca="1" si="1"/>
        <v>170.13</v>
      </c>
    </row>
    <row r="77" spans="2:3">
      <c r="B77" s="271">
        <v>0.59</v>
      </c>
      <c r="C77" s="271">
        <f t="shared" ca="1" si="1"/>
        <v>169.86500000000001</v>
      </c>
    </row>
    <row r="78" spans="2:3">
      <c r="B78" s="271">
        <v>0.6</v>
      </c>
      <c r="C78" s="271">
        <f t="shared" ca="1" si="1"/>
        <v>169.6</v>
      </c>
    </row>
    <row r="79" spans="2:3">
      <c r="B79" s="271">
        <v>0.61</v>
      </c>
      <c r="C79" s="271">
        <f t="shared" ca="1" si="1"/>
        <v>169.33500000000001</v>
      </c>
    </row>
    <row r="80" spans="2:3">
      <c r="B80" s="271">
        <v>0.62</v>
      </c>
      <c r="C80" s="271">
        <f t="shared" ca="1" si="1"/>
        <v>169.07</v>
      </c>
    </row>
    <row r="81" spans="2:3">
      <c r="B81" s="271">
        <v>0.63</v>
      </c>
      <c r="C81" s="271">
        <f t="shared" ca="1" si="1"/>
        <v>168.80500000000001</v>
      </c>
    </row>
    <row r="82" spans="2:3">
      <c r="B82" s="271">
        <v>0.64</v>
      </c>
      <c r="C82" s="271">
        <f t="shared" ca="1" si="1"/>
        <v>168.54</v>
      </c>
    </row>
    <row r="83" spans="2:3">
      <c r="B83" s="271">
        <v>0.65</v>
      </c>
      <c r="C83" s="271">
        <f t="shared" ca="1" si="1"/>
        <v>168.27500000000001</v>
      </c>
    </row>
    <row r="84" spans="2:3">
      <c r="B84" s="271">
        <v>0.66</v>
      </c>
      <c r="C84" s="271">
        <f t="shared" ref="C84:C147" ca="1" si="2">FORECAST(B84,OFFSET($C$4,MATCH(B84,$B$4:$B$15,1)-1,0,2), OFFSET($B$4,MATCH(B84,$B$4:$B$15,1)-1,0,2))</f>
        <v>168.01</v>
      </c>
    </row>
    <row r="85" spans="2:3">
      <c r="B85" s="271">
        <v>0.67</v>
      </c>
      <c r="C85" s="271">
        <f t="shared" ca="1" si="2"/>
        <v>167.745</v>
      </c>
    </row>
    <row r="86" spans="2:3">
      <c r="B86" s="271">
        <v>0.68</v>
      </c>
      <c r="C86" s="271">
        <f t="shared" ca="1" si="2"/>
        <v>167.48</v>
      </c>
    </row>
    <row r="87" spans="2:3">
      <c r="B87" s="271">
        <v>0.69</v>
      </c>
      <c r="C87" s="271">
        <f t="shared" ca="1" si="2"/>
        <v>167.215</v>
      </c>
    </row>
    <row r="88" spans="2:3">
      <c r="B88" s="271">
        <v>0.7</v>
      </c>
      <c r="C88" s="271">
        <f t="shared" ca="1" si="2"/>
        <v>166.95</v>
      </c>
    </row>
    <row r="89" spans="2:3">
      <c r="B89" s="271">
        <v>0.71</v>
      </c>
      <c r="C89" s="271">
        <f t="shared" ca="1" si="2"/>
        <v>166.685</v>
      </c>
    </row>
    <row r="90" spans="2:3">
      <c r="B90" s="271">
        <v>0.72</v>
      </c>
      <c r="C90" s="271">
        <f t="shared" ca="1" si="2"/>
        <v>166.42000000000002</v>
      </c>
    </row>
    <row r="91" spans="2:3">
      <c r="B91" s="271">
        <v>0.73</v>
      </c>
      <c r="C91" s="271">
        <f t="shared" ca="1" si="2"/>
        <v>166.155</v>
      </c>
    </row>
    <row r="92" spans="2:3">
      <c r="B92" s="271">
        <v>0.74</v>
      </c>
      <c r="C92" s="271">
        <f t="shared" ca="1" si="2"/>
        <v>165.89</v>
      </c>
    </row>
    <row r="93" spans="2:3">
      <c r="B93" s="271">
        <v>0.75</v>
      </c>
      <c r="C93" s="271">
        <f t="shared" ca="1" si="2"/>
        <v>165.625</v>
      </c>
    </row>
    <row r="94" spans="2:3">
      <c r="B94" s="271">
        <v>0.76</v>
      </c>
      <c r="C94" s="271">
        <f t="shared" ca="1" si="2"/>
        <v>165.36</v>
      </c>
    </row>
    <row r="95" spans="2:3">
      <c r="B95" s="271">
        <v>0.77</v>
      </c>
      <c r="C95" s="271">
        <f t="shared" ca="1" si="2"/>
        <v>165.095</v>
      </c>
    </row>
    <row r="96" spans="2:3">
      <c r="B96" s="271">
        <v>0.78</v>
      </c>
      <c r="C96" s="271">
        <f t="shared" ca="1" si="2"/>
        <v>164.82999999999998</v>
      </c>
    </row>
    <row r="97" spans="2:3">
      <c r="B97" s="271">
        <v>0.79</v>
      </c>
      <c r="C97" s="271">
        <f t="shared" ca="1" si="2"/>
        <v>164.565</v>
      </c>
    </row>
    <row r="98" spans="2:3">
      <c r="B98" s="271">
        <v>0.8</v>
      </c>
      <c r="C98" s="271">
        <f t="shared" ca="1" si="2"/>
        <v>164.3</v>
      </c>
    </row>
    <row r="99" spans="2:3">
      <c r="B99" s="271">
        <v>0.81</v>
      </c>
      <c r="C99" s="271">
        <f t="shared" ca="1" si="2"/>
        <v>164.035</v>
      </c>
    </row>
    <row r="100" spans="2:3">
      <c r="B100" s="271">
        <v>0.82</v>
      </c>
      <c r="C100" s="271">
        <f t="shared" ca="1" si="2"/>
        <v>163.77000000000001</v>
      </c>
    </row>
    <row r="101" spans="2:3">
      <c r="B101" s="271">
        <v>0.83</v>
      </c>
      <c r="C101" s="271">
        <f t="shared" ca="1" si="2"/>
        <v>163.505</v>
      </c>
    </row>
    <row r="102" spans="2:3">
      <c r="B102" s="271">
        <v>0.84</v>
      </c>
      <c r="C102" s="271">
        <f t="shared" ca="1" si="2"/>
        <v>163.24</v>
      </c>
    </row>
    <row r="103" spans="2:3">
      <c r="B103" s="271">
        <v>0.85</v>
      </c>
      <c r="C103" s="271">
        <f t="shared" ca="1" si="2"/>
        <v>162.97499999999999</v>
      </c>
    </row>
    <row r="104" spans="2:3">
      <c r="B104" s="271">
        <v>0.86</v>
      </c>
      <c r="C104" s="271">
        <f t="shared" ca="1" si="2"/>
        <v>162.71</v>
      </c>
    </row>
    <row r="105" spans="2:3">
      <c r="B105" s="271">
        <v>0.87</v>
      </c>
      <c r="C105" s="271">
        <f t="shared" ca="1" si="2"/>
        <v>162.44499999999999</v>
      </c>
    </row>
    <row r="106" spans="2:3">
      <c r="B106" s="271">
        <v>0.88</v>
      </c>
      <c r="C106" s="271">
        <f t="shared" ca="1" si="2"/>
        <v>162.18</v>
      </c>
    </row>
    <row r="107" spans="2:3">
      <c r="B107" s="271">
        <v>0.89</v>
      </c>
      <c r="C107" s="271">
        <f t="shared" ca="1" si="2"/>
        <v>161.91499999999999</v>
      </c>
    </row>
    <row r="108" spans="2:3">
      <c r="B108" s="271">
        <v>0.9</v>
      </c>
      <c r="C108" s="271">
        <f t="shared" ca="1" si="2"/>
        <v>161.65</v>
      </c>
    </row>
    <row r="109" spans="2:3">
      <c r="B109" s="271">
        <v>0.91</v>
      </c>
      <c r="C109" s="271">
        <f t="shared" ca="1" si="2"/>
        <v>161.38499999999999</v>
      </c>
    </row>
    <row r="110" spans="2:3">
      <c r="B110" s="271">
        <v>0.92</v>
      </c>
      <c r="C110" s="271">
        <f t="shared" ca="1" si="2"/>
        <v>161.12</v>
      </c>
    </row>
    <row r="111" spans="2:3">
      <c r="B111" s="271">
        <v>0.93</v>
      </c>
      <c r="C111" s="271">
        <f t="shared" ca="1" si="2"/>
        <v>160.85499999999999</v>
      </c>
    </row>
    <row r="112" spans="2:3">
      <c r="B112" s="271">
        <v>0.94</v>
      </c>
      <c r="C112" s="271">
        <f t="shared" ca="1" si="2"/>
        <v>160.59</v>
      </c>
    </row>
    <row r="113" spans="2:3">
      <c r="B113" s="271">
        <v>0.95</v>
      </c>
      <c r="C113" s="271">
        <f t="shared" ca="1" si="2"/>
        <v>160.32499999999999</v>
      </c>
    </row>
    <row r="114" spans="2:3">
      <c r="B114" s="271">
        <v>0.96</v>
      </c>
      <c r="C114" s="271">
        <f t="shared" ca="1" si="2"/>
        <v>160.06</v>
      </c>
    </row>
    <row r="115" spans="2:3">
      <c r="B115" s="271">
        <v>0.97</v>
      </c>
      <c r="C115" s="271">
        <f t="shared" ca="1" si="2"/>
        <v>159.79500000000002</v>
      </c>
    </row>
    <row r="116" spans="2:3">
      <c r="B116" s="271">
        <v>0.98</v>
      </c>
      <c r="C116" s="271">
        <f t="shared" ca="1" si="2"/>
        <v>159.53</v>
      </c>
    </row>
    <row r="117" spans="2:3">
      <c r="B117" s="271">
        <v>0.99</v>
      </c>
      <c r="C117" s="271">
        <f t="shared" ca="1" si="2"/>
        <v>159.26499999999999</v>
      </c>
    </row>
    <row r="118" spans="2:3">
      <c r="B118" s="271">
        <v>1</v>
      </c>
      <c r="C118" s="271">
        <f t="shared" ca="1" si="2"/>
        <v>159</v>
      </c>
    </row>
    <row r="119" spans="2:3">
      <c r="B119" s="271">
        <v>1.01</v>
      </c>
      <c r="C119" s="271">
        <f t="shared" ca="1" si="2"/>
        <v>158.73500000000001</v>
      </c>
    </row>
    <row r="120" spans="2:3">
      <c r="B120" s="271">
        <v>1.02</v>
      </c>
      <c r="C120" s="271">
        <f t="shared" ca="1" si="2"/>
        <v>158.47</v>
      </c>
    </row>
    <row r="121" spans="2:3">
      <c r="B121" s="271">
        <v>1.03</v>
      </c>
      <c r="C121" s="271">
        <f t="shared" ca="1" si="2"/>
        <v>158.20499999999998</v>
      </c>
    </row>
    <row r="122" spans="2:3">
      <c r="B122" s="271">
        <v>1.04</v>
      </c>
      <c r="C122" s="271">
        <f t="shared" ca="1" si="2"/>
        <v>157.94</v>
      </c>
    </row>
    <row r="123" spans="2:3">
      <c r="B123" s="271">
        <v>1.05</v>
      </c>
      <c r="C123" s="271">
        <f t="shared" ca="1" si="2"/>
        <v>157.67500000000001</v>
      </c>
    </row>
    <row r="124" spans="2:3">
      <c r="B124" s="271">
        <v>1.06</v>
      </c>
      <c r="C124" s="271">
        <f t="shared" ca="1" si="2"/>
        <v>157.41</v>
      </c>
    </row>
    <row r="125" spans="2:3">
      <c r="B125" s="271">
        <v>1.07</v>
      </c>
      <c r="C125" s="271">
        <f t="shared" ca="1" si="2"/>
        <v>157.14500000000001</v>
      </c>
    </row>
    <row r="126" spans="2:3">
      <c r="B126" s="271">
        <v>1.08</v>
      </c>
      <c r="C126" s="271">
        <f t="shared" ca="1" si="2"/>
        <v>156.88</v>
      </c>
    </row>
    <row r="127" spans="2:3">
      <c r="B127" s="271">
        <v>1.0900000000000001</v>
      </c>
      <c r="C127" s="271">
        <f t="shared" ca="1" si="2"/>
        <v>156.61500000000001</v>
      </c>
    </row>
    <row r="128" spans="2:3">
      <c r="B128" s="271">
        <v>1.1000000000000001</v>
      </c>
      <c r="C128" s="271">
        <f t="shared" ca="1" si="2"/>
        <v>156.35</v>
      </c>
    </row>
    <row r="129" spans="2:3">
      <c r="B129" s="271">
        <v>1.1100000000000001</v>
      </c>
      <c r="C129" s="271">
        <f t="shared" ca="1" si="2"/>
        <v>156.08500000000001</v>
      </c>
    </row>
    <row r="130" spans="2:3">
      <c r="B130" s="271">
        <v>1.1200000000000001</v>
      </c>
      <c r="C130" s="271">
        <f t="shared" ca="1" si="2"/>
        <v>155.82</v>
      </c>
    </row>
    <row r="131" spans="2:3">
      <c r="B131" s="271">
        <v>1.1299999999999999</v>
      </c>
      <c r="C131" s="271">
        <f t="shared" ca="1" si="2"/>
        <v>155.55500000000001</v>
      </c>
    </row>
    <row r="132" spans="2:3">
      <c r="B132" s="271">
        <v>1.1399999999999999</v>
      </c>
      <c r="C132" s="271">
        <f t="shared" ca="1" si="2"/>
        <v>155.29</v>
      </c>
    </row>
    <row r="133" spans="2:3">
      <c r="B133" s="271">
        <v>1.1499999999999999</v>
      </c>
      <c r="C133" s="271">
        <f t="shared" ca="1" si="2"/>
        <v>155.02500000000001</v>
      </c>
    </row>
    <row r="134" spans="2:3">
      <c r="B134" s="271">
        <v>1.1599999999999999</v>
      </c>
      <c r="C134" s="271">
        <f t="shared" ca="1" si="2"/>
        <v>154.76</v>
      </c>
    </row>
    <row r="135" spans="2:3">
      <c r="B135" s="271">
        <v>1.17</v>
      </c>
      <c r="C135" s="271">
        <f t="shared" ca="1" si="2"/>
        <v>154.495</v>
      </c>
    </row>
    <row r="136" spans="2:3">
      <c r="B136" s="271">
        <v>1.18</v>
      </c>
      <c r="C136" s="271">
        <f t="shared" ca="1" si="2"/>
        <v>154.22999999999999</v>
      </c>
    </row>
    <row r="137" spans="2:3">
      <c r="B137" s="271">
        <v>1.19</v>
      </c>
      <c r="C137" s="271">
        <f t="shared" ca="1" si="2"/>
        <v>153.965</v>
      </c>
    </row>
    <row r="138" spans="2:3">
      <c r="B138" s="271">
        <v>1.2</v>
      </c>
      <c r="C138" s="271">
        <f t="shared" ca="1" si="2"/>
        <v>153.69999999999999</v>
      </c>
    </row>
    <row r="139" spans="2:3">
      <c r="B139" s="271">
        <v>1.21</v>
      </c>
      <c r="C139" s="271">
        <f t="shared" ca="1" si="2"/>
        <v>153.435</v>
      </c>
    </row>
    <row r="140" spans="2:3">
      <c r="B140" s="271">
        <v>1.22</v>
      </c>
      <c r="C140" s="271">
        <f t="shared" ca="1" si="2"/>
        <v>153.17000000000002</v>
      </c>
    </row>
    <row r="141" spans="2:3">
      <c r="B141" s="271">
        <v>1.23</v>
      </c>
      <c r="C141" s="271">
        <f t="shared" ca="1" si="2"/>
        <v>152.905</v>
      </c>
    </row>
    <row r="142" spans="2:3">
      <c r="B142" s="271">
        <v>1.24</v>
      </c>
      <c r="C142" s="271">
        <f t="shared" ca="1" si="2"/>
        <v>152.63999999999999</v>
      </c>
    </row>
    <row r="143" spans="2:3">
      <c r="B143" s="271">
        <v>1.25</v>
      </c>
      <c r="C143" s="271">
        <f t="shared" ca="1" si="2"/>
        <v>152.375</v>
      </c>
    </row>
    <row r="144" spans="2:3">
      <c r="B144" s="271">
        <v>1.26</v>
      </c>
      <c r="C144" s="271">
        <f t="shared" ca="1" si="2"/>
        <v>152.11000000000001</v>
      </c>
    </row>
    <row r="145" spans="2:3">
      <c r="B145" s="271">
        <v>1.27</v>
      </c>
      <c r="C145" s="271">
        <f t="shared" ca="1" si="2"/>
        <v>151.845</v>
      </c>
    </row>
    <row r="146" spans="2:3">
      <c r="B146" s="271">
        <v>1.28</v>
      </c>
      <c r="C146" s="271">
        <f t="shared" ca="1" si="2"/>
        <v>151.57999999999998</v>
      </c>
    </row>
    <row r="147" spans="2:3">
      <c r="B147" s="271">
        <v>1.29</v>
      </c>
      <c r="C147" s="271">
        <f t="shared" ca="1" si="2"/>
        <v>151.315</v>
      </c>
    </row>
    <row r="148" spans="2:3">
      <c r="B148" s="271">
        <v>1.3</v>
      </c>
      <c r="C148" s="271">
        <f t="shared" ref="C148:C211" ca="1" si="3">FORECAST(B148,OFFSET($C$4,MATCH(B148,$B$4:$B$15,1)-1,0,2), OFFSET($B$4,MATCH(B148,$B$4:$B$15,1)-1,0,2))</f>
        <v>151.05000000000001</v>
      </c>
    </row>
    <row r="149" spans="2:3">
      <c r="B149" s="271">
        <v>1.31</v>
      </c>
      <c r="C149" s="271">
        <f t="shared" ca="1" si="3"/>
        <v>150.785</v>
      </c>
    </row>
    <row r="150" spans="2:3">
      <c r="B150" s="271">
        <v>1.32</v>
      </c>
      <c r="C150" s="271">
        <f t="shared" ca="1" si="3"/>
        <v>150.51999999999998</v>
      </c>
    </row>
    <row r="151" spans="2:3">
      <c r="B151" s="271">
        <v>1.33</v>
      </c>
      <c r="C151" s="271">
        <f t="shared" ca="1" si="3"/>
        <v>150.255</v>
      </c>
    </row>
    <row r="152" spans="2:3">
      <c r="B152" s="271">
        <v>1.34</v>
      </c>
      <c r="C152" s="271">
        <f t="shared" ca="1" si="3"/>
        <v>149.99</v>
      </c>
    </row>
    <row r="153" spans="2:3">
      <c r="B153" s="271">
        <v>1.35</v>
      </c>
      <c r="C153" s="271">
        <f t="shared" ca="1" si="3"/>
        <v>149.72499999999999</v>
      </c>
    </row>
    <row r="154" spans="2:3">
      <c r="B154" s="271">
        <v>1.36</v>
      </c>
      <c r="C154" s="271">
        <f t="shared" ca="1" si="3"/>
        <v>149.46</v>
      </c>
    </row>
    <row r="155" spans="2:3">
      <c r="B155" s="271">
        <v>1.37</v>
      </c>
      <c r="C155" s="271">
        <f t="shared" ca="1" si="3"/>
        <v>149.19499999999999</v>
      </c>
    </row>
    <row r="156" spans="2:3">
      <c r="B156" s="271">
        <v>1.38</v>
      </c>
      <c r="C156" s="271">
        <f t="shared" ca="1" si="3"/>
        <v>148.93</v>
      </c>
    </row>
    <row r="157" spans="2:3">
      <c r="B157" s="271">
        <v>1.39</v>
      </c>
      <c r="C157" s="271">
        <f t="shared" ca="1" si="3"/>
        <v>148.66499999999999</v>
      </c>
    </row>
    <row r="158" spans="2:3">
      <c r="B158" s="271">
        <v>1.4</v>
      </c>
      <c r="C158" s="271">
        <f t="shared" ca="1" si="3"/>
        <v>148.4</v>
      </c>
    </row>
    <row r="159" spans="2:3">
      <c r="B159" s="271">
        <v>1.41</v>
      </c>
      <c r="C159" s="271">
        <f t="shared" ca="1" si="3"/>
        <v>148.13499999999999</v>
      </c>
    </row>
    <row r="160" spans="2:3">
      <c r="B160" s="271">
        <v>1.42</v>
      </c>
      <c r="C160" s="271">
        <f t="shared" ca="1" si="3"/>
        <v>147.87</v>
      </c>
    </row>
    <row r="161" spans="2:3">
      <c r="B161" s="271">
        <v>1.43</v>
      </c>
      <c r="C161" s="271">
        <f t="shared" ca="1" si="3"/>
        <v>147.60500000000002</v>
      </c>
    </row>
    <row r="162" spans="2:3">
      <c r="B162" s="271">
        <v>1.44</v>
      </c>
      <c r="C162" s="271">
        <f t="shared" ca="1" si="3"/>
        <v>147.34</v>
      </c>
    </row>
    <row r="163" spans="2:3">
      <c r="B163" s="271">
        <v>1.45</v>
      </c>
      <c r="C163" s="271">
        <f t="shared" ca="1" si="3"/>
        <v>147.07499999999999</v>
      </c>
    </row>
    <row r="164" spans="2:3">
      <c r="B164" s="271">
        <v>1.46</v>
      </c>
      <c r="C164" s="271">
        <f t="shared" ca="1" si="3"/>
        <v>146.81</v>
      </c>
    </row>
    <row r="165" spans="2:3">
      <c r="B165" s="271">
        <v>1.47</v>
      </c>
      <c r="C165" s="271">
        <f t="shared" ca="1" si="3"/>
        <v>146.54500000000002</v>
      </c>
    </row>
    <row r="166" spans="2:3">
      <c r="B166" s="271">
        <v>1.48</v>
      </c>
      <c r="C166" s="271">
        <f t="shared" ca="1" si="3"/>
        <v>146.28</v>
      </c>
    </row>
    <row r="167" spans="2:3">
      <c r="B167" s="271">
        <v>1.49</v>
      </c>
      <c r="C167" s="271">
        <f t="shared" ca="1" si="3"/>
        <v>146.01499999999999</v>
      </c>
    </row>
    <row r="168" spans="2:3">
      <c r="B168" s="271">
        <v>1.5</v>
      </c>
      <c r="C168" s="271">
        <f t="shared" ca="1" si="3"/>
        <v>145.75</v>
      </c>
    </row>
    <row r="169" spans="2:3">
      <c r="B169" s="271">
        <v>1.51</v>
      </c>
      <c r="C169" s="271">
        <f t="shared" ca="1" si="3"/>
        <v>145.48500000000001</v>
      </c>
    </row>
    <row r="170" spans="2:3">
      <c r="B170" s="271">
        <v>1.52</v>
      </c>
      <c r="C170" s="271">
        <f t="shared" ca="1" si="3"/>
        <v>145.22</v>
      </c>
    </row>
    <row r="171" spans="2:3">
      <c r="B171" s="271">
        <v>1.53</v>
      </c>
      <c r="C171" s="271">
        <f t="shared" ca="1" si="3"/>
        <v>144.95499999999998</v>
      </c>
    </row>
    <row r="172" spans="2:3">
      <c r="B172" s="271">
        <v>1.54</v>
      </c>
      <c r="C172" s="271">
        <f t="shared" ca="1" si="3"/>
        <v>144.69</v>
      </c>
    </row>
    <row r="173" spans="2:3">
      <c r="B173" s="271">
        <v>1.55</v>
      </c>
      <c r="C173" s="271">
        <f t="shared" ca="1" si="3"/>
        <v>144.42500000000001</v>
      </c>
    </row>
    <row r="174" spans="2:3">
      <c r="B174" s="271">
        <v>1.56</v>
      </c>
      <c r="C174" s="271">
        <f t="shared" ca="1" si="3"/>
        <v>144.16</v>
      </c>
    </row>
    <row r="175" spans="2:3">
      <c r="B175" s="271">
        <v>1.57</v>
      </c>
      <c r="C175" s="271">
        <f t="shared" ca="1" si="3"/>
        <v>143.89499999999998</v>
      </c>
    </row>
    <row r="176" spans="2:3">
      <c r="B176" s="271">
        <v>1.58</v>
      </c>
      <c r="C176" s="271">
        <f t="shared" ca="1" si="3"/>
        <v>143.63</v>
      </c>
    </row>
    <row r="177" spans="2:3">
      <c r="B177" s="271">
        <v>1.59</v>
      </c>
      <c r="C177" s="271">
        <f t="shared" ca="1" si="3"/>
        <v>143.36500000000001</v>
      </c>
    </row>
    <row r="178" spans="2:3">
      <c r="B178" s="271">
        <v>1.6</v>
      </c>
      <c r="C178" s="271">
        <f t="shared" ca="1" si="3"/>
        <v>143.1</v>
      </c>
    </row>
    <row r="179" spans="2:3">
      <c r="B179" s="271">
        <v>1.61</v>
      </c>
      <c r="C179" s="271">
        <f t="shared" ca="1" si="3"/>
        <v>142.83500000000001</v>
      </c>
    </row>
    <row r="180" spans="2:3">
      <c r="B180" s="271">
        <v>1.62</v>
      </c>
      <c r="C180" s="271">
        <f t="shared" ca="1" si="3"/>
        <v>142.57</v>
      </c>
    </row>
    <row r="181" spans="2:3">
      <c r="B181" s="271">
        <v>1.63</v>
      </c>
      <c r="C181" s="271">
        <f t="shared" ca="1" si="3"/>
        <v>142.30500000000001</v>
      </c>
    </row>
    <row r="182" spans="2:3">
      <c r="B182" s="271">
        <v>1.64</v>
      </c>
      <c r="C182" s="271">
        <f t="shared" ca="1" si="3"/>
        <v>142.04</v>
      </c>
    </row>
    <row r="183" spans="2:3">
      <c r="B183" s="271">
        <v>1.65</v>
      </c>
      <c r="C183" s="271">
        <f t="shared" ca="1" si="3"/>
        <v>141.77500000000001</v>
      </c>
    </row>
    <row r="184" spans="2:3">
      <c r="B184" s="271">
        <v>1.66</v>
      </c>
      <c r="C184" s="271">
        <f t="shared" ca="1" si="3"/>
        <v>141.51</v>
      </c>
    </row>
    <row r="185" spans="2:3">
      <c r="B185" s="271">
        <v>1.67</v>
      </c>
      <c r="C185" s="271">
        <f t="shared" ca="1" si="3"/>
        <v>141.245</v>
      </c>
    </row>
    <row r="186" spans="2:3">
      <c r="B186" s="271">
        <v>1.68</v>
      </c>
      <c r="C186" s="271">
        <f t="shared" ca="1" si="3"/>
        <v>140.98000000000002</v>
      </c>
    </row>
    <row r="187" spans="2:3">
      <c r="B187" s="271">
        <v>1.69</v>
      </c>
      <c r="C187" s="271">
        <f t="shared" ca="1" si="3"/>
        <v>140.715</v>
      </c>
    </row>
    <row r="188" spans="2:3">
      <c r="B188" s="271">
        <v>1.7</v>
      </c>
      <c r="C188" s="271">
        <f t="shared" ca="1" si="3"/>
        <v>140.44999999999999</v>
      </c>
    </row>
    <row r="189" spans="2:3">
      <c r="B189" s="271">
        <v>1.71</v>
      </c>
      <c r="C189" s="271">
        <f t="shared" ca="1" si="3"/>
        <v>140.185</v>
      </c>
    </row>
    <row r="190" spans="2:3">
      <c r="B190" s="271">
        <v>1.72</v>
      </c>
      <c r="C190" s="271">
        <f t="shared" ca="1" si="3"/>
        <v>139.92000000000002</v>
      </c>
    </row>
    <row r="191" spans="2:3">
      <c r="B191" s="271">
        <v>1.73</v>
      </c>
      <c r="C191" s="271">
        <f t="shared" ca="1" si="3"/>
        <v>139.655</v>
      </c>
    </row>
    <row r="192" spans="2:3">
      <c r="B192" s="271">
        <v>1.74</v>
      </c>
      <c r="C192" s="271">
        <f t="shared" ca="1" si="3"/>
        <v>139.38999999999999</v>
      </c>
    </row>
    <row r="193" spans="2:3">
      <c r="B193" s="271">
        <v>1.75</v>
      </c>
      <c r="C193" s="271">
        <f t="shared" ca="1" si="3"/>
        <v>139.125</v>
      </c>
    </row>
    <row r="194" spans="2:3">
      <c r="B194" s="271">
        <v>1.76</v>
      </c>
      <c r="C194" s="271">
        <f t="shared" ca="1" si="3"/>
        <v>138.86000000000001</v>
      </c>
    </row>
    <row r="195" spans="2:3">
      <c r="B195" s="271">
        <v>1.77</v>
      </c>
      <c r="C195" s="271">
        <f t="shared" ca="1" si="3"/>
        <v>138.595</v>
      </c>
    </row>
    <row r="196" spans="2:3">
      <c r="B196" s="271">
        <v>1.78</v>
      </c>
      <c r="C196" s="271">
        <f t="shared" ca="1" si="3"/>
        <v>138.32999999999998</v>
      </c>
    </row>
    <row r="197" spans="2:3">
      <c r="B197" s="271">
        <v>1.79</v>
      </c>
      <c r="C197" s="271">
        <f t="shared" ca="1" si="3"/>
        <v>138.065</v>
      </c>
    </row>
    <row r="198" spans="2:3">
      <c r="B198" s="271">
        <v>1.8</v>
      </c>
      <c r="C198" s="271">
        <f t="shared" ca="1" si="3"/>
        <v>137.80000000000001</v>
      </c>
    </row>
    <row r="199" spans="2:3">
      <c r="B199" s="271">
        <v>1.81</v>
      </c>
      <c r="C199" s="271">
        <f t="shared" ca="1" si="3"/>
        <v>137.535</v>
      </c>
    </row>
    <row r="200" spans="2:3">
      <c r="B200" s="271">
        <v>1.82</v>
      </c>
      <c r="C200" s="271">
        <f t="shared" ca="1" si="3"/>
        <v>137.26999999999998</v>
      </c>
    </row>
    <row r="201" spans="2:3">
      <c r="B201" s="271">
        <v>1.83</v>
      </c>
      <c r="C201" s="271">
        <f t="shared" ca="1" si="3"/>
        <v>137.005</v>
      </c>
    </row>
    <row r="202" spans="2:3">
      <c r="B202" s="271">
        <v>1.84</v>
      </c>
      <c r="C202" s="271">
        <f t="shared" ca="1" si="3"/>
        <v>136.74</v>
      </c>
    </row>
    <row r="203" spans="2:3">
      <c r="B203" s="271">
        <v>1.85</v>
      </c>
      <c r="C203" s="271">
        <f t="shared" ca="1" si="3"/>
        <v>136.47499999999999</v>
      </c>
    </row>
    <row r="204" spans="2:3">
      <c r="B204" s="271">
        <v>1.86</v>
      </c>
      <c r="C204" s="271">
        <f t="shared" ca="1" si="3"/>
        <v>136.21</v>
      </c>
    </row>
    <row r="205" spans="2:3">
      <c r="B205" s="271">
        <v>1.87</v>
      </c>
      <c r="C205" s="271">
        <f t="shared" ca="1" si="3"/>
        <v>135.94499999999999</v>
      </c>
    </row>
    <row r="206" spans="2:3">
      <c r="B206" s="271">
        <v>1.88</v>
      </c>
      <c r="C206" s="271">
        <f t="shared" ca="1" si="3"/>
        <v>135.68</v>
      </c>
    </row>
    <row r="207" spans="2:3">
      <c r="B207" s="271">
        <v>1.89</v>
      </c>
      <c r="C207" s="271">
        <f t="shared" ca="1" si="3"/>
        <v>135.41499999999999</v>
      </c>
    </row>
    <row r="208" spans="2:3">
      <c r="B208" s="271">
        <v>1.9</v>
      </c>
      <c r="C208" s="271">
        <f t="shared" ca="1" si="3"/>
        <v>135.15</v>
      </c>
    </row>
    <row r="209" spans="2:3">
      <c r="B209" s="271">
        <v>1.91</v>
      </c>
      <c r="C209" s="271">
        <f t="shared" ca="1" si="3"/>
        <v>134.88499999999999</v>
      </c>
    </row>
    <row r="210" spans="2:3">
      <c r="B210" s="271">
        <v>1.92</v>
      </c>
      <c r="C210" s="271">
        <f t="shared" ca="1" si="3"/>
        <v>134.62</v>
      </c>
    </row>
    <row r="211" spans="2:3">
      <c r="B211" s="271">
        <v>1.93</v>
      </c>
      <c r="C211" s="271">
        <f t="shared" ca="1" si="3"/>
        <v>134.35500000000002</v>
      </c>
    </row>
    <row r="212" spans="2:3">
      <c r="B212" s="271">
        <v>1.94</v>
      </c>
      <c r="C212" s="271">
        <f t="shared" ref="C212:C275" ca="1" si="4">FORECAST(B212,OFFSET($C$4,MATCH(B212,$B$4:$B$15,1)-1,0,2), OFFSET($B$4,MATCH(B212,$B$4:$B$15,1)-1,0,2))</f>
        <v>134.09</v>
      </c>
    </row>
    <row r="213" spans="2:3">
      <c r="B213" s="271">
        <v>1.95</v>
      </c>
      <c r="C213" s="271">
        <f t="shared" ca="1" si="4"/>
        <v>133.82499999999999</v>
      </c>
    </row>
    <row r="214" spans="2:3">
      <c r="B214" s="271">
        <v>1.96</v>
      </c>
      <c r="C214" s="271">
        <f t="shared" ca="1" si="4"/>
        <v>133.56</v>
      </c>
    </row>
    <row r="215" spans="2:3">
      <c r="B215" s="271">
        <v>1.97</v>
      </c>
      <c r="C215" s="271">
        <f t="shared" ca="1" si="4"/>
        <v>133.29500000000002</v>
      </c>
    </row>
    <row r="216" spans="2:3">
      <c r="B216" s="271">
        <v>1.98</v>
      </c>
      <c r="C216" s="271">
        <f t="shared" ca="1" si="4"/>
        <v>133.03</v>
      </c>
    </row>
    <row r="217" spans="2:3">
      <c r="B217" s="271">
        <v>1.99</v>
      </c>
      <c r="C217" s="271">
        <f t="shared" ca="1" si="4"/>
        <v>132.76499999999999</v>
      </c>
    </row>
    <row r="218" spans="2:3">
      <c r="B218" s="271">
        <v>2</v>
      </c>
      <c r="C218" s="271">
        <f t="shared" ca="1" si="4"/>
        <v>132.5</v>
      </c>
    </row>
    <row r="219" spans="2:3">
      <c r="B219" s="271">
        <v>2.0099999999999998</v>
      </c>
      <c r="C219" s="271">
        <f t="shared" ca="1" si="4"/>
        <v>132.23500000000001</v>
      </c>
    </row>
    <row r="220" spans="2:3">
      <c r="B220" s="271">
        <v>2.02</v>
      </c>
      <c r="C220" s="271">
        <f t="shared" ca="1" si="4"/>
        <v>131.97</v>
      </c>
    </row>
    <row r="221" spans="2:3">
      <c r="B221" s="271">
        <v>2.0299999999999998</v>
      </c>
      <c r="C221" s="271">
        <f t="shared" ca="1" si="4"/>
        <v>131.70500000000001</v>
      </c>
    </row>
    <row r="222" spans="2:3">
      <c r="B222" s="271">
        <v>2.04</v>
      </c>
      <c r="C222" s="271">
        <f t="shared" ca="1" si="4"/>
        <v>131.44</v>
      </c>
    </row>
    <row r="223" spans="2:3">
      <c r="B223" s="271">
        <v>2.0499999999999998</v>
      </c>
      <c r="C223" s="271">
        <f t="shared" ca="1" si="4"/>
        <v>131.17500000000001</v>
      </c>
    </row>
    <row r="224" spans="2:3">
      <c r="B224" s="271">
        <v>2.06</v>
      </c>
      <c r="C224" s="271">
        <f t="shared" ca="1" si="4"/>
        <v>130.91</v>
      </c>
    </row>
    <row r="225" spans="2:3">
      <c r="B225" s="271">
        <v>2.0699999999999998</v>
      </c>
      <c r="C225" s="271">
        <f t="shared" ca="1" si="4"/>
        <v>130.64500000000001</v>
      </c>
    </row>
    <row r="226" spans="2:3">
      <c r="B226" s="271">
        <v>2.08</v>
      </c>
      <c r="C226" s="271">
        <f t="shared" ca="1" si="4"/>
        <v>130.38</v>
      </c>
    </row>
    <row r="227" spans="2:3">
      <c r="B227" s="271">
        <v>2.09</v>
      </c>
      <c r="C227" s="271">
        <f t="shared" ca="1" si="4"/>
        <v>130.11500000000001</v>
      </c>
    </row>
    <row r="228" spans="2:3">
      <c r="B228" s="271">
        <v>2.1</v>
      </c>
      <c r="C228" s="271">
        <f t="shared" ca="1" si="4"/>
        <v>129.85</v>
      </c>
    </row>
    <row r="229" spans="2:3">
      <c r="B229" s="271">
        <v>2.11</v>
      </c>
      <c r="C229" s="271">
        <f t="shared" ca="1" si="4"/>
        <v>129.58500000000001</v>
      </c>
    </row>
    <row r="230" spans="2:3">
      <c r="B230" s="271">
        <v>2.12</v>
      </c>
      <c r="C230" s="271">
        <f t="shared" ca="1" si="4"/>
        <v>129.32</v>
      </c>
    </row>
    <row r="231" spans="2:3">
      <c r="B231" s="271">
        <v>2.13</v>
      </c>
      <c r="C231" s="271">
        <f t="shared" ca="1" si="4"/>
        <v>129.05500000000001</v>
      </c>
    </row>
    <row r="232" spans="2:3">
      <c r="B232" s="271">
        <v>2.14</v>
      </c>
      <c r="C232" s="271">
        <f t="shared" ca="1" si="4"/>
        <v>128.79</v>
      </c>
    </row>
    <row r="233" spans="2:3">
      <c r="B233" s="271">
        <v>2.15</v>
      </c>
      <c r="C233" s="271">
        <f t="shared" ca="1" si="4"/>
        <v>128.52500000000001</v>
      </c>
    </row>
    <row r="234" spans="2:3">
      <c r="B234" s="271">
        <v>2.16</v>
      </c>
      <c r="C234" s="271">
        <f t="shared" ca="1" si="4"/>
        <v>128.26</v>
      </c>
    </row>
    <row r="235" spans="2:3">
      <c r="B235" s="271">
        <v>2.17</v>
      </c>
      <c r="C235" s="271">
        <f t="shared" ca="1" si="4"/>
        <v>127.995</v>
      </c>
    </row>
    <row r="236" spans="2:3">
      <c r="B236" s="271">
        <v>2.1800000000000002</v>
      </c>
      <c r="C236" s="271">
        <f t="shared" ca="1" si="4"/>
        <v>127.72999999999999</v>
      </c>
    </row>
    <row r="237" spans="2:3">
      <c r="B237" s="271">
        <v>2.19</v>
      </c>
      <c r="C237" s="271">
        <f t="shared" ca="1" si="4"/>
        <v>127.465</v>
      </c>
    </row>
    <row r="238" spans="2:3">
      <c r="B238" s="271">
        <v>2.2000000000000002</v>
      </c>
      <c r="C238" s="271">
        <f t="shared" ca="1" si="4"/>
        <v>127.19999999999999</v>
      </c>
    </row>
    <row r="239" spans="2:3">
      <c r="B239" s="271">
        <v>2.21</v>
      </c>
      <c r="C239" s="271">
        <f t="shared" ca="1" si="4"/>
        <v>126.935</v>
      </c>
    </row>
    <row r="240" spans="2:3">
      <c r="B240" s="271">
        <v>2.2200000000000002</v>
      </c>
      <c r="C240" s="271">
        <f t="shared" ca="1" si="4"/>
        <v>126.66999999999999</v>
      </c>
    </row>
    <row r="241" spans="2:3">
      <c r="B241" s="271">
        <v>2.23</v>
      </c>
      <c r="C241" s="271">
        <f t="shared" ca="1" si="4"/>
        <v>126.405</v>
      </c>
    </row>
    <row r="242" spans="2:3">
      <c r="B242" s="271">
        <v>2.2400000000000002</v>
      </c>
      <c r="C242" s="271">
        <f t="shared" ca="1" si="4"/>
        <v>126.13999999999999</v>
      </c>
    </row>
    <row r="243" spans="2:3">
      <c r="B243" s="271">
        <v>2.25</v>
      </c>
      <c r="C243" s="271">
        <f t="shared" ca="1" si="4"/>
        <v>125.875</v>
      </c>
    </row>
    <row r="244" spans="2:3">
      <c r="B244" s="271">
        <v>2.2599999999999998</v>
      </c>
      <c r="C244" s="271">
        <f t="shared" ca="1" si="4"/>
        <v>125.61000000000001</v>
      </c>
    </row>
    <row r="245" spans="2:3">
      <c r="B245" s="271">
        <v>2.27</v>
      </c>
      <c r="C245" s="271">
        <f t="shared" ca="1" si="4"/>
        <v>125.345</v>
      </c>
    </row>
    <row r="246" spans="2:3">
      <c r="B246" s="271">
        <v>2.2799999999999998</v>
      </c>
      <c r="C246" s="271">
        <f t="shared" ca="1" si="4"/>
        <v>125.08000000000001</v>
      </c>
    </row>
    <row r="247" spans="2:3">
      <c r="B247" s="271">
        <v>2.29</v>
      </c>
      <c r="C247" s="271">
        <f t="shared" ca="1" si="4"/>
        <v>124.815</v>
      </c>
    </row>
    <row r="248" spans="2:3">
      <c r="B248" s="271">
        <v>2.2999999999999998</v>
      </c>
      <c r="C248" s="271">
        <f t="shared" ca="1" si="4"/>
        <v>124.55000000000001</v>
      </c>
    </row>
    <row r="249" spans="2:3">
      <c r="B249" s="271">
        <v>2.31</v>
      </c>
      <c r="C249" s="271">
        <f t="shared" ca="1" si="4"/>
        <v>124.285</v>
      </c>
    </row>
    <row r="250" spans="2:3">
      <c r="B250" s="271">
        <v>2.3199999999999998</v>
      </c>
      <c r="C250" s="271">
        <f t="shared" ca="1" si="4"/>
        <v>124.02000000000001</v>
      </c>
    </row>
    <row r="251" spans="2:3">
      <c r="B251" s="271">
        <v>2.33</v>
      </c>
      <c r="C251" s="271">
        <f t="shared" ca="1" si="4"/>
        <v>123.755</v>
      </c>
    </row>
    <row r="252" spans="2:3">
      <c r="B252" s="271">
        <v>2.34</v>
      </c>
      <c r="C252" s="271">
        <f t="shared" ca="1" si="4"/>
        <v>123.49000000000001</v>
      </c>
    </row>
    <row r="253" spans="2:3">
      <c r="B253" s="271">
        <v>2.35</v>
      </c>
      <c r="C253" s="271">
        <f t="shared" ca="1" si="4"/>
        <v>123.22499999999999</v>
      </c>
    </row>
    <row r="254" spans="2:3">
      <c r="B254" s="271">
        <v>2.36</v>
      </c>
      <c r="C254" s="271">
        <f t="shared" ca="1" si="4"/>
        <v>122.96000000000001</v>
      </c>
    </row>
    <row r="255" spans="2:3">
      <c r="B255" s="271">
        <v>2.37</v>
      </c>
      <c r="C255" s="271">
        <f t="shared" ca="1" si="4"/>
        <v>122.69499999999999</v>
      </c>
    </row>
    <row r="256" spans="2:3">
      <c r="B256" s="271">
        <v>2.38</v>
      </c>
      <c r="C256" s="271">
        <f t="shared" ca="1" si="4"/>
        <v>122.43</v>
      </c>
    </row>
    <row r="257" spans="2:3">
      <c r="B257" s="271">
        <v>2.39</v>
      </c>
      <c r="C257" s="271">
        <f t="shared" ca="1" si="4"/>
        <v>122.16499999999999</v>
      </c>
    </row>
    <row r="258" spans="2:3">
      <c r="B258" s="271">
        <v>2.4</v>
      </c>
      <c r="C258" s="271">
        <f t="shared" ca="1" si="4"/>
        <v>121.9</v>
      </c>
    </row>
    <row r="259" spans="2:3">
      <c r="B259" s="271">
        <v>2.41</v>
      </c>
      <c r="C259" s="271">
        <f t="shared" ca="1" si="4"/>
        <v>121.63499999999999</v>
      </c>
    </row>
    <row r="260" spans="2:3">
      <c r="B260" s="271">
        <v>2.42</v>
      </c>
      <c r="C260" s="271">
        <f t="shared" ca="1" si="4"/>
        <v>121.37</v>
      </c>
    </row>
    <row r="261" spans="2:3">
      <c r="B261" s="271">
        <v>2.4300000000000002</v>
      </c>
      <c r="C261" s="271">
        <f t="shared" ca="1" si="4"/>
        <v>121.10499999999999</v>
      </c>
    </row>
    <row r="262" spans="2:3">
      <c r="B262" s="271">
        <v>2.44</v>
      </c>
      <c r="C262" s="271">
        <f t="shared" ca="1" si="4"/>
        <v>120.84</v>
      </c>
    </row>
    <row r="263" spans="2:3">
      <c r="B263" s="271">
        <v>2.4500000000000002</v>
      </c>
      <c r="C263" s="271">
        <f t="shared" ca="1" si="4"/>
        <v>120.57499999999999</v>
      </c>
    </row>
    <row r="264" spans="2:3">
      <c r="B264" s="271">
        <v>2.46</v>
      </c>
      <c r="C264" s="271">
        <f t="shared" ca="1" si="4"/>
        <v>120.31</v>
      </c>
    </row>
    <row r="265" spans="2:3">
      <c r="B265" s="271">
        <v>2.4700000000000002</v>
      </c>
      <c r="C265" s="271">
        <f t="shared" ca="1" si="4"/>
        <v>120.045</v>
      </c>
    </row>
    <row r="266" spans="2:3">
      <c r="B266" s="271">
        <v>2.48</v>
      </c>
      <c r="C266" s="271">
        <f t="shared" ca="1" si="4"/>
        <v>119.78</v>
      </c>
    </row>
    <row r="267" spans="2:3">
      <c r="B267" s="271">
        <v>2.4900000000000002</v>
      </c>
      <c r="C267" s="271">
        <f t="shared" ca="1" si="4"/>
        <v>119.515</v>
      </c>
    </row>
    <row r="268" spans="2:3">
      <c r="B268" s="271">
        <v>2.5</v>
      </c>
      <c r="C268" s="271">
        <f t="shared" ca="1" si="4"/>
        <v>119.25</v>
      </c>
    </row>
    <row r="269" spans="2:3">
      <c r="B269" s="271">
        <v>2.5099999999999998</v>
      </c>
      <c r="C269" s="271">
        <f t="shared" ca="1" si="4"/>
        <v>118.985</v>
      </c>
    </row>
    <row r="270" spans="2:3">
      <c r="B270" s="271">
        <v>2.52</v>
      </c>
      <c r="C270" s="271">
        <f t="shared" ca="1" si="4"/>
        <v>118.72</v>
      </c>
    </row>
    <row r="271" spans="2:3">
      <c r="B271" s="271">
        <v>2.5299999999999998</v>
      </c>
      <c r="C271" s="271">
        <f t="shared" ca="1" si="4"/>
        <v>118.455</v>
      </c>
    </row>
    <row r="272" spans="2:3">
      <c r="B272" s="271">
        <v>2.54</v>
      </c>
      <c r="C272" s="271">
        <f t="shared" ca="1" si="4"/>
        <v>118.19</v>
      </c>
    </row>
    <row r="273" spans="2:3">
      <c r="B273" s="271">
        <v>2.5499999999999998</v>
      </c>
      <c r="C273" s="271">
        <f t="shared" ca="1" si="4"/>
        <v>117.92500000000001</v>
      </c>
    </row>
    <row r="274" spans="2:3">
      <c r="B274" s="271">
        <v>2.56</v>
      </c>
      <c r="C274" s="271">
        <f t="shared" ca="1" si="4"/>
        <v>117.66</v>
      </c>
    </row>
    <row r="275" spans="2:3">
      <c r="B275" s="271">
        <v>2.57</v>
      </c>
      <c r="C275" s="271">
        <f t="shared" ca="1" si="4"/>
        <v>117.39500000000001</v>
      </c>
    </row>
    <row r="276" spans="2:3">
      <c r="B276" s="271">
        <v>2.58</v>
      </c>
      <c r="C276" s="271">
        <f t="shared" ref="C276:C339" ca="1" si="5">FORECAST(B276,OFFSET($C$4,MATCH(B276,$B$4:$B$15,1)-1,0,2), OFFSET($B$4,MATCH(B276,$B$4:$B$15,1)-1,0,2))</f>
        <v>117.13</v>
      </c>
    </row>
    <row r="277" spans="2:3">
      <c r="B277" s="271">
        <v>2.59</v>
      </c>
      <c r="C277" s="271">
        <f t="shared" ca="1" si="5"/>
        <v>116.86500000000001</v>
      </c>
    </row>
    <row r="278" spans="2:3">
      <c r="B278" s="271">
        <v>2.6</v>
      </c>
      <c r="C278" s="271">
        <f t="shared" ca="1" si="5"/>
        <v>116.6</v>
      </c>
    </row>
    <row r="279" spans="2:3">
      <c r="B279" s="271">
        <v>2.61</v>
      </c>
      <c r="C279" s="271">
        <f t="shared" ca="1" si="5"/>
        <v>116.33500000000001</v>
      </c>
    </row>
    <row r="280" spans="2:3">
      <c r="B280" s="271">
        <v>2.62</v>
      </c>
      <c r="C280" s="271">
        <f t="shared" ca="1" si="5"/>
        <v>116.07</v>
      </c>
    </row>
    <row r="281" spans="2:3">
      <c r="B281" s="271">
        <v>2.63</v>
      </c>
      <c r="C281" s="271">
        <f t="shared" ca="1" si="5"/>
        <v>115.80500000000001</v>
      </c>
    </row>
    <row r="282" spans="2:3">
      <c r="B282" s="271">
        <v>2.64</v>
      </c>
      <c r="C282" s="271">
        <f t="shared" ca="1" si="5"/>
        <v>115.53999999999999</v>
      </c>
    </row>
    <row r="283" spans="2:3">
      <c r="B283" s="271">
        <v>2.65</v>
      </c>
      <c r="C283" s="271">
        <f t="shared" ca="1" si="5"/>
        <v>115.27500000000001</v>
      </c>
    </row>
    <row r="284" spans="2:3">
      <c r="B284" s="271">
        <v>2.66</v>
      </c>
      <c r="C284" s="271">
        <f t="shared" ca="1" si="5"/>
        <v>115.00999999999999</v>
      </c>
    </row>
    <row r="285" spans="2:3">
      <c r="B285" s="271">
        <v>2.67</v>
      </c>
      <c r="C285" s="271">
        <f t="shared" ca="1" si="5"/>
        <v>114.745</v>
      </c>
    </row>
    <row r="286" spans="2:3">
      <c r="B286" s="271">
        <v>2.68</v>
      </c>
      <c r="C286" s="271">
        <f t="shared" ca="1" si="5"/>
        <v>114.47999999999999</v>
      </c>
    </row>
    <row r="287" spans="2:3">
      <c r="B287" s="271">
        <v>2.69</v>
      </c>
      <c r="C287" s="271">
        <f t="shared" ca="1" si="5"/>
        <v>114.215</v>
      </c>
    </row>
    <row r="288" spans="2:3">
      <c r="B288" s="271">
        <v>2.7</v>
      </c>
      <c r="C288" s="271">
        <f t="shared" ca="1" si="5"/>
        <v>113.94999999999999</v>
      </c>
    </row>
    <row r="289" spans="2:3">
      <c r="B289" s="271">
        <v>2.71</v>
      </c>
      <c r="C289" s="271">
        <f t="shared" ca="1" si="5"/>
        <v>113.685</v>
      </c>
    </row>
    <row r="290" spans="2:3">
      <c r="B290" s="271">
        <v>2.72</v>
      </c>
      <c r="C290" s="271">
        <f t="shared" ca="1" si="5"/>
        <v>113.42</v>
      </c>
    </row>
    <row r="291" spans="2:3">
      <c r="B291" s="271">
        <v>2.73</v>
      </c>
      <c r="C291" s="271">
        <f t="shared" ca="1" si="5"/>
        <v>113.155</v>
      </c>
    </row>
    <row r="292" spans="2:3">
      <c r="B292" s="271">
        <v>2.74</v>
      </c>
      <c r="C292" s="271">
        <f t="shared" ca="1" si="5"/>
        <v>112.89</v>
      </c>
    </row>
    <row r="293" spans="2:3">
      <c r="B293" s="271">
        <v>2.75</v>
      </c>
      <c r="C293" s="271">
        <f t="shared" ca="1" si="5"/>
        <v>112.625</v>
      </c>
    </row>
    <row r="294" spans="2:3">
      <c r="B294" s="271">
        <v>2.76</v>
      </c>
      <c r="C294" s="271">
        <f t="shared" ca="1" si="5"/>
        <v>112.36</v>
      </c>
    </row>
    <row r="295" spans="2:3">
      <c r="B295" s="271">
        <v>2.77</v>
      </c>
      <c r="C295" s="271">
        <f t="shared" ca="1" si="5"/>
        <v>112.095</v>
      </c>
    </row>
    <row r="296" spans="2:3">
      <c r="B296" s="271">
        <v>2.78</v>
      </c>
      <c r="C296" s="271">
        <f t="shared" ca="1" si="5"/>
        <v>111.83</v>
      </c>
    </row>
    <row r="297" spans="2:3">
      <c r="B297" s="271">
        <v>2.79</v>
      </c>
      <c r="C297" s="271">
        <f t="shared" ca="1" si="5"/>
        <v>111.565</v>
      </c>
    </row>
    <row r="298" spans="2:3">
      <c r="B298" s="271">
        <v>2.8</v>
      </c>
      <c r="C298" s="271">
        <f t="shared" ca="1" si="5"/>
        <v>111.30000000000001</v>
      </c>
    </row>
    <row r="299" spans="2:3">
      <c r="B299" s="271">
        <v>2.81</v>
      </c>
      <c r="C299" s="271">
        <f t="shared" ca="1" si="5"/>
        <v>111.035</v>
      </c>
    </row>
    <row r="300" spans="2:3">
      <c r="B300" s="271">
        <v>2.82</v>
      </c>
      <c r="C300" s="271">
        <f t="shared" ca="1" si="5"/>
        <v>110.77000000000001</v>
      </c>
    </row>
    <row r="301" spans="2:3">
      <c r="B301" s="271">
        <v>2.83</v>
      </c>
      <c r="C301" s="271">
        <f t="shared" ca="1" si="5"/>
        <v>110.505</v>
      </c>
    </row>
    <row r="302" spans="2:3">
      <c r="B302" s="271">
        <v>2.84</v>
      </c>
      <c r="C302" s="271">
        <f t="shared" ca="1" si="5"/>
        <v>110.24000000000001</v>
      </c>
    </row>
    <row r="303" spans="2:3">
      <c r="B303" s="271">
        <v>2.85</v>
      </c>
      <c r="C303" s="271">
        <f t="shared" ca="1" si="5"/>
        <v>109.97499999999999</v>
      </c>
    </row>
    <row r="304" spans="2:3">
      <c r="B304" s="271">
        <v>2.86</v>
      </c>
      <c r="C304" s="271">
        <f t="shared" ca="1" si="5"/>
        <v>109.71000000000001</v>
      </c>
    </row>
    <row r="305" spans="2:3">
      <c r="B305" s="271">
        <v>2.87</v>
      </c>
      <c r="C305" s="271">
        <f t="shared" ca="1" si="5"/>
        <v>109.44499999999999</v>
      </c>
    </row>
    <row r="306" spans="2:3">
      <c r="B306" s="271">
        <v>2.88</v>
      </c>
      <c r="C306" s="271">
        <f t="shared" ca="1" si="5"/>
        <v>109.18</v>
      </c>
    </row>
    <row r="307" spans="2:3">
      <c r="B307" s="271">
        <v>2.89</v>
      </c>
      <c r="C307" s="271">
        <f t="shared" ca="1" si="5"/>
        <v>108.91499999999999</v>
      </c>
    </row>
    <row r="308" spans="2:3">
      <c r="B308" s="271">
        <v>2.9</v>
      </c>
      <c r="C308" s="271">
        <f t="shared" ca="1" si="5"/>
        <v>108.65</v>
      </c>
    </row>
    <row r="309" spans="2:3">
      <c r="B309" s="271">
        <v>2.91</v>
      </c>
      <c r="C309" s="271">
        <f t="shared" ca="1" si="5"/>
        <v>108.38499999999999</v>
      </c>
    </row>
    <row r="310" spans="2:3">
      <c r="B310" s="271">
        <v>2.92</v>
      </c>
      <c r="C310" s="271">
        <f t="shared" ca="1" si="5"/>
        <v>108.12</v>
      </c>
    </row>
    <row r="311" spans="2:3">
      <c r="B311" s="271">
        <v>2.93</v>
      </c>
      <c r="C311" s="271">
        <f t="shared" ca="1" si="5"/>
        <v>107.85499999999999</v>
      </c>
    </row>
    <row r="312" spans="2:3">
      <c r="B312" s="271">
        <v>2.94</v>
      </c>
      <c r="C312" s="271">
        <f t="shared" ca="1" si="5"/>
        <v>107.59</v>
      </c>
    </row>
    <row r="313" spans="2:3">
      <c r="B313" s="271">
        <v>2.95</v>
      </c>
      <c r="C313" s="271">
        <f t="shared" ca="1" si="5"/>
        <v>107.32499999999999</v>
      </c>
    </row>
    <row r="314" spans="2:3">
      <c r="B314" s="271">
        <v>2.96</v>
      </c>
      <c r="C314" s="271">
        <f t="shared" ca="1" si="5"/>
        <v>107.06</v>
      </c>
    </row>
    <row r="315" spans="2:3">
      <c r="B315" s="271">
        <v>2.97</v>
      </c>
      <c r="C315" s="271">
        <f t="shared" ca="1" si="5"/>
        <v>106.795</v>
      </c>
    </row>
    <row r="316" spans="2:3">
      <c r="B316" s="271">
        <v>2.98</v>
      </c>
      <c r="C316" s="271">
        <f t="shared" ca="1" si="5"/>
        <v>106.53</v>
      </c>
    </row>
    <row r="317" spans="2:3">
      <c r="B317" s="271">
        <v>2.99</v>
      </c>
      <c r="C317" s="271">
        <f t="shared" ca="1" si="5"/>
        <v>106.265</v>
      </c>
    </row>
    <row r="318" spans="2:3">
      <c r="B318" s="271">
        <v>3</v>
      </c>
      <c r="C318" s="271">
        <f t="shared" ca="1" si="5"/>
        <v>106</v>
      </c>
    </row>
    <row r="319" spans="2:3">
      <c r="B319" s="271">
        <v>3.01</v>
      </c>
      <c r="C319" s="271">
        <f t="shared" ca="1" si="5"/>
        <v>105.735</v>
      </c>
    </row>
    <row r="320" spans="2:3">
      <c r="B320" s="271">
        <v>3.02</v>
      </c>
      <c r="C320" s="271">
        <f t="shared" ca="1" si="5"/>
        <v>105.47</v>
      </c>
    </row>
    <row r="321" spans="2:3">
      <c r="B321" s="271">
        <v>3.03</v>
      </c>
      <c r="C321" s="271">
        <f t="shared" ca="1" si="5"/>
        <v>105.205</v>
      </c>
    </row>
    <row r="322" spans="2:3">
      <c r="B322" s="271">
        <v>3.04</v>
      </c>
      <c r="C322" s="271">
        <f t="shared" ca="1" si="5"/>
        <v>104.94</v>
      </c>
    </row>
    <row r="323" spans="2:3">
      <c r="B323" s="271">
        <v>3.05</v>
      </c>
      <c r="C323" s="271">
        <f t="shared" ca="1" si="5"/>
        <v>104.67500000000001</v>
      </c>
    </row>
    <row r="324" spans="2:3">
      <c r="B324" s="271">
        <v>3.06</v>
      </c>
      <c r="C324" s="271">
        <f t="shared" ca="1" si="5"/>
        <v>104.41</v>
      </c>
    </row>
    <row r="325" spans="2:3">
      <c r="B325" s="271">
        <v>3.07</v>
      </c>
      <c r="C325" s="271">
        <f t="shared" ca="1" si="5"/>
        <v>104.14500000000001</v>
      </c>
    </row>
    <row r="326" spans="2:3">
      <c r="B326" s="271">
        <v>3.08</v>
      </c>
      <c r="C326" s="271">
        <f t="shared" ca="1" si="5"/>
        <v>103.88</v>
      </c>
    </row>
    <row r="327" spans="2:3">
      <c r="B327" s="271">
        <v>3.09</v>
      </c>
      <c r="C327" s="271">
        <f t="shared" ca="1" si="5"/>
        <v>103.61500000000001</v>
      </c>
    </row>
    <row r="328" spans="2:3">
      <c r="B328" s="271">
        <v>3.1</v>
      </c>
      <c r="C328" s="271">
        <f t="shared" ca="1" si="5"/>
        <v>103.35</v>
      </c>
    </row>
    <row r="329" spans="2:3">
      <c r="B329" s="271">
        <v>3.11</v>
      </c>
      <c r="C329" s="271">
        <f t="shared" ca="1" si="5"/>
        <v>103.08500000000001</v>
      </c>
    </row>
    <row r="330" spans="2:3">
      <c r="B330" s="271">
        <v>3.12</v>
      </c>
      <c r="C330" s="271">
        <f t="shared" ca="1" si="5"/>
        <v>102.82</v>
      </c>
    </row>
    <row r="331" spans="2:3">
      <c r="B331" s="271">
        <v>3.13</v>
      </c>
      <c r="C331" s="271">
        <f t="shared" ca="1" si="5"/>
        <v>102.55500000000001</v>
      </c>
    </row>
    <row r="332" spans="2:3">
      <c r="B332" s="271">
        <v>3.14</v>
      </c>
      <c r="C332" s="271">
        <f t="shared" ca="1" si="5"/>
        <v>102.28999999999999</v>
      </c>
    </row>
    <row r="333" spans="2:3">
      <c r="B333" s="271">
        <v>3.15</v>
      </c>
      <c r="C333" s="271">
        <f t="shared" ca="1" si="5"/>
        <v>102.02500000000001</v>
      </c>
    </row>
    <row r="334" spans="2:3">
      <c r="B334" s="271">
        <v>3.16</v>
      </c>
      <c r="C334" s="271">
        <f t="shared" ca="1" si="5"/>
        <v>101.75999999999999</v>
      </c>
    </row>
    <row r="335" spans="2:3">
      <c r="B335" s="271">
        <v>3.17</v>
      </c>
      <c r="C335" s="271">
        <f t="shared" ca="1" si="5"/>
        <v>101.495</v>
      </c>
    </row>
    <row r="336" spans="2:3">
      <c r="B336" s="271">
        <v>3.18</v>
      </c>
      <c r="C336" s="271">
        <f t="shared" ca="1" si="5"/>
        <v>101.22999999999999</v>
      </c>
    </row>
    <row r="337" spans="2:3">
      <c r="B337" s="271">
        <v>3.19</v>
      </c>
      <c r="C337" s="271">
        <f t="shared" ca="1" si="5"/>
        <v>100.965</v>
      </c>
    </row>
    <row r="338" spans="2:3">
      <c r="B338" s="271">
        <v>3.2</v>
      </c>
      <c r="C338" s="271">
        <f t="shared" ca="1" si="5"/>
        <v>100.69999999999999</v>
      </c>
    </row>
    <row r="339" spans="2:3">
      <c r="B339" s="271">
        <v>3.21</v>
      </c>
      <c r="C339" s="271">
        <f t="shared" ca="1" si="5"/>
        <v>100.435</v>
      </c>
    </row>
    <row r="340" spans="2:3">
      <c r="B340" s="271">
        <v>3.22</v>
      </c>
      <c r="C340" s="271">
        <f t="shared" ref="C340:C403" ca="1" si="6">FORECAST(B340,OFFSET($C$4,MATCH(B340,$B$4:$B$15,1)-1,0,2), OFFSET($B$4,MATCH(B340,$B$4:$B$15,1)-1,0,2))</f>
        <v>100.17</v>
      </c>
    </row>
    <row r="341" spans="2:3">
      <c r="B341" s="271">
        <v>3.23</v>
      </c>
      <c r="C341" s="271">
        <f t="shared" ca="1" si="6"/>
        <v>99.905000000000001</v>
      </c>
    </row>
    <row r="342" spans="2:3">
      <c r="B342" s="271">
        <v>3.24</v>
      </c>
      <c r="C342" s="271">
        <f t="shared" ca="1" si="6"/>
        <v>99.64</v>
      </c>
    </row>
    <row r="343" spans="2:3">
      <c r="B343" s="271">
        <v>3.25</v>
      </c>
      <c r="C343" s="271">
        <f t="shared" ca="1" si="6"/>
        <v>99.375</v>
      </c>
    </row>
    <row r="344" spans="2:3">
      <c r="B344" s="271">
        <v>3.26</v>
      </c>
      <c r="C344" s="271">
        <f t="shared" ca="1" si="6"/>
        <v>99.11</v>
      </c>
    </row>
    <row r="345" spans="2:3">
      <c r="B345" s="271">
        <v>3.27</v>
      </c>
      <c r="C345" s="271">
        <f t="shared" ca="1" si="6"/>
        <v>98.844999999999999</v>
      </c>
    </row>
    <row r="346" spans="2:3">
      <c r="B346" s="271">
        <v>3.28</v>
      </c>
      <c r="C346" s="271">
        <f t="shared" ca="1" si="6"/>
        <v>98.58</v>
      </c>
    </row>
    <row r="347" spans="2:3">
      <c r="B347" s="271">
        <v>3.29</v>
      </c>
      <c r="C347" s="271">
        <f t="shared" ca="1" si="6"/>
        <v>98.314999999999998</v>
      </c>
    </row>
    <row r="348" spans="2:3">
      <c r="B348" s="271">
        <v>3.3</v>
      </c>
      <c r="C348" s="271">
        <f t="shared" ca="1" si="6"/>
        <v>98.050000000000011</v>
      </c>
    </row>
    <row r="349" spans="2:3">
      <c r="B349" s="271">
        <v>3.31</v>
      </c>
      <c r="C349" s="271">
        <f t="shared" ca="1" si="6"/>
        <v>97.784999999999997</v>
      </c>
    </row>
    <row r="350" spans="2:3">
      <c r="B350" s="271">
        <v>3.32</v>
      </c>
      <c r="C350" s="271">
        <f t="shared" ca="1" si="6"/>
        <v>97.52000000000001</v>
      </c>
    </row>
    <row r="351" spans="2:3">
      <c r="B351" s="271">
        <v>3.33</v>
      </c>
      <c r="C351" s="271">
        <f t="shared" ca="1" si="6"/>
        <v>97.254999999999995</v>
      </c>
    </row>
    <row r="352" spans="2:3">
      <c r="B352" s="271">
        <v>3.34</v>
      </c>
      <c r="C352" s="271">
        <f t="shared" ca="1" si="6"/>
        <v>96.990000000000009</v>
      </c>
    </row>
    <row r="353" spans="2:3">
      <c r="B353" s="271">
        <v>3.35</v>
      </c>
      <c r="C353" s="271">
        <f t="shared" ca="1" si="6"/>
        <v>96.724999999999994</v>
      </c>
    </row>
    <row r="354" spans="2:3">
      <c r="B354" s="271">
        <v>3.36</v>
      </c>
      <c r="C354" s="271">
        <f t="shared" ca="1" si="6"/>
        <v>96.460000000000008</v>
      </c>
    </row>
    <row r="355" spans="2:3">
      <c r="B355" s="271">
        <v>3.37</v>
      </c>
      <c r="C355" s="271">
        <f t="shared" ca="1" si="6"/>
        <v>96.194999999999993</v>
      </c>
    </row>
    <row r="356" spans="2:3">
      <c r="B356" s="271">
        <v>3.38</v>
      </c>
      <c r="C356" s="271">
        <f t="shared" ca="1" si="6"/>
        <v>95.93</v>
      </c>
    </row>
    <row r="357" spans="2:3">
      <c r="B357" s="271">
        <v>3.39</v>
      </c>
      <c r="C357" s="271">
        <f t="shared" ca="1" si="6"/>
        <v>95.664999999999992</v>
      </c>
    </row>
    <row r="358" spans="2:3">
      <c r="B358" s="271">
        <v>3.4</v>
      </c>
      <c r="C358" s="271">
        <f t="shared" ca="1" si="6"/>
        <v>95.4</v>
      </c>
    </row>
    <row r="359" spans="2:3">
      <c r="B359" s="271">
        <v>3.41</v>
      </c>
      <c r="C359" s="271">
        <f t="shared" ca="1" si="6"/>
        <v>95.134999999999991</v>
      </c>
    </row>
    <row r="360" spans="2:3">
      <c r="B360" s="271">
        <v>3.42</v>
      </c>
      <c r="C360" s="271">
        <f t="shared" ca="1" si="6"/>
        <v>94.87</v>
      </c>
    </row>
    <row r="361" spans="2:3">
      <c r="B361" s="271">
        <v>3.43</v>
      </c>
      <c r="C361" s="271">
        <f t="shared" ca="1" si="6"/>
        <v>94.60499999999999</v>
      </c>
    </row>
    <row r="362" spans="2:3">
      <c r="B362" s="271">
        <v>3.44</v>
      </c>
      <c r="C362" s="271">
        <f t="shared" ca="1" si="6"/>
        <v>94.34</v>
      </c>
    </row>
    <row r="363" spans="2:3">
      <c r="B363" s="271">
        <v>3.45</v>
      </c>
      <c r="C363" s="271">
        <f t="shared" ca="1" si="6"/>
        <v>94.074999999999989</v>
      </c>
    </row>
    <row r="364" spans="2:3">
      <c r="B364" s="271">
        <v>3.46</v>
      </c>
      <c r="C364" s="271">
        <f t="shared" ca="1" si="6"/>
        <v>93.81</v>
      </c>
    </row>
    <row r="365" spans="2:3">
      <c r="B365" s="271">
        <v>3.47</v>
      </c>
      <c r="C365" s="271">
        <f t="shared" ca="1" si="6"/>
        <v>93.545000000000002</v>
      </c>
    </row>
    <row r="366" spans="2:3">
      <c r="B366" s="271">
        <v>3.48</v>
      </c>
      <c r="C366" s="271">
        <f t="shared" ca="1" si="6"/>
        <v>93.28</v>
      </c>
    </row>
    <row r="367" spans="2:3">
      <c r="B367" s="271">
        <v>3.49</v>
      </c>
      <c r="C367" s="271">
        <f t="shared" ca="1" si="6"/>
        <v>93.015000000000001</v>
      </c>
    </row>
    <row r="368" spans="2:3">
      <c r="B368" s="271">
        <v>3.5</v>
      </c>
      <c r="C368" s="271">
        <f t="shared" ca="1" si="6"/>
        <v>92.75</v>
      </c>
    </row>
    <row r="369" spans="2:3">
      <c r="B369" s="271">
        <v>3.51</v>
      </c>
      <c r="C369" s="271">
        <f t="shared" ca="1" si="6"/>
        <v>92.484999999999999</v>
      </c>
    </row>
    <row r="370" spans="2:3">
      <c r="B370" s="271">
        <v>3.52</v>
      </c>
      <c r="C370" s="271">
        <f t="shared" ca="1" si="6"/>
        <v>92.22</v>
      </c>
    </row>
    <row r="371" spans="2:3">
      <c r="B371" s="271">
        <v>3.53</v>
      </c>
      <c r="C371" s="271">
        <f t="shared" ca="1" si="6"/>
        <v>91.954999999999998</v>
      </c>
    </row>
    <row r="372" spans="2:3">
      <c r="B372" s="271">
        <v>3.54</v>
      </c>
      <c r="C372" s="271">
        <f t="shared" ca="1" si="6"/>
        <v>91.69</v>
      </c>
    </row>
    <row r="373" spans="2:3">
      <c r="B373" s="271">
        <v>3.55</v>
      </c>
      <c r="C373" s="271">
        <f t="shared" ca="1" si="6"/>
        <v>91.425000000000011</v>
      </c>
    </row>
    <row r="374" spans="2:3">
      <c r="B374" s="271">
        <v>3.56</v>
      </c>
      <c r="C374" s="271">
        <f t="shared" ca="1" si="6"/>
        <v>91.16</v>
      </c>
    </row>
    <row r="375" spans="2:3">
      <c r="B375" s="271">
        <v>3.57</v>
      </c>
      <c r="C375" s="271">
        <f t="shared" ca="1" si="6"/>
        <v>90.89500000000001</v>
      </c>
    </row>
    <row r="376" spans="2:3">
      <c r="B376" s="271">
        <v>3.58</v>
      </c>
      <c r="C376" s="271">
        <f t="shared" ca="1" si="6"/>
        <v>90.63</v>
      </c>
    </row>
    <row r="377" spans="2:3">
      <c r="B377" s="271">
        <v>3.59</v>
      </c>
      <c r="C377" s="271">
        <f t="shared" ca="1" si="6"/>
        <v>90.365000000000009</v>
      </c>
    </row>
    <row r="378" spans="2:3">
      <c r="B378" s="271">
        <v>3.6</v>
      </c>
      <c r="C378" s="271">
        <f t="shared" ca="1" si="6"/>
        <v>90.1</v>
      </c>
    </row>
    <row r="379" spans="2:3">
      <c r="B379" s="271">
        <v>3.61</v>
      </c>
      <c r="C379" s="271">
        <f t="shared" ca="1" si="6"/>
        <v>89.835000000000008</v>
      </c>
    </row>
    <row r="380" spans="2:3">
      <c r="B380" s="271">
        <v>3.62</v>
      </c>
      <c r="C380" s="271">
        <f t="shared" ca="1" si="6"/>
        <v>89.57</v>
      </c>
    </row>
    <row r="381" spans="2:3">
      <c r="B381" s="271">
        <v>3.63</v>
      </c>
      <c r="C381" s="271">
        <f t="shared" ca="1" si="6"/>
        <v>89.305000000000007</v>
      </c>
    </row>
    <row r="382" spans="2:3">
      <c r="B382" s="271">
        <v>3.64</v>
      </c>
      <c r="C382" s="271">
        <f t="shared" ca="1" si="6"/>
        <v>89.039999999999992</v>
      </c>
    </row>
    <row r="383" spans="2:3">
      <c r="B383" s="271">
        <v>3.65</v>
      </c>
      <c r="C383" s="271">
        <f t="shared" ca="1" si="6"/>
        <v>88.775000000000006</v>
      </c>
    </row>
    <row r="384" spans="2:3">
      <c r="B384" s="271">
        <v>3.66</v>
      </c>
      <c r="C384" s="271">
        <f t="shared" ca="1" si="6"/>
        <v>88.509999999999991</v>
      </c>
    </row>
    <row r="385" spans="2:3">
      <c r="B385" s="271">
        <v>3.67</v>
      </c>
      <c r="C385" s="271">
        <f t="shared" ca="1" si="6"/>
        <v>88.245000000000005</v>
      </c>
    </row>
    <row r="386" spans="2:3">
      <c r="B386" s="271">
        <v>3.68</v>
      </c>
      <c r="C386" s="271">
        <f t="shared" ca="1" si="6"/>
        <v>87.97999999999999</v>
      </c>
    </row>
    <row r="387" spans="2:3">
      <c r="B387" s="271">
        <v>3.69</v>
      </c>
      <c r="C387" s="271">
        <f t="shared" ca="1" si="6"/>
        <v>87.715000000000003</v>
      </c>
    </row>
    <row r="388" spans="2:3">
      <c r="B388" s="271">
        <v>3.7</v>
      </c>
      <c r="C388" s="271">
        <f t="shared" ca="1" si="6"/>
        <v>87.449999999999989</v>
      </c>
    </row>
    <row r="389" spans="2:3">
      <c r="B389" s="271">
        <v>3.71</v>
      </c>
      <c r="C389" s="271">
        <f t="shared" ca="1" si="6"/>
        <v>87.185000000000002</v>
      </c>
    </row>
    <row r="390" spans="2:3">
      <c r="B390" s="271">
        <v>3.72</v>
      </c>
      <c r="C390" s="271">
        <f t="shared" ca="1" si="6"/>
        <v>86.92</v>
      </c>
    </row>
    <row r="391" spans="2:3">
      <c r="B391" s="271">
        <v>3.73</v>
      </c>
      <c r="C391" s="271">
        <f t="shared" ca="1" si="6"/>
        <v>86.655000000000001</v>
      </c>
    </row>
    <row r="392" spans="2:3">
      <c r="B392" s="271">
        <v>3.74</v>
      </c>
      <c r="C392" s="271">
        <f t="shared" ca="1" si="6"/>
        <v>86.39</v>
      </c>
    </row>
    <row r="393" spans="2:3">
      <c r="B393" s="271">
        <v>3.75</v>
      </c>
      <c r="C393" s="271">
        <f t="shared" ca="1" si="6"/>
        <v>86.125</v>
      </c>
    </row>
    <row r="394" spans="2:3">
      <c r="B394" s="271">
        <v>3.76</v>
      </c>
      <c r="C394" s="271">
        <f t="shared" ca="1" si="6"/>
        <v>85.86</v>
      </c>
    </row>
    <row r="395" spans="2:3">
      <c r="B395" s="271">
        <v>3.77</v>
      </c>
      <c r="C395" s="271">
        <f t="shared" ca="1" si="6"/>
        <v>85.594999999999999</v>
      </c>
    </row>
    <row r="396" spans="2:3">
      <c r="B396" s="271">
        <v>3.78</v>
      </c>
      <c r="C396" s="271">
        <f t="shared" ca="1" si="6"/>
        <v>85.33</v>
      </c>
    </row>
    <row r="397" spans="2:3">
      <c r="B397" s="271">
        <v>3.79</v>
      </c>
      <c r="C397" s="271">
        <f t="shared" ca="1" si="6"/>
        <v>85.064999999999998</v>
      </c>
    </row>
    <row r="398" spans="2:3">
      <c r="B398" s="271">
        <v>3.8</v>
      </c>
      <c r="C398" s="271">
        <f t="shared" ca="1" si="6"/>
        <v>84.800000000000011</v>
      </c>
    </row>
    <row r="399" spans="2:3">
      <c r="B399" s="271">
        <v>3.81</v>
      </c>
      <c r="C399" s="271">
        <f t="shared" ca="1" si="6"/>
        <v>84.534999999999997</v>
      </c>
    </row>
    <row r="400" spans="2:3">
      <c r="B400" s="271">
        <v>3.82</v>
      </c>
      <c r="C400" s="271">
        <f t="shared" ca="1" si="6"/>
        <v>84.27000000000001</v>
      </c>
    </row>
    <row r="401" spans="2:3">
      <c r="B401" s="271">
        <v>3.83</v>
      </c>
      <c r="C401" s="271">
        <f t="shared" ca="1" si="6"/>
        <v>84.004999999999995</v>
      </c>
    </row>
    <row r="402" spans="2:3">
      <c r="B402" s="271">
        <v>3.84</v>
      </c>
      <c r="C402" s="271">
        <f t="shared" ca="1" si="6"/>
        <v>83.740000000000009</v>
      </c>
    </row>
    <row r="403" spans="2:3">
      <c r="B403" s="271">
        <v>3.85</v>
      </c>
      <c r="C403" s="271">
        <f t="shared" ca="1" si="6"/>
        <v>83.474999999999994</v>
      </c>
    </row>
    <row r="404" spans="2:3">
      <c r="B404" s="271">
        <v>3.86</v>
      </c>
      <c r="C404" s="271">
        <f t="shared" ref="C404:C467" ca="1" si="7">FORECAST(B404,OFFSET($C$4,MATCH(B404,$B$4:$B$15,1)-1,0,2), OFFSET($B$4,MATCH(B404,$B$4:$B$15,1)-1,0,2))</f>
        <v>83.210000000000008</v>
      </c>
    </row>
    <row r="405" spans="2:3">
      <c r="B405" s="271">
        <v>3.87</v>
      </c>
      <c r="C405" s="271">
        <f t="shared" ca="1" si="7"/>
        <v>82.944999999999993</v>
      </c>
    </row>
    <row r="406" spans="2:3">
      <c r="B406" s="271">
        <v>3.88</v>
      </c>
      <c r="C406" s="271">
        <f t="shared" ca="1" si="7"/>
        <v>82.68</v>
      </c>
    </row>
    <row r="407" spans="2:3">
      <c r="B407" s="271">
        <v>3.89</v>
      </c>
      <c r="C407" s="271">
        <f t="shared" ca="1" si="7"/>
        <v>82.414999999999992</v>
      </c>
    </row>
    <row r="408" spans="2:3">
      <c r="B408" s="271">
        <v>3.9</v>
      </c>
      <c r="C408" s="271">
        <f t="shared" ca="1" si="7"/>
        <v>82.15</v>
      </c>
    </row>
    <row r="409" spans="2:3">
      <c r="B409" s="271">
        <v>3.91</v>
      </c>
      <c r="C409" s="271">
        <f t="shared" ca="1" si="7"/>
        <v>81.884999999999991</v>
      </c>
    </row>
    <row r="410" spans="2:3">
      <c r="B410" s="271">
        <v>3.92</v>
      </c>
      <c r="C410" s="271">
        <f t="shared" ca="1" si="7"/>
        <v>81.62</v>
      </c>
    </row>
    <row r="411" spans="2:3">
      <c r="B411" s="271">
        <v>3.93</v>
      </c>
      <c r="C411" s="271">
        <f t="shared" ca="1" si="7"/>
        <v>81.35499999999999</v>
      </c>
    </row>
    <row r="412" spans="2:3">
      <c r="B412" s="271">
        <v>3.94</v>
      </c>
      <c r="C412" s="271">
        <f t="shared" ca="1" si="7"/>
        <v>81.09</v>
      </c>
    </row>
    <row r="413" spans="2:3">
      <c r="B413" s="271">
        <v>3.95</v>
      </c>
      <c r="C413" s="271">
        <f t="shared" ca="1" si="7"/>
        <v>80.824999999999989</v>
      </c>
    </row>
    <row r="414" spans="2:3">
      <c r="B414" s="271">
        <v>3.96</v>
      </c>
      <c r="C414" s="271">
        <f t="shared" ca="1" si="7"/>
        <v>80.56</v>
      </c>
    </row>
    <row r="415" spans="2:3">
      <c r="B415" s="271">
        <v>3.97</v>
      </c>
      <c r="C415" s="271">
        <f t="shared" ca="1" si="7"/>
        <v>80.295000000000002</v>
      </c>
    </row>
    <row r="416" spans="2:3">
      <c r="B416" s="271">
        <v>3.98</v>
      </c>
      <c r="C416" s="271">
        <f t="shared" ca="1" si="7"/>
        <v>80.03</v>
      </c>
    </row>
    <row r="417" spans="2:3">
      <c r="B417" s="271">
        <v>3.99</v>
      </c>
      <c r="C417" s="271">
        <f t="shared" ca="1" si="7"/>
        <v>79.765000000000001</v>
      </c>
    </row>
    <row r="418" spans="2:3">
      <c r="B418" s="271">
        <v>4</v>
      </c>
      <c r="C418" s="271">
        <f t="shared" ca="1" si="7"/>
        <v>79.5</v>
      </c>
    </row>
    <row r="419" spans="2:3">
      <c r="B419" s="271">
        <v>4.01</v>
      </c>
      <c r="C419" s="271">
        <f t="shared" ca="1" si="7"/>
        <v>79.234999999999999</v>
      </c>
    </row>
    <row r="420" spans="2:3">
      <c r="B420" s="271">
        <v>4.0199999999999996</v>
      </c>
      <c r="C420" s="271">
        <f t="shared" ca="1" si="7"/>
        <v>78.970000000000013</v>
      </c>
    </row>
    <row r="421" spans="2:3">
      <c r="B421" s="271">
        <v>4.03</v>
      </c>
      <c r="C421" s="271">
        <f t="shared" ca="1" si="7"/>
        <v>78.704999999999998</v>
      </c>
    </row>
    <row r="422" spans="2:3">
      <c r="B422" s="271">
        <v>4.04</v>
      </c>
      <c r="C422" s="271">
        <f t="shared" ca="1" si="7"/>
        <v>78.44</v>
      </c>
    </row>
    <row r="423" spans="2:3">
      <c r="B423" s="271">
        <v>4.05</v>
      </c>
      <c r="C423" s="271">
        <f t="shared" ca="1" si="7"/>
        <v>78.175000000000011</v>
      </c>
    </row>
    <row r="424" spans="2:3">
      <c r="B424" s="271">
        <v>4.0599999999999996</v>
      </c>
      <c r="C424" s="271">
        <f t="shared" ca="1" si="7"/>
        <v>77.910000000000011</v>
      </c>
    </row>
    <row r="425" spans="2:3">
      <c r="B425" s="271">
        <v>4.07</v>
      </c>
      <c r="C425" s="271">
        <f t="shared" ca="1" si="7"/>
        <v>77.644999999999996</v>
      </c>
    </row>
    <row r="426" spans="2:3">
      <c r="B426" s="271">
        <v>4.08</v>
      </c>
      <c r="C426" s="271">
        <f t="shared" ca="1" si="7"/>
        <v>77.38</v>
      </c>
    </row>
    <row r="427" spans="2:3">
      <c r="B427" s="271">
        <v>4.09</v>
      </c>
      <c r="C427" s="271">
        <f t="shared" ca="1" si="7"/>
        <v>77.115000000000009</v>
      </c>
    </row>
    <row r="428" spans="2:3">
      <c r="B428" s="271">
        <v>4.0999999999999996</v>
      </c>
      <c r="C428" s="271">
        <f t="shared" ca="1" si="7"/>
        <v>76.850000000000009</v>
      </c>
    </row>
    <row r="429" spans="2:3">
      <c r="B429" s="271">
        <v>4.1100000000000003</v>
      </c>
      <c r="C429" s="271">
        <f t="shared" ca="1" si="7"/>
        <v>76.584999999999994</v>
      </c>
    </row>
    <row r="430" spans="2:3">
      <c r="B430" s="271">
        <v>4.12</v>
      </c>
      <c r="C430" s="271">
        <f t="shared" ca="1" si="7"/>
        <v>76.319999999999993</v>
      </c>
    </row>
    <row r="431" spans="2:3">
      <c r="B431" s="271">
        <v>4.13</v>
      </c>
      <c r="C431" s="271">
        <f t="shared" ca="1" si="7"/>
        <v>76.055000000000007</v>
      </c>
    </row>
    <row r="432" spans="2:3">
      <c r="B432" s="271">
        <v>4.1399999999999997</v>
      </c>
      <c r="C432" s="271">
        <f t="shared" ca="1" si="7"/>
        <v>75.790000000000006</v>
      </c>
    </row>
    <row r="433" spans="2:3">
      <c r="B433" s="271">
        <v>4.1500000000000004</v>
      </c>
      <c r="C433" s="271">
        <f t="shared" ca="1" si="7"/>
        <v>75.524999999999991</v>
      </c>
    </row>
    <row r="434" spans="2:3">
      <c r="B434" s="271">
        <v>4.16</v>
      </c>
      <c r="C434" s="271">
        <f t="shared" ca="1" si="7"/>
        <v>75.259999999999991</v>
      </c>
    </row>
    <row r="435" spans="2:3">
      <c r="B435" s="271">
        <v>4.17</v>
      </c>
      <c r="C435" s="271">
        <f t="shared" ca="1" si="7"/>
        <v>74.995000000000005</v>
      </c>
    </row>
    <row r="436" spans="2:3">
      <c r="B436" s="271">
        <v>4.18</v>
      </c>
      <c r="C436" s="271">
        <f t="shared" ca="1" si="7"/>
        <v>74.73</v>
      </c>
    </row>
    <row r="437" spans="2:3">
      <c r="B437" s="271">
        <v>4.1900000000000004</v>
      </c>
      <c r="C437" s="271">
        <f t="shared" ca="1" si="7"/>
        <v>74.464999999999989</v>
      </c>
    </row>
    <row r="438" spans="2:3">
      <c r="B438" s="271">
        <v>4.2</v>
      </c>
      <c r="C438" s="271">
        <f t="shared" ca="1" si="7"/>
        <v>74.199999999999989</v>
      </c>
    </row>
    <row r="439" spans="2:3">
      <c r="B439" s="271">
        <v>4.21</v>
      </c>
      <c r="C439" s="271">
        <f t="shared" ca="1" si="7"/>
        <v>73.935000000000002</v>
      </c>
    </row>
    <row r="440" spans="2:3">
      <c r="B440" s="271">
        <v>4.22</v>
      </c>
      <c r="C440" s="271">
        <f t="shared" ca="1" si="7"/>
        <v>73.67</v>
      </c>
    </row>
    <row r="441" spans="2:3">
      <c r="B441" s="271">
        <v>4.2300000000000004</v>
      </c>
      <c r="C441" s="271">
        <f t="shared" ca="1" si="7"/>
        <v>73.404999999999987</v>
      </c>
    </row>
    <row r="442" spans="2:3">
      <c r="B442" s="271">
        <v>4.24</v>
      </c>
      <c r="C442" s="271">
        <f t="shared" ca="1" si="7"/>
        <v>73.14</v>
      </c>
    </row>
    <row r="443" spans="2:3">
      <c r="B443" s="271">
        <v>4.25</v>
      </c>
      <c r="C443" s="271">
        <f t="shared" ca="1" si="7"/>
        <v>72.875</v>
      </c>
    </row>
    <row r="444" spans="2:3">
      <c r="B444" s="271">
        <v>4.26</v>
      </c>
      <c r="C444" s="271">
        <f t="shared" ca="1" si="7"/>
        <v>72.61</v>
      </c>
    </row>
    <row r="445" spans="2:3">
      <c r="B445" s="271">
        <v>4.2699999999999996</v>
      </c>
      <c r="C445" s="271">
        <f t="shared" ca="1" si="7"/>
        <v>72.345000000000013</v>
      </c>
    </row>
    <row r="446" spans="2:3">
      <c r="B446" s="271">
        <v>4.28</v>
      </c>
      <c r="C446" s="271">
        <f t="shared" ca="1" si="7"/>
        <v>72.08</v>
      </c>
    </row>
    <row r="447" spans="2:3">
      <c r="B447" s="271">
        <v>4.29</v>
      </c>
      <c r="C447" s="271">
        <f t="shared" ca="1" si="7"/>
        <v>71.814999999999998</v>
      </c>
    </row>
    <row r="448" spans="2:3">
      <c r="B448" s="271">
        <v>4.3</v>
      </c>
      <c r="C448" s="271">
        <f t="shared" ca="1" si="7"/>
        <v>71.550000000000011</v>
      </c>
    </row>
    <row r="449" spans="2:3">
      <c r="B449" s="271">
        <v>4.3099999999999996</v>
      </c>
      <c r="C449" s="271">
        <f t="shared" ca="1" si="7"/>
        <v>71.285000000000011</v>
      </c>
    </row>
    <row r="450" spans="2:3">
      <c r="B450" s="271">
        <v>4.32</v>
      </c>
      <c r="C450" s="271">
        <f t="shared" ca="1" si="7"/>
        <v>71.02</v>
      </c>
    </row>
    <row r="451" spans="2:3">
      <c r="B451" s="271">
        <v>4.33</v>
      </c>
      <c r="C451" s="271">
        <f t="shared" ca="1" si="7"/>
        <v>70.754999999999995</v>
      </c>
    </row>
    <row r="452" spans="2:3">
      <c r="B452" s="271">
        <v>4.34</v>
      </c>
      <c r="C452" s="271">
        <f t="shared" ca="1" si="7"/>
        <v>70.490000000000009</v>
      </c>
    </row>
    <row r="453" spans="2:3">
      <c r="B453" s="271">
        <v>4.3499999999999996</v>
      </c>
      <c r="C453" s="271">
        <f t="shared" ca="1" si="7"/>
        <v>70.225000000000009</v>
      </c>
    </row>
    <row r="454" spans="2:3">
      <c r="B454" s="271">
        <v>4.3600000000000003</v>
      </c>
      <c r="C454" s="271">
        <f t="shared" ca="1" si="7"/>
        <v>69.959999999999994</v>
      </c>
    </row>
    <row r="455" spans="2:3">
      <c r="B455" s="271">
        <v>4.37</v>
      </c>
      <c r="C455" s="271">
        <f t="shared" ca="1" si="7"/>
        <v>69.694999999999993</v>
      </c>
    </row>
    <row r="456" spans="2:3">
      <c r="B456" s="271">
        <v>4.38</v>
      </c>
      <c r="C456" s="271">
        <f t="shared" ca="1" si="7"/>
        <v>69.430000000000007</v>
      </c>
    </row>
    <row r="457" spans="2:3">
      <c r="B457" s="271">
        <v>4.3899999999999997</v>
      </c>
      <c r="C457" s="271">
        <f t="shared" ca="1" si="7"/>
        <v>69.165000000000006</v>
      </c>
    </row>
    <row r="458" spans="2:3">
      <c r="B458" s="271">
        <v>4.4000000000000004</v>
      </c>
      <c r="C458" s="271">
        <f t="shared" ca="1" si="7"/>
        <v>68.899999999999991</v>
      </c>
    </row>
    <row r="459" spans="2:3">
      <c r="B459" s="271">
        <v>4.41</v>
      </c>
      <c r="C459" s="271">
        <f t="shared" ca="1" si="7"/>
        <v>68.634999999999991</v>
      </c>
    </row>
    <row r="460" spans="2:3">
      <c r="B460" s="271">
        <v>4.42</v>
      </c>
      <c r="C460" s="271">
        <f t="shared" ca="1" si="7"/>
        <v>68.37</v>
      </c>
    </row>
    <row r="461" spans="2:3">
      <c r="B461" s="271">
        <v>4.43</v>
      </c>
      <c r="C461" s="271">
        <f t="shared" ca="1" si="7"/>
        <v>68.105000000000004</v>
      </c>
    </row>
    <row r="462" spans="2:3">
      <c r="B462" s="271">
        <v>4.4400000000000004</v>
      </c>
      <c r="C462" s="271">
        <f t="shared" ca="1" si="7"/>
        <v>67.839999999999989</v>
      </c>
    </row>
    <row r="463" spans="2:3">
      <c r="B463" s="271">
        <v>4.45</v>
      </c>
      <c r="C463" s="271">
        <f t="shared" ca="1" si="7"/>
        <v>67.574999999999989</v>
      </c>
    </row>
    <row r="464" spans="2:3">
      <c r="B464" s="271">
        <v>4.46</v>
      </c>
      <c r="C464" s="271">
        <f t="shared" ca="1" si="7"/>
        <v>67.31</v>
      </c>
    </row>
    <row r="465" spans="2:3">
      <c r="B465" s="271">
        <v>4.47</v>
      </c>
      <c r="C465" s="271">
        <f t="shared" ca="1" si="7"/>
        <v>67.045000000000002</v>
      </c>
    </row>
    <row r="466" spans="2:3">
      <c r="B466" s="271">
        <v>4.4800000000000004</v>
      </c>
      <c r="C466" s="271">
        <f t="shared" ca="1" si="7"/>
        <v>66.779999999999987</v>
      </c>
    </row>
    <row r="467" spans="2:3">
      <c r="B467" s="271">
        <v>4.49</v>
      </c>
      <c r="C467" s="271">
        <f t="shared" ca="1" si="7"/>
        <v>66.515000000000001</v>
      </c>
    </row>
    <row r="468" spans="2:3">
      <c r="B468" s="271">
        <v>4.5</v>
      </c>
      <c r="C468" s="271">
        <f t="shared" ref="C468:C531" ca="1" si="8">FORECAST(B468,OFFSET($C$4,MATCH(B468,$B$4:$B$15,1)-1,0,2), OFFSET($B$4,MATCH(B468,$B$4:$B$15,1)-1,0,2))</f>
        <v>66.25</v>
      </c>
    </row>
    <row r="469" spans="2:3">
      <c r="B469" s="271">
        <v>4.51</v>
      </c>
      <c r="C469" s="271">
        <f t="shared" ca="1" si="8"/>
        <v>65.984999999999999</v>
      </c>
    </row>
    <row r="470" spans="2:3">
      <c r="B470" s="271">
        <v>4.5199999999999996</v>
      </c>
      <c r="C470" s="271">
        <f t="shared" ca="1" si="8"/>
        <v>65.720000000000013</v>
      </c>
    </row>
    <row r="471" spans="2:3">
      <c r="B471" s="271">
        <v>4.53</v>
      </c>
      <c r="C471" s="271">
        <f t="shared" ca="1" si="8"/>
        <v>65.454999999999998</v>
      </c>
    </row>
    <row r="472" spans="2:3">
      <c r="B472" s="271">
        <v>4.54</v>
      </c>
      <c r="C472" s="271">
        <f t="shared" ca="1" si="8"/>
        <v>65.19</v>
      </c>
    </row>
    <row r="473" spans="2:3">
      <c r="B473" s="271">
        <v>4.55</v>
      </c>
      <c r="C473" s="271">
        <f t="shared" ca="1" si="8"/>
        <v>64.925000000000011</v>
      </c>
    </row>
    <row r="474" spans="2:3">
      <c r="B474" s="271">
        <v>4.5599999999999996</v>
      </c>
      <c r="C474" s="271">
        <f t="shared" ca="1" si="8"/>
        <v>64.660000000000011</v>
      </c>
    </row>
    <row r="475" spans="2:3">
      <c r="B475" s="271">
        <v>4.57</v>
      </c>
      <c r="C475" s="271">
        <f t="shared" ca="1" si="8"/>
        <v>64.394999999999996</v>
      </c>
    </row>
    <row r="476" spans="2:3">
      <c r="B476" s="271">
        <v>4.58</v>
      </c>
      <c r="C476" s="271">
        <f t="shared" ca="1" si="8"/>
        <v>64.13</v>
      </c>
    </row>
    <row r="477" spans="2:3">
      <c r="B477" s="271">
        <v>4.59</v>
      </c>
      <c r="C477" s="271">
        <f t="shared" ca="1" si="8"/>
        <v>63.865000000000009</v>
      </c>
    </row>
    <row r="478" spans="2:3">
      <c r="B478" s="271">
        <v>4.5999999999999996</v>
      </c>
      <c r="C478" s="271">
        <f t="shared" ca="1" si="8"/>
        <v>63.600000000000009</v>
      </c>
    </row>
    <row r="479" spans="2:3">
      <c r="B479" s="271">
        <v>4.6100000000000003</v>
      </c>
      <c r="C479" s="271">
        <f t="shared" ca="1" si="8"/>
        <v>63.334999999999994</v>
      </c>
    </row>
    <row r="480" spans="2:3">
      <c r="B480" s="271">
        <v>4.62</v>
      </c>
      <c r="C480" s="271">
        <f t="shared" ca="1" si="8"/>
        <v>63.069999999999993</v>
      </c>
    </row>
    <row r="481" spans="2:3">
      <c r="B481" s="271">
        <v>4.63</v>
      </c>
      <c r="C481" s="271">
        <f t="shared" ca="1" si="8"/>
        <v>62.805000000000007</v>
      </c>
    </row>
    <row r="482" spans="2:3">
      <c r="B482" s="271">
        <v>4.6399999999999997</v>
      </c>
      <c r="C482" s="271">
        <f t="shared" ca="1" si="8"/>
        <v>62.540000000000006</v>
      </c>
    </row>
    <row r="483" spans="2:3">
      <c r="B483" s="271">
        <v>4.6500000000000004</v>
      </c>
      <c r="C483" s="271">
        <f t="shared" ca="1" si="8"/>
        <v>62.274999999999991</v>
      </c>
    </row>
    <row r="484" spans="2:3">
      <c r="B484" s="271">
        <v>4.66</v>
      </c>
      <c r="C484" s="271">
        <f t="shared" ca="1" si="8"/>
        <v>62.009999999999991</v>
      </c>
    </row>
    <row r="485" spans="2:3">
      <c r="B485" s="271">
        <v>4.67</v>
      </c>
      <c r="C485" s="271">
        <f t="shared" ca="1" si="8"/>
        <v>61.745000000000005</v>
      </c>
    </row>
    <row r="486" spans="2:3">
      <c r="B486" s="271">
        <v>4.68</v>
      </c>
      <c r="C486" s="271">
        <f t="shared" ca="1" si="8"/>
        <v>61.480000000000004</v>
      </c>
    </row>
    <row r="487" spans="2:3">
      <c r="B487" s="271">
        <v>4.6900000000000004</v>
      </c>
      <c r="C487" s="271">
        <f t="shared" ca="1" si="8"/>
        <v>61.214999999999989</v>
      </c>
    </row>
    <row r="488" spans="2:3">
      <c r="B488" s="271">
        <v>4.7</v>
      </c>
      <c r="C488" s="271">
        <f t="shared" ca="1" si="8"/>
        <v>60.949999999999989</v>
      </c>
    </row>
    <row r="489" spans="2:3">
      <c r="B489" s="271">
        <v>4.71</v>
      </c>
      <c r="C489" s="271">
        <f t="shared" ca="1" si="8"/>
        <v>60.685000000000002</v>
      </c>
    </row>
    <row r="490" spans="2:3">
      <c r="B490" s="271">
        <v>4.72</v>
      </c>
      <c r="C490" s="271">
        <f t="shared" ca="1" si="8"/>
        <v>60.42</v>
      </c>
    </row>
    <row r="491" spans="2:3">
      <c r="B491" s="271">
        <v>4.7300000000000004</v>
      </c>
      <c r="C491" s="271">
        <f t="shared" ca="1" si="8"/>
        <v>60.154999999999987</v>
      </c>
    </row>
    <row r="492" spans="2:3">
      <c r="B492" s="271">
        <v>4.74</v>
      </c>
      <c r="C492" s="271">
        <f t="shared" ca="1" si="8"/>
        <v>59.89</v>
      </c>
    </row>
    <row r="493" spans="2:3">
      <c r="B493" s="271">
        <v>4.75</v>
      </c>
      <c r="C493" s="271">
        <f t="shared" ca="1" si="8"/>
        <v>59.625</v>
      </c>
    </row>
    <row r="494" spans="2:3">
      <c r="B494" s="271">
        <v>4.76</v>
      </c>
      <c r="C494" s="271">
        <f t="shared" ca="1" si="8"/>
        <v>59.36</v>
      </c>
    </row>
    <row r="495" spans="2:3">
      <c r="B495" s="271">
        <v>4.7699999999999996</v>
      </c>
      <c r="C495" s="271">
        <f t="shared" ca="1" si="8"/>
        <v>59.095000000000013</v>
      </c>
    </row>
    <row r="496" spans="2:3">
      <c r="B496" s="271">
        <v>4.78</v>
      </c>
      <c r="C496" s="271">
        <f t="shared" ca="1" si="8"/>
        <v>58.83</v>
      </c>
    </row>
    <row r="497" spans="2:3">
      <c r="B497" s="271">
        <v>4.79</v>
      </c>
      <c r="C497" s="271">
        <f t="shared" ca="1" si="8"/>
        <v>58.564999999999998</v>
      </c>
    </row>
    <row r="498" spans="2:3">
      <c r="B498" s="271">
        <v>4.8</v>
      </c>
      <c r="C498" s="271">
        <f t="shared" ca="1" si="8"/>
        <v>58.300000000000011</v>
      </c>
    </row>
    <row r="499" spans="2:3">
      <c r="B499" s="271">
        <v>4.8099999999999996</v>
      </c>
      <c r="C499" s="271">
        <f t="shared" ca="1" si="8"/>
        <v>58.035000000000011</v>
      </c>
    </row>
    <row r="500" spans="2:3">
      <c r="B500" s="271">
        <v>4.82</v>
      </c>
      <c r="C500" s="271">
        <f t="shared" ca="1" si="8"/>
        <v>57.769999999999996</v>
      </c>
    </row>
    <row r="501" spans="2:3">
      <c r="B501" s="271">
        <v>4.83</v>
      </c>
      <c r="C501" s="271">
        <f t="shared" ca="1" si="8"/>
        <v>57.504999999999995</v>
      </c>
    </row>
    <row r="502" spans="2:3">
      <c r="B502" s="271">
        <v>4.84</v>
      </c>
      <c r="C502" s="271">
        <f t="shared" ca="1" si="8"/>
        <v>57.240000000000009</v>
      </c>
    </row>
    <row r="503" spans="2:3">
      <c r="B503" s="271">
        <v>4.8499999999999996</v>
      </c>
      <c r="C503" s="271">
        <f t="shared" ca="1" si="8"/>
        <v>56.975000000000023</v>
      </c>
    </row>
    <row r="504" spans="2:3">
      <c r="B504" s="271">
        <v>4.8600000000000003</v>
      </c>
      <c r="C504" s="271">
        <f t="shared" ca="1" si="8"/>
        <v>56.70999999999998</v>
      </c>
    </row>
    <row r="505" spans="2:3">
      <c r="B505" s="271">
        <v>4.87</v>
      </c>
      <c r="C505" s="271">
        <f t="shared" ca="1" si="8"/>
        <v>56.444999999999993</v>
      </c>
    </row>
    <row r="506" spans="2:3">
      <c r="B506" s="271">
        <v>4.88</v>
      </c>
      <c r="C506" s="271">
        <f t="shared" ca="1" si="8"/>
        <v>56.180000000000007</v>
      </c>
    </row>
    <row r="507" spans="2:3">
      <c r="B507" s="271">
        <v>4.8899999999999997</v>
      </c>
      <c r="C507" s="271">
        <f t="shared" ca="1" si="8"/>
        <v>55.91500000000002</v>
      </c>
    </row>
    <row r="508" spans="2:3">
      <c r="B508" s="271">
        <v>4.9000000000000004</v>
      </c>
      <c r="C508" s="271">
        <f t="shared" ca="1" si="8"/>
        <v>55.649999999999977</v>
      </c>
    </row>
    <row r="509" spans="2:3">
      <c r="B509" s="271">
        <v>4.91</v>
      </c>
      <c r="C509" s="271">
        <f t="shared" ca="1" si="8"/>
        <v>55.384999999999991</v>
      </c>
    </row>
    <row r="510" spans="2:3">
      <c r="B510" s="271">
        <v>4.92</v>
      </c>
      <c r="C510" s="271">
        <f t="shared" ca="1" si="8"/>
        <v>55.120000000000005</v>
      </c>
    </row>
    <row r="511" spans="2:3">
      <c r="B511" s="271">
        <v>4.93</v>
      </c>
      <c r="C511" s="271">
        <f t="shared" ca="1" si="8"/>
        <v>54.855000000000018</v>
      </c>
    </row>
    <row r="512" spans="2:3">
      <c r="B512" s="271">
        <v>4.9400000000000004</v>
      </c>
      <c r="C512" s="271">
        <f t="shared" ca="1" si="8"/>
        <v>54.59</v>
      </c>
    </row>
    <row r="513" spans="2:3">
      <c r="B513" s="271">
        <v>4.95</v>
      </c>
      <c r="C513" s="271">
        <f t="shared" ca="1" si="8"/>
        <v>54.324999999999989</v>
      </c>
    </row>
    <row r="514" spans="2:3">
      <c r="B514" s="271">
        <v>4.96</v>
      </c>
      <c r="C514" s="271">
        <f t="shared" ca="1" si="8"/>
        <v>54.06</v>
      </c>
    </row>
    <row r="515" spans="2:3">
      <c r="B515" s="271">
        <v>4.97</v>
      </c>
      <c r="C515" s="271">
        <f t="shared" ca="1" si="8"/>
        <v>53.795000000000016</v>
      </c>
    </row>
    <row r="516" spans="2:3">
      <c r="B516" s="271">
        <v>4.9800000000000004</v>
      </c>
      <c r="C516" s="271">
        <f t="shared" ca="1" si="8"/>
        <v>53.53</v>
      </c>
    </row>
    <row r="517" spans="2:3">
      <c r="B517" s="271">
        <v>4.99</v>
      </c>
      <c r="C517" s="271">
        <f t="shared" ca="1" si="8"/>
        <v>53.264999999999986</v>
      </c>
    </row>
    <row r="518" spans="2:3">
      <c r="B518" s="271">
        <v>5</v>
      </c>
      <c r="C518" s="271">
        <f t="shared" ca="1" si="8"/>
        <v>53</v>
      </c>
    </row>
    <row r="519" spans="2:3">
      <c r="B519" s="271">
        <v>5.01</v>
      </c>
      <c r="C519" s="271">
        <f t="shared" ca="1" si="8"/>
        <v>52.735000000000014</v>
      </c>
    </row>
    <row r="520" spans="2:3">
      <c r="B520" s="271">
        <v>5.0199999999999996</v>
      </c>
      <c r="C520" s="271">
        <f t="shared" ca="1" si="8"/>
        <v>52.47</v>
      </c>
    </row>
    <row r="521" spans="2:3">
      <c r="B521" s="271">
        <v>5.03</v>
      </c>
      <c r="C521" s="271">
        <f t="shared" ca="1" si="8"/>
        <v>52.204999999999984</v>
      </c>
    </row>
    <row r="522" spans="2:3">
      <c r="B522" s="271">
        <v>5.04</v>
      </c>
      <c r="C522" s="271">
        <f t="shared" ca="1" si="8"/>
        <v>51.94</v>
      </c>
    </row>
    <row r="523" spans="2:3">
      <c r="B523" s="271">
        <v>5.05</v>
      </c>
      <c r="C523" s="271">
        <f t="shared" ca="1" si="8"/>
        <v>51.675000000000011</v>
      </c>
    </row>
    <row r="524" spans="2:3">
      <c r="B524" s="271">
        <v>5.0599999999999996</v>
      </c>
      <c r="C524" s="271">
        <f t="shared" ca="1" si="8"/>
        <v>51.41</v>
      </c>
    </row>
    <row r="525" spans="2:3">
      <c r="B525" s="271">
        <v>5.07</v>
      </c>
      <c r="C525" s="271">
        <f t="shared" ca="1" si="8"/>
        <v>51.144999999999982</v>
      </c>
    </row>
    <row r="526" spans="2:3">
      <c r="B526" s="271">
        <v>5.08</v>
      </c>
      <c r="C526" s="271">
        <f t="shared" ca="1" si="8"/>
        <v>50.879999999999995</v>
      </c>
    </row>
    <row r="527" spans="2:3">
      <c r="B527" s="271">
        <v>5.09</v>
      </c>
      <c r="C527" s="271">
        <f t="shared" ca="1" si="8"/>
        <v>50.615000000000009</v>
      </c>
    </row>
    <row r="528" spans="2:3">
      <c r="B528" s="271">
        <v>5.0999999999999996</v>
      </c>
      <c r="C528" s="271">
        <f t="shared" ca="1" si="8"/>
        <v>50.350000000000023</v>
      </c>
    </row>
    <row r="529" spans="2:3">
      <c r="B529" s="271">
        <v>5.1100000000000003</v>
      </c>
      <c r="C529" s="271">
        <f t="shared" ca="1" si="8"/>
        <v>50.08499999999998</v>
      </c>
    </row>
    <row r="530" spans="2:3">
      <c r="B530" s="271">
        <v>5.12</v>
      </c>
      <c r="C530" s="271">
        <f t="shared" ca="1" si="8"/>
        <v>49.819999999999993</v>
      </c>
    </row>
    <row r="531" spans="2:3">
      <c r="B531" s="271">
        <v>5.13</v>
      </c>
      <c r="C531" s="271">
        <f t="shared" ca="1" si="8"/>
        <v>49.555000000000007</v>
      </c>
    </row>
    <row r="532" spans="2:3">
      <c r="B532" s="271">
        <v>5.14</v>
      </c>
      <c r="C532" s="271">
        <f t="shared" ref="C532:C595" ca="1" si="9">FORECAST(B532,OFFSET($C$4,MATCH(B532,$B$4:$B$15,1)-1,0,2), OFFSET($B$4,MATCH(B532,$B$4:$B$15,1)-1,0,2))</f>
        <v>49.29000000000002</v>
      </c>
    </row>
    <row r="533" spans="2:3">
      <c r="B533" s="271">
        <v>5.15</v>
      </c>
      <c r="C533" s="271">
        <f t="shared" ca="1" si="9"/>
        <v>49.024999999999977</v>
      </c>
    </row>
    <row r="534" spans="2:3">
      <c r="B534" s="271">
        <v>5.16</v>
      </c>
      <c r="C534" s="271">
        <f t="shared" ca="1" si="9"/>
        <v>48.759999999999991</v>
      </c>
    </row>
    <row r="535" spans="2:3">
      <c r="B535" s="271">
        <v>5.17</v>
      </c>
      <c r="C535" s="271">
        <f t="shared" ca="1" si="9"/>
        <v>48.495000000000005</v>
      </c>
    </row>
    <row r="536" spans="2:3">
      <c r="B536" s="271">
        <v>5.18</v>
      </c>
      <c r="C536" s="271">
        <f t="shared" ca="1" si="9"/>
        <v>48.230000000000018</v>
      </c>
    </row>
    <row r="537" spans="2:3">
      <c r="B537" s="271">
        <v>5.19</v>
      </c>
      <c r="C537" s="271">
        <f t="shared" ca="1" si="9"/>
        <v>47.965000000000003</v>
      </c>
    </row>
    <row r="538" spans="2:3">
      <c r="B538" s="271">
        <v>5.2</v>
      </c>
      <c r="C538" s="271">
        <f t="shared" ca="1" si="9"/>
        <v>47.699999999999989</v>
      </c>
    </row>
    <row r="539" spans="2:3">
      <c r="B539" s="271">
        <v>5.21</v>
      </c>
      <c r="C539" s="271">
        <f t="shared" ca="1" si="9"/>
        <v>47.435000000000002</v>
      </c>
    </row>
    <row r="540" spans="2:3">
      <c r="B540" s="271">
        <v>5.22</v>
      </c>
      <c r="C540" s="271">
        <f t="shared" ca="1" si="9"/>
        <v>47.170000000000016</v>
      </c>
    </row>
    <row r="541" spans="2:3">
      <c r="B541" s="271">
        <v>5.23</v>
      </c>
      <c r="C541" s="271">
        <f t="shared" ca="1" si="9"/>
        <v>46.905000000000001</v>
      </c>
    </row>
    <row r="542" spans="2:3">
      <c r="B542" s="271">
        <v>5.24</v>
      </c>
      <c r="C542" s="271">
        <f t="shared" ca="1" si="9"/>
        <v>46.639999999999986</v>
      </c>
    </row>
    <row r="543" spans="2:3">
      <c r="B543" s="271">
        <v>5.25</v>
      </c>
      <c r="C543" s="271">
        <f t="shared" ca="1" si="9"/>
        <v>46.375</v>
      </c>
    </row>
    <row r="544" spans="2:3">
      <c r="B544" s="271">
        <v>5.26</v>
      </c>
      <c r="C544" s="271">
        <f t="shared" ca="1" si="9"/>
        <v>46.110000000000014</v>
      </c>
    </row>
    <row r="545" spans="2:3">
      <c r="B545" s="271">
        <v>5.27</v>
      </c>
      <c r="C545" s="271">
        <f t="shared" ca="1" si="9"/>
        <v>45.844999999999999</v>
      </c>
    </row>
    <row r="546" spans="2:3">
      <c r="B546" s="271">
        <v>5.28</v>
      </c>
      <c r="C546" s="271">
        <f t="shared" ca="1" si="9"/>
        <v>45.579999999999984</v>
      </c>
    </row>
    <row r="547" spans="2:3">
      <c r="B547" s="271">
        <v>5.29</v>
      </c>
      <c r="C547" s="271">
        <f t="shared" ca="1" si="9"/>
        <v>45.314999999999998</v>
      </c>
    </row>
    <row r="548" spans="2:3">
      <c r="B548" s="271">
        <v>5.3</v>
      </c>
      <c r="C548" s="271">
        <f t="shared" ca="1" si="9"/>
        <v>45.050000000000011</v>
      </c>
    </row>
    <row r="549" spans="2:3">
      <c r="B549" s="271">
        <v>5.31</v>
      </c>
      <c r="C549" s="271">
        <f t="shared" ca="1" si="9"/>
        <v>44.784999999999997</v>
      </c>
    </row>
    <row r="550" spans="2:3">
      <c r="B550" s="271">
        <v>5.32</v>
      </c>
      <c r="C550" s="271">
        <f t="shared" ca="1" si="9"/>
        <v>44.519999999999982</v>
      </c>
    </row>
    <row r="551" spans="2:3">
      <c r="B551" s="271">
        <v>5.33</v>
      </c>
      <c r="C551" s="271">
        <f t="shared" ca="1" si="9"/>
        <v>44.254999999999995</v>
      </c>
    </row>
    <row r="552" spans="2:3">
      <c r="B552" s="271">
        <v>5.34</v>
      </c>
      <c r="C552" s="271">
        <f t="shared" ca="1" si="9"/>
        <v>43.990000000000009</v>
      </c>
    </row>
    <row r="553" spans="2:3">
      <c r="B553" s="271">
        <v>5.35</v>
      </c>
      <c r="C553" s="271">
        <f t="shared" ca="1" si="9"/>
        <v>43.725000000000023</v>
      </c>
    </row>
    <row r="554" spans="2:3">
      <c r="B554" s="271">
        <v>5.36</v>
      </c>
      <c r="C554" s="271">
        <f t="shared" ca="1" si="9"/>
        <v>43.45999999999998</v>
      </c>
    </row>
    <row r="555" spans="2:3">
      <c r="B555" s="271">
        <v>5.37</v>
      </c>
      <c r="C555" s="271">
        <f t="shared" ca="1" si="9"/>
        <v>43.194999999999993</v>
      </c>
    </row>
    <row r="556" spans="2:3">
      <c r="B556" s="271">
        <v>5.38</v>
      </c>
      <c r="C556" s="271">
        <f t="shared" ca="1" si="9"/>
        <v>42.930000000000007</v>
      </c>
    </row>
    <row r="557" spans="2:3">
      <c r="B557" s="271">
        <v>5.39</v>
      </c>
      <c r="C557" s="271">
        <f t="shared" ca="1" si="9"/>
        <v>42.66500000000002</v>
      </c>
    </row>
    <row r="558" spans="2:3">
      <c r="B558" s="271">
        <v>5.4</v>
      </c>
      <c r="C558" s="271">
        <f t="shared" ca="1" si="9"/>
        <v>42.399999999999977</v>
      </c>
    </row>
    <row r="559" spans="2:3">
      <c r="B559" s="271">
        <v>5.41</v>
      </c>
      <c r="C559" s="271">
        <f t="shared" ca="1" si="9"/>
        <v>42.134999999999991</v>
      </c>
    </row>
    <row r="560" spans="2:3">
      <c r="B560" s="271">
        <v>5.42</v>
      </c>
      <c r="C560" s="271">
        <f t="shared" ca="1" si="9"/>
        <v>41.870000000000005</v>
      </c>
    </row>
    <row r="561" spans="2:3">
      <c r="B561" s="271">
        <v>5.43</v>
      </c>
      <c r="C561" s="271">
        <f t="shared" ca="1" si="9"/>
        <v>41.605000000000018</v>
      </c>
    </row>
    <row r="562" spans="2:3">
      <c r="B562" s="271">
        <v>5.44</v>
      </c>
      <c r="C562" s="271">
        <f t="shared" ca="1" si="9"/>
        <v>41.34</v>
      </c>
    </row>
    <row r="563" spans="2:3">
      <c r="B563" s="271">
        <v>5.45</v>
      </c>
      <c r="C563" s="271">
        <f t="shared" ca="1" si="9"/>
        <v>41.074999999999989</v>
      </c>
    </row>
    <row r="564" spans="2:3">
      <c r="B564" s="271">
        <v>5.46</v>
      </c>
      <c r="C564" s="271">
        <f t="shared" ca="1" si="9"/>
        <v>40.81</v>
      </c>
    </row>
    <row r="565" spans="2:3">
      <c r="B565" s="271">
        <v>5.47</v>
      </c>
      <c r="C565" s="271">
        <f t="shared" ca="1" si="9"/>
        <v>40.545000000000016</v>
      </c>
    </row>
    <row r="566" spans="2:3">
      <c r="B566" s="271">
        <v>5.48</v>
      </c>
      <c r="C566" s="271">
        <f t="shared" ca="1" si="9"/>
        <v>40.28</v>
      </c>
    </row>
    <row r="567" spans="2:3">
      <c r="B567" s="271">
        <v>5.49</v>
      </c>
      <c r="C567" s="271">
        <f t="shared" ca="1" si="9"/>
        <v>40.014999999999986</v>
      </c>
    </row>
    <row r="568" spans="2:3">
      <c r="B568" s="271">
        <v>5.5</v>
      </c>
      <c r="C568" s="271">
        <f t="shared" ca="1" si="9"/>
        <v>39.75</v>
      </c>
    </row>
    <row r="569" spans="2:3">
      <c r="B569" s="271">
        <v>5.51</v>
      </c>
      <c r="C569" s="271">
        <f t="shared" ca="1" si="9"/>
        <v>39.485000000000014</v>
      </c>
    </row>
    <row r="570" spans="2:3">
      <c r="B570" s="271">
        <v>5.52</v>
      </c>
      <c r="C570" s="271">
        <f t="shared" ca="1" si="9"/>
        <v>39.22</v>
      </c>
    </row>
    <row r="571" spans="2:3">
      <c r="B571" s="271">
        <v>5.53</v>
      </c>
      <c r="C571" s="271">
        <f t="shared" ca="1" si="9"/>
        <v>38.954999999999984</v>
      </c>
    </row>
    <row r="572" spans="2:3">
      <c r="B572" s="271">
        <v>5.54</v>
      </c>
      <c r="C572" s="271">
        <f t="shared" ca="1" si="9"/>
        <v>38.69</v>
      </c>
    </row>
    <row r="573" spans="2:3">
      <c r="B573" s="271">
        <v>5.55</v>
      </c>
      <c r="C573" s="271">
        <f t="shared" ca="1" si="9"/>
        <v>38.425000000000011</v>
      </c>
    </row>
    <row r="574" spans="2:3">
      <c r="B574" s="271">
        <v>5.56</v>
      </c>
      <c r="C574" s="271">
        <f t="shared" ca="1" si="9"/>
        <v>38.159999999999997</v>
      </c>
    </row>
    <row r="575" spans="2:3">
      <c r="B575" s="271">
        <v>5.57</v>
      </c>
      <c r="C575" s="271">
        <f t="shared" ca="1" si="9"/>
        <v>37.894999999999982</v>
      </c>
    </row>
    <row r="576" spans="2:3">
      <c r="B576" s="271">
        <v>5.58</v>
      </c>
      <c r="C576" s="271">
        <f t="shared" ca="1" si="9"/>
        <v>37.629999999999995</v>
      </c>
    </row>
    <row r="577" spans="2:3">
      <c r="B577" s="271">
        <v>5.59</v>
      </c>
      <c r="C577" s="271">
        <f t="shared" ca="1" si="9"/>
        <v>37.365000000000009</v>
      </c>
    </row>
    <row r="578" spans="2:3">
      <c r="B578" s="271">
        <v>5.6</v>
      </c>
      <c r="C578" s="271">
        <f t="shared" ca="1" si="9"/>
        <v>37.100000000000023</v>
      </c>
    </row>
    <row r="579" spans="2:3">
      <c r="B579" s="271">
        <v>5.61</v>
      </c>
      <c r="C579" s="271">
        <f t="shared" ca="1" si="9"/>
        <v>36.83499999999998</v>
      </c>
    </row>
    <row r="580" spans="2:3">
      <c r="B580" s="271">
        <v>5.62</v>
      </c>
      <c r="C580" s="271">
        <f t="shared" ca="1" si="9"/>
        <v>36.569999999999993</v>
      </c>
    </row>
    <row r="581" spans="2:3">
      <c r="B581" s="271">
        <v>5.63</v>
      </c>
      <c r="C581" s="271">
        <f t="shared" ca="1" si="9"/>
        <v>36.305000000000007</v>
      </c>
    </row>
    <row r="582" spans="2:3">
      <c r="B582" s="271">
        <v>5.64</v>
      </c>
      <c r="C582" s="271">
        <f t="shared" ca="1" si="9"/>
        <v>36.04000000000002</v>
      </c>
    </row>
    <row r="583" spans="2:3">
      <c r="B583" s="271">
        <v>5.65</v>
      </c>
      <c r="C583" s="271">
        <f t="shared" ca="1" si="9"/>
        <v>35.774999999999977</v>
      </c>
    </row>
    <row r="584" spans="2:3">
      <c r="B584" s="271">
        <v>5.66</v>
      </c>
      <c r="C584" s="271">
        <f t="shared" ca="1" si="9"/>
        <v>35.509999999999991</v>
      </c>
    </row>
    <row r="585" spans="2:3">
      <c r="B585" s="271">
        <v>5.67</v>
      </c>
      <c r="C585" s="271">
        <f t="shared" ca="1" si="9"/>
        <v>35.245000000000005</v>
      </c>
    </row>
    <row r="586" spans="2:3">
      <c r="B586" s="271">
        <v>5.68</v>
      </c>
      <c r="C586" s="271">
        <f t="shared" ca="1" si="9"/>
        <v>34.980000000000018</v>
      </c>
    </row>
    <row r="587" spans="2:3">
      <c r="B587" s="271">
        <v>5.69</v>
      </c>
      <c r="C587" s="271">
        <f t="shared" ca="1" si="9"/>
        <v>34.715000000000003</v>
      </c>
    </row>
    <row r="588" spans="2:3">
      <c r="B588" s="271">
        <v>5.7</v>
      </c>
      <c r="C588" s="271">
        <f t="shared" ca="1" si="9"/>
        <v>34.449999999999989</v>
      </c>
    </row>
    <row r="589" spans="2:3">
      <c r="B589" s="271">
        <v>5.71</v>
      </c>
      <c r="C589" s="271">
        <f t="shared" ca="1" si="9"/>
        <v>34.185000000000002</v>
      </c>
    </row>
    <row r="590" spans="2:3">
      <c r="B590" s="271">
        <v>5.72</v>
      </c>
      <c r="C590" s="271">
        <f t="shared" ca="1" si="9"/>
        <v>33.920000000000016</v>
      </c>
    </row>
    <row r="591" spans="2:3">
      <c r="B591" s="271">
        <v>5.73</v>
      </c>
      <c r="C591" s="271">
        <f t="shared" ca="1" si="9"/>
        <v>33.655000000000001</v>
      </c>
    </row>
    <row r="592" spans="2:3">
      <c r="B592" s="271">
        <v>5.74</v>
      </c>
      <c r="C592" s="271">
        <f t="shared" ca="1" si="9"/>
        <v>33.389999999999986</v>
      </c>
    </row>
    <row r="593" spans="2:3">
      <c r="B593" s="271">
        <v>5.75</v>
      </c>
      <c r="C593" s="271">
        <f t="shared" ca="1" si="9"/>
        <v>33.125</v>
      </c>
    </row>
    <row r="594" spans="2:3">
      <c r="B594" s="271">
        <v>5.76</v>
      </c>
      <c r="C594" s="271">
        <f t="shared" ca="1" si="9"/>
        <v>32.860000000000014</v>
      </c>
    </row>
    <row r="595" spans="2:3">
      <c r="B595" s="271">
        <v>5.77</v>
      </c>
      <c r="C595" s="271">
        <f t="shared" ca="1" si="9"/>
        <v>32.594999999999999</v>
      </c>
    </row>
    <row r="596" spans="2:3">
      <c r="B596" s="271">
        <v>5.78</v>
      </c>
      <c r="C596" s="271">
        <f t="shared" ref="C596:C617" ca="1" si="10">FORECAST(B596,OFFSET($C$4,MATCH(B596,$B$4:$B$15,1)-1,0,2), OFFSET($B$4,MATCH(B596,$B$4:$B$15,1)-1,0,2))</f>
        <v>32.329999999999984</v>
      </c>
    </row>
    <row r="597" spans="2:3">
      <c r="B597" s="271">
        <v>5.79</v>
      </c>
      <c r="C597" s="271">
        <f t="shared" ca="1" si="10"/>
        <v>32.064999999999998</v>
      </c>
    </row>
    <row r="598" spans="2:3">
      <c r="B598" s="271">
        <v>5.8</v>
      </c>
      <c r="C598" s="271">
        <f t="shared" ca="1" si="10"/>
        <v>31.800000000000011</v>
      </c>
    </row>
    <row r="599" spans="2:3">
      <c r="B599" s="271">
        <v>5.81</v>
      </c>
      <c r="C599" s="271">
        <f t="shared" ca="1" si="10"/>
        <v>31.534999999999997</v>
      </c>
    </row>
    <row r="600" spans="2:3">
      <c r="B600" s="271">
        <v>5.82</v>
      </c>
      <c r="C600" s="271">
        <f t="shared" ca="1" si="10"/>
        <v>31.269999999999982</v>
      </c>
    </row>
    <row r="601" spans="2:3">
      <c r="B601" s="271">
        <v>5.83</v>
      </c>
      <c r="C601" s="271">
        <f t="shared" ca="1" si="10"/>
        <v>31.004999999999995</v>
      </c>
    </row>
    <row r="602" spans="2:3">
      <c r="B602" s="271">
        <v>5.84</v>
      </c>
      <c r="C602" s="271">
        <f t="shared" ca="1" si="10"/>
        <v>30.740000000000009</v>
      </c>
    </row>
    <row r="603" spans="2:3">
      <c r="B603" s="271">
        <v>5.85</v>
      </c>
      <c r="C603" s="271">
        <f t="shared" ca="1" si="10"/>
        <v>30.475000000000023</v>
      </c>
    </row>
    <row r="604" spans="2:3">
      <c r="B604" s="271">
        <v>5.86</v>
      </c>
      <c r="C604" s="271">
        <f t="shared" ca="1" si="10"/>
        <v>30.20999999999998</v>
      </c>
    </row>
    <row r="605" spans="2:3">
      <c r="B605" s="271">
        <v>5.87</v>
      </c>
      <c r="C605" s="271">
        <f t="shared" ca="1" si="10"/>
        <v>29.944999999999993</v>
      </c>
    </row>
    <row r="606" spans="2:3">
      <c r="B606" s="271">
        <v>5.88</v>
      </c>
      <c r="C606" s="271">
        <f t="shared" ca="1" si="10"/>
        <v>29.680000000000007</v>
      </c>
    </row>
    <row r="607" spans="2:3">
      <c r="B607" s="271">
        <v>5.89</v>
      </c>
      <c r="C607" s="271">
        <f t="shared" ca="1" si="10"/>
        <v>29.41500000000002</v>
      </c>
    </row>
    <row r="608" spans="2:3">
      <c r="B608" s="271">
        <v>5.9</v>
      </c>
      <c r="C608" s="271">
        <f t="shared" ca="1" si="10"/>
        <v>29.149999999999977</v>
      </c>
    </row>
    <row r="609" spans="2:3">
      <c r="B609" s="271">
        <v>5.91</v>
      </c>
      <c r="C609" s="271">
        <f t="shared" ca="1" si="10"/>
        <v>28.884999999999991</v>
      </c>
    </row>
    <row r="610" spans="2:3">
      <c r="B610" s="271">
        <v>5.92</v>
      </c>
      <c r="C610" s="271">
        <f t="shared" ca="1" si="10"/>
        <v>28.620000000000005</v>
      </c>
    </row>
    <row r="611" spans="2:3">
      <c r="B611" s="271">
        <v>5.93</v>
      </c>
      <c r="C611" s="271">
        <f t="shared" ca="1" si="10"/>
        <v>28.355000000000018</v>
      </c>
    </row>
    <row r="612" spans="2:3">
      <c r="B612" s="271">
        <v>5.94</v>
      </c>
      <c r="C612" s="271">
        <f t="shared" ca="1" si="10"/>
        <v>28.090000000000003</v>
      </c>
    </row>
    <row r="613" spans="2:3">
      <c r="B613" s="271">
        <v>5.95</v>
      </c>
      <c r="C613" s="271">
        <f t="shared" ca="1" si="10"/>
        <v>27.824999999999989</v>
      </c>
    </row>
    <row r="614" spans="2:3">
      <c r="B614" s="271">
        <v>5.96</v>
      </c>
      <c r="C614" s="271">
        <f t="shared" ca="1" si="10"/>
        <v>27.560000000000002</v>
      </c>
    </row>
    <row r="615" spans="2:3">
      <c r="B615" s="271">
        <v>5.97</v>
      </c>
      <c r="C615" s="271">
        <f t="shared" ca="1" si="10"/>
        <v>27.295000000000016</v>
      </c>
    </row>
    <row r="616" spans="2:3">
      <c r="B616" s="271">
        <v>5.98</v>
      </c>
      <c r="C616" s="271">
        <f t="shared" ca="1" si="10"/>
        <v>27.03</v>
      </c>
    </row>
    <row r="617" spans="2:3">
      <c r="B617" s="271">
        <v>5.99</v>
      </c>
      <c r="C617" s="271">
        <f t="shared" ca="1" si="10"/>
        <v>26.764999999999986</v>
      </c>
    </row>
    <row r="618" spans="2:3">
      <c r="B618" s="271">
        <v>6</v>
      </c>
      <c r="C618" s="271">
        <f>C15</f>
        <v>26.5</v>
      </c>
    </row>
  </sheetData>
  <mergeCells count="1">
    <mergeCell ref="B16:C16"/>
  </mergeCells>
  <phoneticPr fontId="8"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2.xml><?xml version="1.0" encoding="utf-8"?>
<ds:datastoreItem xmlns:ds="http://schemas.openxmlformats.org/officeDocument/2006/customXml" ds:itemID="{1D678B0B-3B8F-4054-95B3-9DC9C5242071}">
  <ds:schemaRefs>
    <ds:schemaRef ds:uri="http://purl.org/dc/terms/"/>
    <ds:schemaRef ds:uri="4a5dd90e-367a-41ec-8f90-a2fa4b8e94f7"/>
    <ds:schemaRef ds:uri="http://schemas.microsoft.com/office/2006/documentManagement/types"/>
    <ds:schemaRef ds:uri="http://schemas.microsoft.com/office/2006/metadata/properties"/>
    <ds:schemaRef ds:uri="5bee7c71-cfe6-48ab-9ba7-3a914dd5e4c4"/>
    <ds:schemaRef ds:uri="http://purl.org/dc/elements/1.1/"/>
    <ds:schemaRef ds:uri="http://schemas.microsoft.com/office/infopath/2007/PartnerControls"/>
    <ds:schemaRef ds:uri="http://schemas.openxmlformats.org/package/2006/metadata/core-properties"/>
    <ds:schemaRef ds:uri="d169844b-d1ff-4126-87e2-905c6feede16"/>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B79B15BF-43A0-4E42-BF60-A52502B9D0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34</vt:i4>
      </vt:variant>
    </vt:vector>
  </HeadingPairs>
  <TitlesOfParts>
    <vt:vector size="44" baseType="lpstr">
      <vt:lpstr>Apartment Buildings</vt:lpstr>
      <vt:lpstr>version control</vt:lpstr>
      <vt:lpstr>Reverse Calculator</vt:lpstr>
      <vt:lpstr>Reverse Calculator_ERF</vt:lpstr>
      <vt:lpstr>Climate by postcode</vt:lpstr>
      <vt:lpstr>SGEx</vt:lpstr>
      <vt:lpstr>SSC (A)</vt:lpstr>
      <vt:lpstr>BenchmarkFactors</vt:lpstr>
      <vt:lpstr>Rating Bands</vt:lpstr>
      <vt:lpstr>NGA Factors 2020</vt:lpstr>
      <vt:lpstr>'Reverse Calculator_ERF'!CentralACAprts</vt:lpstr>
      <vt:lpstr>CentralACAprts</vt:lpstr>
      <vt:lpstr>'Reverse Calculator_ERF'!CentralACWater</vt:lpstr>
      <vt:lpstr>CentralACWater</vt:lpstr>
      <vt:lpstr>'Reverse Calculator_ERF'!CentralColdWater</vt:lpstr>
      <vt:lpstr>CentralColdWater</vt:lpstr>
      <vt:lpstr>'Reverse Calculator_ERF'!ColdWaterAprt</vt:lpstr>
      <vt:lpstr>ColdWaterAprt</vt:lpstr>
      <vt:lpstr>'Reverse Calculator_ERF'!ColdWaterCentralDHW</vt:lpstr>
      <vt:lpstr>ColdWaterCentralDHW</vt:lpstr>
      <vt:lpstr>'Reverse Calculator_ERF'!ColdWaterCentralNoDHW</vt:lpstr>
      <vt:lpstr>ColdWaterCentralNoDHW</vt:lpstr>
      <vt:lpstr>'Reverse Calculator_ERF'!CondWaterAprt</vt:lpstr>
      <vt:lpstr>CondWaterAprt</vt:lpstr>
      <vt:lpstr>'Reverse Calculator_ERF'!Diesel</vt:lpstr>
      <vt:lpstr>Diesel</vt:lpstr>
      <vt:lpstr>'Reverse Calculator_ERF'!Efdiesel</vt:lpstr>
      <vt:lpstr>Efdiesel</vt:lpstr>
      <vt:lpstr>'Reverse Calculator_ERF'!Elec</vt:lpstr>
      <vt:lpstr>Elec</vt:lpstr>
      <vt:lpstr>'Reverse Calculator_ERF'!Gas</vt:lpstr>
      <vt:lpstr>Gas</vt:lpstr>
      <vt:lpstr>'Reverse Calculator_ERF'!LiftAprt</vt:lpstr>
      <vt:lpstr>LiftAprt</vt:lpstr>
      <vt:lpstr>'Reverse Calculator_ERF'!MVCarParks</vt:lpstr>
      <vt:lpstr>MVCarParks</vt:lpstr>
      <vt:lpstr>'Reverse Calculator_ERF'!NoCentralACAprt</vt:lpstr>
      <vt:lpstr>NoCentralACAprt</vt:lpstr>
      <vt:lpstr>'Reverse Calculator_ERF'!NoofAprts</vt:lpstr>
      <vt:lpstr>NoofAprts</vt:lpstr>
      <vt:lpstr>'Reverse Calculator_ERF'!NVCarParks</vt:lpstr>
      <vt:lpstr>NVCarParks</vt:lpstr>
      <vt:lpstr>'Reverse Calculator_ERF'!Postcode</vt:lpstr>
      <vt:lpstr>Postcode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cp:lastModifiedBy>
  <cp:revision/>
  <dcterms:created xsi:type="dcterms:W3CDTF">2021-01-04T02:42:11Z</dcterms:created>
  <dcterms:modified xsi:type="dcterms:W3CDTF">2025-04-11T05:55:39Z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