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tennel01\Downloads\Prediction tools\"/>
    </mc:Choice>
  </mc:AlternateContent>
  <xr:revisionPtr revIDLastSave="0" documentId="13_ncr:1_{9B64241C-B5C7-48F6-93A4-5EA80A2F844C}" xr6:coauthVersionLast="47" xr6:coauthVersionMax="47" xr10:uidLastSave="{00000000-0000-0000-0000-000000000000}"/>
  <workbookProtection workbookAlgorithmName="SHA-512" workbookHashValue="U2PkN23tN4tKgNthyJy7pIJR6F9j1qiJpv8CpASBxbUYWd0ol0kVkQU9hRAY7g0ZfZFEL05CCiDuQ34HO8jZhw==" workbookSaltValue="Bgx8bey9TJfGpTYRu7ueMw==" workbookSpinCount="100000" lockStructure="1"/>
  <bookViews>
    <workbookView xWindow="17940" yWindow="0" windowWidth="21075" windowHeight="20985" tabRatio="769" firstSheet="1" activeTab="1" xr2:uid="{EAFE7F4F-4F6C-4437-9520-BC3482FE07EE}"/>
  </bookViews>
  <sheets>
    <sheet name="Version Control" sheetId="26" state="hidden" r:id="rId1"/>
    <sheet name="IT Equipment" sheetId="1" r:id="rId2"/>
    <sheet name="Infrastructure" sheetId="21" r:id="rId3"/>
    <sheet name="Whole Facility" sheetId="22" r:id="rId4"/>
    <sheet name="Data Centre Reverse Calculator" sheetId="23" state="hidden" r:id="rId5"/>
    <sheet name="Data Centre_ERF" sheetId="25" state="hidden" r:id="rId6"/>
    <sheet name="Climate_zones" sheetId="19" state="hidden" r:id="rId7"/>
    <sheet name="Climate_pcode_xref" sheetId="20" state="hidden" r:id="rId8"/>
    <sheet name="SGEx" sheetId="14" state="hidden" r:id="rId9"/>
    <sheet name="NGA factors 2020" sheetId="24" state="hidden" r:id="rId10"/>
  </sheets>
  <externalReferences>
    <externalReference r:id="rId11"/>
  </externalReferences>
  <definedNames>
    <definedName name="_xlnm._FilterDatabase" localSheetId="7" hidden="1">Climate_pcode_xref!$A$1:$C$3727</definedName>
    <definedName name="_xlnm._FilterDatabase" localSheetId="6" hidden="1">Climate_zones!$A$1:$E$71</definedName>
    <definedName name="_xlnm._FilterDatabase" localSheetId="4" hidden="1">'Data Centre Reverse Calculator'!$B$75:$B$77</definedName>
    <definedName name="_xlnm._FilterDatabase" localSheetId="5" hidden="1">'Data Centre_ERF'!$B$75:$B$77</definedName>
    <definedName name="Climate_pcode_xref">[1]Climate_pcode_xref!$A$1:$C$3727</definedName>
    <definedName name="Climate_zone_table">[1]Climate_zones!$A$1:$E$71</definedName>
    <definedName name="emission_factors_table">[1]calc_coefficients!$A$5:$E$12</definedName>
    <definedName name="NGA_lpg_2011" localSheetId="5">[1]NGA_factors!#REF!</definedName>
    <definedName name="NGA_lpg_2011">[1]NGA_factors!#REF!</definedName>
    <definedName name="_xlnm.Print_Area" localSheetId="5">'Data Centre_ERF'!$A$4:$I$74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2" l="1"/>
  <c r="H20" i="21"/>
  <c r="H21" i="1"/>
  <c r="D24" i="14"/>
  <c r="C24" i="14"/>
  <c r="H111" i="25"/>
  <c r="G111" i="25"/>
  <c r="H110" i="25"/>
  <c r="G110" i="25"/>
  <c r="O110" i="25" s="1"/>
  <c r="G97" i="25"/>
  <c r="G85" i="25"/>
  <c r="G86" i="25" s="1"/>
  <c r="O111" i="25"/>
  <c r="G71" i="25"/>
  <c r="G69" i="25"/>
  <c r="G67" i="25"/>
  <c r="G65" i="25"/>
  <c r="G50" i="25"/>
  <c r="C48" i="25"/>
  <c r="B38" i="25"/>
  <c r="B35" i="25"/>
  <c r="B34" i="25"/>
  <c r="B31" i="25"/>
  <c r="B30" i="25"/>
  <c r="E21" i="25"/>
  <c r="H110" i="23"/>
  <c r="H111" i="23"/>
  <c r="G111" i="23"/>
  <c r="O111" i="23" s="1"/>
  <c r="G110" i="23"/>
  <c r="N20" i="24"/>
  <c r="M20" i="24"/>
  <c r="N19" i="24"/>
  <c r="M19" i="24"/>
  <c r="N18" i="24"/>
  <c r="M18" i="24"/>
  <c r="N17" i="24"/>
  <c r="M17" i="24"/>
  <c r="C17" i="24"/>
  <c r="N16" i="24"/>
  <c r="M16" i="24"/>
  <c r="C16" i="24"/>
  <c r="N15" i="24"/>
  <c r="M15" i="24"/>
  <c r="C15" i="24"/>
  <c r="N14" i="24"/>
  <c r="M14" i="24"/>
  <c r="C14" i="24"/>
  <c r="N13" i="24"/>
  <c r="M13" i="24"/>
  <c r="C13" i="24"/>
  <c r="N12" i="24"/>
  <c r="M12" i="24"/>
  <c r="C12" i="24"/>
  <c r="N11" i="24"/>
  <c r="M11" i="24"/>
  <c r="C11" i="24"/>
  <c r="N10" i="24"/>
  <c r="M10" i="24"/>
  <c r="C10" i="24"/>
  <c r="N9" i="24"/>
  <c r="M9" i="24"/>
  <c r="C9" i="24"/>
  <c r="N8" i="24"/>
  <c r="M8" i="24"/>
  <c r="C8" i="24"/>
  <c r="N7" i="24"/>
  <c r="M7" i="24"/>
  <c r="C7" i="24"/>
  <c r="N6" i="24"/>
  <c r="M6" i="24"/>
  <c r="C6" i="24"/>
  <c r="N5" i="24"/>
  <c r="M5" i="24"/>
  <c r="C5" i="24"/>
  <c r="N4" i="24"/>
  <c r="M4" i="24"/>
  <c r="C4" i="24"/>
  <c r="N3" i="24"/>
  <c r="M3" i="24"/>
  <c r="C3" i="24"/>
  <c r="N2" i="24"/>
  <c r="M2" i="24"/>
  <c r="C2" i="24"/>
  <c r="G97" i="23"/>
  <c r="G85" i="23"/>
  <c r="G86" i="23" s="1"/>
  <c r="O110" i="23"/>
  <c r="G71" i="23"/>
  <c r="G69" i="23"/>
  <c r="G67" i="23"/>
  <c r="G65" i="23"/>
  <c r="G50" i="23"/>
  <c r="C48" i="23"/>
  <c r="B38" i="23"/>
  <c r="B35" i="23"/>
  <c r="B34" i="23"/>
  <c r="B31" i="23"/>
  <c r="B30" i="23"/>
  <c r="E21" i="23"/>
  <c r="F93" i="22" l="1"/>
  <c r="F94" i="22" s="1"/>
  <c r="AB64" i="22"/>
  <c r="F30" i="22"/>
  <c r="J12" i="22"/>
  <c r="F93" i="21"/>
  <c r="F94" i="21" s="1"/>
  <c r="AB63" i="21"/>
  <c r="F30" i="21"/>
  <c r="J12" i="21"/>
  <c r="F89" i="1" l="1"/>
  <c r="F90" i="1" s="1"/>
  <c r="C3727" i="20"/>
  <c r="C3726" i="20"/>
  <c r="C3725" i="20"/>
  <c r="C3724" i="20"/>
  <c r="C3723" i="20"/>
  <c r="C3722" i="20"/>
  <c r="C3721" i="20"/>
  <c r="C3720" i="20"/>
  <c r="C3719" i="20"/>
  <c r="C3718" i="20"/>
  <c r="C3717" i="20"/>
  <c r="C3716" i="20"/>
  <c r="C3715" i="20"/>
  <c r="C3714" i="20"/>
  <c r="C3713" i="20"/>
  <c r="C3712" i="20"/>
  <c r="C3711" i="20"/>
  <c r="C3710" i="20"/>
  <c r="C3709" i="20"/>
  <c r="C3708" i="20"/>
  <c r="C3707" i="20"/>
  <c r="C3706" i="20"/>
  <c r="C3705" i="20"/>
  <c r="C3704" i="20"/>
  <c r="C3703" i="20"/>
  <c r="C3702" i="20"/>
  <c r="C3701" i="20"/>
  <c r="C3700" i="20"/>
  <c r="C3699" i="20"/>
  <c r="C3698" i="20"/>
  <c r="C3697" i="20"/>
  <c r="C3696" i="20"/>
  <c r="C3695" i="20"/>
  <c r="C3694" i="20"/>
  <c r="C3693" i="20"/>
  <c r="C3692" i="20"/>
  <c r="C3691" i="20"/>
  <c r="C3690" i="20"/>
  <c r="C3689" i="20"/>
  <c r="C3688" i="20"/>
  <c r="C3687" i="20"/>
  <c r="C3686" i="20"/>
  <c r="C3685" i="20"/>
  <c r="C3684" i="20"/>
  <c r="C3683" i="20"/>
  <c r="C3682" i="20"/>
  <c r="C3681" i="20"/>
  <c r="C3680" i="20"/>
  <c r="C3679" i="20"/>
  <c r="C3678" i="20"/>
  <c r="C3677" i="20"/>
  <c r="C3676" i="20"/>
  <c r="C3675" i="20"/>
  <c r="C3674" i="20"/>
  <c r="C3673" i="20"/>
  <c r="C3672" i="20"/>
  <c r="C3671" i="20"/>
  <c r="C3670" i="20"/>
  <c r="C3669" i="20"/>
  <c r="C3668" i="20"/>
  <c r="C3667" i="20"/>
  <c r="C3666" i="20"/>
  <c r="C3665" i="20"/>
  <c r="C3664" i="20"/>
  <c r="C3663" i="20"/>
  <c r="C3662" i="20"/>
  <c r="C3661" i="20"/>
  <c r="C3660" i="20"/>
  <c r="C3659" i="20"/>
  <c r="C3658" i="20"/>
  <c r="C3657" i="20"/>
  <c r="C3656" i="20"/>
  <c r="C3655" i="20"/>
  <c r="C3654" i="20"/>
  <c r="C3653" i="20"/>
  <c r="C3652" i="20"/>
  <c r="C3651" i="20"/>
  <c r="C3650" i="20"/>
  <c r="C3649" i="20"/>
  <c r="C3648" i="20"/>
  <c r="C3647" i="20"/>
  <c r="C3646" i="20"/>
  <c r="C3645" i="20"/>
  <c r="C3644" i="20"/>
  <c r="C3643" i="20"/>
  <c r="C3642" i="20"/>
  <c r="C3641" i="20"/>
  <c r="C3640" i="20"/>
  <c r="C3639" i="20"/>
  <c r="C3638" i="20"/>
  <c r="C3637" i="20"/>
  <c r="C3636" i="20"/>
  <c r="C3635" i="20"/>
  <c r="C3634" i="20"/>
  <c r="C3633" i="20"/>
  <c r="C3632" i="20"/>
  <c r="C3631" i="20"/>
  <c r="C3630" i="20"/>
  <c r="C3629" i="20"/>
  <c r="C3628" i="20"/>
  <c r="C3627" i="20"/>
  <c r="C3626" i="20"/>
  <c r="C3625" i="20"/>
  <c r="C3624" i="20"/>
  <c r="C3623" i="20"/>
  <c r="C3622" i="20"/>
  <c r="C3621" i="20"/>
  <c r="C3620" i="20"/>
  <c r="C3619" i="20"/>
  <c r="C3618" i="20"/>
  <c r="C3617" i="20"/>
  <c r="C3616" i="20"/>
  <c r="C3615" i="20"/>
  <c r="C3614" i="20"/>
  <c r="C3613" i="20"/>
  <c r="C3612" i="20"/>
  <c r="C3611" i="20"/>
  <c r="C3610" i="20"/>
  <c r="C3609" i="20"/>
  <c r="C3608" i="20"/>
  <c r="C3607" i="20"/>
  <c r="C3606" i="20"/>
  <c r="C3605" i="20"/>
  <c r="C3604" i="20"/>
  <c r="C3603" i="20"/>
  <c r="C3602" i="20"/>
  <c r="C3601" i="20"/>
  <c r="C3600" i="20"/>
  <c r="C3599" i="20"/>
  <c r="C3598" i="20"/>
  <c r="C3597" i="20"/>
  <c r="C3596" i="20"/>
  <c r="C3595" i="20"/>
  <c r="C3594" i="20"/>
  <c r="C3593" i="20"/>
  <c r="C3592" i="20"/>
  <c r="C3591" i="20"/>
  <c r="C3590" i="20"/>
  <c r="C3589" i="20"/>
  <c r="C3588" i="20"/>
  <c r="C3587" i="20"/>
  <c r="C3586" i="20"/>
  <c r="C3585" i="20"/>
  <c r="C3584" i="20"/>
  <c r="C3583" i="20"/>
  <c r="C3582" i="20"/>
  <c r="C3581" i="20"/>
  <c r="C3580" i="20"/>
  <c r="C3579" i="20"/>
  <c r="C3578" i="20"/>
  <c r="C3577" i="20"/>
  <c r="C3576" i="20"/>
  <c r="C3575" i="20"/>
  <c r="C3574" i="20"/>
  <c r="C3573" i="20"/>
  <c r="C3572" i="20"/>
  <c r="C3571" i="20"/>
  <c r="C3570" i="20"/>
  <c r="C3569" i="20"/>
  <c r="C3568" i="20"/>
  <c r="C3567" i="20"/>
  <c r="C3566" i="20"/>
  <c r="C3565" i="20"/>
  <c r="C3564" i="20"/>
  <c r="C3563" i="20"/>
  <c r="C3562" i="20"/>
  <c r="C3561" i="20"/>
  <c r="C3560" i="20"/>
  <c r="C3559" i="20"/>
  <c r="C3558" i="20"/>
  <c r="C3557" i="20"/>
  <c r="C3556" i="20"/>
  <c r="C3555" i="20"/>
  <c r="C3554" i="20"/>
  <c r="C3553" i="20"/>
  <c r="C3552" i="20"/>
  <c r="C3551" i="20"/>
  <c r="C3550" i="20"/>
  <c r="C3549" i="20"/>
  <c r="C3548" i="20"/>
  <c r="C3547" i="20"/>
  <c r="C3546" i="20"/>
  <c r="C3545" i="20"/>
  <c r="C3544" i="20"/>
  <c r="C3543" i="20"/>
  <c r="C3542" i="20"/>
  <c r="C3541" i="20"/>
  <c r="C3540" i="20"/>
  <c r="C3539" i="20"/>
  <c r="C3538" i="20"/>
  <c r="C3537" i="20"/>
  <c r="C3536" i="20"/>
  <c r="C3535" i="20"/>
  <c r="C3534" i="20"/>
  <c r="C3533" i="20"/>
  <c r="C3532" i="20"/>
  <c r="C3531" i="20"/>
  <c r="C3530" i="20"/>
  <c r="C3529" i="20"/>
  <c r="C3528" i="20"/>
  <c r="C3527" i="20"/>
  <c r="C3526" i="20"/>
  <c r="C3525" i="20"/>
  <c r="C3524" i="20"/>
  <c r="C3523" i="20"/>
  <c r="C3522" i="20"/>
  <c r="C3521" i="20"/>
  <c r="C3520" i="20"/>
  <c r="C3519" i="20"/>
  <c r="C3518" i="20"/>
  <c r="C3517" i="20"/>
  <c r="C3516" i="20"/>
  <c r="C3515" i="20"/>
  <c r="C3514" i="20"/>
  <c r="C3513" i="20"/>
  <c r="C3512" i="20"/>
  <c r="C3511" i="20"/>
  <c r="C3510" i="20"/>
  <c r="C3509" i="20"/>
  <c r="C3508" i="20"/>
  <c r="C3507" i="20"/>
  <c r="C3506" i="20"/>
  <c r="C3505" i="20"/>
  <c r="C3504" i="20"/>
  <c r="C3503" i="20"/>
  <c r="C3502" i="20"/>
  <c r="C3501" i="20"/>
  <c r="C3500" i="20"/>
  <c r="C3499" i="20"/>
  <c r="C3498" i="20"/>
  <c r="C3497" i="20"/>
  <c r="C3496" i="20"/>
  <c r="C3495" i="20"/>
  <c r="C3494" i="20"/>
  <c r="C3493" i="20"/>
  <c r="C3492" i="20"/>
  <c r="C3491" i="20"/>
  <c r="C3490" i="20"/>
  <c r="C3489" i="20"/>
  <c r="C3488" i="20"/>
  <c r="C3487" i="20"/>
  <c r="C3486" i="20"/>
  <c r="C3485" i="20"/>
  <c r="C3484" i="20"/>
  <c r="C3483" i="20"/>
  <c r="C3482" i="20"/>
  <c r="C3481" i="20"/>
  <c r="C3480" i="20"/>
  <c r="C3479" i="20"/>
  <c r="C3478" i="20"/>
  <c r="C3477" i="20"/>
  <c r="C3476" i="20"/>
  <c r="C3475" i="20"/>
  <c r="C3474" i="20"/>
  <c r="C3473" i="20"/>
  <c r="C3472" i="20"/>
  <c r="C3471" i="20"/>
  <c r="C3470" i="20"/>
  <c r="C3469" i="20"/>
  <c r="C3468" i="20"/>
  <c r="C3467" i="20"/>
  <c r="C3466" i="20"/>
  <c r="C3465" i="20"/>
  <c r="C3464" i="20"/>
  <c r="C3463" i="20"/>
  <c r="C3462" i="20"/>
  <c r="C3461" i="20"/>
  <c r="C3460" i="20"/>
  <c r="C3459" i="20"/>
  <c r="C3458" i="20"/>
  <c r="C3457" i="20"/>
  <c r="C3456" i="20"/>
  <c r="C3455" i="20"/>
  <c r="C3454" i="20"/>
  <c r="C3453" i="20"/>
  <c r="C3452" i="20"/>
  <c r="C3451" i="20"/>
  <c r="C3450" i="20"/>
  <c r="C3449" i="20"/>
  <c r="C3448" i="20"/>
  <c r="C3447" i="20"/>
  <c r="C3446" i="20"/>
  <c r="C3445" i="20"/>
  <c r="C3444" i="20"/>
  <c r="C3443" i="20"/>
  <c r="C3442" i="20"/>
  <c r="C3441" i="20"/>
  <c r="C3440" i="20"/>
  <c r="C3439" i="20"/>
  <c r="C3438" i="20"/>
  <c r="C3437" i="20"/>
  <c r="C3436" i="20"/>
  <c r="C3435" i="20"/>
  <c r="C3434" i="20"/>
  <c r="C3433" i="20"/>
  <c r="C3432" i="20"/>
  <c r="C3431" i="20"/>
  <c r="C3430" i="20"/>
  <c r="C3429" i="20"/>
  <c r="C3428" i="20"/>
  <c r="C3427" i="20"/>
  <c r="C3426" i="20"/>
  <c r="C3425" i="20"/>
  <c r="C3424" i="20"/>
  <c r="C3423" i="20"/>
  <c r="C3422" i="20"/>
  <c r="C3421" i="20"/>
  <c r="C3420" i="20"/>
  <c r="C3419" i="20"/>
  <c r="C3418" i="20"/>
  <c r="C3417" i="20"/>
  <c r="C3416" i="20"/>
  <c r="C3415" i="20"/>
  <c r="C3414" i="20"/>
  <c r="C3413" i="20"/>
  <c r="C3412" i="20"/>
  <c r="C3411" i="20"/>
  <c r="C3410" i="20"/>
  <c r="C3409" i="20"/>
  <c r="C3408" i="20"/>
  <c r="C3407" i="20"/>
  <c r="C3406" i="20"/>
  <c r="C3405" i="20"/>
  <c r="C3404" i="20"/>
  <c r="C3403" i="20"/>
  <c r="C3402" i="20"/>
  <c r="C3401" i="20"/>
  <c r="C3400" i="20"/>
  <c r="C3399" i="20"/>
  <c r="C3398" i="20"/>
  <c r="C3397" i="20"/>
  <c r="C3396" i="20"/>
  <c r="C3395" i="20"/>
  <c r="C3394" i="20"/>
  <c r="C3393" i="20"/>
  <c r="C3392" i="20"/>
  <c r="C3391" i="20"/>
  <c r="C3390" i="20"/>
  <c r="C3389" i="20"/>
  <c r="C3388" i="20"/>
  <c r="C3387" i="20"/>
  <c r="C3386" i="20"/>
  <c r="C3385" i="20"/>
  <c r="C3384" i="20"/>
  <c r="C3383" i="20"/>
  <c r="C3382" i="20"/>
  <c r="C3381" i="20"/>
  <c r="C3380" i="20"/>
  <c r="C3379" i="20"/>
  <c r="C3378" i="20"/>
  <c r="C3377" i="20"/>
  <c r="C3376" i="20"/>
  <c r="C3375" i="20"/>
  <c r="C3374" i="20"/>
  <c r="C3373" i="20"/>
  <c r="C3372" i="20"/>
  <c r="C3371" i="20"/>
  <c r="C3370" i="20"/>
  <c r="C3369" i="20"/>
  <c r="C3368" i="20"/>
  <c r="C3367" i="20"/>
  <c r="C3366" i="20"/>
  <c r="C3365" i="20"/>
  <c r="C3364" i="20"/>
  <c r="C3363" i="20"/>
  <c r="C3362" i="20"/>
  <c r="C3361" i="20"/>
  <c r="C3360" i="20"/>
  <c r="C3359" i="20"/>
  <c r="C3358" i="20"/>
  <c r="C3357" i="20"/>
  <c r="C3356" i="20"/>
  <c r="C3355" i="20"/>
  <c r="C3354" i="20"/>
  <c r="C3353" i="20"/>
  <c r="C3352" i="20"/>
  <c r="C3351" i="20"/>
  <c r="C3350" i="20"/>
  <c r="C3349" i="20"/>
  <c r="C3348" i="20"/>
  <c r="C3347" i="20"/>
  <c r="C3346" i="20"/>
  <c r="C3345" i="20"/>
  <c r="C3344" i="20"/>
  <c r="C3343" i="20"/>
  <c r="C3342" i="20"/>
  <c r="C3341" i="20"/>
  <c r="C3340" i="20"/>
  <c r="C3339" i="20"/>
  <c r="C3338" i="20"/>
  <c r="C3337" i="20"/>
  <c r="C3336" i="20"/>
  <c r="C3335" i="20"/>
  <c r="C3334" i="20"/>
  <c r="C3333" i="20"/>
  <c r="C3332" i="20"/>
  <c r="C3331" i="20"/>
  <c r="C3330" i="20"/>
  <c r="C3329" i="20"/>
  <c r="C3328" i="20"/>
  <c r="C3327" i="20"/>
  <c r="C3326" i="20"/>
  <c r="C3325" i="20"/>
  <c r="C3324" i="20"/>
  <c r="C3323" i="20"/>
  <c r="C3322" i="20"/>
  <c r="C3321" i="20"/>
  <c r="C3320" i="20"/>
  <c r="C3319" i="20"/>
  <c r="C3318" i="20"/>
  <c r="C3317" i="20"/>
  <c r="C3316" i="20"/>
  <c r="C3315" i="20"/>
  <c r="C3314" i="20"/>
  <c r="C3313" i="20"/>
  <c r="C3312" i="20"/>
  <c r="C3311" i="20"/>
  <c r="C3310" i="20"/>
  <c r="C3309" i="20"/>
  <c r="C3308" i="20"/>
  <c r="C3307" i="20"/>
  <c r="C3306" i="20"/>
  <c r="C3305" i="20"/>
  <c r="C3304" i="20"/>
  <c r="C3303" i="20"/>
  <c r="C3302" i="20"/>
  <c r="C3301" i="20"/>
  <c r="C3300" i="20"/>
  <c r="C3299" i="20"/>
  <c r="C3298" i="20"/>
  <c r="C3297" i="20"/>
  <c r="C3296" i="20"/>
  <c r="C3295" i="20"/>
  <c r="C3294" i="20"/>
  <c r="C3293" i="20"/>
  <c r="C3292" i="20"/>
  <c r="C3291" i="20"/>
  <c r="C3290" i="20"/>
  <c r="C3289" i="20"/>
  <c r="C3288" i="20"/>
  <c r="C3287" i="20"/>
  <c r="C3286" i="20"/>
  <c r="C3285" i="20"/>
  <c r="C3284" i="20"/>
  <c r="C3283" i="20"/>
  <c r="C3282" i="20"/>
  <c r="C3281" i="20"/>
  <c r="C3280" i="20"/>
  <c r="C3279" i="20"/>
  <c r="C3278" i="20"/>
  <c r="C3277" i="20"/>
  <c r="C3276" i="20"/>
  <c r="C3275" i="20"/>
  <c r="C3274" i="20"/>
  <c r="C3273" i="20"/>
  <c r="C3272" i="20"/>
  <c r="C3271" i="20"/>
  <c r="C3270" i="20"/>
  <c r="C3269" i="20"/>
  <c r="C3268" i="20"/>
  <c r="C3267" i="20"/>
  <c r="C3266" i="20"/>
  <c r="C3265" i="20"/>
  <c r="C3264" i="20"/>
  <c r="C3263" i="20"/>
  <c r="C3262" i="20"/>
  <c r="C3261" i="20"/>
  <c r="C3260" i="20"/>
  <c r="C3259" i="20"/>
  <c r="C3258" i="20"/>
  <c r="C3257" i="20"/>
  <c r="C3256" i="20"/>
  <c r="C3255" i="20"/>
  <c r="C3254" i="20"/>
  <c r="C3253" i="20"/>
  <c r="C3252" i="20"/>
  <c r="C3251" i="20"/>
  <c r="C3250" i="20"/>
  <c r="C3249" i="20"/>
  <c r="C3248" i="20"/>
  <c r="C3247" i="20"/>
  <c r="C3246" i="20"/>
  <c r="C3245" i="20"/>
  <c r="C3244" i="20"/>
  <c r="C3243" i="20"/>
  <c r="C3242" i="20"/>
  <c r="C3241" i="20"/>
  <c r="C3240" i="20"/>
  <c r="C3239" i="20"/>
  <c r="C3238" i="20"/>
  <c r="C3237" i="20"/>
  <c r="C3236" i="20"/>
  <c r="C3235" i="20"/>
  <c r="C3234" i="20"/>
  <c r="C3233" i="20"/>
  <c r="C3232" i="20"/>
  <c r="C3231" i="20"/>
  <c r="C3230" i="20"/>
  <c r="C3229" i="20"/>
  <c r="C3228" i="20"/>
  <c r="C3227" i="20"/>
  <c r="C3226" i="20"/>
  <c r="C3225" i="20"/>
  <c r="C3224" i="20"/>
  <c r="C3223" i="20"/>
  <c r="C3222" i="20"/>
  <c r="C3221" i="20"/>
  <c r="C3220" i="20"/>
  <c r="C3219" i="20"/>
  <c r="C3218" i="20"/>
  <c r="C3217" i="20"/>
  <c r="C3216" i="20"/>
  <c r="C3215" i="20"/>
  <c r="C3214" i="20"/>
  <c r="C3213" i="20"/>
  <c r="C3212" i="20"/>
  <c r="C3211" i="20"/>
  <c r="C3210" i="20"/>
  <c r="C3209" i="20"/>
  <c r="C3208" i="20"/>
  <c r="C3207" i="20"/>
  <c r="C3206" i="20"/>
  <c r="C3205" i="20"/>
  <c r="C3204" i="20"/>
  <c r="C3203" i="20"/>
  <c r="C3202" i="20"/>
  <c r="C3201" i="20"/>
  <c r="C3200" i="20"/>
  <c r="C3199" i="20"/>
  <c r="C3198" i="20"/>
  <c r="C3197" i="20"/>
  <c r="C3196" i="20"/>
  <c r="C3195" i="20"/>
  <c r="C3194" i="20"/>
  <c r="C3193" i="20"/>
  <c r="C3192" i="20"/>
  <c r="C3191" i="20"/>
  <c r="C3190" i="20"/>
  <c r="C3189" i="20"/>
  <c r="C3188" i="20"/>
  <c r="C3187" i="20"/>
  <c r="C3186" i="20"/>
  <c r="C3185" i="20"/>
  <c r="C3184" i="20"/>
  <c r="C3183" i="20"/>
  <c r="C3182" i="20"/>
  <c r="C3181" i="20"/>
  <c r="C3180" i="20"/>
  <c r="C3179" i="20"/>
  <c r="C3178" i="20"/>
  <c r="C3177" i="20"/>
  <c r="C3176" i="20"/>
  <c r="C3175" i="20"/>
  <c r="C3174" i="20"/>
  <c r="C3173" i="20"/>
  <c r="C3172" i="20"/>
  <c r="C3171" i="20"/>
  <c r="C3170" i="20"/>
  <c r="C3169" i="20"/>
  <c r="C3168" i="20"/>
  <c r="C3167" i="20"/>
  <c r="C3166" i="20"/>
  <c r="C3165" i="20"/>
  <c r="C3164" i="20"/>
  <c r="C3163" i="20"/>
  <c r="C3162" i="20"/>
  <c r="C3161" i="20"/>
  <c r="C3160" i="20"/>
  <c r="C3159" i="20"/>
  <c r="C3158" i="20"/>
  <c r="C3157" i="20"/>
  <c r="C3156" i="20"/>
  <c r="C3155" i="20"/>
  <c r="C3154" i="20"/>
  <c r="C3153" i="20"/>
  <c r="C3152" i="20"/>
  <c r="C3151" i="20"/>
  <c r="C3150" i="20"/>
  <c r="C3149" i="20"/>
  <c r="C3148" i="20"/>
  <c r="C3147" i="20"/>
  <c r="C3146" i="20"/>
  <c r="C3145" i="20"/>
  <c r="C3144" i="20"/>
  <c r="C3143" i="20"/>
  <c r="C3142" i="20"/>
  <c r="C3141" i="20"/>
  <c r="C3140" i="20"/>
  <c r="C3139" i="20"/>
  <c r="C3138" i="20"/>
  <c r="C3137" i="20"/>
  <c r="C3136" i="20"/>
  <c r="C3135" i="20"/>
  <c r="C3134" i="20"/>
  <c r="C3133" i="20"/>
  <c r="C3132" i="20"/>
  <c r="C3131" i="20"/>
  <c r="C3130" i="20"/>
  <c r="C3129" i="20"/>
  <c r="C3128" i="20"/>
  <c r="C3127" i="20"/>
  <c r="C3126" i="20"/>
  <c r="C3125" i="20"/>
  <c r="C3124" i="20"/>
  <c r="C3123" i="20"/>
  <c r="C3122" i="20"/>
  <c r="C3121" i="20"/>
  <c r="C3120" i="20"/>
  <c r="C3119" i="20"/>
  <c r="C3118" i="20"/>
  <c r="C3117" i="20"/>
  <c r="C3116" i="20"/>
  <c r="C3115" i="20"/>
  <c r="C3114" i="20"/>
  <c r="C3113" i="20"/>
  <c r="C3112" i="20"/>
  <c r="C3111" i="20"/>
  <c r="C3110" i="20"/>
  <c r="C3109" i="20"/>
  <c r="C3108" i="20"/>
  <c r="C3107" i="20"/>
  <c r="C3106" i="20"/>
  <c r="C3105" i="20"/>
  <c r="C3104" i="20"/>
  <c r="C3103" i="20"/>
  <c r="C3102" i="20"/>
  <c r="C3101" i="20"/>
  <c r="C3100" i="20"/>
  <c r="C3099" i="20"/>
  <c r="C3098" i="20"/>
  <c r="C3097" i="20"/>
  <c r="C3096" i="20"/>
  <c r="C3095" i="20"/>
  <c r="C3094" i="20"/>
  <c r="C3093" i="20"/>
  <c r="C3092" i="20"/>
  <c r="C3091" i="20"/>
  <c r="C3090" i="20"/>
  <c r="C3089" i="20"/>
  <c r="C3088" i="20"/>
  <c r="C3087" i="20"/>
  <c r="C3086" i="20"/>
  <c r="C3085" i="20"/>
  <c r="C3084" i="20"/>
  <c r="C3083" i="20"/>
  <c r="C3082" i="20"/>
  <c r="C3081" i="20"/>
  <c r="C3080" i="20"/>
  <c r="C3079" i="20"/>
  <c r="C3078" i="20"/>
  <c r="C3077" i="20"/>
  <c r="C3076" i="20"/>
  <c r="C3075" i="20"/>
  <c r="C3074" i="20"/>
  <c r="C3073" i="20"/>
  <c r="C3072" i="20"/>
  <c r="C3071" i="20"/>
  <c r="C3070" i="20"/>
  <c r="C3069" i="20"/>
  <c r="C3068" i="20"/>
  <c r="C3067" i="20"/>
  <c r="C3066" i="20"/>
  <c r="C3065" i="20"/>
  <c r="C3064" i="20"/>
  <c r="C3063" i="20"/>
  <c r="C3062" i="20"/>
  <c r="C3061" i="20"/>
  <c r="C3060" i="20"/>
  <c r="C3059" i="20"/>
  <c r="C3058" i="20"/>
  <c r="C3057" i="20"/>
  <c r="C3056" i="20"/>
  <c r="C3055" i="20"/>
  <c r="C3054" i="20"/>
  <c r="C3053" i="20"/>
  <c r="C3052" i="20"/>
  <c r="C3051" i="20"/>
  <c r="C3050" i="20"/>
  <c r="C3049" i="20"/>
  <c r="C3048" i="20"/>
  <c r="C3047" i="20"/>
  <c r="C3046" i="20"/>
  <c r="C3045" i="20"/>
  <c r="C3044" i="20"/>
  <c r="C3043" i="20"/>
  <c r="C3042" i="20"/>
  <c r="C3041" i="20"/>
  <c r="C3040" i="20"/>
  <c r="C3039" i="20"/>
  <c r="C3038" i="20"/>
  <c r="C3037" i="20"/>
  <c r="C3036" i="20"/>
  <c r="C3035" i="20"/>
  <c r="C3034" i="20"/>
  <c r="C3033" i="20"/>
  <c r="C3032" i="20"/>
  <c r="C3031" i="20"/>
  <c r="C3030" i="20"/>
  <c r="C3029" i="20"/>
  <c r="C3028" i="20"/>
  <c r="C3027" i="20"/>
  <c r="C3026" i="20"/>
  <c r="C3025" i="20"/>
  <c r="C3024" i="20"/>
  <c r="C3023" i="20"/>
  <c r="C3022" i="20"/>
  <c r="C3021" i="20"/>
  <c r="C3020" i="20"/>
  <c r="C3019" i="20"/>
  <c r="C3018" i="20"/>
  <c r="C3017" i="20"/>
  <c r="C3016" i="20"/>
  <c r="C3015" i="20"/>
  <c r="C3014" i="20"/>
  <c r="C3013" i="20"/>
  <c r="C3012" i="20"/>
  <c r="C3011" i="20"/>
  <c r="C3010" i="20"/>
  <c r="C3009" i="20"/>
  <c r="C3008" i="20"/>
  <c r="C3007" i="20"/>
  <c r="C3006" i="20"/>
  <c r="C3005" i="20"/>
  <c r="C3004" i="20"/>
  <c r="C3003" i="20"/>
  <c r="C3002" i="20"/>
  <c r="C3001" i="20"/>
  <c r="C3000" i="20"/>
  <c r="C2999" i="20"/>
  <c r="C2998" i="20"/>
  <c r="C2997" i="20"/>
  <c r="C2996" i="20"/>
  <c r="C2995" i="20"/>
  <c r="C2994" i="20"/>
  <c r="C2993" i="20"/>
  <c r="C2992" i="20"/>
  <c r="C2991" i="20"/>
  <c r="C2990" i="20"/>
  <c r="C2989" i="20"/>
  <c r="C2988" i="20"/>
  <c r="C2987" i="20"/>
  <c r="C2986" i="20"/>
  <c r="C2985" i="20"/>
  <c r="C2984" i="20"/>
  <c r="C2983" i="20"/>
  <c r="C2982" i="20"/>
  <c r="C2981" i="20"/>
  <c r="C2980" i="20"/>
  <c r="C2979" i="20"/>
  <c r="C2978" i="20"/>
  <c r="C2977" i="20"/>
  <c r="C2976" i="20"/>
  <c r="C2975" i="20"/>
  <c r="C2974" i="20"/>
  <c r="C2973" i="20"/>
  <c r="C2972" i="20"/>
  <c r="C2971" i="20"/>
  <c r="C2970" i="20"/>
  <c r="C2969" i="20"/>
  <c r="C2968" i="20"/>
  <c r="C2967" i="20"/>
  <c r="C2966" i="20"/>
  <c r="C2965" i="20"/>
  <c r="C2964" i="20"/>
  <c r="C2963" i="20"/>
  <c r="C2962" i="20"/>
  <c r="C2961" i="20"/>
  <c r="C2960" i="20"/>
  <c r="C2959" i="20"/>
  <c r="C2958" i="20"/>
  <c r="C2957" i="20"/>
  <c r="C2956" i="20"/>
  <c r="C2955" i="20"/>
  <c r="C2954" i="20"/>
  <c r="C2953" i="20"/>
  <c r="C2952" i="20"/>
  <c r="C2951" i="20"/>
  <c r="C2950" i="20"/>
  <c r="C2949" i="20"/>
  <c r="C2948" i="20"/>
  <c r="C2947" i="20"/>
  <c r="C2946" i="20"/>
  <c r="C2945" i="20"/>
  <c r="C2944" i="20"/>
  <c r="C2943" i="20"/>
  <c r="C2942" i="20"/>
  <c r="C2941" i="20"/>
  <c r="C2940" i="20"/>
  <c r="C2939" i="20"/>
  <c r="C2938" i="20"/>
  <c r="C2937" i="20"/>
  <c r="C2936" i="20"/>
  <c r="C2935" i="20"/>
  <c r="C2934" i="20"/>
  <c r="C2933" i="20"/>
  <c r="C2932" i="20"/>
  <c r="C2931" i="20"/>
  <c r="C2930" i="20"/>
  <c r="C2929" i="20"/>
  <c r="C2928" i="20"/>
  <c r="C2927" i="20"/>
  <c r="C2926" i="20"/>
  <c r="C2925" i="20"/>
  <c r="C2924" i="20"/>
  <c r="C2923" i="20"/>
  <c r="C2922" i="20"/>
  <c r="C2921" i="20"/>
  <c r="C2920" i="20"/>
  <c r="C2919" i="20"/>
  <c r="C2918" i="20"/>
  <c r="C2917" i="20"/>
  <c r="C2916" i="20"/>
  <c r="C2915" i="20"/>
  <c r="C2914" i="20"/>
  <c r="C2913" i="20"/>
  <c r="C2912" i="20"/>
  <c r="C2911" i="20"/>
  <c r="C2910" i="20"/>
  <c r="C2909" i="20"/>
  <c r="C2908" i="20"/>
  <c r="C2907" i="20"/>
  <c r="C2906" i="20"/>
  <c r="C2905" i="20"/>
  <c r="C2904" i="20"/>
  <c r="C2903" i="20"/>
  <c r="C2902" i="20"/>
  <c r="C2901" i="20"/>
  <c r="C2900" i="20"/>
  <c r="C2899" i="20"/>
  <c r="C2898" i="20"/>
  <c r="C2897" i="20"/>
  <c r="C2896" i="20"/>
  <c r="C2895" i="20"/>
  <c r="C2894" i="20"/>
  <c r="C2893" i="20"/>
  <c r="C2892" i="20"/>
  <c r="C2891" i="20"/>
  <c r="C2890" i="20"/>
  <c r="C2889" i="20"/>
  <c r="C2888" i="20"/>
  <c r="C2887" i="20"/>
  <c r="C2886" i="20"/>
  <c r="C2885" i="20"/>
  <c r="C2884" i="20"/>
  <c r="C2883" i="20"/>
  <c r="C2882" i="20"/>
  <c r="C2881" i="20"/>
  <c r="C2880" i="20"/>
  <c r="C2879" i="20"/>
  <c r="C2878" i="20"/>
  <c r="C2877" i="20"/>
  <c r="C2876" i="20"/>
  <c r="C2875" i="20"/>
  <c r="C2874" i="20"/>
  <c r="C2873" i="20"/>
  <c r="C2872" i="20"/>
  <c r="C2871" i="20"/>
  <c r="C2870" i="20"/>
  <c r="C2869" i="20"/>
  <c r="C2868" i="20"/>
  <c r="C2867" i="20"/>
  <c r="C2866" i="20"/>
  <c r="C2865" i="20"/>
  <c r="C2864" i="20"/>
  <c r="C2863" i="20"/>
  <c r="C2862" i="20"/>
  <c r="C2861" i="20"/>
  <c r="C2860" i="20"/>
  <c r="C2859" i="20"/>
  <c r="C2858" i="20"/>
  <c r="C2857" i="20"/>
  <c r="C2856" i="20"/>
  <c r="C2855" i="20"/>
  <c r="C2854" i="20"/>
  <c r="C2853" i="20"/>
  <c r="C2852" i="20"/>
  <c r="C2851" i="20"/>
  <c r="C2850" i="20"/>
  <c r="C2849" i="20"/>
  <c r="C2848" i="20"/>
  <c r="C2847" i="20"/>
  <c r="C2846" i="20"/>
  <c r="C2845" i="20"/>
  <c r="C2844" i="20"/>
  <c r="C2843" i="20"/>
  <c r="C2842" i="20"/>
  <c r="C2841" i="20"/>
  <c r="C2840" i="20"/>
  <c r="C2839" i="20"/>
  <c r="C2838" i="20"/>
  <c r="C2837" i="20"/>
  <c r="C2836" i="20"/>
  <c r="C2835" i="20"/>
  <c r="C2834" i="20"/>
  <c r="C2833" i="20"/>
  <c r="C2832" i="20"/>
  <c r="C2831" i="20"/>
  <c r="C2830" i="20"/>
  <c r="C2829" i="20"/>
  <c r="C2828" i="20"/>
  <c r="C2827" i="20"/>
  <c r="C2826" i="20"/>
  <c r="C2825" i="20"/>
  <c r="C2824" i="20"/>
  <c r="C2823" i="20"/>
  <c r="C2822" i="20"/>
  <c r="C2821" i="20"/>
  <c r="C2820" i="20"/>
  <c r="C2819" i="20"/>
  <c r="C2818" i="20"/>
  <c r="C2817" i="20"/>
  <c r="C2816" i="20"/>
  <c r="C2815" i="20"/>
  <c r="C2814" i="20"/>
  <c r="C2813" i="20"/>
  <c r="C2812" i="20"/>
  <c r="C2811" i="20"/>
  <c r="C2810" i="20"/>
  <c r="C2809" i="20"/>
  <c r="C2808" i="20"/>
  <c r="C2807" i="20"/>
  <c r="C2806" i="20"/>
  <c r="C2805" i="20"/>
  <c r="C2804" i="20"/>
  <c r="C2803" i="20"/>
  <c r="C2802" i="20"/>
  <c r="C2801" i="20"/>
  <c r="C2800" i="20"/>
  <c r="C2799" i="20"/>
  <c r="C2798" i="20"/>
  <c r="C2797" i="20"/>
  <c r="C2796" i="20"/>
  <c r="C2795" i="20"/>
  <c r="C2794" i="20"/>
  <c r="C2793" i="20"/>
  <c r="C2792" i="20"/>
  <c r="C2791" i="20"/>
  <c r="C2790" i="20"/>
  <c r="C2789" i="20"/>
  <c r="C2788" i="20"/>
  <c r="C2787" i="20"/>
  <c r="C2786" i="20"/>
  <c r="C2785" i="20"/>
  <c r="C2784" i="20"/>
  <c r="C2783" i="20"/>
  <c r="C2782" i="20"/>
  <c r="C2781" i="20"/>
  <c r="C2780" i="20"/>
  <c r="C2779" i="20"/>
  <c r="C2778" i="20"/>
  <c r="C2777" i="20"/>
  <c r="C2776" i="20"/>
  <c r="C2775" i="20"/>
  <c r="C2774" i="20"/>
  <c r="C2773" i="20"/>
  <c r="C2772" i="20"/>
  <c r="C2771" i="20"/>
  <c r="C2770" i="20"/>
  <c r="C2769" i="20"/>
  <c r="C2768" i="20"/>
  <c r="C2767" i="20"/>
  <c r="C2766" i="20"/>
  <c r="C2765" i="20"/>
  <c r="C2764" i="20"/>
  <c r="C2763" i="20"/>
  <c r="C2762" i="20"/>
  <c r="C2761" i="20"/>
  <c r="C2760" i="20"/>
  <c r="C2759" i="20"/>
  <c r="C2758" i="20"/>
  <c r="C2757" i="20"/>
  <c r="C2756" i="20"/>
  <c r="C2755" i="20"/>
  <c r="C2754" i="20"/>
  <c r="C2753" i="20"/>
  <c r="C2752" i="20"/>
  <c r="C2751" i="20"/>
  <c r="C2750" i="20"/>
  <c r="C2749" i="20"/>
  <c r="C2748" i="20"/>
  <c r="C2747" i="20"/>
  <c r="C2746" i="20"/>
  <c r="C2745" i="20"/>
  <c r="C2744" i="20"/>
  <c r="C2743" i="20"/>
  <c r="C2742" i="20"/>
  <c r="C2741" i="20"/>
  <c r="C2740" i="20"/>
  <c r="C2739" i="20"/>
  <c r="C2738" i="20"/>
  <c r="C2737" i="20"/>
  <c r="C2736" i="20"/>
  <c r="C2735" i="20"/>
  <c r="C2734" i="20"/>
  <c r="C2733" i="20"/>
  <c r="C2732" i="20"/>
  <c r="C2731" i="20"/>
  <c r="C2730" i="20"/>
  <c r="C2729" i="20"/>
  <c r="C2728" i="20"/>
  <c r="C2727" i="20"/>
  <c r="C2726" i="20"/>
  <c r="C2725" i="20"/>
  <c r="C2724" i="20"/>
  <c r="C2723" i="20"/>
  <c r="C2722" i="20"/>
  <c r="C2721" i="20"/>
  <c r="C2720" i="20"/>
  <c r="C2719" i="20"/>
  <c r="C2718" i="20"/>
  <c r="C2717" i="20"/>
  <c r="C2716" i="20"/>
  <c r="C2715" i="20"/>
  <c r="C2714" i="20"/>
  <c r="C2713" i="20"/>
  <c r="C2712" i="20"/>
  <c r="C2711" i="20"/>
  <c r="C2710" i="20"/>
  <c r="C2709" i="20"/>
  <c r="C2708" i="20"/>
  <c r="C2707" i="20"/>
  <c r="C2706" i="20"/>
  <c r="C2705" i="20"/>
  <c r="C2704" i="20"/>
  <c r="C2703" i="20"/>
  <c r="C2702" i="20"/>
  <c r="C2701" i="20"/>
  <c r="C2700" i="20"/>
  <c r="C2699" i="20"/>
  <c r="C2698" i="20"/>
  <c r="C2697" i="20"/>
  <c r="C2696" i="20"/>
  <c r="C2695" i="20"/>
  <c r="C2694" i="20"/>
  <c r="C2693" i="20"/>
  <c r="C2692" i="20"/>
  <c r="C2691" i="20"/>
  <c r="C2690" i="20"/>
  <c r="C2689" i="20"/>
  <c r="C2688" i="20"/>
  <c r="C2687" i="20"/>
  <c r="C2686" i="20"/>
  <c r="C2685" i="20"/>
  <c r="C2684" i="20"/>
  <c r="C2683" i="20"/>
  <c r="C2682" i="20"/>
  <c r="C2681" i="20"/>
  <c r="C2680" i="20"/>
  <c r="C2679" i="20"/>
  <c r="C2678" i="20"/>
  <c r="C2677" i="20"/>
  <c r="C2676" i="20"/>
  <c r="C2675" i="20"/>
  <c r="C2674" i="20"/>
  <c r="C2673" i="20"/>
  <c r="C2672" i="20"/>
  <c r="C2671" i="20"/>
  <c r="C2670" i="20"/>
  <c r="C2669" i="20"/>
  <c r="C2668" i="20"/>
  <c r="C2667" i="20"/>
  <c r="C2666" i="20"/>
  <c r="C2665" i="20"/>
  <c r="C2664" i="20"/>
  <c r="C2663" i="20"/>
  <c r="C2662" i="20"/>
  <c r="C2661" i="20"/>
  <c r="C2660" i="20"/>
  <c r="C2659" i="20"/>
  <c r="C2658" i="20"/>
  <c r="C2657" i="20"/>
  <c r="C2656" i="20"/>
  <c r="C2655" i="20"/>
  <c r="C2654" i="20"/>
  <c r="C2653" i="20"/>
  <c r="C2652" i="20"/>
  <c r="C2651" i="20"/>
  <c r="C2650" i="20"/>
  <c r="C2649" i="20"/>
  <c r="C2648" i="20"/>
  <c r="C2647" i="20"/>
  <c r="C2646" i="20"/>
  <c r="C2645" i="20"/>
  <c r="C2644" i="20"/>
  <c r="C2643" i="20"/>
  <c r="C2642" i="20"/>
  <c r="C2641" i="20"/>
  <c r="C2640" i="20"/>
  <c r="C2639" i="20"/>
  <c r="C2638" i="20"/>
  <c r="C2637" i="20"/>
  <c r="C2636" i="20"/>
  <c r="C2635" i="20"/>
  <c r="C2634" i="20"/>
  <c r="C2633" i="20"/>
  <c r="C2632" i="20"/>
  <c r="C2631" i="20"/>
  <c r="C2630" i="20"/>
  <c r="C2629" i="20"/>
  <c r="C2628" i="20"/>
  <c r="C2627" i="20"/>
  <c r="C2626" i="20"/>
  <c r="C2625" i="20"/>
  <c r="C2624" i="20"/>
  <c r="C2623" i="20"/>
  <c r="C2622" i="20"/>
  <c r="C2621" i="20"/>
  <c r="C2620" i="20"/>
  <c r="C2619" i="20"/>
  <c r="C2618" i="20"/>
  <c r="C2617" i="20"/>
  <c r="C2616" i="20"/>
  <c r="C2615" i="20"/>
  <c r="C2614" i="20"/>
  <c r="C2613" i="20"/>
  <c r="C2612" i="20"/>
  <c r="C2611" i="20"/>
  <c r="C2610" i="20"/>
  <c r="C2609" i="20"/>
  <c r="C2608" i="20"/>
  <c r="C2607" i="20"/>
  <c r="C2606" i="20"/>
  <c r="C2605" i="20"/>
  <c r="C2604" i="20"/>
  <c r="C2603" i="20"/>
  <c r="C2602" i="20"/>
  <c r="C2601" i="20"/>
  <c r="C2600" i="20"/>
  <c r="C2599" i="20"/>
  <c r="C2598" i="20"/>
  <c r="C2597" i="20"/>
  <c r="C2596" i="20"/>
  <c r="C2595" i="20"/>
  <c r="C2594" i="20"/>
  <c r="C2593" i="20"/>
  <c r="C2592" i="20"/>
  <c r="C2591" i="20"/>
  <c r="C2590" i="20"/>
  <c r="C2589" i="20"/>
  <c r="C2588" i="20"/>
  <c r="C2587" i="20"/>
  <c r="C2586" i="20"/>
  <c r="C2585" i="20"/>
  <c r="C2584" i="20"/>
  <c r="C2583" i="20"/>
  <c r="C2582" i="20"/>
  <c r="C2581" i="20"/>
  <c r="C2580" i="20"/>
  <c r="C2579" i="20"/>
  <c r="C2578" i="20"/>
  <c r="C2577" i="20"/>
  <c r="C2576" i="20"/>
  <c r="C2575" i="20"/>
  <c r="C2574" i="20"/>
  <c r="C2573" i="20"/>
  <c r="C2572" i="20"/>
  <c r="C2571" i="20"/>
  <c r="C2570" i="20"/>
  <c r="C2569" i="20"/>
  <c r="C2568" i="20"/>
  <c r="C2567" i="20"/>
  <c r="C2566" i="20"/>
  <c r="C2565" i="20"/>
  <c r="C2564" i="20"/>
  <c r="C2563" i="20"/>
  <c r="C2562" i="20"/>
  <c r="C2561" i="20"/>
  <c r="C2560" i="20"/>
  <c r="C2559" i="20"/>
  <c r="C2558" i="20"/>
  <c r="C2557" i="20"/>
  <c r="C2556" i="20"/>
  <c r="C2555" i="20"/>
  <c r="C2554" i="20"/>
  <c r="C2553" i="20"/>
  <c r="C2552" i="20"/>
  <c r="C2551" i="20"/>
  <c r="C2550" i="20"/>
  <c r="C2549" i="20"/>
  <c r="C2548" i="20"/>
  <c r="C2547" i="20"/>
  <c r="C2546" i="20"/>
  <c r="C2545" i="20"/>
  <c r="C2544" i="20"/>
  <c r="C2543" i="20"/>
  <c r="C2542" i="20"/>
  <c r="C2541" i="20"/>
  <c r="C2540" i="20"/>
  <c r="C2539" i="20"/>
  <c r="C2538" i="20"/>
  <c r="C2537" i="20"/>
  <c r="C2536" i="20"/>
  <c r="C2535" i="20"/>
  <c r="C2534" i="20"/>
  <c r="C2533" i="20"/>
  <c r="C2532" i="20"/>
  <c r="C2531" i="20"/>
  <c r="C2530" i="20"/>
  <c r="C2529" i="20"/>
  <c r="C2528" i="20"/>
  <c r="C2527" i="20"/>
  <c r="C2526" i="20"/>
  <c r="C2525" i="20"/>
  <c r="C2524" i="20"/>
  <c r="C2523" i="20"/>
  <c r="C2522" i="20"/>
  <c r="C2521" i="20"/>
  <c r="C2520" i="20"/>
  <c r="C2519" i="20"/>
  <c r="C2518" i="20"/>
  <c r="C2517" i="20"/>
  <c r="C2516" i="20"/>
  <c r="C2515" i="20"/>
  <c r="C2514" i="20"/>
  <c r="C2513" i="20"/>
  <c r="C2512" i="20"/>
  <c r="C2511" i="20"/>
  <c r="C2510" i="20"/>
  <c r="C2509" i="20"/>
  <c r="C2508" i="20"/>
  <c r="C2507" i="20"/>
  <c r="C2506" i="20"/>
  <c r="C2505" i="20"/>
  <c r="C2504" i="20"/>
  <c r="C2503" i="20"/>
  <c r="C2502" i="20"/>
  <c r="C2501" i="20"/>
  <c r="C2500" i="20"/>
  <c r="C2499" i="20"/>
  <c r="C2498" i="20"/>
  <c r="C2497" i="20"/>
  <c r="C2496" i="20"/>
  <c r="C2495" i="20"/>
  <c r="C2494" i="20"/>
  <c r="C2493" i="20"/>
  <c r="C2492" i="20"/>
  <c r="C2491" i="20"/>
  <c r="C2490" i="20"/>
  <c r="C2489" i="20"/>
  <c r="C2488" i="20"/>
  <c r="C2487" i="20"/>
  <c r="C2486" i="20"/>
  <c r="C2485" i="20"/>
  <c r="C2484" i="20"/>
  <c r="C2483" i="20"/>
  <c r="C2482" i="20"/>
  <c r="C2481" i="20"/>
  <c r="C2480" i="20"/>
  <c r="C2479" i="20"/>
  <c r="C2478" i="20"/>
  <c r="C2477" i="20"/>
  <c r="C2476" i="20"/>
  <c r="C2475" i="20"/>
  <c r="C2474" i="20"/>
  <c r="C2473" i="20"/>
  <c r="C2472" i="20"/>
  <c r="C2471" i="20"/>
  <c r="C2470" i="20"/>
  <c r="C2469" i="20"/>
  <c r="C2468" i="20"/>
  <c r="C2467" i="20"/>
  <c r="C2466" i="20"/>
  <c r="C2465" i="20"/>
  <c r="C2464" i="20"/>
  <c r="C2463" i="20"/>
  <c r="C2462" i="20"/>
  <c r="C2461" i="20"/>
  <c r="C2460" i="20"/>
  <c r="C2459" i="20"/>
  <c r="C2458" i="20"/>
  <c r="C2457" i="20"/>
  <c r="C2456" i="20"/>
  <c r="C2455" i="20"/>
  <c r="C2454" i="20"/>
  <c r="C2453" i="20"/>
  <c r="C2452" i="20"/>
  <c r="C2451" i="20"/>
  <c r="C2450" i="20"/>
  <c r="C2449" i="20"/>
  <c r="C2448" i="20"/>
  <c r="C2447" i="20"/>
  <c r="C2446" i="20"/>
  <c r="C2445" i="20"/>
  <c r="C2444" i="20"/>
  <c r="C2443" i="20"/>
  <c r="C2442" i="20"/>
  <c r="C2441" i="20"/>
  <c r="C2440" i="20"/>
  <c r="C2439" i="20"/>
  <c r="C2438" i="20"/>
  <c r="C2437" i="20"/>
  <c r="C2436" i="20"/>
  <c r="C2435" i="20"/>
  <c r="C2434" i="20"/>
  <c r="C2433" i="20"/>
  <c r="C2432" i="20"/>
  <c r="C2431" i="20"/>
  <c r="C2430" i="20"/>
  <c r="C2429" i="20"/>
  <c r="C2428" i="20"/>
  <c r="C2427" i="20"/>
  <c r="C2426" i="20"/>
  <c r="C2425" i="20"/>
  <c r="C2424" i="20"/>
  <c r="C2423" i="20"/>
  <c r="C2422" i="20"/>
  <c r="C2421" i="20"/>
  <c r="C2420" i="20"/>
  <c r="C2419" i="20"/>
  <c r="C2418" i="20"/>
  <c r="C2417" i="20"/>
  <c r="C2416" i="20"/>
  <c r="C2415" i="20"/>
  <c r="C2414" i="20"/>
  <c r="C2413" i="20"/>
  <c r="C2412" i="20"/>
  <c r="C2411" i="20"/>
  <c r="C2410" i="20"/>
  <c r="C2409" i="20"/>
  <c r="C2408" i="20"/>
  <c r="C2407" i="20"/>
  <c r="C2406" i="20"/>
  <c r="C2405" i="20"/>
  <c r="C2404" i="20"/>
  <c r="C2403" i="20"/>
  <c r="C2402" i="20"/>
  <c r="C2401" i="20"/>
  <c r="C2400" i="20"/>
  <c r="C2399" i="20"/>
  <c r="C2398" i="20"/>
  <c r="C2397" i="20"/>
  <c r="C2396" i="20"/>
  <c r="C2395" i="20"/>
  <c r="C2394" i="20"/>
  <c r="C2393" i="20"/>
  <c r="C2392" i="20"/>
  <c r="C2391" i="20"/>
  <c r="C2390" i="20"/>
  <c r="C2389" i="20"/>
  <c r="C2388" i="20"/>
  <c r="C2387" i="20"/>
  <c r="C2386" i="20"/>
  <c r="C2385" i="20"/>
  <c r="C2384" i="20"/>
  <c r="C2383" i="20"/>
  <c r="C2382" i="20"/>
  <c r="C2381" i="20"/>
  <c r="C2380" i="20"/>
  <c r="C2379" i="20"/>
  <c r="C2378" i="20"/>
  <c r="C2377" i="20"/>
  <c r="C2376" i="20"/>
  <c r="C2375" i="20"/>
  <c r="C2374" i="20"/>
  <c r="C2373" i="20"/>
  <c r="C2372" i="20"/>
  <c r="C2371" i="20"/>
  <c r="C2370" i="20"/>
  <c r="C2369" i="20"/>
  <c r="C2368" i="20"/>
  <c r="C2367" i="20"/>
  <c r="C2366" i="20"/>
  <c r="C2365" i="20"/>
  <c r="C2364" i="20"/>
  <c r="C2363" i="20"/>
  <c r="C2362" i="20"/>
  <c r="C2361" i="20"/>
  <c r="C2360" i="20"/>
  <c r="C2359" i="20"/>
  <c r="C2358" i="20"/>
  <c r="C2357" i="20"/>
  <c r="C2356" i="20"/>
  <c r="C2355" i="20"/>
  <c r="C2354" i="20"/>
  <c r="C2353" i="20"/>
  <c r="C2352" i="20"/>
  <c r="C2351" i="20"/>
  <c r="C2350" i="20"/>
  <c r="C2349" i="20"/>
  <c r="C2348" i="20"/>
  <c r="C2347" i="20"/>
  <c r="C2346" i="20"/>
  <c r="C2345" i="20"/>
  <c r="C2344" i="20"/>
  <c r="C2343" i="20"/>
  <c r="C2342" i="20"/>
  <c r="C2341" i="20"/>
  <c r="C2340" i="20"/>
  <c r="C2339" i="20"/>
  <c r="C2338" i="20"/>
  <c r="C2337" i="20"/>
  <c r="C2336" i="20"/>
  <c r="C2335" i="20"/>
  <c r="C2334" i="20"/>
  <c r="C2333" i="20"/>
  <c r="C2332" i="20"/>
  <c r="C2331" i="20"/>
  <c r="C2330" i="20"/>
  <c r="C2329" i="20"/>
  <c r="C2328" i="20"/>
  <c r="C2327" i="20"/>
  <c r="C2326" i="20"/>
  <c r="C2325" i="20"/>
  <c r="C2324" i="20"/>
  <c r="C2323" i="20"/>
  <c r="C2322" i="20"/>
  <c r="C2321" i="20"/>
  <c r="C2320" i="20"/>
  <c r="C2319" i="20"/>
  <c r="C2318" i="20"/>
  <c r="C2317" i="20"/>
  <c r="C2316" i="20"/>
  <c r="C2315" i="20"/>
  <c r="C2314" i="20"/>
  <c r="C2313" i="20"/>
  <c r="C2312" i="20"/>
  <c r="C2311" i="20"/>
  <c r="C2310" i="20"/>
  <c r="C2309" i="20"/>
  <c r="C2308" i="20"/>
  <c r="C2307" i="20"/>
  <c r="C2306" i="20"/>
  <c r="C2305" i="20"/>
  <c r="C2304" i="20"/>
  <c r="C2303" i="20"/>
  <c r="C2302" i="20"/>
  <c r="C2301" i="20"/>
  <c r="C2300" i="20"/>
  <c r="C2299" i="20"/>
  <c r="C2298" i="20"/>
  <c r="C2297" i="20"/>
  <c r="C2296" i="20"/>
  <c r="C2295" i="20"/>
  <c r="C2294" i="20"/>
  <c r="C2293" i="20"/>
  <c r="C2292" i="20"/>
  <c r="C2291" i="20"/>
  <c r="C2290" i="20"/>
  <c r="C2289" i="20"/>
  <c r="C2288" i="20"/>
  <c r="C2287" i="20"/>
  <c r="C2286" i="20"/>
  <c r="C2285" i="20"/>
  <c r="C2284" i="20"/>
  <c r="C2283" i="20"/>
  <c r="C2282" i="20"/>
  <c r="C2281" i="20"/>
  <c r="C2280" i="20"/>
  <c r="C2279" i="20"/>
  <c r="C2278" i="20"/>
  <c r="C2277" i="20"/>
  <c r="C2276" i="20"/>
  <c r="C2275" i="20"/>
  <c r="C2274" i="20"/>
  <c r="C2273" i="20"/>
  <c r="C2272" i="20"/>
  <c r="C2271" i="20"/>
  <c r="C2270" i="20"/>
  <c r="C2269" i="20"/>
  <c r="C2268" i="20"/>
  <c r="C2267" i="20"/>
  <c r="C2266" i="20"/>
  <c r="C2265" i="20"/>
  <c r="C2264" i="20"/>
  <c r="C2263" i="20"/>
  <c r="C2262" i="20"/>
  <c r="C2261" i="20"/>
  <c r="C2260" i="20"/>
  <c r="C2259" i="20"/>
  <c r="C2258" i="20"/>
  <c r="C2257" i="20"/>
  <c r="C2256" i="20"/>
  <c r="C2255" i="20"/>
  <c r="C2254" i="20"/>
  <c r="C2253" i="20"/>
  <c r="C2252" i="20"/>
  <c r="C2251" i="20"/>
  <c r="C2250" i="20"/>
  <c r="C2249" i="20"/>
  <c r="C2248" i="20"/>
  <c r="C2247" i="20"/>
  <c r="C2246" i="20"/>
  <c r="C2245" i="20"/>
  <c r="C2244" i="20"/>
  <c r="C2243" i="20"/>
  <c r="C2242" i="20"/>
  <c r="C2241" i="20"/>
  <c r="C2240" i="20"/>
  <c r="C2239" i="20"/>
  <c r="C2238" i="20"/>
  <c r="C2237" i="20"/>
  <c r="C2236" i="20"/>
  <c r="C2235" i="20"/>
  <c r="C2234" i="20"/>
  <c r="C2233" i="20"/>
  <c r="C2232" i="20"/>
  <c r="C2231" i="20"/>
  <c r="C2230" i="20"/>
  <c r="C2229" i="20"/>
  <c r="C2228" i="20"/>
  <c r="C2227" i="20"/>
  <c r="C2226" i="20"/>
  <c r="C2225" i="20"/>
  <c r="C2224" i="20"/>
  <c r="C2223" i="20"/>
  <c r="C2222" i="20"/>
  <c r="C2221" i="20"/>
  <c r="C2220" i="20"/>
  <c r="C2219" i="20"/>
  <c r="C2218" i="20"/>
  <c r="C2217" i="20"/>
  <c r="C2216" i="20"/>
  <c r="C2215" i="20"/>
  <c r="C2214" i="20"/>
  <c r="C2213" i="20"/>
  <c r="C2212" i="20"/>
  <c r="C2211" i="20"/>
  <c r="C2210" i="20"/>
  <c r="C2209" i="20"/>
  <c r="C2208" i="20"/>
  <c r="C2207" i="20"/>
  <c r="C2206" i="20"/>
  <c r="C2205" i="20"/>
  <c r="C2204" i="20"/>
  <c r="C2203" i="20"/>
  <c r="C2202" i="20"/>
  <c r="C2201" i="20"/>
  <c r="C2200" i="20"/>
  <c r="C2199" i="20"/>
  <c r="C2198" i="20"/>
  <c r="C2197" i="20"/>
  <c r="C2196" i="20"/>
  <c r="C2195" i="20"/>
  <c r="C2194" i="20"/>
  <c r="C2193" i="20"/>
  <c r="C2192" i="20"/>
  <c r="C2191" i="20"/>
  <c r="C2190" i="20"/>
  <c r="C2189" i="20"/>
  <c r="C2188" i="20"/>
  <c r="C2187" i="20"/>
  <c r="C2186" i="20"/>
  <c r="C2185" i="20"/>
  <c r="C2184" i="20"/>
  <c r="C2183" i="20"/>
  <c r="C2182" i="20"/>
  <c r="C2181" i="20"/>
  <c r="C2180" i="20"/>
  <c r="C2179" i="20"/>
  <c r="C2178" i="20"/>
  <c r="C2177" i="20"/>
  <c r="C2176" i="20"/>
  <c r="C2175" i="20"/>
  <c r="C2174" i="20"/>
  <c r="C2173" i="20"/>
  <c r="C2172" i="20"/>
  <c r="C2171" i="20"/>
  <c r="C2170" i="20"/>
  <c r="C2169" i="20"/>
  <c r="C2168" i="20"/>
  <c r="C2167" i="20"/>
  <c r="C2166" i="20"/>
  <c r="C2165" i="20"/>
  <c r="C2164" i="20"/>
  <c r="C2163" i="20"/>
  <c r="C2162" i="20"/>
  <c r="C2161" i="20"/>
  <c r="C2160" i="20"/>
  <c r="C2159" i="20"/>
  <c r="C2158" i="20"/>
  <c r="C2157" i="20"/>
  <c r="C2156" i="20"/>
  <c r="C2155" i="20"/>
  <c r="C2154" i="20"/>
  <c r="C2153" i="20"/>
  <c r="C2152" i="20"/>
  <c r="C2151" i="20"/>
  <c r="C2150" i="20"/>
  <c r="C2149" i="20"/>
  <c r="C2148" i="20"/>
  <c r="C2147" i="20"/>
  <c r="C2146" i="20"/>
  <c r="C2145" i="20"/>
  <c r="C2144" i="20"/>
  <c r="C2143" i="20"/>
  <c r="C2142" i="20"/>
  <c r="C2141" i="20"/>
  <c r="C2140" i="20"/>
  <c r="C2139" i="20"/>
  <c r="C2138" i="20"/>
  <c r="C2137" i="20"/>
  <c r="C2136" i="20"/>
  <c r="C2135" i="20"/>
  <c r="C2134" i="20"/>
  <c r="C2133" i="20"/>
  <c r="C2132" i="20"/>
  <c r="C2131" i="20"/>
  <c r="C2130" i="20"/>
  <c r="C2129" i="20"/>
  <c r="C2128" i="20"/>
  <c r="C2127" i="20"/>
  <c r="C2126" i="20"/>
  <c r="C2125" i="20"/>
  <c r="C2124" i="20"/>
  <c r="C2123" i="20"/>
  <c r="C2122" i="20"/>
  <c r="C2121" i="20"/>
  <c r="C2120" i="20"/>
  <c r="C2119" i="20"/>
  <c r="C2118" i="20"/>
  <c r="C2117" i="20"/>
  <c r="C2116" i="20"/>
  <c r="C2115" i="20"/>
  <c r="C2114" i="20"/>
  <c r="C2113" i="20"/>
  <c r="C2112" i="20"/>
  <c r="C2111" i="20"/>
  <c r="C2110" i="20"/>
  <c r="C2109" i="20"/>
  <c r="C2108" i="20"/>
  <c r="C2107" i="20"/>
  <c r="C2106" i="20"/>
  <c r="C2105" i="20"/>
  <c r="C2104" i="20"/>
  <c r="C2103" i="20"/>
  <c r="C2102" i="20"/>
  <c r="C2101" i="20"/>
  <c r="C2100" i="20"/>
  <c r="C2099" i="20"/>
  <c r="C2098" i="20"/>
  <c r="C2097" i="20"/>
  <c r="C2096" i="20"/>
  <c r="C2095" i="20"/>
  <c r="C2094" i="20"/>
  <c r="C2093" i="20"/>
  <c r="C2092" i="20"/>
  <c r="C2091" i="20"/>
  <c r="C2090" i="20"/>
  <c r="C2089" i="20"/>
  <c r="C2088" i="20"/>
  <c r="C2087" i="20"/>
  <c r="C2086" i="20"/>
  <c r="C2085" i="20"/>
  <c r="C2084" i="20"/>
  <c r="C2083" i="20"/>
  <c r="C2082" i="20"/>
  <c r="C2081" i="20"/>
  <c r="C2080" i="20"/>
  <c r="C2079" i="20"/>
  <c r="C2078" i="20"/>
  <c r="C2077" i="20"/>
  <c r="C2076" i="20"/>
  <c r="C2075" i="20"/>
  <c r="C2074" i="20"/>
  <c r="C2073" i="20"/>
  <c r="C2072" i="20"/>
  <c r="C2071" i="20"/>
  <c r="C2070" i="20"/>
  <c r="C2069" i="20"/>
  <c r="C2068" i="20"/>
  <c r="C2067" i="20"/>
  <c r="C2066" i="20"/>
  <c r="C2065" i="20"/>
  <c r="C2064" i="20"/>
  <c r="C2063" i="20"/>
  <c r="C2062" i="20"/>
  <c r="C2061" i="20"/>
  <c r="C2060" i="20"/>
  <c r="C2059" i="20"/>
  <c r="C2058" i="20"/>
  <c r="C2057" i="20"/>
  <c r="C2056" i="20"/>
  <c r="C2055" i="20"/>
  <c r="C2054" i="20"/>
  <c r="C2053" i="20"/>
  <c r="C2052" i="20"/>
  <c r="C2051" i="20"/>
  <c r="C2050" i="20"/>
  <c r="C2049" i="20"/>
  <c r="C2048" i="20"/>
  <c r="C2047" i="20"/>
  <c r="C2046" i="20"/>
  <c r="C2045" i="20"/>
  <c r="C2044" i="20"/>
  <c r="C2043" i="20"/>
  <c r="C2042" i="20"/>
  <c r="C2041" i="20"/>
  <c r="C2040" i="20"/>
  <c r="C2039" i="20"/>
  <c r="C2038" i="20"/>
  <c r="C2037" i="20"/>
  <c r="C2036" i="20"/>
  <c r="C2035" i="20"/>
  <c r="C2034" i="20"/>
  <c r="C2033" i="20"/>
  <c r="C2032" i="20"/>
  <c r="C2031" i="20"/>
  <c r="C2030" i="20"/>
  <c r="C2029" i="20"/>
  <c r="C2028" i="20"/>
  <c r="C2027" i="20"/>
  <c r="C2026" i="20"/>
  <c r="C2025" i="20"/>
  <c r="C2024" i="20"/>
  <c r="C2023" i="20"/>
  <c r="C2022" i="20"/>
  <c r="C2021" i="20"/>
  <c r="C2020" i="20"/>
  <c r="C2019" i="20"/>
  <c r="C2018" i="20"/>
  <c r="C2017" i="20"/>
  <c r="C2016" i="20"/>
  <c r="C2015" i="20"/>
  <c r="C2014" i="20"/>
  <c r="C2013" i="20"/>
  <c r="C2012" i="20"/>
  <c r="C2011" i="20"/>
  <c r="C2010" i="20"/>
  <c r="C2009" i="20"/>
  <c r="C2008" i="20"/>
  <c r="C2007" i="20"/>
  <c r="C2006" i="20"/>
  <c r="C2005" i="20"/>
  <c r="C2004" i="20"/>
  <c r="C2003" i="20"/>
  <c r="C2002" i="20"/>
  <c r="C2001" i="20"/>
  <c r="C2000" i="20"/>
  <c r="C1999" i="20"/>
  <c r="C1998" i="20"/>
  <c r="C1997" i="20"/>
  <c r="C1996" i="20"/>
  <c r="C1995" i="20"/>
  <c r="C1994" i="20"/>
  <c r="C1993" i="20"/>
  <c r="C1992" i="20"/>
  <c r="C1991" i="20"/>
  <c r="C1990" i="20"/>
  <c r="C1989" i="20"/>
  <c r="C1988" i="20"/>
  <c r="C1987" i="20"/>
  <c r="C1986" i="20"/>
  <c r="C1985" i="20"/>
  <c r="C1984" i="20"/>
  <c r="C1983" i="20"/>
  <c r="C1982" i="20"/>
  <c r="C1981" i="20"/>
  <c r="C1980" i="20"/>
  <c r="C1979" i="20"/>
  <c r="C1978" i="20"/>
  <c r="C1977" i="20"/>
  <c r="C1976" i="20"/>
  <c r="C1975" i="20"/>
  <c r="C1974" i="20"/>
  <c r="C1973" i="20"/>
  <c r="C1972" i="20"/>
  <c r="C1971" i="20"/>
  <c r="C1970" i="20"/>
  <c r="C1969" i="20"/>
  <c r="C1968" i="20"/>
  <c r="C1967" i="20"/>
  <c r="C1966" i="20"/>
  <c r="C1965" i="20"/>
  <c r="C1964" i="20"/>
  <c r="C1963" i="20"/>
  <c r="C1962" i="20"/>
  <c r="C1961" i="20"/>
  <c r="C1960" i="20"/>
  <c r="C1959" i="20"/>
  <c r="C1958" i="20"/>
  <c r="C1957" i="20"/>
  <c r="C1956" i="20"/>
  <c r="C1955" i="20"/>
  <c r="C1954" i="20"/>
  <c r="C1953" i="20"/>
  <c r="C1952" i="20"/>
  <c r="C1951" i="20"/>
  <c r="C1950" i="20"/>
  <c r="C1949" i="20"/>
  <c r="C1948" i="20"/>
  <c r="C1947" i="20"/>
  <c r="C1946" i="20"/>
  <c r="C1945" i="20"/>
  <c r="C1944" i="20"/>
  <c r="C1943" i="20"/>
  <c r="C1942" i="20"/>
  <c r="C1941" i="20"/>
  <c r="C1940" i="20"/>
  <c r="C1939" i="20"/>
  <c r="C1938" i="20"/>
  <c r="C1937" i="20"/>
  <c r="C1936" i="20"/>
  <c r="C1935" i="20"/>
  <c r="C1934" i="20"/>
  <c r="C1933" i="20"/>
  <c r="C1932" i="20"/>
  <c r="C1931" i="20"/>
  <c r="C1930" i="20"/>
  <c r="C1929" i="20"/>
  <c r="C1928" i="20"/>
  <c r="C1927" i="20"/>
  <c r="C1926" i="20"/>
  <c r="C1925" i="20"/>
  <c r="C1924" i="20"/>
  <c r="C1923" i="20"/>
  <c r="C1922" i="20"/>
  <c r="C1921" i="20"/>
  <c r="C1920" i="20"/>
  <c r="C1919" i="20"/>
  <c r="C1918" i="20"/>
  <c r="C1917" i="20"/>
  <c r="C1916" i="20"/>
  <c r="C1915" i="20"/>
  <c r="C1914" i="20"/>
  <c r="C1913" i="20"/>
  <c r="C1912" i="20"/>
  <c r="C1911" i="20"/>
  <c r="C1910" i="20"/>
  <c r="C1909" i="20"/>
  <c r="C1908" i="20"/>
  <c r="C1907" i="20"/>
  <c r="C1906" i="20"/>
  <c r="C1905" i="20"/>
  <c r="C1904" i="20"/>
  <c r="C1903" i="20"/>
  <c r="C1902" i="20"/>
  <c r="C1901" i="20"/>
  <c r="C1900" i="20"/>
  <c r="C1899" i="20"/>
  <c r="C1898" i="20"/>
  <c r="C1897" i="20"/>
  <c r="C1896" i="20"/>
  <c r="C1895" i="20"/>
  <c r="C1894" i="20"/>
  <c r="C1893" i="20"/>
  <c r="C1892" i="20"/>
  <c r="C1891" i="20"/>
  <c r="C1890" i="20"/>
  <c r="C1889" i="20"/>
  <c r="C1888" i="20"/>
  <c r="C1887" i="20"/>
  <c r="C1886" i="20"/>
  <c r="C1885" i="20"/>
  <c r="C1884" i="20"/>
  <c r="C1883" i="20"/>
  <c r="C1882" i="20"/>
  <c r="C1881" i="20"/>
  <c r="C1880" i="20"/>
  <c r="C1879" i="20"/>
  <c r="C1878" i="20"/>
  <c r="C1877" i="20"/>
  <c r="C1876" i="20"/>
  <c r="C1875" i="20"/>
  <c r="C1874" i="20"/>
  <c r="C1873" i="20"/>
  <c r="C1872" i="20"/>
  <c r="C1871" i="20"/>
  <c r="C1870" i="20"/>
  <c r="C1869" i="20"/>
  <c r="C1868" i="20"/>
  <c r="C1867" i="20"/>
  <c r="C1866" i="20"/>
  <c r="C1865" i="20"/>
  <c r="C1864" i="20"/>
  <c r="C1863" i="20"/>
  <c r="C1862" i="20"/>
  <c r="C1861" i="20"/>
  <c r="C1860" i="20"/>
  <c r="C1859" i="20"/>
  <c r="C1858" i="20"/>
  <c r="C1857" i="20"/>
  <c r="C1856" i="20"/>
  <c r="C1855" i="20"/>
  <c r="C1854" i="20"/>
  <c r="C1853" i="20"/>
  <c r="C1852" i="20"/>
  <c r="C1851" i="20"/>
  <c r="C1850" i="20"/>
  <c r="C1849" i="20"/>
  <c r="C1848" i="20"/>
  <c r="C1847" i="20"/>
  <c r="C1846" i="20"/>
  <c r="C1845" i="20"/>
  <c r="C1844" i="20"/>
  <c r="C1843" i="20"/>
  <c r="C1842" i="20"/>
  <c r="C1841" i="20"/>
  <c r="C1840" i="20"/>
  <c r="C1839" i="20"/>
  <c r="C1838" i="20"/>
  <c r="C1837" i="20"/>
  <c r="C1836" i="20"/>
  <c r="C1835" i="20"/>
  <c r="C1834" i="20"/>
  <c r="C1833" i="20"/>
  <c r="C1832" i="20"/>
  <c r="C1831" i="20"/>
  <c r="C1830" i="20"/>
  <c r="C1829" i="20"/>
  <c r="C1828" i="20"/>
  <c r="C1827" i="20"/>
  <c r="C1826" i="20"/>
  <c r="C1825" i="20"/>
  <c r="C1824" i="20"/>
  <c r="C1823" i="20"/>
  <c r="C1822" i="20"/>
  <c r="C1821" i="20"/>
  <c r="C1820" i="20"/>
  <c r="C1819" i="20"/>
  <c r="C1818" i="20"/>
  <c r="C1817" i="20"/>
  <c r="C1816" i="20"/>
  <c r="C1815" i="20"/>
  <c r="C1814" i="20"/>
  <c r="C1813" i="20"/>
  <c r="C1812" i="20"/>
  <c r="C1811" i="20"/>
  <c r="C1810" i="20"/>
  <c r="C1809" i="20"/>
  <c r="C1808" i="20"/>
  <c r="C1807" i="20"/>
  <c r="C1806" i="20"/>
  <c r="C1805" i="20"/>
  <c r="C1804" i="20"/>
  <c r="C1803" i="20"/>
  <c r="C1802" i="20"/>
  <c r="C1801" i="20"/>
  <c r="C1800" i="20"/>
  <c r="C1799" i="20"/>
  <c r="C1798" i="20"/>
  <c r="C1797" i="20"/>
  <c r="C1796" i="20"/>
  <c r="C1795" i="20"/>
  <c r="C1794" i="20"/>
  <c r="C1793" i="20"/>
  <c r="C1792" i="20"/>
  <c r="C1791" i="20"/>
  <c r="C1790" i="20"/>
  <c r="C1789" i="20"/>
  <c r="C1788" i="20"/>
  <c r="C1787" i="20"/>
  <c r="C1786" i="20"/>
  <c r="C1785" i="20"/>
  <c r="C1784" i="20"/>
  <c r="C1783" i="20"/>
  <c r="C1782" i="20"/>
  <c r="C1781" i="20"/>
  <c r="C1780" i="20"/>
  <c r="C1779" i="20"/>
  <c r="C1778" i="20"/>
  <c r="C1777" i="20"/>
  <c r="C1776" i="20"/>
  <c r="C1775" i="20"/>
  <c r="C1774" i="20"/>
  <c r="C1773" i="20"/>
  <c r="C1772" i="20"/>
  <c r="C1771" i="20"/>
  <c r="C1770" i="20"/>
  <c r="C1769" i="20"/>
  <c r="C1768" i="20"/>
  <c r="C1767" i="20"/>
  <c r="C1766" i="20"/>
  <c r="C1765" i="20"/>
  <c r="C1764" i="20"/>
  <c r="C1763" i="20"/>
  <c r="C1762" i="20"/>
  <c r="C1761" i="20"/>
  <c r="C1760" i="20"/>
  <c r="C1759" i="20"/>
  <c r="C1758" i="20"/>
  <c r="C1757" i="20"/>
  <c r="C1756" i="20"/>
  <c r="C1755" i="20"/>
  <c r="C1754" i="20"/>
  <c r="C1753" i="20"/>
  <c r="C1752" i="20"/>
  <c r="C1751" i="20"/>
  <c r="C1750" i="20"/>
  <c r="C1749" i="20"/>
  <c r="C1748" i="20"/>
  <c r="C1747" i="20"/>
  <c r="C1746" i="20"/>
  <c r="C1745" i="20"/>
  <c r="C1744" i="20"/>
  <c r="C1743" i="20"/>
  <c r="C1742" i="20"/>
  <c r="C1741" i="20"/>
  <c r="C1740" i="20"/>
  <c r="C1739" i="20"/>
  <c r="C1738" i="20"/>
  <c r="C1737" i="20"/>
  <c r="C1736" i="20"/>
  <c r="C1735" i="20"/>
  <c r="C1734" i="20"/>
  <c r="C1733" i="20"/>
  <c r="C1732" i="20"/>
  <c r="C1731" i="20"/>
  <c r="C1730" i="20"/>
  <c r="C1729" i="20"/>
  <c r="C1728" i="20"/>
  <c r="C1727" i="20"/>
  <c r="C1726" i="20"/>
  <c r="C1725" i="20"/>
  <c r="C1724" i="20"/>
  <c r="C1723" i="20"/>
  <c r="C1722" i="20"/>
  <c r="C1721" i="20"/>
  <c r="C1720" i="20"/>
  <c r="C1719" i="20"/>
  <c r="C1718" i="20"/>
  <c r="C1717" i="20"/>
  <c r="C1716" i="20"/>
  <c r="C1715" i="20"/>
  <c r="C1714" i="20"/>
  <c r="C1713" i="20"/>
  <c r="C1712" i="20"/>
  <c r="C1711" i="20"/>
  <c r="C1710" i="20"/>
  <c r="C1709" i="20"/>
  <c r="C1708" i="20"/>
  <c r="C1707" i="20"/>
  <c r="C1706" i="20"/>
  <c r="C1705" i="20"/>
  <c r="C1704" i="20"/>
  <c r="C1703" i="20"/>
  <c r="C1702" i="20"/>
  <c r="C1701" i="20"/>
  <c r="C1700" i="20"/>
  <c r="C1699" i="20"/>
  <c r="C1698" i="20"/>
  <c r="C1697" i="20"/>
  <c r="C1696" i="20"/>
  <c r="C1695" i="20"/>
  <c r="C1694" i="20"/>
  <c r="C1693" i="20"/>
  <c r="C1692" i="20"/>
  <c r="C1691" i="20"/>
  <c r="C1690" i="20"/>
  <c r="C1689" i="20"/>
  <c r="C1688" i="20"/>
  <c r="C1687" i="20"/>
  <c r="C1686" i="20"/>
  <c r="C1685" i="20"/>
  <c r="C1684" i="20"/>
  <c r="C1683" i="20"/>
  <c r="C1682" i="20"/>
  <c r="C1681" i="20"/>
  <c r="C1680" i="20"/>
  <c r="C1679" i="20"/>
  <c r="C1678" i="20"/>
  <c r="C1677" i="20"/>
  <c r="C1676" i="20"/>
  <c r="C1675" i="20"/>
  <c r="C1674" i="20"/>
  <c r="C1673" i="20"/>
  <c r="C1672" i="20"/>
  <c r="C1671" i="20"/>
  <c r="C1670" i="20"/>
  <c r="C1669" i="20"/>
  <c r="C1668" i="20"/>
  <c r="C1667" i="20"/>
  <c r="C1666" i="20"/>
  <c r="C1665" i="20"/>
  <c r="C1664" i="20"/>
  <c r="C1663" i="20"/>
  <c r="C1662" i="20"/>
  <c r="C1661" i="20"/>
  <c r="C1660" i="20"/>
  <c r="C1659" i="20"/>
  <c r="C1658" i="20"/>
  <c r="C1657" i="20"/>
  <c r="C1656" i="20"/>
  <c r="C1655" i="20"/>
  <c r="C1654" i="20"/>
  <c r="C1653" i="20"/>
  <c r="C1652" i="20"/>
  <c r="C1651" i="20"/>
  <c r="C1650" i="20"/>
  <c r="C1649" i="20"/>
  <c r="C1648" i="20"/>
  <c r="C1647" i="20"/>
  <c r="C1646" i="20"/>
  <c r="C1645" i="20"/>
  <c r="C1644" i="20"/>
  <c r="C1643" i="20"/>
  <c r="C1642" i="20"/>
  <c r="C1641" i="20"/>
  <c r="C1640" i="20"/>
  <c r="C1639" i="20"/>
  <c r="C1638" i="20"/>
  <c r="C1637" i="20"/>
  <c r="C1636" i="20"/>
  <c r="C1635" i="20"/>
  <c r="C1634" i="20"/>
  <c r="C1633" i="20"/>
  <c r="C1632" i="20"/>
  <c r="C1631" i="20"/>
  <c r="C1630" i="20"/>
  <c r="C1629" i="20"/>
  <c r="C1628" i="20"/>
  <c r="C1627" i="20"/>
  <c r="C1626" i="20"/>
  <c r="C1625" i="20"/>
  <c r="C1624" i="20"/>
  <c r="C1623" i="20"/>
  <c r="C1622" i="20"/>
  <c r="C1621" i="20"/>
  <c r="C1620" i="20"/>
  <c r="C1619" i="20"/>
  <c r="C1618" i="20"/>
  <c r="C1617" i="20"/>
  <c r="C1616" i="20"/>
  <c r="C1615" i="20"/>
  <c r="C1614" i="20"/>
  <c r="C1613" i="20"/>
  <c r="C1612" i="20"/>
  <c r="C1611" i="20"/>
  <c r="C1610" i="20"/>
  <c r="C1609" i="20"/>
  <c r="C1608" i="20"/>
  <c r="C1607" i="20"/>
  <c r="C1606" i="20"/>
  <c r="C1605" i="20"/>
  <c r="C1604" i="20"/>
  <c r="C1603" i="20"/>
  <c r="C1602" i="20"/>
  <c r="C1601" i="20"/>
  <c r="C1600" i="20"/>
  <c r="C1599" i="20"/>
  <c r="C1598" i="20"/>
  <c r="C1597" i="20"/>
  <c r="C1596" i="20"/>
  <c r="C1595" i="20"/>
  <c r="C1594" i="20"/>
  <c r="C1593" i="20"/>
  <c r="C1592" i="20"/>
  <c r="C1591" i="20"/>
  <c r="C1590" i="20"/>
  <c r="C1589" i="20"/>
  <c r="C1588" i="20"/>
  <c r="C1587" i="20"/>
  <c r="C1586" i="20"/>
  <c r="C1585" i="20"/>
  <c r="C1584" i="20"/>
  <c r="C1583" i="20"/>
  <c r="C1582" i="20"/>
  <c r="C1581" i="20"/>
  <c r="C1580" i="20"/>
  <c r="C1579" i="20"/>
  <c r="C1578" i="20"/>
  <c r="C1577" i="20"/>
  <c r="C1576" i="20"/>
  <c r="C1575" i="20"/>
  <c r="C1574" i="20"/>
  <c r="C1573" i="20"/>
  <c r="C1572" i="20"/>
  <c r="C1571" i="20"/>
  <c r="C1570" i="20"/>
  <c r="C1569" i="20"/>
  <c r="C1568" i="20"/>
  <c r="C1567" i="20"/>
  <c r="C1566" i="20"/>
  <c r="C1565" i="20"/>
  <c r="C1564" i="20"/>
  <c r="C1563" i="20"/>
  <c r="C1562" i="20"/>
  <c r="C1561" i="20"/>
  <c r="C1560" i="20"/>
  <c r="C1559" i="20"/>
  <c r="C1558" i="20"/>
  <c r="C1557" i="20"/>
  <c r="C1556" i="20"/>
  <c r="C1555" i="20"/>
  <c r="C1554" i="20"/>
  <c r="C1553" i="20"/>
  <c r="C1552" i="20"/>
  <c r="C1551" i="20"/>
  <c r="C1550" i="20"/>
  <c r="C1549" i="20"/>
  <c r="C1548" i="20"/>
  <c r="C1547" i="20"/>
  <c r="C1546" i="20"/>
  <c r="C1545" i="20"/>
  <c r="C1544" i="20"/>
  <c r="C1543" i="20"/>
  <c r="C1542" i="20"/>
  <c r="C1541" i="20"/>
  <c r="C1540" i="20"/>
  <c r="C1539" i="20"/>
  <c r="C1538" i="20"/>
  <c r="C1537" i="20"/>
  <c r="C1536" i="20"/>
  <c r="C1535" i="20"/>
  <c r="C1534" i="20"/>
  <c r="C1533" i="20"/>
  <c r="C1532" i="20"/>
  <c r="C1531" i="20"/>
  <c r="C1530" i="20"/>
  <c r="C1529" i="20"/>
  <c r="C1528" i="20"/>
  <c r="C1527" i="20"/>
  <c r="C1526" i="20"/>
  <c r="C1525" i="20"/>
  <c r="C1524" i="20"/>
  <c r="C1523" i="20"/>
  <c r="C1522" i="20"/>
  <c r="C1521" i="20"/>
  <c r="C1520" i="20"/>
  <c r="C1519" i="20"/>
  <c r="C1518" i="20"/>
  <c r="C1517" i="20"/>
  <c r="C1516" i="20"/>
  <c r="C1515" i="20"/>
  <c r="C1514" i="20"/>
  <c r="C1513" i="20"/>
  <c r="C1512" i="20"/>
  <c r="C1511" i="20"/>
  <c r="C1510" i="20"/>
  <c r="C1509" i="20"/>
  <c r="C1508" i="20"/>
  <c r="C1507" i="20"/>
  <c r="C1506" i="20"/>
  <c r="C1505" i="20"/>
  <c r="C1504" i="20"/>
  <c r="C1503" i="20"/>
  <c r="C1502" i="20"/>
  <c r="C1501" i="20"/>
  <c r="C1500" i="20"/>
  <c r="C1499" i="20"/>
  <c r="C1498" i="20"/>
  <c r="C1497" i="20"/>
  <c r="C1496" i="20"/>
  <c r="C1495" i="20"/>
  <c r="C1494" i="20"/>
  <c r="C1493" i="20"/>
  <c r="C1492" i="20"/>
  <c r="C1491" i="20"/>
  <c r="C1490" i="20"/>
  <c r="C1489" i="20"/>
  <c r="C1488" i="20"/>
  <c r="C1487" i="20"/>
  <c r="C1486" i="20"/>
  <c r="C1485" i="20"/>
  <c r="C1484" i="20"/>
  <c r="C1483" i="20"/>
  <c r="C1482" i="20"/>
  <c r="C1481" i="20"/>
  <c r="C1480" i="20"/>
  <c r="C1479" i="20"/>
  <c r="C1478" i="20"/>
  <c r="C1477" i="20"/>
  <c r="C1476" i="20"/>
  <c r="C1475" i="20"/>
  <c r="C1474" i="20"/>
  <c r="C1473" i="20"/>
  <c r="C1472" i="20"/>
  <c r="C1471" i="20"/>
  <c r="C1470" i="20"/>
  <c r="C1469" i="20"/>
  <c r="C1468" i="20"/>
  <c r="C1467" i="20"/>
  <c r="C1466" i="20"/>
  <c r="C1465" i="20"/>
  <c r="C1464" i="20"/>
  <c r="C1463" i="20"/>
  <c r="C1462" i="20"/>
  <c r="C1461" i="20"/>
  <c r="C1460" i="20"/>
  <c r="C1459" i="20"/>
  <c r="C1458" i="20"/>
  <c r="C1457" i="20"/>
  <c r="C1456" i="20"/>
  <c r="C1455" i="20"/>
  <c r="C1454" i="20"/>
  <c r="C1453" i="20"/>
  <c r="C1452" i="20"/>
  <c r="C1451" i="20"/>
  <c r="C1450" i="20"/>
  <c r="C1449" i="20"/>
  <c r="C1448" i="20"/>
  <c r="C1447" i="20"/>
  <c r="C1446" i="20"/>
  <c r="C1445" i="20"/>
  <c r="C1444" i="20"/>
  <c r="C1443" i="20"/>
  <c r="C1442" i="20"/>
  <c r="C1441" i="20"/>
  <c r="C1440" i="20"/>
  <c r="C1439" i="20"/>
  <c r="C1438" i="20"/>
  <c r="C1437" i="20"/>
  <c r="C1436" i="20"/>
  <c r="C1435" i="20"/>
  <c r="C1434" i="20"/>
  <c r="C1433" i="20"/>
  <c r="C1432" i="20"/>
  <c r="C1431" i="20"/>
  <c r="C1430" i="20"/>
  <c r="C1429" i="20"/>
  <c r="C1428" i="20"/>
  <c r="C1427" i="20"/>
  <c r="C1426" i="20"/>
  <c r="C1425" i="20"/>
  <c r="C1424" i="20"/>
  <c r="C1423" i="20"/>
  <c r="C1422" i="20"/>
  <c r="C1421" i="20"/>
  <c r="C1420" i="20"/>
  <c r="C1419" i="20"/>
  <c r="C1418" i="20"/>
  <c r="C1417" i="20"/>
  <c r="C1416" i="20"/>
  <c r="C1415" i="20"/>
  <c r="C1414" i="20"/>
  <c r="C1413" i="20"/>
  <c r="C1412" i="20"/>
  <c r="C1411" i="20"/>
  <c r="C1410" i="20"/>
  <c r="C1409" i="20"/>
  <c r="C1408" i="20"/>
  <c r="C1407" i="20"/>
  <c r="C1406" i="20"/>
  <c r="C1405" i="20"/>
  <c r="C1404" i="20"/>
  <c r="C1403" i="20"/>
  <c r="C1402" i="20"/>
  <c r="C1401" i="20"/>
  <c r="C1400" i="20"/>
  <c r="C1399" i="20"/>
  <c r="C1398" i="20"/>
  <c r="C1397" i="20"/>
  <c r="C1396" i="20"/>
  <c r="C1395" i="20"/>
  <c r="C1394" i="20"/>
  <c r="C1393" i="20"/>
  <c r="C1392" i="20"/>
  <c r="C1391" i="20"/>
  <c r="C1390" i="20"/>
  <c r="C1389" i="20"/>
  <c r="C1388" i="20"/>
  <c r="C1387" i="20"/>
  <c r="C1386" i="20"/>
  <c r="C1385" i="20"/>
  <c r="C1384" i="20"/>
  <c r="C1383" i="20"/>
  <c r="C1382" i="20"/>
  <c r="C1381" i="20"/>
  <c r="C1380" i="20"/>
  <c r="C1379" i="20"/>
  <c r="C1378" i="20"/>
  <c r="C1377" i="20"/>
  <c r="C1376" i="20"/>
  <c r="C1375" i="20"/>
  <c r="C1374" i="20"/>
  <c r="C1373" i="20"/>
  <c r="C1372" i="20"/>
  <c r="C1371" i="20"/>
  <c r="C1370" i="20"/>
  <c r="C1369" i="20"/>
  <c r="C1368" i="20"/>
  <c r="C1367" i="20"/>
  <c r="C1366" i="20"/>
  <c r="C1365" i="20"/>
  <c r="C1364" i="20"/>
  <c r="C1363" i="20"/>
  <c r="C1362" i="20"/>
  <c r="C1361" i="20"/>
  <c r="C1360" i="20"/>
  <c r="C1359" i="20"/>
  <c r="C1358" i="20"/>
  <c r="C1357" i="20"/>
  <c r="C1356" i="20"/>
  <c r="C1355" i="20"/>
  <c r="C1354" i="20"/>
  <c r="C1353" i="20"/>
  <c r="C1352" i="20"/>
  <c r="C1351" i="20"/>
  <c r="C1350" i="20"/>
  <c r="C1349" i="20"/>
  <c r="C1348" i="20"/>
  <c r="C1347" i="20"/>
  <c r="C1346" i="20"/>
  <c r="C1345" i="20"/>
  <c r="C1344" i="20"/>
  <c r="C1343" i="20"/>
  <c r="C1342" i="20"/>
  <c r="C1341" i="20"/>
  <c r="C1340" i="20"/>
  <c r="C1339" i="20"/>
  <c r="C1338" i="20"/>
  <c r="C1337" i="20"/>
  <c r="C1336" i="20"/>
  <c r="C1335" i="20"/>
  <c r="C1334" i="20"/>
  <c r="C1333" i="20"/>
  <c r="C1332" i="20"/>
  <c r="C1331" i="20"/>
  <c r="C1330" i="20"/>
  <c r="C1329" i="20"/>
  <c r="C1328" i="20"/>
  <c r="C1327" i="20"/>
  <c r="C1326" i="20"/>
  <c r="C1325" i="20"/>
  <c r="C1324" i="20"/>
  <c r="C1323" i="20"/>
  <c r="C1322" i="20"/>
  <c r="C1321" i="20"/>
  <c r="C1320" i="20"/>
  <c r="C1319" i="20"/>
  <c r="C1318" i="20"/>
  <c r="C1317" i="20"/>
  <c r="C1316" i="20"/>
  <c r="C1315" i="20"/>
  <c r="C1314" i="20"/>
  <c r="C1313" i="20"/>
  <c r="C1312" i="20"/>
  <c r="C1311" i="20"/>
  <c r="C1310" i="20"/>
  <c r="C1309" i="20"/>
  <c r="C1308" i="20"/>
  <c r="C1307" i="20"/>
  <c r="C1306" i="20"/>
  <c r="C1305" i="20"/>
  <c r="C1304" i="20"/>
  <c r="C1303" i="20"/>
  <c r="C1302" i="20"/>
  <c r="C1301" i="20"/>
  <c r="C1300" i="20"/>
  <c r="C1299" i="20"/>
  <c r="C1298" i="20"/>
  <c r="C1297" i="20"/>
  <c r="C1296" i="20"/>
  <c r="C1295" i="20"/>
  <c r="C1294" i="20"/>
  <c r="C1293" i="20"/>
  <c r="C1292" i="20"/>
  <c r="C1291" i="20"/>
  <c r="C1290" i="20"/>
  <c r="C1289" i="20"/>
  <c r="C1288" i="20"/>
  <c r="C1287" i="20"/>
  <c r="C1286" i="20"/>
  <c r="C1285" i="20"/>
  <c r="C1284" i="20"/>
  <c r="C1283" i="20"/>
  <c r="C1282" i="20"/>
  <c r="C1281" i="20"/>
  <c r="C1280" i="20"/>
  <c r="C1279" i="20"/>
  <c r="C1278" i="20"/>
  <c r="C1277" i="20"/>
  <c r="C1276" i="20"/>
  <c r="C1275" i="20"/>
  <c r="C1274" i="20"/>
  <c r="C1273" i="20"/>
  <c r="C1272" i="20"/>
  <c r="C1271" i="20"/>
  <c r="C1270" i="20"/>
  <c r="C1269" i="20"/>
  <c r="C1268" i="20"/>
  <c r="C1267" i="20"/>
  <c r="C1266" i="20"/>
  <c r="C1265" i="20"/>
  <c r="C1264" i="20"/>
  <c r="C1263" i="20"/>
  <c r="C1262" i="20"/>
  <c r="C1261" i="20"/>
  <c r="C1260" i="20"/>
  <c r="C1259" i="20"/>
  <c r="C1258" i="20"/>
  <c r="C1257" i="20"/>
  <c r="C1256" i="20"/>
  <c r="C1255" i="20"/>
  <c r="C1254" i="20"/>
  <c r="C1253" i="20"/>
  <c r="C1252" i="20"/>
  <c r="C1251" i="20"/>
  <c r="C1250" i="20"/>
  <c r="C1249" i="20"/>
  <c r="C1248" i="20"/>
  <c r="C1247" i="20"/>
  <c r="C1246" i="20"/>
  <c r="C1245" i="20"/>
  <c r="C1244" i="20"/>
  <c r="C1243" i="20"/>
  <c r="C1242" i="20"/>
  <c r="C1241" i="20"/>
  <c r="C1240" i="20"/>
  <c r="C1239" i="20"/>
  <c r="C1238" i="20"/>
  <c r="C1237" i="20"/>
  <c r="C1236" i="20"/>
  <c r="C1235" i="20"/>
  <c r="C1234" i="20"/>
  <c r="C1233" i="20"/>
  <c r="C1232" i="20"/>
  <c r="C1231" i="20"/>
  <c r="C1230" i="20"/>
  <c r="C1229" i="20"/>
  <c r="C1228" i="20"/>
  <c r="C1227" i="20"/>
  <c r="C1226" i="20"/>
  <c r="C1225" i="20"/>
  <c r="C1224" i="20"/>
  <c r="C1223" i="20"/>
  <c r="C1222" i="20"/>
  <c r="C1221" i="20"/>
  <c r="C1220" i="20"/>
  <c r="C1219" i="20"/>
  <c r="C1218" i="20"/>
  <c r="C1217" i="20"/>
  <c r="C1216" i="20"/>
  <c r="C1215" i="20"/>
  <c r="C1214" i="20"/>
  <c r="C1213" i="20"/>
  <c r="C1212" i="20"/>
  <c r="C1211" i="20"/>
  <c r="C1210" i="20"/>
  <c r="C1209" i="20"/>
  <c r="C1208" i="20"/>
  <c r="C1207" i="20"/>
  <c r="C1206" i="20"/>
  <c r="C1205" i="20"/>
  <c r="C1204" i="20"/>
  <c r="C1203" i="20"/>
  <c r="C1202" i="20"/>
  <c r="C1201" i="20"/>
  <c r="C1200" i="20"/>
  <c r="C1199" i="20"/>
  <c r="C1198" i="20"/>
  <c r="C1197" i="20"/>
  <c r="C1196" i="20"/>
  <c r="C1195" i="20"/>
  <c r="C1194" i="20"/>
  <c r="C1193" i="20"/>
  <c r="C1192" i="20"/>
  <c r="C1191" i="20"/>
  <c r="C1190" i="20"/>
  <c r="C1189" i="20"/>
  <c r="C1188" i="20"/>
  <c r="C1187" i="20"/>
  <c r="C1186" i="20"/>
  <c r="C1185" i="20"/>
  <c r="C1184" i="20"/>
  <c r="C1183" i="20"/>
  <c r="C1182" i="20"/>
  <c r="C1181" i="20"/>
  <c r="C1180" i="20"/>
  <c r="C1179" i="20"/>
  <c r="C1178" i="20"/>
  <c r="C1177" i="20"/>
  <c r="C1176" i="20"/>
  <c r="C1175" i="20"/>
  <c r="C1174" i="20"/>
  <c r="C1173" i="20"/>
  <c r="C1172" i="20"/>
  <c r="C1171" i="20"/>
  <c r="C1170" i="20"/>
  <c r="C1169" i="20"/>
  <c r="C1168" i="20"/>
  <c r="C1167" i="20"/>
  <c r="C1166" i="20"/>
  <c r="C1165" i="20"/>
  <c r="C1164" i="20"/>
  <c r="C1163" i="20"/>
  <c r="C1162" i="20"/>
  <c r="C1161" i="20"/>
  <c r="C1160" i="20"/>
  <c r="C1159" i="20"/>
  <c r="C1158" i="20"/>
  <c r="C1157" i="20"/>
  <c r="C1156" i="20"/>
  <c r="C1155" i="20"/>
  <c r="C1154" i="20"/>
  <c r="C1153" i="20"/>
  <c r="C1152" i="20"/>
  <c r="C1151" i="20"/>
  <c r="C1150" i="20"/>
  <c r="C1149" i="20"/>
  <c r="C1148" i="20"/>
  <c r="C1147" i="20"/>
  <c r="C1146" i="20"/>
  <c r="C1145" i="20"/>
  <c r="C1144" i="20"/>
  <c r="C1143" i="20"/>
  <c r="C1142" i="20"/>
  <c r="C1141" i="20"/>
  <c r="C1140" i="20"/>
  <c r="C1139" i="20"/>
  <c r="C1138" i="20"/>
  <c r="C1137" i="20"/>
  <c r="C1136" i="20"/>
  <c r="C1135" i="20"/>
  <c r="C1134" i="20"/>
  <c r="C1133" i="20"/>
  <c r="C1132" i="20"/>
  <c r="C1131" i="20"/>
  <c r="C1130" i="20"/>
  <c r="C1129" i="20"/>
  <c r="C1128" i="20"/>
  <c r="C1127" i="20"/>
  <c r="C1126" i="20"/>
  <c r="C1125" i="20"/>
  <c r="C1124" i="20"/>
  <c r="C1123" i="20"/>
  <c r="C1122" i="20"/>
  <c r="C1121" i="20"/>
  <c r="C1120" i="20"/>
  <c r="C1119" i="20"/>
  <c r="C1118" i="20"/>
  <c r="C1117" i="20"/>
  <c r="C1116" i="20"/>
  <c r="C1115" i="20"/>
  <c r="C1114" i="20"/>
  <c r="C1113" i="20"/>
  <c r="C1112" i="20"/>
  <c r="C1111" i="20"/>
  <c r="C1110" i="20"/>
  <c r="C1109" i="20"/>
  <c r="C1108" i="20"/>
  <c r="C1107" i="20"/>
  <c r="C1106" i="20"/>
  <c r="C1105" i="20"/>
  <c r="C1104" i="20"/>
  <c r="C1103" i="20"/>
  <c r="C1102" i="20"/>
  <c r="C1101" i="20"/>
  <c r="C1100" i="20"/>
  <c r="C1099" i="20"/>
  <c r="C1098" i="20"/>
  <c r="C1097" i="20"/>
  <c r="C1096" i="20"/>
  <c r="C1095" i="20"/>
  <c r="C1094" i="20"/>
  <c r="C1093" i="20"/>
  <c r="C1092" i="20"/>
  <c r="C1091" i="20"/>
  <c r="C1090" i="20"/>
  <c r="C1089" i="20"/>
  <c r="C1088" i="20"/>
  <c r="C1087" i="20"/>
  <c r="C1086" i="20"/>
  <c r="C1085" i="20"/>
  <c r="C1084" i="20"/>
  <c r="C1083" i="20"/>
  <c r="C1082" i="20"/>
  <c r="C1081" i="20"/>
  <c r="C1080" i="20"/>
  <c r="C1079" i="20"/>
  <c r="C1078" i="20"/>
  <c r="C1077" i="20"/>
  <c r="C1076" i="20"/>
  <c r="C1075" i="20"/>
  <c r="C1074" i="20"/>
  <c r="C1073" i="20"/>
  <c r="C1072" i="20"/>
  <c r="C1071" i="20"/>
  <c r="C1070" i="20"/>
  <c r="C1069" i="20"/>
  <c r="C1068" i="20"/>
  <c r="C1067" i="20"/>
  <c r="C1066" i="20"/>
  <c r="C1065" i="20"/>
  <c r="C1064" i="20"/>
  <c r="C1063" i="20"/>
  <c r="C1062" i="20"/>
  <c r="C1061" i="20"/>
  <c r="C1060" i="20"/>
  <c r="C1059" i="20"/>
  <c r="C1058" i="20"/>
  <c r="C1057" i="20"/>
  <c r="C1056" i="20"/>
  <c r="C1055" i="20"/>
  <c r="C1054" i="20"/>
  <c r="C1053" i="20"/>
  <c r="C1052" i="20"/>
  <c r="C1051" i="20"/>
  <c r="C1050" i="20"/>
  <c r="C1049" i="20"/>
  <c r="C1048" i="20"/>
  <c r="C1047" i="20"/>
  <c r="C1046" i="20"/>
  <c r="C1045" i="20"/>
  <c r="C1044" i="20"/>
  <c r="C1043" i="20"/>
  <c r="C1042" i="20"/>
  <c r="C1041" i="20"/>
  <c r="C1040" i="20"/>
  <c r="C1039" i="20"/>
  <c r="C1038" i="20"/>
  <c r="C1037" i="20"/>
  <c r="C1036" i="20"/>
  <c r="C1035" i="20"/>
  <c r="C1034" i="20"/>
  <c r="C1033" i="20"/>
  <c r="C1032" i="20"/>
  <c r="C1031" i="20"/>
  <c r="C1030" i="20"/>
  <c r="C1029" i="20"/>
  <c r="C1028" i="20"/>
  <c r="C1027" i="20"/>
  <c r="C1026" i="20"/>
  <c r="C1025" i="20"/>
  <c r="C1024" i="20"/>
  <c r="C1023" i="20"/>
  <c r="C1022" i="20"/>
  <c r="C1021" i="20"/>
  <c r="C1020" i="20"/>
  <c r="C1019" i="20"/>
  <c r="C1018" i="20"/>
  <c r="C1017" i="20"/>
  <c r="C1016" i="20"/>
  <c r="C1015" i="20"/>
  <c r="C1014" i="20"/>
  <c r="C1013" i="20"/>
  <c r="C1012" i="20"/>
  <c r="C1011" i="20"/>
  <c r="C1010" i="20"/>
  <c r="C1009" i="20"/>
  <c r="C1008" i="20"/>
  <c r="C1007" i="20"/>
  <c r="C1006" i="20"/>
  <c r="C1005" i="20"/>
  <c r="C1004" i="20"/>
  <c r="C1003" i="20"/>
  <c r="C1002" i="20"/>
  <c r="C1001" i="20"/>
  <c r="C1000" i="20"/>
  <c r="C999" i="20"/>
  <c r="C998" i="20"/>
  <c r="C997" i="20"/>
  <c r="C996" i="20"/>
  <c r="C995" i="20"/>
  <c r="C994" i="20"/>
  <c r="C993" i="20"/>
  <c r="C992" i="20"/>
  <c r="C991" i="20"/>
  <c r="C990" i="20"/>
  <c r="C989" i="20"/>
  <c r="C988" i="20"/>
  <c r="C987" i="20"/>
  <c r="C986" i="20"/>
  <c r="C985" i="20"/>
  <c r="C984" i="20"/>
  <c r="C983" i="20"/>
  <c r="C982" i="20"/>
  <c r="C981" i="20"/>
  <c r="C980" i="20"/>
  <c r="C979" i="20"/>
  <c r="C978" i="20"/>
  <c r="C977" i="20"/>
  <c r="C976" i="20"/>
  <c r="C975" i="20"/>
  <c r="C974" i="20"/>
  <c r="C973" i="20"/>
  <c r="C972" i="20"/>
  <c r="C971" i="20"/>
  <c r="C970" i="20"/>
  <c r="C969" i="20"/>
  <c r="C968" i="20"/>
  <c r="C967" i="20"/>
  <c r="C966" i="20"/>
  <c r="C965" i="20"/>
  <c r="C964" i="20"/>
  <c r="C963" i="20"/>
  <c r="C962" i="20"/>
  <c r="C961" i="20"/>
  <c r="C960" i="20"/>
  <c r="C959" i="20"/>
  <c r="C958" i="20"/>
  <c r="C957" i="20"/>
  <c r="C956" i="20"/>
  <c r="C955" i="20"/>
  <c r="C954" i="20"/>
  <c r="C953" i="20"/>
  <c r="C952" i="20"/>
  <c r="C951" i="20"/>
  <c r="C950" i="20"/>
  <c r="C949" i="20"/>
  <c r="C948" i="20"/>
  <c r="C947" i="20"/>
  <c r="C946" i="20"/>
  <c r="C945" i="20"/>
  <c r="C944" i="20"/>
  <c r="C943" i="20"/>
  <c r="C942" i="20"/>
  <c r="C941" i="20"/>
  <c r="C940" i="20"/>
  <c r="C939" i="20"/>
  <c r="C938" i="20"/>
  <c r="C937" i="20"/>
  <c r="C936" i="20"/>
  <c r="C935" i="20"/>
  <c r="C934" i="20"/>
  <c r="C933" i="20"/>
  <c r="C932" i="20"/>
  <c r="C931" i="20"/>
  <c r="C930" i="20"/>
  <c r="C929" i="20"/>
  <c r="C928" i="20"/>
  <c r="C927" i="20"/>
  <c r="C926" i="20"/>
  <c r="C925" i="20"/>
  <c r="C924" i="20"/>
  <c r="C923" i="20"/>
  <c r="C922" i="20"/>
  <c r="C921" i="20"/>
  <c r="C920" i="20"/>
  <c r="C919" i="20"/>
  <c r="C918" i="20"/>
  <c r="C917" i="20"/>
  <c r="C916" i="20"/>
  <c r="C915" i="20"/>
  <c r="C914" i="20"/>
  <c r="C913" i="20"/>
  <c r="C912" i="20"/>
  <c r="C911" i="20"/>
  <c r="C910" i="20"/>
  <c r="C909" i="20"/>
  <c r="C908" i="20"/>
  <c r="C907" i="20"/>
  <c r="C906" i="20"/>
  <c r="C905" i="20"/>
  <c r="C904" i="20"/>
  <c r="C903" i="20"/>
  <c r="C902" i="20"/>
  <c r="C901" i="20"/>
  <c r="C900" i="20"/>
  <c r="C899" i="20"/>
  <c r="C898" i="20"/>
  <c r="C897" i="20"/>
  <c r="C896" i="20"/>
  <c r="C895" i="20"/>
  <c r="C894" i="20"/>
  <c r="C893" i="20"/>
  <c r="C892" i="20"/>
  <c r="C891" i="20"/>
  <c r="C890" i="20"/>
  <c r="C889" i="20"/>
  <c r="C888" i="20"/>
  <c r="C887" i="20"/>
  <c r="C886" i="20"/>
  <c r="C885" i="20"/>
  <c r="C884" i="20"/>
  <c r="C883" i="20"/>
  <c r="C882" i="20"/>
  <c r="C881" i="20"/>
  <c r="C880" i="20"/>
  <c r="C879" i="20"/>
  <c r="C878" i="20"/>
  <c r="C877" i="20"/>
  <c r="C876" i="20"/>
  <c r="C875" i="20"/>
  <c r="C874" i="20"/>
  <c r="C873" i="20"/>
  <c r="C872" i="20"/>
  <c r="C871" i="20"/>
  <c r="C870" i="20"/>
  <c r="C869" i="20"/>
  <c r="C868" i="20"/>
  <c r="C867" i="20"/>
  <c r="C866" i="20"/>
  <c r="C865" i="20"/>
  <c r="C864" i="20"/>
  <c r="C863" i="20"/>
  <c r="C862" i="20"/>
  <c r="C861" i="20"/>
  <c r="C860" i="20"/>
  <c r="C859" i="20"/>
  <c r="C858" i="20"/>
  <c r="C857" i="20"/>
  <c r="C856" i="20"/>
  <c r="C855" i="20"/>
  <c r="C854" i="20"/>
  <c r="C853" i="20"/>
  <c r="C852" i="20"/>
  <c r="C851" i="20"/>
  <c r="C850" i="20"/>
  <c r="C849" i="20"/>
  <c r="C848" i="20"/>
  <c r="C847" i="20"/>
  <c r="C846" i="20"/>
  <c r="C845" i="20"/>
  <c r="C844" i="20"/>
  <c r="C843" i="20"/>
  <c r="C842" i="20"/>
  <c r="C841" i="20"/>
  <c r="C840" i="20"/>
  <c r="C839" i="20"/>
  <c r="C838" i="20"/>
  <c r="C837" i="20"/>
  <c r="C836" i="20"/>
  <c r="C835" i="20"/>
  <c r="C834" i="20"/>
  <c r="C833" i="20"/>
  <c r="C832" i="20"/>
  <c r="C831" i="20"/>
  <c r="C830" i="20"/>
  <c r="C829" i="20"/>
  <c r="C828" i="20"/>
  <c r="C827" i="20"/>
  <c r="C826" i="20"/>
  <c r="C825" i="20"/>
  <c r="C824" i="20"/>
  <c r="C823" i="20"/>
  <c r="C822" i="20"/>
  <c r="C821" i="20"/>
  <c r="C820" i="20"/>
  <c r="C819" i="20"/>
  <c r="C818" i="20"/>
  <c r="C817" i="20"/>
  <c r="C816" i="20"/>
  <c r="C815" i="20"/>
  <c r="C814" i="20"/>
  <c r="C813" i="20"/>
  <c r="C812" i="20"/>
  <c r="C811" i="20"/>
  <c r="C810" i="20"/>
  <c r="C809" i="20"/>
  <c r="C808" i="20"/>
  <c r="C807" i="20"/>
  <c r="C806" i="20"/>
  <c r="C805" i="20"/>
  <c r="C804" i="20"/>
  <c r="C803" i="20"/>
  <c r="C802" i="20"/>
  <c r="C801" i="20"/>
  <c r="C800" i="20"/>
  <c r="C799" i="20"/>
  <c r="C798" i="20"/>
  <c r="C797" i="20"/>
  <c r="C796" i="20"/>
  <c r="C795" i="20"/>
  <c r="C794" i="20"/>
  <c r="C793" i="20"/>
  <c r="C792" i="20"/>
  <c r="C791" i="20"/>
  <c r="C790" i="20"/>
  <c r="C789" i="20"/>
  <c r="C788" i="20"/>
  <c r="C787" i="20"/>
  <c r="C786" i="20"/>
  <c r="C785" i="20"/>
  <c r="C784" i="20"/>
  <c r="C783" i="20"/>
  <c r="C782" i="20"/>
  <c r="C781" i="20"/>
  <c r="C780" i="20"/>
  <c r="C779" i="20"/>
  <c r="C778" i="20"/>
  <c r="C777" i="20"/>
  <c r="C776" i="20"/>
  <c r="C775" i="20"/>
  <c r="C774" i="20"/>
  <c r="C773" i="20"/>
  <c r="C772" i="20"/>
  <c r="C771" i="20"/>
  <c r="C770" i="20"/>
  <c r="C769" i="20"/>
  <c r="C768" i="20"/>
  <c r="C767" i="20"/>
  <c r="C766" i="20"/>
  <c r="C765" i="20"/>
  <c r="C764" i="20"/>
  <c r="C763" i="20"/>
  <c r="C762" i="20"/>
  <c r="C761" i="20"/>
  <c r="C760" i="20"/>
  <c r="C759" i="20"/>
  <c r="C758" i="20"/>
  <c r="C757" i="20"/>
  <c r="C756" i="20"/>
  <c r="C755" i="20"/>
  <c r="C754" i="20"/>
  <c r="C753" i="20"/>
  <c r="C752" i="20"/>
  <c r="C751" i="20"/>
  <c r="C750" i="20"/>
  <c r="C749" i="20"/>
  <c r="C748" i="20"/>
  <c r="C747" i="20"/>
  <c r="C746" i="20"/>
  <c r="C745" i="20"/>
  <c r="C744" i="20"/>
  <c r="C743" i="20"/>
  <c r="C742" i="20"/>
  <c r="C741" i="20"/>
  <c r="C740" i="20"/>
  <c r="C739" i="20"/>
  <c r="C738" i="20"/>
  <c r="C737" i="20"/>
  <c r="C736" i="20"/>
  <c r="C735" i="20"/>
  <c r="C734" i="20"/>
  <c r="C733" i="20"/>
  <c r="C732" i="20"/>
  <c r="C731" i="20"/>
  <c r="C730" i="20"/>
  <c r="C729" i="20"/>
  <c r="C728" i="20"/>
  <c r="C727" i="20"/>
  <c r="C726" i="20"/>
  <c r="C725" i="20"/>
  <c r="C724" i="20"/>
  <c r="C723" i="20"/>
  <c r="C722" i="20"/>
  <c r="C721" i="20"/>
  <c r="C720" i="20"/>
  <c r="C719" i="20"/>
  <c r="C718" i="20"/>
  <c r="C717" i="20"/>
  <c r="C716" i="20"/>
  <c r="C715" i="20"/>
  <c r="C714" i="20"/>
  <c r="C713" i="20"/>
  <c r="C712" i="20"/>
  <c r="C711" i="20"/>
  <c r="C710" i="20"/>
  <c r="C709" i="20"/>
  <c r="C708" i="20"/>
  <c r="C707" i="20"/>
  <c r="C706" i="20"/>
  <c r="C705" i="20"/>
  <c r="C704" i="20"/>
  <c r="C703" i="20"/>
  <c r="C702" i="20"/>
  <c r="C701" i="20"/>
  <c r="C700" i="20"/>
  <c r="C699" i="20"/>
  <c r="C698" i="20"/>
  <c r="C697" i="20"/>
  <c r="C696" i="20"/>
  <c r="C695" i="20"/>
  <c r="C694" i="20"/>
  <c r="C693" i="20"/>
  <c r="C692" i="20"/>
  <c r="C691" i="20"/>
  <c r="C690" i="20"/>
  <c r="C689" i="20"/>
  <c r="C688" i="20"/>
  <c r="C687" i="20"/>
  <c r="C686" i="20"/>
  <c r="C685" i="20"/>
  <c r="C684" i="20"/>
  <c r="C683" i="20"/>
  <c r="C682" i="20"/>
  <c r="C681" i="20"/>
  <c r="C680" i="20"/>
  <c r="C679" i="20"/>
  <c r="C678" i="20"/>
  <c r="C677" i="20"/>
  <c r="C676" i="20"/>
  <c r="C675" i="20"/>
  <c r="C674" i="20"/>
  <c r="C673" i="20"/>
  <c r="C672" i="20"/>
  <c r="C671" i="20"/>
  <c r="C670" i="20"/>
  <c r="C669" i="20"/>
  <c r="C668" i="20"/>
  <c r="C667" i="20"/>
  <c r="C666" i="20"/>
  <c r="C665" i="20"/>
  <c r="C664" i="20"/>
  <c r="C663" i="20"/>
  <c r="C662" i="20"/>
  <c r="C661" i="20"/>
  <c r="C660" i="20"/>
  <c r="C659" i="20"/>
  <c r="C658" i="20"/>
  <c r="C657" i="20"/>
  <c r="C656" i="20"/>
  <c r="C655" i="20"/>
  <c r="C654" i="20"/>
  <c r="C653" i="20"/>
  <c r="C652" i="20"/>
  <c r="C651" i="20"/>
  <c r="C650" i="20"/>
  <c r="C649" i="20"/>
  <c r="C648" i="20"/>
  <c r="C647" i="20"/>
  <c r="C646" i="20"/>
  <c r="C645" i="20"/>
  <c r="C644" i="20"/>
  <c r="C643" i="20"/>
  <c r="C642" i="20"/>
  <c r="C641" i="20"/>
  <c r="C640" i="20"/>
  <c r="C639" i="20"/>
  <c r="C638" i="20"/>
  <c r="C637" i="20"/>
  <c r="C636" i="20"/>
  <c r="C635" i="20"/>
  <c r="C634" i="20"/>
  <c r="C633" i="20"/>
  <c r="C632" i="20"/>
  <c r="C631" i="20"/>
  <c r="C630" i="20"/>
  <c r="C629" i="20"/>
  <c r="C628" i="20"/>
  <c r="C627" i="20"/>
  <c r="C626" i="20"/>
  <c r="C625" i="20"/>
  <c r="C624" i="20"/>
  <c r="C623" i="20"/>
  <c r="C622" i="20"/>
  <c r="C621" i="20"/>
  <c r="C620" i="20"/>
  <c r="C619" i="20"/>
  <c r="C618" i="20"/>
  <c r="C617" i="20"/>
  <c r="C616" i="20"/>
  <c r="C615" i="20"/>
  <c r="C614" i="20"/>
  <c r="C613" i="20"/>
  <c r="C612" i="20"/>
  <c r="C611" i="20"/>
  <c r="C610" i="20"/>
  <c r="C609" i="20"/>
  <c r="C608" i="20"/>
  <c r="C607" i="20"/>
  <c r="C606" i="20"/>
  <c r="C605" i="20"/>
  <c r="C604" i="20"/>
  <c r="C603" i="20"/>
  <c r="C602" i="20"/>
  <c r="C601" i="20"/>
  <c r="C600" i="20"/>
  <c r="C599" i="20"/>
  <c r="C598" i="20"/>
  <c r="C597" i="20"/>
  <c r="C596" i="20"/>
  <c r="C595" i="20"/>
  <c r="C594" i="20"/>
  <c r="C593" i="20"/>
  <c r="C592" i="20"/>
  <c r="C591" i="20"/>
  <c r="C590" i="20"/>
  <c r="C589" i="20"/>
  <c r="C588" i="20"/>
  <c r="C587" i="20"/>
  <c r="C586" i="20"/>
  <c r="C585" i="20"/>
  <c r="C584" i="20"/>
  <c r="C583" i="20"/>
  <c r="C582" i="20"/>
  <c r="C581" i="20"/>
  <c r="C580" i="20"/>
  <c r="C579" i="20"/>
  <c r="C578" i="20"/>
  <c r="C577" i="20"/>
  <c r="C576" i="20"/>
  <c r="C575" i="20"/>
  <c r="C574" i="20"/>
  <c r="C573" i="20"/>
  <c r="C572" i="20"/>
  <c r="C571" i="20"/>
  <c r="C570" i="20"/>
  <c r="C569" i="20"/>
  <c r="C568" i="20"/>
  <c r="C567" i="20"/>
  <c r="C566" i="20"/>
  <c r="C565" i="20"/>
  <c r="C564" i="20"/>
  <c r="C563" i="20"/>
  <c r="C562" i="20"/>
  <c r="C561" i="20"/>
  <c r="C560" i="20"/>
  <c r="C559" i="20"/>
  <c r="C558" i="20"/>
  <c r="C557" i="20"/>
  <c r="C556" i="20"/>
  <c r="C555" i="20"/>
  <c r="C554" i="20"/>
  <c r="C553" i="20"/>
  <c r="C552" i="20"/>
  <c r="C551" i="20"/>
  <c r="C550" i="20"/>
  <c r="C549" i="20"/>
  <c r="C548" i="20"/>
  <c r="C547" i="20"/>
  <c r="C546" i="20"/>
  <c r="C545" i="20"/>
  <c r="C544" i="20"/>
  <c r="C543" i="20"/>
  <c r="C542" i="20"/>
  <c r="C541" i="20"/>
  <c r="C540" i="20"/>
  <c r="C539" i="20"/>
  <c r="C538" i="20"/>
  <c r="C537" i="20"/>
  <c r="C536" i="20"/>
  <c r="C535" i="20"/>
  <c r="C534" i="20"/>
  <c r="C533" i="20"/>
  <c r="C532" i="20"/>
  <c r="C531" i="20"/>
  <c r="C530" i="20"/>
  <c r="C529" i="20"/>
  <c r="C528" i="20"/>
  <c r="C527" i="20"/>
  <c r="C526" i="20"/>
  <c r="C525" i="20"/>
  <c r="C524" i="20"/>
  <c r="C523" i="20"/>
  <c r="C522" i="20"/>
  <c r="C521" i="20"/>
  <c r="C520" i="20"/>
  <c r="C519" i="20"/>
  <c r="C518" i="20"/>
  <c r="C517" i="20"/>
  <c r="C516" i="20"/>
  <c r="C515" i="20"/>
  <c r="C514" i="20"/>
  <c r="C513" i="20"/>
  <c r="C512" i="20"/>
  <c r="C511" i="20"/>
  <c r="C510" i="20"/>
  <c r="C509" i="20"/>
  <c r="C508" i="20"/>
  <c r="C507" i="20"/>
  <c r="C506" i="20"/>
  <c r="C505" i="20"/>
  <c r="C504" i="20"/>
  <c r="C503" i="20"/>
  <c r="C502" i="20"/>
  <c r="C501" i="20"/>
  <c r="C500" i="20"/>
  <c r="C499" i="20"/>
  <c r="C498" i="20"/>
  <c r="C497" i="20"/>
  <c r="C496" i="20"/>
  <c r="C495" i="20"/>
  <c r="C494" i="20"/>
  <c r="C493" i="20"/>
  <c r="C492" i="20"/>
  <c r="C491" i="20"/>
  <c r="C490" i="20"/>
  <c r="C489" i="20"/>
  <c r="C488" i="20"/>
  <c r="C487" i="20"/>
  <c r="C486" i="20"/>
  <c r="C485" i="20"/>
  <c r="C484" i="20"/>
  <c r="C483" i="20"/>
  <c r="C482" i="20"/>
  <c r="C481" i="20"/>
  <c r="C480" i="20"/>
  <c r="C479" i="20"/>
  <c r="C478" i="20"/>
  <c r="C477" i="20"/>
  <c r="C476" i="20"/>
  <c r="C475" i="20"/>
  <c r="C474" i="20"/>
  <c r="C473" i="20"/>
  <c r="C472" i="20"/>
  <c r="C471" i="20"/>
  <c r="C470" i="20"/>
  <c r="C469" i="20"/>
  <c r="C468" i="20"/>
  <c r="C467" i="20"/>
  <c r="C466" i="20"/>
  <c r="C465" i="20"/>
  <c r="C464" i="20"/>
  <c r="C463" i="20"/>
  <c r="C462" i="20"/>
  <c r="C461" i="20"/>
  <c r="C460" i="20"/>
  <c r="C459" i="20"/>
  <c r="C458" i="20"/>
  <c r="C457" i="20"/>
  <c r="C456" i="20"/>
  <c r="C455" i="20"/>
  <c r="C454" i="20"/>
  <c r="C453" i="20"/>
  <c r="C452" i="20"/>
  <c r="C451" i="20"/>
  <c r="C450" i="20"/>
  <c r="C449" i="20"/>
  <c r="C448" i="20"/>
  <c r="C447" i="20"/>
  <c r="C446" i="20"/>
  <c r="C445" i="20"/>
  <c r="C444" i="20"/>
  <c r="C443" i="20"/>
  <c r="C442" i="20"/>
  <c r="C441" i="20"/>
  <c r="C440" i="20"/>
  <c r="C439" i="20"/>
  <c r="C438" i="20"/>
  <c r="C437" i="20"/>
  <c r="C436" i="20"/>
  <c r="C435" i="20"/>
  <c r="C434" i="20"/>
  <c r="C433" i="20"/>
  <c r="C432" i="20"/>
  <c r="C431" i="20"/>
  <c r="C430" i="20"/>
  <c r="C429" i="20"/>
  <c r="C428" i="20"/>
  <c r="C427" i="20"/>
  <c r="C426" i="20"/>
  <c r="C425" i="20"/>
  <c r="C424" i="20"/>
  <c r="C423" i="20"/>
  <c r="C422" i="20"/>
  <c r="C421" i="20"/>
  <c r="C420" i="20"/>
  <c r="C419" i="20"/>
  <c r="C418" i="20"/>
  <c r="C417" i="20"/>
  <c r="C416" i="20"/>
  <c r="C415" i="20"/>
  <c r="C414" i="20"/>
  <c r="C413" i="20"/>
  <c r="C412" i="20"/>
  <c r="C411" i="20"/>
  <c r="C410" i="20"/>
  <c r="C409" i="20"/>
  <c r="C408" i="20"/>
  <c r="C407" i="20"/>
  <c r="C406" i="20"/>
  <c r="C405" i="20"/>
  <c r="C404" i="20"/>
  <c r="C403" i="20"/>
  <c r="C402" i="20"/>
  <c r="C401" i="20"/>
  <c r="C400" i="20"/>
  <c r="C399" i="20"/>
  <c r="C398" i="20"/>
  <c r="C397" i="20"/>
  <c r="C396" i="20"/>
  <c r="C395" i="20"/>
  <c r="C394" i="20"/>
  <c r="C393" i="20"/>
  <c r="C392" i="20"/>
  <c r="C391" i="20"/>
  <c r="C390" i="20"/>
  <c r="C389" i="20"/>
  <c r="C388" i="20"/>
  <c r="C387" i="20"/>
  <c r="C386" i="20"/>
  <c r="C385" i="20"/>
  <c r="C384" i="20"/>
  <c r="C383" i="20"/>
  <c r="C382" i="20"/>
  <c r="C381" i="20"/>
  <c r="C380" i="20"/>
  <c r="C379" i="20"/>
  <c r="C378" i="20"/>
  <c r="C377" i="20"/>
  <c r="C376" i="20"/>
  <c r="C375" i="20"/>
  <c r="C374" i="20"/>
  <c r="C373" i="20"/>
  <c r="C372" i="20"/>
  <c r="C371" i="20"/>
  <c r="C370" i="20"/>
  <c r="C369" i="20"/>
  <c r="C368" i="20"/>
  <c r="C367" i="20"/>
  <c r="C366" i="20"/>
  <c r="C365" i="20"/>
  <c r="C364" i="20"/>
  <c r="C363" i="20"/>
  <c r="C362" i="20"/>
  <c r="C361" i="20"/>
  <c r="C360" i="20"/>
  <c r="C359" i="20"/>
  <c r="C358" i="20"/>
  <c r="C357" i="20"/>
  <c r="C356" i="20"/>
  <c r="C355" i="20"/>
  <c r="C354" i="20"/>
  <c r="C353" i="20"/>
  <c r="C352" i="20"/>
  <c r="C351" i="20"/>
  <c r="C350" i="20"/>
  <c r="C349" i="20"/>
  <c r="C348" i="20"/>
  <c r="C347" i="20"/>
  <c r="C346" i="20"/>
  <c r="C345" i="20"/>
  <c r="C344" i="20"/>
  <c r="C343" i="20"/>
  <c r="C342" i="20"/>
  <c r="C341" i="20"/>
  <c r="C340" i="20"/>
  <c r="C339" i="20"/>
  <c r="C338" i="20"/>
  <c r="C337" i="20"/>
  <c r="C336" i="20"/>
  <c r="C335" i="20"/>
  <c r="C334" i="20"/>
  <c r="C333" i="20"/>
  <c r="C332" i="20"/>
  <c r="C331" i="20"/>
  <c r="C330" i="20"/>
  <c r="C329" i="20"/>
  <c r="C328" i="20"/>
  <c r="C327" i="20"/>
  <c r="C326" i="20"/>
  <c r="C325" i="20"/>
  <c r="C324" i="20"/>
  <c r="C323" i="20"/>
  <c r="C322" i="20"/>
  <c r="C321" i="20"/>
  <c r="C320" i="20"/>
  <c r="C319" i="20"/>
  <c r="C318" i="20"/>
  <c r="C317" i="20"/>
  <c r="C316" i="20"/>
  <c r="C315" i="20"/>
  <c r="C314" i="20"/>
  <c r="C313" i="20"/>
  <c r="C312" i="20"/>
  <c r="C311" i="20"/>
  <c r="C310" i="20"/>
  <c r="C309" i="20"/>
  <c r="C308" i="20"/>
  <c r="C307" i="20"/>
  <c r="C306" i="20"/>
  <c r="C305" i="20"/>
  <c r="C304" i="20"/>
  <c r="C303" i="20"/>
  <c r="C302" i="20"/>
  <c r="C301" i="20"/>
  <c r="C300" i="20"/>
  <c r="C299" i="20"/>
  <c r="C298" i="20"/>
  <c r="C297" i="20"/>
  <c r="C296" i="20"/>
  <c r="C295" i="20"/>
  <c r="C294" i="20"/>
  <c r="C293" i="20"/>
  <c r="C292" i="20"/>
  <c r="C291" i="20"/>
  <c r="C290" i="20"/>
  <c r="C289" i="20"/>
  <c r="C288" i="20"/>
  <c r="C287" i="20"/>
  <c r="C286" i="20"/>
  <c r="C285" i="20"/>
  <c r="C284" i="20"/>
  <c r="C283" i="20"/>
  <c r="C282" i="20"/>
  <c r="C281" i="20"/>
  <c r="C280" i="20"/>
  <c r="C279" i="20"/>
  <c r="C278" i="20"/>
  <c r="C277" i="20"/>
  <c r="C276" i="20"/>
  <c r="C275" i="20"/>
  <c r="C274" i="20"/>
  <c r="C273" i="20"/>
  <c r="C272" i="20"/>
  <c r="C271" i="20"/>
  <c r="C270" i="20"/>
  <c r="C269" i="20"/>
  <c r="C268" i="20"/>
  <c r="C267" i="20"/>
  <c r="C266" i="20"/>
  <c r="C265" i="20"/>
  <c r="C264" i="20"/>
  <c r="C263" i="20"/>
  <c r="C262" i="20"/>
  <c r="C261" i="20"/>
  <c r="C260" i="20"/>
  <c r="C259" i="20"/>
  <c r="C258" i="20"/>
  <c r="C257" i="20"/>
  <c r="C256" i="20"/>
  <c r="C255" i="20"/>
  <c r="C254" i="20"/>
  <c r="C253" i="20"/>
  <c r="C252" i="20"/>
  <c r="C251" i="20"/>
  <c r="C250" i="20"/>
  <c r="C249" i="20"/>
  <c r="C248" i="20"/>
  <c r="C247" i="20"/>
  <c r="C246" i="20"/>
  <c r="C245" i="20"/>
  <c r="C244" i="20"/>
  <c r="C243" i="20"/>
  <c r="C242" i="20"/>
  <c r="C241" i="20"/>
  <c r="C240" i="20"/>
  <c r="C239" i="20"/>
  <c r="C238" i="20"/>
  <c r="C237" i="20"/>
  <c r="C236" i="20"/>
  <c r="C235" i="20"/>
  <c r="C234" i="20"/>
  <c r="C233" i="20"/>
  <c r="C232" i="20"/>
  <c r="C231" i="20"/>
  <c r="C230" i="20"/>
  <c r="C229" i="20"/>
  <c r="C228" i="20"/>
  <c r="C227" i="20"/>
  <c r="C226" i="20"/>
  <c r="C225" i="20"/>
  <c r="C224" i="20"/>
  <c r="C223" i="20"/>
  <c r="C222" i="20"/>
  <c r="C221" i="20"/>
  <c r="C220" i="20"/>
  <c r="C219" i="20"/>
  <c r="C218" i="20"/>
  <c r="C217" i="20"/>
  <c r="C216" i="20"/>
  <c r="C215" i="20"/>
  <c r="C214" i="20"/>
  <c r="C213" i="20"/>
  <c r="C212" i="20"/>
  <c r="C211" i="20"/>
  <c r="C210" i="20"/>
  <c r="C209" i="20"/>
  <c r="C208" i="20"/>
  <c r="C207" i="20"/>
  <c r="C206" i="20"/>
  <c r="C205" i="20"/>
  <c r="C204" i="20"/>
  <c r="C203" i="20"/>
  <c r="C202" i="20"/>
  <c r="C201" i="20"/>
  <c r="C200" i="20"/>
  <c r="C199" i="20"/>
  <c r="C198" i="20"/>
  <c r="C197" i="20"/>
  <c r="C196" i="20"/>
  <c r="C195" i="20"/>
  <c r="C194" i="20"/>
  <c r="C193" i="20"/>
  <c r="C192" i="20"/>
  <c r="C191" i="20"/>
  <c r="C190" i="20"/>
  <c r="C189" i="20"/>
  <c r="C188" i="20"/>
  <c r="C187" i="20"/>
  <c r="C186" i="20"/>
  <c r="C185" i="20"/>
  <c r="C184" i="20"/>
  <c r="C183" i="20"/>
  <c r="C182" i="20"/>
  <c r="C181" i="20"/>
  <c r="C180" i="20"/>
  <c r="C179" i="20"/>
  <c r="C178" i="20"/>
  <c r="C177" i="20"/>
  <c r="C176" i="20"/>
  <c r="C175" i="20"/>
  <c r="C174" i="20"/>
  <c r="C173" i="20"/>
  <c r="C172" i="20"/>
  <c r="C171" i="20"/>
  <c r="C170" i="20"/>
  <c r="C169" i="20"/>
  <c r="C168" i="20"/>
  <c r="C167" i="20"/>
  <c r="C166" i="20"/>
  <c r="C165" i="20"/>
  <c r="C164" i="20"/>
  <c r="C163" i="20"/>
  <c r="C162" i="20"/>
  <c r="C161" i="20"/>
  <c r="C160" i="20"/>
  <c r="C159" i="20"/>
  <c r="C158" i="20"/>
  <c r="C157" i="20"/>
  <c r="C156" i="20"/>
  <c r="C155" i="20"/>
  <c r="C154" i="20"/>
  <c r="C153" i="20"/>
  <c r="C152" i="20"/>
  <c r="C151" i="20"/>
  <c r="C150" i="20"/>
  <c r="C149" i="20"/>
  <c r="C148" i="20"/>
  <c r="C147" i="20"/>
  <c r="C146" i="20"/>
  <c r="C145" i="20"/>
  <c r="C144" i="20"/>
  <c r="C143" i="20"/>
  <c r="C142" i="20"/>
  <c r="C141" i="20"/>
  <c r="C140" i="20"/>
  <c r="C139" i="20"/>
  <c r="C138" i="20"/>
  <c r="C137" i="20"/>
  <c r="C136" i="20"/>
  <c r="C135" i="20"/>
  <c r="C134" i="20"/>
  <c r="C133" i="20"/>
  <c r="C132" i="20"/>
  <c r="C131" i="20"/>
  <c r="C130" i="20"/>
  <c r="C129" i="20"/>
  <c r="C128" i="20"/>
  <c r="C127" i="20"/>
  <c r="C126" i="20"/>
  <c r="C125" i="20"/>
  <c r="C124" i="20"/>
  <c r="C123" i="20"/>
  <c r="C122" i="20"/>
  <c r="C121" i="20"/>
  <c r="C120" i="20"/>
  <c r="C119" i="20"/>
  <c r="C118" i="20"/>
  <c r="C117" i="20"/>
  <c r="C116" i="20"/>
  <c r="C115" i="20"/>
  <c r="C114" i="20"/>
  <c r="C113" i="20"/>
  <c r="C112" i="20"/>
  <c r="C111" i="20"/>
  <c r="C110" i="20"/>
  <c r="C109" i="20"/>
  <c r="C108" i="20"/>
  <c r="C107" i="20"/>
  <c r="C106" i="20"/>
  <c r="C105" i="20"/>
  <c r="C104" i="20"/>
  <c r="C103" i="20"/>
  <c r="C102" i="20"/>
  <c r="C101" i="20"/>
  <c r="C100" i="20"/>
  <c r="C99" i="20"/>
  <c r="C98" i="20"/>
  <c r="C97" i="20"/>
  <c r="C96" i="20"/>
  <c r="C95" i="20"/>
  <c r="C94" i="20"/>
  <c r="C93" i="20"/>
  <c r="C92" i="20"/>
  <c r="C91" i="20"/>
  <c r="C90" i="20"/>
  <c r="C89" i="20"/>
  <c r="C88" i="20"/>
  <c r="C87" i="20"/>
  <c r="C86" i="20"/>
  <c r="C85" i="20"/>
  <c r="C84" i="20"/>
  <c r="C83" i="20"/>
  <c r="C82" i="20"/>
  <c r="C81" i="20"/>
  <c r="C80" i="20"/>
  <c r="C79" i="20"/>
  <c r="C78" i="20"/>
  <c r="C77" i="20"/>
  <c r="C76" i="20"/>
  <c r="C75" i="20"/>
  <c r="C74" i="20"/>
  <c r="C73" i="20"/>
  <c r="C72" i="20"/>
  <c r="C71" i="20"/>
  <c r="C70" i="20"/>
  <c r="C69" i="20"/>
  <c r="C68" i="20"/>
  <c r="C67" i="20"/>
  <c r="C66" i="20"/>
  <c r="C65" i="20"/>
  <c r="C64" i="20"/>
  <c r="C63" i="20"/>
  <c r="C62" i="20"/>
  <c r="C61" i="20"/>
  <c r="C60" i="20"/>
  <c r="C59" i="20"/>
  <c r="C58" i="20"/>
  <c r="C57" i="20"/>
  <c r="C56" i="20"/>
  <c r="C55" i="20"/>
  <c r="C54" i="20"/>
  <c r="C53" i="20"/>
  <c r="C52" i="20"/>
  <c r="C51" i="20"/>
  <c r="C50" i="20"/>
  <c r="C49" i="20"/>
  <c r="C48" i="20"/>
  <c r="C47" i="20"/>
  <c r="C46" i="20"/>
  <c r="C45" i="20"/>
  <c r="C44" i="20"/>
  <c r="C43" i="20"/>
  <c r="C42" i="20"/>
  <c r="C41" i="20"/>
  <c r="C40" i="20"/>
  <c r="C39" i="20"/>
  <c r="C38" i="20"/>
  <c r="C37" i="20"/>
  <c r="C36" i="20"/>
  <c r="C35" i="20"/>
  <c r="C34" i="20"/>
  <c r="C33"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7" i="20"/>
  <c r="C6" i="20"/>
  <c r="C5" i="20"/>
  <c r="C4" i="20"/>
  <c r="C3" i="20"/>
  <c r="C2" i="20"/>
  <c r="G80" i="25" l="1"/>
  <c r="G80" i="23"/>
  <c r="F92" i="21"/>
  <c r="F92" i="22"/>
  <c r="F88" i="1"/>
  <c r="AE93" i="1" s="1"/>
  <c r="AE99" i="22" l="1"/>
  <c r="AE97" i="22"/>
  <c r="AE98" i="22"/>
  <c r="AE95" i="1"/>
  <c r="AE94" i="1"/>
  <c r="AE99" i="21"/>
  <c r="AE98" i="21"/>
  <c r="AE97" i="21"/>
  <c r="F93" i="1"/>
  <c r="F97" i="1" s="1"/>
  <c r="Y94" i="1"/>
  <c r="Y99" i="21"/>
  <c r="M99" i="21"/>
  <c r="Y98" i="21"/>
  <c r="S98" i="21"/>
  <c r="S99" i="21"/>
  <c r="S97" i="21"/>
  <c r="Y97" i="21"/>
  <c r="M97" i="21"/>
  <c r="F99" i="21"/>
  <c r="F97" i="21"/>
  <c r="M98" i="21"/>
  <c r="F98" i="21"/>
  <c r="M99" i="22"/>
  <c r="S99" i="22"/>
  <c r="F99" i="22"/>
  <c r="F97" i="22"/>
  <c r="Y97" i="22"/>
  <c r="Y98" i="22"/>
  <c r="S97" i="22"/>
  <c r="Y99" i="22"/>
  <c r="F98" i="22"/>
  <c r="M98" i="22"/>
  <c r="M97" i="22"/>
  <c r="S98" i="22"/>
  <c r="M95" i="1"/>
  <c r="M94" i="1"/>
  <c r="S93" i="1"/>
  <c r="M93" i="1"/>
  <c r="S95" i="1"/>
  <c r="Y93" i="1"/>
  <c r="G83" i="23"/>
  <c r="I83" i="23" s="1"/>
  <c r="G81" i="23"/>
  <c r="I81" i="23" s="1"/>
  <c r="K108" i="23"/>
  <c r="K109" i="23"/>
  <c r="G82" i="23"/>
  <c r="G84" i="23"/>
  <c r="I84" i="23" s="1"/>
  <c r="S94" i="1"/>
  <c r="Y95" i="1"/>
  <c r="G84" i="25"/>
  <c r="I84" i="25" s="1"/>
  <c r="K109" i="25"/>
  <c r="G82" i="25"/>
  <c r="K108" i="25"/>
  <c r="G81" i="25"/>
  <c r="I81" i="25" s="1"/>
  <c r="G83" i="25"/>
  <c r="I83" i="25" s="1"/>
  <c r="J12" i="1"/>
  <c r="AE100" i="22" l="1"/>
  <c r="M100" i="22"/>
  <c r="S100" i="22"/>
  <c r="Y100" i="22"/>
  <c r="F100" i="22"/>
  <c r="Y100" i="21"/>
  <c r="S100" i="21"/>
  <c r="F100" i="21"/>
  <c r="M100" i="21"/>
  <c r="AE100" i="21"/>
  <c r="AE101" i="22"/>
  <c r="F96" i="1"/>
  <c r="F98" i="1" s="1"/>
  <c r="F99" i="1" s="1"/>
  <c r="F102" i="1" s="1"/>
  <c r="AE97" i="1"/>
  <c r="AE96" i="1"/>
  <c r="AE101" i="21"/>
  <c r="H108" i="23"/>
  <c r="G108" i="23"/>
  <c r="O108" i="23" s="1"/>
  <c r="H109" i="25"/>
  <c r="G109" i="25"/>
  <c r="O109" i="25" s="1"/>
  <c r="F101" i="21"/>
  <c r="Y101" i="21"/>
  <c r="F101" i="22"/>
  <c r="F103" i="22" s="1"/>
  <c r="M101" i="21"/>
  <c r="G89" i="23"/>
  <c r="I82" i="23"/>
  <c r="G102" i="23" s="1"/>
  <c r="G88" i="23"/>
  <c r="M101" i="22"/>
  <c r="G89" i="25"/>
  <c r="G88" i="25"/>
  <c r="I82" i="25"/>
  <c r="G102" i="25" s="1"/>
  <c r="G108" i="25"/>
  <c r="O108" i="25" s="1"/>
  <c r="H108" i="25"/>
  <c r="G109" i="23"/>
  <c r="O109" i="23" s="1"/>
  <c r="H109" i="23"/>
  <c r="S101" i="22"/>
  <c r="Y101" i="22"/>
  <c r="S101" i="21"/>
  <c r="F95" i="1"/>
  <c r="F94" i="1"/>
  <c r="AE104" i="22" l="1"/>
  <c r="AE102" i="22"/>
  <c r="AE103" i="22"/>
  <c r="AE98" i="1"/>
  <c r="AE99" i="1" s="1"/>
  <c r="AE102" i="1" s="1"/>
  <c r="AE104" i="21"/>
  <c r="AE102" i="21"/>
  <c r="AE103" i="21"/>
  <c r="G93" i="25"/>
  <c r="G92" i="25"/>
  <c r="G93" i="23"/>
  <c r="G92" i="23"/>
  <c r="G95" i="23"/>
  <c r="F104" i="22"/>
  <c r="F102" i="22"/>
  <c r="F103" i="21"/>
  <c r="F102" i="21"/>
  <c r="F104" i="21"/>
  <c r="Y103" i="22"/>
  <c r="Y102" i="22"/>
  <c r="Y104" i="22"/>
  <c r="M104" i="22"/>
  <c r="M102" i="22"/>
  <c r="M103" i="22"/>
  <c r="S103" i="22"/>
  <c r="S102" i="22"/>
  <c r="S104" i="22"/>
  <c r="S103" i="21"/>
  <c r="S104" i="21"/>
  <c r="S102" i="21"/>
  <c r="G91" i="25"/>
  <c r="G90" i="25"/>
  <c r="G91" i="23"/>
  <c r="G90" i="23"/>
  <c r="M102" i="21"/>
  <c r="M104" i="21"/>
  <c r="M103" i="21"/>
  <c r="Y104" i="21"/>
  <c r="Y102" i="21"/>
  <c r="Y103" i="21"/>
  <c r="S97" i="1"/>
  <c r="S96" i="1"/>
  <c r="Y96" i="1"/>
  <c r="Y97" i="1"/>
  <c r="M97" i="1"/>
  <c r="M96" i="1"/>
  <c r="F103" i="1"/>
  <c r="E56" i="1" s="1"/>
  <c r="E58" i="1" s="1"/>
  <c r="AE103" i="1" l="1"/>
  <c r="E45" i="1" s="1"/>
  <c r="E48" i="1"/>
  <c r="I48" i="1" s="1"/>
  <c r="AE105" i="22"/>
  <c r="AE106" i="22" s="1"/>
  <c r="AE107" i="22" s="1"/>
  <c r="AE110" i="22" s="1"/>
  <c r="AE105" i="21"/>
  <c r="AE106" i="21" s="1"/>
  <c r="AE107" i="21" s="1"/>
  <c r="AE110" i="21" s="1"/>
  <c r="E52" i="21" s="1"/>
  <c r="I52" i="21" s="1"/>
  <c r="M105" i="21"/>
  <c r="M106" i="21" s="1"/>
  <c r="M107" i="21" s="1"/>
  <c r="M110" i="21" s="1"/>
  <c r="S105" i="21"/>
  <c r="S106" i="21" s="1"/>
  <c r="S107" i="21" s="1"/>
  <c r="S110" i="21" s="1"/>
  <c r="Y105" i="21"/>
  <c r="Y106" i="21" s="1"/>
  <c r="Y107" i="21" s="1"/>
  <c r="Y110" i="21" s="1"/>
  <c r="F105" i="22"/>
  <c r="F106" i="22" s="1"/>
  <c r="F107" i="22" s="1"/>
  <c r="F110" i="22" s="1"/>
  <c r="E63" i="22" s="1"/>
  <c r="I63" i="22" s="1"/>
  <c r="S105" i="22"/>
  <c r="S106" i="22" s="1"/>
  <c r="S107" i="22" s="1"/>
  <c r="S110" i="22" s="1"/>
  <c r="E38" i="22" s="1"/>
  <c r="I38" i="22" s="1"/>
  <c r="Y105" i="22"/>
  <c r="Y106" i="22" s="1"/>
  <c r="Y107" i="22" s="1"/>
  <c r="Y110" i="22" s="1"/>
  <c r="E45" i="22" s="1"/>
  <c r="I45" i="22" s="1"/>
  <c r="C47" i="23"/>
  <c r="G99" i="23"/>
  <c r="G100" i="23" s="1"/>
  <c r="G95" i="25"/>
  <c r="M105" i="22"/>
  <c r="M106" i="22" s="1"/>
  <c r="M107" i="22" s="1"/>
  <c r="M110" i="22" s="1"/>
  <c r="E58" i="22" s="1"/>
  <c r="I58" i="22" s="1"/>
  <c r="F105" i="21"/>
  <c r="F106" i="21" s="1"/>
  <c r="F107" i="21" s="1"/>
  <c r="F110" i="21" s="1"/>
  <c r="S98" i="1"/>
  <c r="S99" i="1" s="1"/>
  <c r="M98" i="1"/>
  <c r="M99" i="1" s="1"/>
  <c r="Y98" i="1"/>
  <c r="Y99" i="1" s="1"/>
  <c r="Y102" i="1" s="1"/>
  <c r="E43" i="1" s="1"/>
  <c r="I43" i="1" s="1"/>
  <c r="M111" i="21" l="1"/>
  <c r="E55" i="21" s="1"/>
  <c r="E57" i="21" s="1"/>
  <c r="E58" i="21"/>
  <c r="I58" i="21" s="1"/>
  <c r="Y111" i="21"/>
  <c r="E45" i="21"/>
  <c r="I45" i="21" s="1"/>
  <c r="S111" i="21"/>
  <c r="E38" i="21"/>
  <c r="I38" i="21" s="1"/>
  <c r="E52" i="22"/>
  <c r="I52" i="22" s="1"/>
  <c r="AE111" i="21"/>
  <c r="E49" i="21" s="1"/>
  <c r="AE111" i="22"/>
  <c r="G104" i="23"/>
  <c r="C50" i="23"/>
  <c r="F111" i="22"/>
  <c r="E60" i="22" s="1"/>
  <c r="E62" i="22" s="1"/>
  <c r="F111" i="21"/>
  <c r="E60" i="21" s="1"/>
  <c r="E63" i="21"/>
  <c r="I63" i="21" s="1"/>
  <c r="C49" i="23"/>
  <c r="G103" i="23"/>
  <c r="S111" i="22"/>
  <c r="M111" i="22"/>
  <c r="E55" i="22" s="1"/>
  <c r="E57" i="22" s="1"/>
  <c r="Y111" i="22"/>
  <c r="M102" i="1"/>
  <c r="S102" i="1"/>
  <c r="Y103" i="1"/>
  <c r="E40" i="1" s="1"/>
  <c r="M103" i="1" l="1"/>
  <c r="E51" i="1" s="1"/>
  <c r="E53" i="1" s="1"/>
  <c r="E54" i="1"/>
  <c r="I54" i="1" s="1"/>
  <c r="S103" i="1"/>
  <c r="E37" i="1"/>
  <c r="I37" i="1" s="1"/>
  <c r="E62" i="21"/>
  <c r="E35" i="21"/>
  <c r="E37" i="21" s="1"/>
  <c r="E51" i="21"/>
  <c r="E42" i="21"/>
  <c r="E44" i="21" s="1"/>
  <c r="E49" i="22"/>
  <c r="E51" i="22" s="1"/>
  <c r="E42" i="22"/>
  <c r="E44" i="22" s="1"/>
  <c r="E35" i="22"/>
  <c r="E37" i="22" s="1"/>
  <c r="E47" i="1"/>
  <c r="E69" i="23"/>
  <c r="E65" i="23"/>
  <c r="E67" i="23"/>
  <c r="E71" i="23"/>
  <c r="E64" i="23"/>
  <c r="E68" i="23"/>
  <c r="E66" i="23"/>
  <c r="E70" i="23"/>
  <c r="E42" i="1" l="1"/>
  <c r="E34" i="1"/>
  <c r="E36" i="1" s="1"/>
  <c r="C56" i="23"/>
  <c r="C53" i="23"/>
  <c r="AB60" i="1" l="1"/>
  <c r="E59" i="1" l="1"/>
  <c r="I59" i="1" s="1"/>
  <c r="G99" i="25" l="1"/>
  <c r="G100" i="25" s="1"/>
  <c r="C47" i="25"/>
  <c r="C50" i="25" l="1"/>
  <c r="G104" i="25"/>
  <c r="G103" i="25"/>
  <c r="C49" i="25"/>
  <c r="E69" i="25" l="1"/>
  <c r="E71" i="25"/>
  <c r="E67" i="25"/>
  <c r="E65" i="25"/>
  <c r="E64" i="25"/>
  <c r="E66" i="25"/>
  <c r="E68" i="25"/>
  <c r="E70" i="25"/>
  <c r="C56" i="25" l="1"/>
  <c r="C53"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Valued Gateway Client</author>
  </authors>
  <commentList>
    <comment ref="B81" authorId="0" shapeId="0" xr:uid="{7CEF162B-5BC3-4F35-BD82-64E1C3A26261}">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Valued Gateway Client</author>
  </authors>
  <commentList>
    <comment ref="B81" authorId="0" shapeId="0" xr:uid="{2322B95C-AB50-4773-AA2D-4917C2AD5572}">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sharedStrings.xml><?xml version="1.0" encoding="utf-8"?>
<sst xmlns="http://schemas.openxmlformats.org/spreadsheetml/2006/main" count="816" uniqueCount="283">
  <si>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</si>
  <si>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</si>
  <si>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Data Centres - IT Equipment
Prediction Tool</t>
  </si>
  <si>
    <t>Version:</t>
  </si>
  <si>
    <t>Date:</t>
  </si>
  <si>
    <t>ENTER THE DATA CENTRE INFORMATION</t>
  </si>
  <si>
    <t>Building Postcode</t>
  </si>
  <si>
    <t>Processing capacity of the data centre (GHz)</t>
  </si>
  <si>
    <t>Storage capacity of the data centre (TB)</t>
  </si>
  <si>
    <t>Number of days the energy usage data covered</t>
  </si>
  <si>
    <t>Energy Consumption:</t>
  </si>
  <si>
    <t>Electricity (kWh)</t>
  </si>
  <si>
    <t>Gas (MJ)</t>
    <phoneticPr fontId="8" type="noConversion"/>
  </si>
  <si>
    <t>Diesel (L)</t>
  </si>
  <si>
    <t>Total Energy Consumption (kWh)</t>
    <phoneticPr fontId="8" type="noConversion"/>
  </si>
  <si>
    <t>All results are an indication only and cannot be promoted or published.</t>
  </si>
  <si>
    <t>RESULTS</t>
  </si>
  <si>
    <t>Benchmarking factor at selected rating</t>
  </si>
  <si>
    <t>STARS</t>
  </si>
  <si>
    <t>STAR RATING</t>
  </si>
  <si>
    <t>Scenario 1</t>
  </si>
  <si>
    <t>Predicted 2030</t>
  </si>
  <si>
    <t>VISUALISATION OF RESULTS</t>
  </si>
  <si>
    <t>*Hide below the line*</t>
    <phoneticPr fontId="8" type="noConversion"/>
  </si>
  <si>
    <t>Calculations</t>
  </si>
  <si>
    <t>Universal Calcs</t>
    <phoneticPr fontId="13" type="noConversion"/>
  </si>
  <si>
    <t>State</t>
    <phoneticPr fontId="13" type="noConversion"/>
  </si>
  <si>
    <t>Climate zone (by postcode)</t>
  </si>
  <si>
    <t>CDD</t>
  </si>
  <si>
    <t>Prior to 1 July 2021</t>
  </si>
  <si>
    <t>Rating at July 2021</t>
    <phoneticPr fontId="14" type="noConversion"/>
  </si>
  <si>
    <t>SGEelec 2018</t>
    <phoneticPr fontId="13" type="noConversion"/>
  </si>
  <si>
    <t>SGEelec 2020</t>
    <phoneticPr fontId="13" type="noConversion"/>
  </si>
  <si>
    <t>SGEelec 2025</t>
    <phoneticPr fontId="13" type="noConversion"/>
  </si>
  <si>
    <t>SGEelec 2030</t>
    <phoneticPr fontId="13" type="noConversion"/>
  </si>
  <si>
    <t>SGEgas 2018</t>
    <phoneticPr fontId="13" type="noConversion"/>
  </si>
  <si>
    <t>SGEgas 2020</t>
    <phoneticPr fontId="13" type="noConversion"/>
  </si>
  <si>
    <t>SGEgas 2025</t>
    <phoneticPr fontId="13" type="noConversion"/>
  </si>
  <si>
    <t>SGEgas 2030</t>
    <phoneticPr fontId="13" type="noConversion"/>
  </si>
  <si>
    <t>SGEdiese 2018</t>
    <phoneticPr fontId="13" type="noConversion"/>
  </si>
  <si>
    <t>SGEdiese 2020</t>
    <phoneticPr fontId="13" type="noConversion"/>
  </si>
  <si>
    <t>SGEdiese 2025</t>
    <phoneticPr fontId="13" type="noConversion"/>
  </si>
  <si>
    <t>SGEdiese 2030</t>
    <phoneticPr fontId="13" type="noConversion"/>
  </si>
  <si>
    <t>eIT</t>
  </si>
  <si>
    <t>erIT</t>
  </si>
  <si>
    <t>pIT</t>
  </si>
  <si>
    <t>RIT</t>
  </si>
  <si>
    <t>Results</t>
    <phoneticPr fontId="12" type="noConversion"/>
  </si>
  <si>
    <t>Energy rating two decimal  (without the distinction between below and above 5 stars)</t>
    <phoneticPr fontId="12" type="noConversion"/>
  </si>
  <si>
    <t>Energy rating (without the distinction between below and above 5 stars)</t>
  </si>
  <si>
    <t>NABERS Energy for Data Centres - Infrastructure
Prediction Tool</t>
  </si>
  <si>
    <t>% of cooling plant with metered heat rejection energy</t>
  </si>
  <si>
    <t>Assessable IT Equipment Energy (kWh)</t>
  </si>
  <si>
    <t>eINF</t>
    <phoneticPr fontId="13" type="noConversion"/>
  </si>
  <si>
    <t>EIT</t>
    <phoneticPr fontId="13" type="noConversion"/>
  </si>
  <si>
    <t>0.81*EIT</t>
    <phoneticPr fontId="13" type="noConversion"/>
  </si>
  <si>
    <t>1.81*EIT*%HR/0.3*0.02*(CDD-430)/365</t>
    <phoneticPr fontId="13" type="noConversion"/>
  </si>
  <si>
    <t>-0.04*1.81*EIT*(1-%HR)</t>
    <phoneticPr fontId="13" type="noConversion"/>
  </si>
  <si>
    <t>erIT</t>
    <phoneticPr fontId="13" type="noConversion"/>
  </si>
  <si>
    <t>PINF</t>
    <phoneticPr fontId="13" type="noConversion"/>
  </si>
  <si>
    <t>RINF</t>
    <phoneticPr fontId="13" type="noConversion"/>
  </si>
  <si>
    <t>NABERS Energy for Data Centres - Whole Facility
Prediction Tool</t>
  </si>
  <si>
    <t>eWF</t>
    <phoneticPr fontId="13" type="noConversion"/>
  </si>
  <si>
    <t>eIT</t>
    <phoneticPr fontId="13" type="noConversion"/>
  </si>
  <si>
    <t>1.81*eIT</t>
    <phoneticPr fontId="13" type="noConversion"/>
  </si>
  <si>
    <t>(1.81*eIT*%HR)/3*(0.02*(CDD-430)/365)</t>
    <phoneticPr fontId="13" type="noConversion"/>
  </si>
  <si>
    <r>
      <rPr>
        <sz val="11"/>
        <color theme="1"/>
        <rFont val="Calibri"/>
        <family val="2"/>
        <charset val="134"/>
        <scheme val="minor"/>
      </rPr>
      <t>-0.04*(1.81*eIT*(1-%HR))</t>
    </r>
  </si>
  <si>
    <t>erWF</t>
    <phoneticPr fontId="13" type="noConversion"/>
  </si>
  <si>
    <t>PWF</t>
    <phoneticPr fontId="13" type="noConversion"/>
  </si>
  <si>
    <t>RWF</t>
    <phoneticPr fontId="13" type="noConversion"/>
  </si>
  <si>
    <r>
      <t xml:space="preserve">Department of Planning, 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</si>
  <si>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</si>
  <si>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for Data Centres 
Reverse Calculator</t>
  </si>
  <si>
    <t>The NABERS Energy for data centres reverse calculator helps you calculate the maximum amount of energy a data centre can use to achieve a star rating that you specify. To ensure you achieve the rating, you should allow a factor of safety, and not design to the minimum figure for each star band. The output is the maximum amount of energy allowed to be used to achieve the rating you nominate.</t>
  </si>
  <si>
    <t>1. SELECT THE DATA CENTRE RATING TYPE</t>
  </si>
  <si>
    <t>IT Equipment</t>
  </si>
  <si>
    <t>2. ENTER THE STAR RATING YOU WISH TO ACHIEVE</t>
  </si>
  <si>
    <t>3. ENTER THE DATA CENTRE INFORMATION</t>
  </si>
  <si>
    <t>Percentage Breakdown of Energy Consumption:</t>
  </si>
  <si>
    <t>Electricity</t>
  </si>
  <si>
    <t>Gas</t>
  </si>
  <si>
    <t>Coal</t>
  </si>
  <si>
    <t>Oil</t>
  </si>
  <si>
    <t xml:space="preserve">Predicted Median Emissions </t>
  </si>
  <si>
    <r>
      <t>kgCO</t>
    </r>
    <r>
      <rPr>
        <vertAlign val="subscript"/>
        <sz val="10"/>
        <color indexed="53"/>
        <rFont val="Arial"/>
        <family val="2"/>
      </rPr>
      <t>2</t>
    </r>
    <r>
      <rPr>
        <sz val="10"/>
        <color indexed="53"/>
        <rFont val="Arial"/>
        <family val="2"/>
      </rPr>
      <t>-e/year</t>
    </r>
  </si>
  <si>
    <t>Actual Emissions (Scope 1, 2 and 3)</t>
  </si>
  <si>
    <r>
      <t>kgCO</t>
    </r>
    <r>
      <rPr>
        <vertAlign val="subscript"/>
        <sz val="10"/>
        <color indexed="24"/>
        <rFont val="Arial"/>
        <family val="2"/>
      </rPr>
      <t>2</t>
    </r>
    <r>
      <rPr>
        <sz val="10"/>
        <color indexed="24"/>
        <rFont val="Arial"/>
        <family val="2"/>
      </rPr>
      <t>-e/year</t>
    </r>
  </si>
  <si>
    <t>Actual Emissions (Scope 1 and 2)</t>
  </si>
  <si>
    <t>Maximum Allowable Energy Consumption</t>
  </si>
  <si>
    <t>Electricity:</t>
  </si>
  <si>
    <t>kWh/year</t>
  </si>
  <si>
    <t>Gas:</t>
  </si>
  <si>
    <t>MJ/year</t>
  </si>
  <si>
    <t>Coal:</t>
  </si>
  <si>
    <t>kg/year</t>
  </si>
  <si>
    <t>Oil:</t>
  </si>
  <si>
    <t>L/year</t>
  </si>
  <si>
    <t>Infrastructure</t>
  </si>
  <si>
    <t>Whole Facility</t>
  </si>
  <si>
    <t>State</t>
  </si>
  <si>
    <t>kgCO2/MJ</t>
  </si>
  <si>
    <t>SGEheat = SGEgas</t>
  </si>
  <si>
    <t>SGEelec</t>
  </si>
  <si>
    <t>kgCO2/kWh</t>
  </si>
  <si>
    <t>SGEcoal</t>
  </si>
  <si>
    <t>kgCO2/kg</t>
  </si>
  <si>
    <t>SGEoil</t>
  </si>
  <si>
    <t>kgCO2/L</t>
  </si>
  <si>
    <t>Climate zone</t>
  </si>
  <si>
    <t>CDD15wb</t>
  </si>
  <si>
    <t>Assessable IT emissions for Infrastructure rating (kgCO2/year)</t>
  </si>
  <si>
    <t>Benchmark predicted IT emissions for IT and Whole Facility rating(kgCO2/year)</t>
  </si>
  <si>
    <t>Climate correction for Infrastructure rating (kgCO2/year)</t>
  </si>
  <si>
    <t>Condenser water correction for Infrastructure rating(kgCO2/year)</t>
  </si>
  <si>
    <t>Climate correction for Whole facility rating (kgCO2/year)</t>
  </si>
  <si>
    <t>Condenser water correction for Whole Facility rating(kgCO2/year)</t>
  </si>
  <si>
    <t>Total predicted emissions for rating (kgCO2/year)</t>
  </si>
  <si>
    <t>kgCO2/year</t>
  </si>
  <si>
    <t>Residual at selected Energy star rating (IT Equipment)</t>
  </si>
  <si>
    <t>"Actual" emissions at selected Energy star rating</t>
  </si>
  <si>
    <t>"Actual" emissions at selected Energy star rating in Rating Period (IT Equipment)</t>
  </si>
  <si>
    <t>kgCO2/day</t>
  </si>
  <si>
    <t>Effective GHG Coefficient</t>
  </si>
  <si>
    <t>"Actual" energy consumption at selected Energy star rating</t>
  </si>
  <si>
    <t>MJ</t>
  </si>
  <si>
    <t>"Actual" energy consumption at selected Energy star rating in Rating Period
(IT Equipment)</t>
  </si>
  <si>
    <t>Raw emission calculations</t>
  </si>
  <si>
    <t>Scope 1, 2&amp; 3</t>
  </si>
  <si>
    <t>Scope 1 &amp; 2</t>
  </si>
  <si>
    <t>Not used anywhere in the calculations</t>
  </si>
  <si>
    <t>SGEgas</t>
  </si>
  <si>
    <t>Conversion Factors</t>
  </si>
  <si>
    <t>MJ/kWh</t>
  </si>
  <si>
    <t>MJ/kg</t>
  </si>
  <si>
    <t>MJ/L</t>
  </si>
  <si>
    <t>Climate_id</t>
  </si>
  <si>
    <t>Name</t>
  </si>
  <si>
    <t>State_id</t>
  </si>
  <si>
    <t>Hdd</t>
  </si>
  <si>
    <t>Cdd</t>
  </si>
  <si>
    <t>Kimberley</t>
  </si>
  <si>
    <t>Pilbara</t>
  </si>
  <si>
    <t>Gascoyne</t>
  </si>
  <si>
    <t>Interior</t>
  </si>
  <si>
    <t>Central West</t>
  </si>
  <si>
    <t>Central Wheat Belt</t>
  </si>
  <si>
    <t>Lower West</t>
  </si>
  <si>
    <t>Great Southern</t>
  </si>
  <si>
    <t>South West</t>
  </si>
  <si>
    <t>Southern Coastal</t>
  </si>
  <si>
    <t>Goldfields</t>
  </si>
  <si>
    <t>Eucla</t>
  </si>
  <si>
    <t>Mallee</t>
  </si>
  <si>
    <t>Wimmera</t>
  </si>
  <si>
    <t>Western District</t>
  </si>
  <si>
    <t>Northern Country</t>
  </si>
  <si>
    <t>North Central</t>
  </si>
  <si>
    <t>Central</t>
  </si>
  <si>
    <t>Northeast</t>
  </si>
  <si>
    <t>West and South Gippsland</t>
  </si>
  <si>
    <t>East Gippsland</t>
  </si>
  <si>
    <t>Northwest Coast and King Island</t>
  </si>
  <si>
    <t>West &amp; South Coast &amp; Highlands</t>
  </si>
  <si>
    <t>Central Plateau and Upper Derwent Valley</t>
  </si>
  <si>
    <t>Central North and Midlands</t>
  </si>
  <si>
    <t>South East, Huon &amp; Channel and Lower Derwent Valley</t>
  </si>
  <si>
    <t>North East and Flinders Island</t>
  </si>
  <si>
    <t>East Coast</t>
  </si>
  <si>
    <t>Western Agricultural</t>
  </si>
  <si>
    <t>Northwest Pastoral</t>
  </si>
  <si>
    <t>Northeast Pastoral</t>
  </si>
  <si>
    <t>Northern Agricultural</t>
  </si>
  <si>
    <t>Murray</t>
  </si>
  <si>
    <t>Southeast</t>
  </si>
  <si>
    <t>Peninsula</t>
  </si>
  <si>
    <t>Gulf Country</t>
  </si>
  <si>
    <t>Northern Goldfields and Upper Flinders</t>
  </si>
  <si>
    <t>Northern Tropical Coast and Tablelands</t>
  </si>
  <si>
    <t>Herbert and Lower Burdekin</t>
  </si>
  <si>
    <t>Central Coast - Whitsundays</t>
  </si>
  <si>
    <t>Capricornia</t>
  </si>
  <si>
    <t>Central Highlands - Coalfields</t>
  </si>
  <si>
    <t>Northwest</t>
  </si>
  <si>
    <t>Channel Country</t>
  </si>
  <si>
    <t>Maranoa and Warrego</t>
  </si>
  <si>
    <t>Darling Downs and Granite Belt</t>
  </si>
  <si>
    <t>Wide Bay and Burnett</t>
  </si>
  <si>
    <t>Southeast Coast</t>
  </si>
  <si>
    <t>Upper Western</t>
  </si>
  <si>
    <t>Lower Western</t>
  </si>
  <si>
    <t>Riverina</t>
  </si>
  <si>
    <t>North West Slopes and Plains</t>
  </si>
  <si>
    <t>Central West Slopes and Plains</t>
  </si>
  <si>
    <t>South West Slopes</t>
  </si>
  <si>
    <t>Northern Rivers</t>
  </si>
  <si>
    <t>Northern Tablelands</t>
  </si>
  <si>
    <t>Mid-North Coast</t>
  </si>
  <si>
    <t>Hunter</t>
  </si>
  <si>
    <t>Central Tablelands</t>
  </si>
  <si>
    <t>Metropolitan</t>
  </si>
  <si>
    <t>Southern Tablelands</t>
  </si>
  <si>
    <t>South Coast &amp; Illawarra</t>
  </si>
  <si>
    <t>Darwin - Daly</t>
  </si>
  <si>
    <t>Arnhem</t>
  </si>
  <si>
    <t>Roper - McArthur</t>
  </si>
  <si>
    <t>Victoria</t>
  </si>
  <si>
    <t>Barkly</t>
  </si>
  <si>
    <t>Alice Springs</t>
  </si>
  <si>
    <t>Postcode</t>
  </si>
  <si>
    <t>Climate_zone</t>
  </si>
  <si>
    <t>DATA CENTRE RATING</t>
  </si>
  <si>
    <t>Specific Greenhouse Coefficients (SGEx ) used in the rating calculation are based on the July 2012 National Greenhouse Account Factors  published by The Department of Climate Change and Energy Efficiency.</t>
  </si>
  <si>
    <t>SGEx (2012)</t>
  </si>
  <si>
    <t>Electricity
(SGEe)</t>
  </si>
  <si>
    <t>Gas
(SGEg)</t>
  </si>
  <si>
    <t>Diesel
(SGEd)</t>
  </si>
  <si>
    <t>(kgCO2/kWh)</t>
  </si>
  <si>
    <t>(kgCO2/MJ)</t>
  </si>
  <si>
    <t>(kgCO2/Litre)</t>
  </si>
  <si>
    <t>ACT</t>
  </si>
  <si>
    <t>NSW</t>
  </si>
  <si>
    <t>NT</t>
    <phoneticPr fontId="50" type="noConversion"/>
  </si>
  <si>
    <t>QLD</t>
    <phoneticPr fontId="50" type="noConversion"/>
  </si>
  <si>
    <t>SA</t>
    <phoneticPr fontId="50" type="noConversion"/>
  </si>
  <si>
    <t>TAS</t>
    <phoneticPr fontId="50" type="noConversion"/>
  </si>
  <si>
    <t>VIC</t>
    <phoneticPr fontId="50" type="noConversion"/>
  </si>
  <si>
    <t>WA</t>
    <phoneticPr fontId="50" type="noConversion"/>
  </si>
  <si>
    <t>SGEx (2020)</t>
    <phoneticPr fontId="8" type="noConversion"/>
  </si>
  <si>
    <t>NT</t>
  </si>
  <si>
    <t>QLD</t>
  </si>
  <si>
    <t>SA</t>
  </si>
  <si>
    <t>TAS</t>
  </si>
  <si>
    <t>VIC</t>
  </si>
  <si>
    <t>WA</t>
  </si>
  <si>
    <t>Fuel Type</t>
  </si>
  <si>
    <t>Concatenate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</si>
  <si>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</si>
  <si>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</si>
  <si>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</si>
  <si>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</si>
  <si>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</si>
  <si>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</si>
  <si>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</si>
  <si>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</si>
  <si>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</si>
  <si>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</si>
  <si>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</si>
  <si>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</si>
  <si>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</si>
  <si>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</si>
  <si>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</si>
  <si>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</si>
  <si>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</si>
  <si>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</si>
  <si>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LPG</t>
  </si>
  <si>
    <t>Option 1</t>
  </si>
  <si>
    <t>Option 6</t>
  </si>
  <si>
    <t>Option 8</t>
  </si>
  <si>
    <t>Current (2025 Update)</t>
  </si>
  <si>
    <t>RPM</t>
  </si>
  <si>
    <t>Predicted 2030 - Scenario 1</t>
  </si>
  <si>
    <t>Result after 1st Update (2021-2025)</t>
  </si>
  <si>
    <t>Pre-2021 Update</t>
  </si>
  <si>
    <t>Current (2025 Update</t>
  </si>
  <si>
    <t>Version</t>
    <phoneticPr fontId="17" type="noConversion"/>
  </si>
  <si>
    <t>Changes</t>
    <phoneticPr fontId="17" type="noConversion"/>
  </si>
  <si>
    <t>Date</t>
  </si>
  <si>
    <t>Made By</t>
  </si>
  <si>
    <t>Notes</t>
    <phoneticPr fontId="17" type="noConversion"/>
  </si>
  <si>
    <t>Updated benchmark to reflect option 1, 6, 8</t>
  </si>
  <si>
    <t>v2.0</t>
  </si>
  <si>
    <t>Rashmi</t>
  </si>
  <si>
    <t>Graph updated, included SGEx factors</t>
  </si>
  <si>
    <t xml:space="preserve">Added RPM, updated wording in the document, renamed results in displayed section, updated graphs to reflect same wordings
</t>
  </si>
  <si>
    <t>LPG (L)</t>
  </si>
  <si>
    <t>v2.1</t>
  </si>
  <si>
    <t>Clem</t>
  </si>
  <si>
    <t>Added LPG input separate, to be treated as Gas in the backend to align with Perform release R17</t>
  </si>
  <si>
    <t xml:space="preserve">Predicted 2030 </t>
  </si>
  <si>
    <t>v.2.2</t>
  </si>
  <si>
    <t>Hide the rows that contain "Predicted 2030 Scenario 1"
Rename "Predicted 2030 - Scenario 2" to "Predicted 2030"
Edit to - Rating results in 2030: NABERS has consulted on changes to ratings from 2030 onwards. From 2030, emissions factors will be removed from star rating calculations, with all energy sources assessed equally rather than based on their associated emissions.
Add Note :  Reported Emissions will still be calculated and displayed in the Energy Reports. Reported emissions are calculated using Annual National Greenhouse Accounting Factors.</t>
  </si>
  <si>
    <t>Loch</t>
  </si>
  <si>
    <r>
      <rPr>
        <sz val="10"/>
        <rFont val="Arial"/>
        <family val="2"/>
      </rPr>
      <t xml:space="preserve">The emissions factors used to calculate NABERS Energy ratings are updated every 5 years. This tool helps you understand how ratings have changed over time. It displays four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3. </t>
    </r>
    <r>
      <rPr>
        <b/>
        <sz val="10"/>
        <rFont val="Arial"/>
        <family val="2"/>
      </rPr>
      <t>Rating results after 1st update</t>
    </r>
    <r>
      <rPr>
        <sz val="10"/>
        <rFont val="Arial"/>
        <family val="2"/>
      </rPr>
      <t xml:space="preserve">: estimated rating for rating periods starting between 1 July 2020 and 30 June 2024.
4. </t>
    </r>
    <r>
      <rPr>
        <b/>
        <sz val="10"/>
        <rFont val="Arial"/>
        <family val="2"/>
      </rPr>
      <t>Pre-2021 update</t>
    </r>
    <r>
      <rPr>
        <sz val="10"/>
        <rFont val="Arial"/>
        <family val="2"/>
      </rPr>
      <t>: estimated rating for rating periods starting prior to 1 July 2020.
Note: Reported Emissions will still be calculated and displayed in the Energy Reports. Reported emissions are calculated using Annual National Greenhouse Accounting Factors.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</si>
</sst>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_-;\-* #,##0_-;_-* &quot;-&quot;??_-;_-@_-"/>
    <numFmt numFmtId="165" formatCode="0.000"/>
    <numFmt numFmtId="166" formatCode="_-* #,##0.0000000_-;\-* #,##0.0000000_-;_-* &quot;-&quot;??_-;_-@_-"/>
    <numFmt numFmtId="167" formatCode="_-* #,##0.000000000_-;\-* #,##0.000000000_-;_-* &quot;-&quot;??_-;_-@_-"/>
    <numFmt numFmtId="168" formatCode="0.0000%"/>
    <numFmt numFmtId="169" formatCode="0.0"/>
    <numFmt numFmtId="170" formatCode="0.0000"/>
    <numFmt numFmtId="171" formatCode="0.00000"/>
    <numFmt numFmtId="172" formatCode="0.000000"/>
    <numFmt numFmtId="173" formatCode="0.0000000"/>
  </numFmts>
  <fonts count="82">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4"/>
      <color rgb="FF00799A"/>
      <name val="Arial"/>
      <family val="2"/>
    </font>
    <font>
      <sz val="10"/>
      <color theme="0"/>
      <name val="CalQ"/>
    </font>
    <font>
      <sz val="8"/>
      <color rgb="FF0087A1"/>
      <name val="Arial"/>
      <family val="2"/>
    </font>
    <font>
      <sz val="8"/>
      <color rgb="FF006C88"/>
      <name val="Arial"/>
      <family val="2"/>
    </font>
    <font>
      <sz val="10"/>
      <color theme="8" tint="0.79998168889431442"/>
      <name val="Arial"/>
      <family val="2"/>
    </font>
    <font>
      <b/>
      <sz val="10"/>
      <color theme="7" tint="0.79998168889431442"/>
      <name val="Arial"/>
      <family val="2"/>
    </font>
    <font>
      <sz val="9"/>
      <color rgb="FF00799A"/>
      <name val="Arial"/>
      <family val="2"/>
    </font>
    <font>
      <b/>
      <i/>
      <sz val="10"/>
      <name val="Arial"/>
      <family val="2"/>
    </font>
    <font>
      <sz val="11"/>
      <color theme="1"/>
      <name val="Calibri"/>
      <family val="3"/>
      <charset val="134"/>
      <scheme val="minor"/>
    </font>
    <font>
      <b/>
      <sz val="11"/>
      <color theme="1"/>
      <name val="Calibri"/>
      <family val="3"/>
      <charset val="134"/>
      <scheme val="minor"/>
    </font>
    <font>
      <b/>
      <sz val="8"/>
      <name val="Arial"/>
      <family val="2"/>
    </font>
    <font>
      <sz val="10"/>
      <color rgb="FFFF0000"/>
      <name val="CalQ"/>
    </font>
    <font>
      <sz val="10"/>
      <name val="MS Sans Serif"/>
    </font>
    <font>
      <sz val="11"/>
      <name val="Calibri"/>
      <family val="3"/>
      <charset val="134"/>
      <scheme val="minor"/>
    </font>
    <font>
      <sz val="8"/>
      <color indexed="21"/>
      <name val="Arial"/>
      <family val="2"/>
    </font>
    <font>
      <b/>
      <sz val="8"/>
      <color indexed="21"/>
      <name val="Arial"/>
      <family val="2"/>
    </font>
    <font>
      <sz val="8"/>
      <name val="Arial"/>
      <family val="2"/>
    </font>
    <font>
      <b/>
      <sz val="20"/>
      <name val="Arial"/>
      <family val="2"/>
    </font>
    <font>
      <b/>
      <sz val="13"/>
      <color indexed="53"/>
      <name val="Arial"/>
      <family val="2"/>
    </font>
    <font>
      <vertAlign val="subscript"/>
      <sz val="10"/>
      <color indexed="53"/>
      <name val="Arial"/>
      <family val="2"/>
    </font>
    <font>
      <b/>
      <sz val="13"/>
      <color theme="9"/>
      <name val="Arial"/>
      <family val="2"/>
    </font>
    <font>
      <sz val="10"/>
      <color theme="9"/>
      <name val="Arial"/>
      <family val="2"/>
    </font>
    <font>
      <vertAlign val="subscript"/>
      <sz val="10"/>
      <color indexed="24"/>
      <name val="Arial"/>
      <family val="2"/>
    </font>
    <font>
      <sz val="10"/>
      <color indexed="24"/>
      <name val="Arial"/>
      <family val="2"/>
    </font>
    <font>
      <sz val="10"/>
      <color indexed="9"/>
      <name val="Arial"/>
      <family val="2"/>
    </font>
    <font>
      <b/>
      <sz val="10"/>
      <color indexed="9"/>
      <name val="Arial"/>
      <family val="2"/>
    </font>
    <font>
      <b/>
      <sz val="10"/>
      <color theme="9"/>
      <name val="Arial"/>
      <family val="2"/>
    </font>
    <font>
      <sz val="11"/>
      <color theme="9"/>
      <name val="Arial"/>
      <family val="2"/>
    </font>
    <font>
      <sz val="10"/>
      <color indexed="10"/>
      <name val="Arial"/>
      <family val="2"/>
    </font>
    <font>
      <b/>
      <sz val="8"/>
      <color indexed="81"/>
      <name val="Tahoma"/>
      <family val="2"/>
    </font>
    <font>
      <sz val="8"/>
      <color indexed="81"/>
      <name val="Tahoma"/>
      <family val="2"/>
    </font>
    <font>
      <b/>
      <sz val="11"/>
      <color theme="1"/>
      <name val="Calibri"/>
      <family val="2"/>
      <scheme val="minor"/>
    </font>
    <font>
      <b/>
      <sz val="10"/>
      <color rgb="FFDDEBF7"/>
      <name val="Arial"/>
      <family val="2"/>
    </font>
    <font>
      <b/>
      <sz val="10"/>
      <color theme="0" tint="-0.249977111117893"/>
      <name val="Arial"/>
      <family val="2"/>
    </font>
    <font>
      <b/>
      <sz val="10"/>
      <color theme="5"/>
      <name val="Arial"/>
      <family val="2"/>
    </font>
    <font>
      <b/>
      <sz val="11"/>
      <color theme="0"/>
      <name val="Calibri"/>
      <family val="3"/>
      <charset val="134"/>
      <scheme val="minor"/>
    </font>
    <font>
      <b/>
      <sz val="10"/>
      <color theme="8" tint="0.79998168889431442"/>
      <name val="Arial"/>
      <family val="2"/>
    </font>
  </fonts>
  <fills count="22">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9867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DEBF7"/>
        <bgColor indexed="64"/>
      </patternFill>
    </fill>
    <fill>
      <patternFill patternType="solid">
        <fgColor theme="4"/>
        <bgColor indexed="64"/>
      </patternFill>
    </fill>
    <fill>
      <patternFill patternType="solid">
        <fgColor theme="4" tint="0.79998168889431442"/>
        <bgColor theme="4" tint="0.79998168889431442"/>
      </patternFill>
    </fill>
  </fills>
  <borders count="33">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style="thin">
        <color indexed="64"/>
      </left>
      <right/>
      <top style="medium">
        <color indexed="64"/>
      </top>
      <bottom/>
      <diagonal/>
    </border>
    <border>
      <left style="thin">
        <color indexed="64"/>
      </left>
      <right/>
      <top/>
      <bottom style="medium">
        <color indexed="64"/>
      </bottom>
      <diagonal/>
    </border>
  </borders>
  <cellStyleXfs count="16">
    <xf numFmtId="0" fontId="0" fillId="0" borderId="0"/>
    <xf numFmtId="43" fontId="29" fillId="0" borderId="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0" fillId="0" borderId="0"/>
    <xf numFmtId="0" fontId="7" fillId="0" borderId="0"/>
    <xf numFmtId="0" fontId="5" fillId="0" borderId="0"/>
    <xf numFmtId="0" fontId="4" fillId="0" borderId="0"/>
    <xf numFmtId="9" fontId="4" fillId="0" borderId="0" applyFont="0" applyFill="0" applyBorder="0" applyAlignment="0" applyProtection="0"/>
    <xf numFmtId="0" fontId="3" fillId="0" borderId="0"/>
    <xf numFmtId="0" fontId="2" fillId="0" borderId="0"/>
    <xf numFmtId="0" fontId="2" fillId="0" borderId="0"/>
    <xf numFmtId="9" fontId="57" fillId="0" borderId="0" applyFont="0" applyFill="0" applyBorder="0" applyAlignment="0" applyProtection="0"/>
    <xf numFmtId="0" fontId="57" fillId="0" borderId="0"/>
  </cellStyleXfs>
  <cellXfs count="401">
    <xf numFmtId="0" fontId="0" fillId="0" borderId="0" xfId="0"/>
    <xf numFmtId="0" fontId="7" fillId="6" borderId="0" xfId="0" applyFont="1" applyFill="1"/>
    <xf numFmtId="0" fontId="7" fillId="6" borderId="0" xfId="0" applyFont="1" applyFill="1" applyProtection="1">
      <protection hidden="1"/>
    </xf>
    <xf numFmtId="0" fontId="9" fillId="7" borderId="0" xfId="0" applyFont="1" applyFill="1" applyProtection="1">
      <protection hidden="1"/>
    </xf>
    <xf numFmtId="0" fontId="7" fillId="7" borderId="0" xfId="0" applyFont="1" applyFill="1" applyProtection="1">
      <protection hidden="1"/>
    </xf>
    <xf numFmtId="0" fontId="10" fillId="7" borderId="0" xfId="0" applyFont="1" applyFill="1" applyAlignment="1" applyProtection="1">
      <alignment vertical="top" wrapText="1"/>
      <protection hidden="1"/>
    </xf>
    <xf numFmtId="0" fontId="12" fillId="6" borderId="0" xfId="0" applyFont="1" applyFill="1" applyProtection="1">
      <protection hidden="1"/>
    </xf>
    <xf numFmtId="0" fontId="17" fillId="6" borderId="0" xfId="0" applyFont="1" applyFill="1"/>
    <xf numFmtId="0" fontId="19" fillId="6" borderId="0" xfId="0" applyFont="1" applyFill="1" applyProtection="1">
      <protection hidden="1"/>
    </xf>
    <xf numFmtId="9" fontId="20" fillId="6" borderId="0" xfId="0" applyNumberFormat="1" applyFont="1" applyFill="1" applyAlignment="1" applyProtection="1">
      <alignment horizontal="left" vertical="top"/>
      <protection hidden="1"/>
    </xf>
    <xf numFmtId="0" fontId="21" fillId="6" borderId="0" xfId="0" applyFont="1" applyFill="1" applyProtection="1">
      <protection hidden="1"/>
    </xf>
    <xf numFmtId="0" fontId="22" fillId="6" borderId="0" xfId="0" applyFont="1" applyFill="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15" fillId="6" borderId="0" xfId="0" applyFont="1" applyFill="1" applyAlignment="1" applyProtection="1">
      <alignment vertical="top" wrapText="1"/>
      <protection hidden="1"/>
    </xf>
    <xf numFmtId="0" fontId="15" fillId="6" borderId="0" xfId="0" applyFont="1" applyFill="1" applyAlignment="1" applyProtection="1">
      <alignment horizontal="center" vertical="center"/>
      <protection hidden="1"/>
    </xf>
    <xf numFmtId="0" fontId="19" fillId="8" borderId="0" xfId="0" applyFont="1" applyFill="1" applyProtection="1">
      <protection hidden="1"/>
    </xf>
    <xf numFmtId="0" fontId="19" fillId="6" borderId="0" xfId="0" applyFont="1" applyFill="1" applyAlignment="1" applyProtection="1">
      <alignment vertical="center"/>
      <protection hidden="1"/>
    </xf>
    <xf numFmtId="0" fontId="18" fillId="8" borderId="0" xfId="0" applyFont="1" applyFill="1" applyProtection="1">
      <protection hidden="1"/>
    </xf>
    <xf numFmtId="0" fontId="25" fillId="6" borderId="0" xfId="0" applyFont="1" applyFill="1" applyProtection="1">
      <protection hidden="1"/>
    </xf>
    <xf numFmtId="0" fontId="26" fillId="8" borderId="0" xfId="0" applyFont="1" applyFill="1" applyProtection="1">
      <protection hidden="1"/>
    </xf>
    <xf numFmtId="0" fontId="7" fillId="6" borderId="0" xfId="0" applyFont="1" applyFill="1" applyAlignment="1" applyProtection="1">
      <alignment vertical="center"/>
      <protection hidden="1"/>
    </xf>
    <xf numFmtId="0" fontId="28" fillId="6" borderId="0" xfId="0" applyFont="1" applyFill="1" applyAlignment="1" applyProtection="1">
      <alignment vertical="center"/>
      <protection hidden="1"/>
    </xf>
    <xf numFmtId="0" fontId="27" fillId="6" borderId="0" xfId="0" applyFont="1" applyFill="1" applyAlignment="1" applyProtection="1">
      <alignment vertical="center" wrapText="1"/>
      <protection hidden="1"/>
    </xf>
    <xf numFmtId="0" fontId="7" fillId="6" borderId="0" xfId="0" applyFont="1" applyFill="1" applyAlignment="1" applyProtection="1">
      <alignment vertical="center" wrapText="1"/>
      <protection hidden="1"/>
    </xf>
    <xf numFmtId="0" fontId="27" fillId="6" borderId="0" xfId="0" applyFont="1" applyFill="1" applyAlignment="1" applyProtection="1">
      <alignment horizontal="left" vertical="center"/>
      <protection hidden="1"/>
    </xf>
    <xf numFmtId="43" fontId="27" fillId="6" borderId="0" xfId="1" applyFont="1" applyFill="1" applyBorder="1" applyAlignment="1" applyProtection="1">
      <alignment horizontal="center" vertical="center"/>
    </xf>
    <xf numFmtId="43" fontId="7" fillId="6" borderId="0" xfId="1" applyFont="1" applyFill="1" applyBorder="1" applyAlignment="1" applyProtection="1">
      <alignment horizontal="center" vertical="center"/>
    </xf>
    <xf numFmtId="0" fontId="7" fillId="6" borderId="0" xfId="0" applyFont="1" applyFill="1" applyAlignment="1" applyProtection="1">
      <alignment horizontal="right" vertical="center" wrapText="1"/>
      <protection hidden="1"/>
    </xf>
    <xf numFmtId="0" fontId="27" fillId="6" borderId="0" xfId="0" applyFont="1" applyFill="1" applyAlignment="1" applyProtection="1">
      <alignment horizontal="right" vertical="center"/>
      <protection hidden="1"/>
    </xf>
    <xf numFmtId="0" fontId="7" fillId="8" borderId="0" xfId="0" applyFont="1" applyFill="1" applyAlignment="1" applyProtection="1">
      <alignment horizontal="left"/>
      <protection hidden="1"/>
    </xf>
    <xf numFmtId="0" fontId="7" fillId="8" borderId="0" xfId="0" applyFont="1" applyFill="1" applyAlignment="1" applyProtection="1">
      <alignment wrapText="1"/>
      <protection hidden="1"/>
    </xf>
    <xf numFmtId="0" fontId="7" fillId="8" borderId="0" xfId="0" applyFont="1" applyFill="1" applyAlignment="1" applyProtection="1">
      <alignment horizontal="center"/>
      <protection hidden="1"/>
    </xf>
    <xf numFmtId="0" fontId="7" fillId="10" borderId="0" xfId="0" applyFont="1" applyFill="1" applyAlignment="1" applyProtection="1">
      <alignment horizontal="left"/>
      <protection hidden="1"/>
    </xf>
    <xf numFmtId="0" fontId="7" fillId="10" borderId="0" xfId="0" applyFont="1" applyFill="1" applyAlignment="1" applyProtection="1">
      <alignment wrapText="1"/>
      <protection hidden="1"/>
    </xf>
    <xf numFmtId="0" fontId="7" fillId="10" borderId="0" xfId="0" applyFont="1" applyFill="1" applyAlignment="1" applyProtection="1">
      <alignment horizontal="center"/>
      <protection hidden="1"/>
    </xf>
    <xf numFmtId="0" fontId="7" fillId="10" borderId="0" xfId="0" applyFont="1" applyFill="1" applyProtection="1">
      <protection hidden="1"/>
    </xf>
    <xf numFmtId="0" fontId="18" fillId="10" borderId="0" xfId="0" applyFont="1" applyFill="1" applyProtection="1">
      <protection hidden="1"/>
    </xf>
    <xf numFmtId="0" fontId="25" fillId="10" borderId="0" xfId="0" applyFont="1" applyFill="1" applyProtection="1">
      <protection hidden="1"/>
    </xf>
    <xf numFmtId="0" fontId="27" fillId="8" borderId="0" xfId="0" applyFont="1" applyFill="1" applyAlignment="1" applyProtection="1">
      <alignment horizontal="left"/>
      <protection hidden="1"/>
    </xf>
    <xf numFmtId="0" fontId="32" fillId="8" borderId="0" xfId="0" applyFont="1" applyFill="1" applyProtection="1">
      <protection hidden="1"/>
    </xf>
    <xf numFmtId="0" fontId="15" fillId="6" borderId="0" xfId="0" applyFont="1" applyFill="1" applyAlignment="1" applyProtection="1">
      <alignment horizontal="left"/>
      <protection hidden="1"/>
    </xf>
    <xf numFmtId="0" fontId="27" fillId="6" borderId="0" xfId="0" applyFont="1" applyFill="1" applyAlignment="1" applyProtection="1">
      <alignment horizontal="left"/>
      <protection hidden="1"/>
    </xf>
    <xf numFmtId="0" fontId="32" fillId="6" borderId="0" xfId="0" applyFont="1" applyFill="1" applyProtection="1">
      <protection hidden="1"/>
    </xf>
    <xf numFmtId="43" fontId="32" fillId="6" borderId="0" xfId="0" applyNumberFormat="1" applyFont="1" applyFill="1" applyProtection="1">
      <protection hidden="1"/>
    </xf>
    <xf numFmtId="2" fontId="37" fillId="8" borderId="0" xfId="1" applyNumberFormat="1" applyFont="1" applyFill="1" applyBorder="1" applyAlignment="1" applyProtection="1">
      <alignment horizontal="center" vertical="center"/>
      <protection hidden="1"/>
    </xf>
    <xf numFmtId="0" fontId="29" fillId="6" borderId="0" xfId="0" applyFont="1" applyFill="1" applyProtection="1">
      <protection hidden="1"/>
    </xf>
    <xf numFmtId="0" fontId="0" fillId="6" borderId="0" xfId="0" applyFill="1" applyProtection="1">
      <protection hidden="1"/>
    </xf>
    <xf numFmtId="0" fontId="39" fillId="6" borderId="0" xfId="0" applyFont="1" applyFill="1" applyProtection="1">
      <protection hidden="1"/>
    </xf>
    <xf numFmtId="1" fontId="27" fillId="6" borderId="0" xfId="0" applyNumberFormat="1" applyFont="1" applyFill="1" applyProtection="1">
      <protection hidden="1"/>
    </xf>
    <xf numFmtId="0" fontId="38" fillId="6" borderId="0" xfId="0" applyFont="1" applyFill="1" applyProtection="1">
      <protection hidden="1"/>
    </xf>
    <xf numFmtId="0" fontId="6" fillId="2" borderId="0" xfId="2" applyBorder="1" applyAlignment="1">
      <alignment horizontal="left" vertical="center"/>
    </xf>
    <xf numFmtId="0" fontId="6" fillId="2" borderId="0" xfId="2" applyBorder="1" applyAlignment="1" applyProtection="1">
      <protection hidden="1"/>
    </xf>
    <xf numFmtId="0" fontId="6" fillId="4" borderId="0" xfId="4" applyBorder="1" applyAlignment="1">
      <alignment horizontal="left" vertical="center"/>
    </xf>
    <xf numFmtId="0" fontId="6" fillId="4" borderId="0" xfId="4" applyAlignment="1" applyProtection="1">
      <protection hidden="1"/>
    </xf>
    <xf numFmtId="0" fontId="6" fillId="4" borderId="0" xfId="4" applyBorder="1" applyAlignment="1" applyProtection="1">
      <protection hidden="1"/>
    </xf>
    <xf numFmtId="0" fontId="6" fillId="6" borderId="0" xfId="2" applyFill="1" applyBorder="1" applyAlignment="1">
      <alignment horizontal="left" vertical="center"/>
    </xf>
    <xf numFmtId="0" fontId="6" fillId="6" borderId="0" xfId="2" applyFill="1" applyAlignment="1" applyProtection="1">
      <protection hidden="1"/>
    </xf>
    <xf numFmtId="0" fontId="6" fillId="6" borderId="0" xfId="2" applyFill="1" applyBorder="1" applyAlignment="1" applyProtection="1">
      <protection hidden="1"/>
    </xf>
    <xf numFmtId="0" fontId="42" fillId="6" borderId="0" xfId="0" applyFont="1" applyFill="1" applyProtection="1">
      <protection hidden="1"/>
    </xf>
    <xf numFmtId="0" fontId="6" fillId="5" borderId="0" xfId="5" applyBorder="1" applyAlignment="1">
      <alignment horizontal="left" vertical="center"/>
    </xf>
    <xf numFmtId="0" fontId="6" fillId="5" borderId="0" xfId="5" applyAlignment="1" applyProtection="1">
      <protection hidden="1"/>
    </xf>
    <xf numFmtId="0" fontId="6" fillId="5" borderId="0" xfId="5" applyBorder="1" applyAlignment="1" applyProtection="1">
      <protection hidden="1"/>
    </xf>
    <xf numFmtId="0" fontId="7" fillId="0" borderId="0" xfId="6" applyFont="1" applyProtection="1">
      <protection hidden="1"/>
    </xf>
    <xf numFmtId="0" fontId="43" fillId="0" borderId="0" xfId="6" applyFont="1"/>
    <xf numFmtId="0" fontId="30" fillId="0" borderId="0" xfId="6" applyFont="1" applyProtection="1">
      <protection hidden="1"/>
    </xf>
    <xf numFmtId="0" fontId="7" fillId="0" borderId="11" xfId="6" applyFont="1" applyBorder="1" applyProtection="1">
      <protection hidden="1"/>
    </xf>
    <xf numFmtId="0" fontId="6" fillId="3" borderId="0" xfId="3" applyBorder="1" applyAlignment="1">
      <alignment horizontal="left" vertical="center"/>
    </xf>
    <xf numFmtId="0" fontId="6" fillId="3" borderId="0" xfId="3" applyAlignment="1" applyProtection="1">
      <protection hidden="1"/>
    </xf>
    <xf numFmtId="0" fontId="6" fillId="3" borderId="0" xfId="3" applyBorder="1" applyAlignment="1" applyProtection="1">
      <protection hidden="1"/>
    </xf>
    <xf numFmtId="0" fontId="0" fillId="9" borderId="0" xfId="0" applyFill="1" applyProtection="1">
      <protection hidden="1"/>
    </xf>
    <xf numFmtId="0" fontId="45" fillId="6" borderId="0" xfId="0" applyFont="1" applyFill="1" applyAlignment="1" applyProtection="1">
      <alignment horizontal="center" vertical="center" wrapText="1"/>
      <protection hidden="1"/>
    </xf>
    <xf numFmtId="0" fontId="7" fillId="6" borderId="0" xfId="0" applyFont="1" applyFill="1" applyAlignment="1" applyProtection="1">
      <alignment horizontal="right" vertical="center"/>
      <protection hidden="1"/>
    </xf>
    <xf numFmtId="0" fontId="7" fillId="6" borderId="0" xfId="0" applyFont="1" applyFill="1" applyAlignment="1" applyProtection="1">
      <alignment wrapText="1"/>
      <protection hidden="1"/>
    </xf>
    <xf numFmtId="0" fontId="46" fillId="8" borderId="0" xfId="0" applyFont="1" applyFill="1" applyProtection="1">
      <protection hidden="1"/>
    </xf>
    <xf numFmtId="49" fontId="46" fillId="6" borderId="0" xfId="0" applyNumberFormat="1" applyFont="1" applyFill="1" applyAlignment="1" applyProtection="1">
      <alignment horizontal="center"/>
      <protection hidden="1"/>
    </xf>
    <xf numFmtId="2" fontId="46" fillId="6" borderId="0" xfId="0" applyNumberFormat="1" applyFont="1" applyFill="1" applyProtection="1">
      <protection hidden="1"/>
    </xf>
    <xf numFmtId="0" fontId="46" fillId="6" borderId="0" xfId="0" applyFont="1" applyFill="1" applyProtection="1">
      <protection hidden="1"/>
    </xf>
    <xf numFmtId="0" fontId="19" fillId="13" borderId="0" xfId="0" applyFont="1" applyFill="1" applyProtection="1">
      <protection hidden="1"/>
    </xf>
    <xf numFmtId="164" fontId="33" fillId="14" borderId="0" xfId="1" applyNumberFormat="1" applyFont="1" applyFill="1" applyBorder="1" applyAlignment="1" applyProtection="1">
      <alignment vertical="center"/>
      <protection hidden="1"/>
    </xf>
    <xf numFmtId="0" fontId="27" fillId="14" borderId="0" xfId="0" applyFont="1" applyFill="1" applyAlignment="1" applyProtection="1">
      <alignment horizontal="left"/>
      <protection hidden="1"/>
    </xf>
    <xf numFmtId="0" fontId="7" fillId="13" borderId="0" xfId="0" applyFont="1" applyFill="1" applyProtection="1">
      <protection hidden="1"/>
    </xf>
    <xf numFmtId="0" fontId="19" fillId="13" borderId="14" xfId="0" applyFont="1" applyFill="1" applyBorder="1" applyProtection="1">
      <protection hidden="1"/>
    </xf>
    <xf numFmtId="0" fontId="7" fillId="13" borderId="0" xfId="0" applyFont="1" applyFill="1" applyAlignment="1" applyProtection="1">
      <alignment vertical="center"/>
      <protection hidden="1"/>
    </xf>
    <xf numFmtId="0" fontId="15" fillId="13" borderId="16" xfId="0" applyFont="1" applyFill="1" applyBorder="1" applyAlignment="1" applyProtection="1">
      <alignment horizontal="left" vertical="center"/>
      <protection hidden="1"/>
    </xf>
    <xf numFmtId="0" fontId="45" fillId="13" borderId="16" xfId="0" applyFont="1" applyFill="1" applyBorder="1" applyAlignment="1" applyProtection="1">
      <alignment horizontal="center" vertical="center" wrapText="1"/>
      <protection hidden="1"/>
    </xf>
    <xf numFmtId="0" fontId="7" fillId="13" borderId="0" xfId="0" applyFont="1" applyFill="1" applyAlignment="1" applyProtection="1">
      <alignment horizontal="right" vertical="center"/>
      <protection hidden="1"/>
    </xf>
    <xf numFmtId="0" fontId="19" fillId="13" borderId="20" xfId="0" applyFont="1" applyFill="1" applyBorder="1" applyProtection="1">
      <protection hidden="1"/>
    </xf>
    <xf numFmtId="0" fontId="7" fillId="13" borderId="14" xfId="0" applyFont="1" applyFill="1" applyBorder="1" applyProtection="1">
      <protection hidden="1"/>
    </xf>
    <xf numFmtId="0" fontId="7" fillId="13" borderId="15" xfId="0" applyFont="1" applyFill="1" applyBorder="1" applyAlignment="1" applyProtection="1">
      <alignment vertical="center"/>
      <protection hidden="1"/>
    </xf>
    <xf numFmtId="0" fontId="35" fillId="13" borderId="0" xfId="0" applyFont="1" applyFill="1" applyAlignment="1">
      <alignment vertical="center"/>
    </xf>
    <xf numFmtId="0" fontId="7" fillId="13" borderId="17" xfId="0" applyFont="1" applyFill="1" applyBorder="1" applyAlignment="1" applyProtection="1">
      <alignment vertical="center"/>
      <protection hidden="1"/>
    </xf>
    <xf numFmtId="0" fontId="36" fillId="13" borderId="17" xfId="0" applyFont="1" applyFill="1" applyBorder="1" applyAlignment="1" applyProtection="1">
      <alignment vertical="center"/>
      <protection hidden="1"/>
    </xf>
    <xf numFmtId="0" fontId="7" fillId="13" borderId="17" xfId="0" applyFont="1" applyFill="1" applyBorder="1" applyProtection="1">
      <protection hidden="1"/>
    </xf>
    <xf numFmtId="0" fontId="37" fillId="13" borderId="0" xfId="0" applyFont="1" applyFill="1" applyAlignment="1">
      <alignment horizontal="center" vertical="center"/>
    </xf>
    <xf numFmtId="0" fontId="27" fillId="13" borderId="1" xfId="0" applyFont="1" applyFill="1" applyBorder="1" applyAlignment="1" applyProtection="1">
      <alignment vertical="center"/>
      <protection hidden="1"/>
    </xf>
    <xf numFmtId="0" fontId="27" fillId="13" borderId="2" xfId="0" applyFont="1" applyFill="1" applyBorder="1" applyAlignment="1" applyProtection="1">
      <alignment vertical="center"/>
      <protection hidden="1"/>
    </xf>
    <xf numFmtId="0" fontId="27" fillId="13" borderId="3" xfId="0" applyFont="1" applyFill="1" applyBorder="1" applyAlignment="1" applyProtection="1">
      <alignment vertical="center"/>
      <protection hidden="1"/>
    </xf>
    <xf numFmtId="0" fontId="27" fillId="13" borderId="6" xfId="0" applyFont="1" applyFill="1" applyBorder="1" applyAlignment="1" applyProtection="1">
      <alignment vertical="center"/>
      <protection hidden="1"/>
    </xf>
    <xf numFmtId="0" fontId="27" fillId="13" borderId="10" xfId="0" applyFont="1" applyFill="1" applyBorder="1" applyAlignment="1" applyProtection="1">
      <alignment vertical="center"/>
      <protection hidden="1"/>
    </xf>
    <xf numFmtId="0" fontId="27" fillId="13" borderId="2" xfId="0" applyFont="1" applyFill="1" applyBorder="1" applyAlignment="1" applyProtection="1">
      <alignment vertical="center" wrapText="1"/>
      <protection hidden="1"/>
    </xf>
    <xf numFmtId="0" fontId="27" fillId="13" borderId="3" xfId="0" applyFont="1" applyFill="1" applyBorder="1" applyAlignment="1" applyProtection="1">
      <alignment horizontal="right" vertical="center"/>
      <protection hidden="1"/>
    </xf>
    <xf numFmtId="9" fontId="30" fillId="13" borderId="6" xfId="0" applyNumberFormat="1" applyFont="1" applyFill="1" applyBorder="1" applyAlignment="1" applyProtection="1">
      <alignment horizontal="left" vertical="center"/>
      <protection hidden="1"/>
    </xf>
    <xf numFmtId="0" fontId="27" fillId="13" borderId="0" xfId="0" applyFont="1" applyFill="1" applyAlignment="1" applyProtection="1">
      <alignment horizontal="right" vertical="center"/>
      <protection hidden="1"/>
    </xf>
    <xf numFmtId="0" fontId="27" fillId="13" borderId="7" xfId="0" applyFont="1" applyFill="1" applyBorder="1" applyAlignment="1" applyProtection="1">
      <alignment horizontal="right" vertical="center"/>
      <protection hidden="1"/>
    </xf>
    <xf numFmtId="0" fontId="27" fillId="13" borderId="8" xfId="0" applyFont="1" applyFill="1" applyBorder="1" applyAlignment="1" applyProtection="1">
      <alignment horizontal="right" vertical="center"/>
      <protection hidden="1"/>
    </xf>
    <xf numFmtId="0" fontId="27" fillId="13" borderId="9" xfId="0" applyFont="1" applyFill="1" applyBorder="1" applyAlignment="1" applyProtection="1">
      <alignment horizontal="right" vertical="center"/>
      <protection hidden="1"/>
    </xf>
    <xf numFmtId="0" fontId="24" fillId="7" borderId="23" xfId="0" applyFont="1" applyFill="1" applyBorder="1" applyProtection="1">
      <protection hidden="1"/>
    </xf>
    <xf numFmtId="0" fontId="15" fillId="7" borderId="23" xfId="0" applyFont="1" applyFill="1" applyBorder="1" applyProtection="1">
      <protection hidden="1"/>
    </xf>
    <xf numFmtId="0" fontId="7" fillId="7" borderId="23" xfId="0" applyFont="1" applyFill="1" applyBorder="1" applyProtection="1">
      <protection hidden="1"/>
    </xf>
    <xf numFmtId="0" fontId="24" fillId="7" borderId="0" xfId="0" applyFont="1" applyFill="1" applyProtection="1">
      <protection hidden="1"/>
    </xf>
    <xf numFmtId="0" fontId="15" fillId="7" borderId="0" xfId="0" applyFont="1" applyFill="1" applyProtection="1">
      <protection hidden="1"/>
    </xf>
    <xf numFmtId="0" fontId="27" fillId="13" borderId="26" xfId="0" applyFont="1" applyFill="1" applyBorder="1" applyAlignment="1" applyProtection="1">
      <alignment horizontal="right" vertical="center"/>
      <protection hidden="1"/>
    </xf>
    <xf numFmtId="0" fontId="27" fillId="13" borderId="25" xfId="0" applyFont="1" applyFill="1" applyBorder="1" applyAlignment="1" applyProtection="1">
      <alignment horizontal="right" vertical="center"/>
      <protection hidden="1"/>
    </xf>
    <xf numFmtId="0" fontId="19" fillId="14" borderId="24" xfId="0" applyFont="1" applyFill="1" applyBorder="1" applyProtection="1">
      <protection hidden="1"/>
    </xf>
    <xf numFmtId="0" fontId="49" fillId="13" borderId="20" xfId="0" applyFont="1" applyFill="1" applyBorder="1" applyAlignment="1" applyProtection="1">
      <alignment vertical="center"/>
      <protection hidden="1"/>
    </xf>
    <xf numFmtId="0" fontId="35" fillId="8" borderId="0" xfId="0" applyFont="1" applyFill="1" applyAlignment="1">
      <alignment vertical="center"/>
    </xf>
    <xf numFmtId="0" fontId="37" fillId="8" borderId="0" xfId="0" applyFont="1" applyFill="1" applyAlignment="1">
      <alignment horizontal="center" vertical="center"/>
    </xf>
    <xf numFmtId="0" fontId="44" fillId="9" borderId="0" xfId="0" applyFont="1" applyFill="1" applyAlignment="1" applyProtection="1">
      <alignment horizontal="left" vertical="center"/>
      <protection hidden="1"/>
    </xf>
    <xf numFmtId="2" fontId="27" fillId="13" borderId="24" xfId="1" applyNumberFormat="1" applyFont="1" applyFill="1" applyBorder="1" applyAlignment="1" applyProtection="1">
      <alignment horizontal="center" vertical="center"/>
      <protection hidden="1"/>
    </xf>
    <xf numFmtId="164" fontId="27" fillId="13" borderId="24" xfId="1" applyNumberFormat="1" applyFont="1" applyFill="1" applyBorder="1" applyAlignment="1" applyProtection="1">
      <alignment vertical="center"/>
      <protection hidden="1"/>
    </xf>
    <xf numFmtId="0" fontId="13" fillId="7" borderId="26" xfId="0" applyFont="1" applyFill="1" applyBorder="1" applyAlignment="1" applyProtection="1">
      <alignment horizontal="left"/>
      <protection hidden="1"/>
    </xf>
    <xf numFmtId="0" fontId="7" fillId="7" borderId="23" xfId="0" applyFont="1" applyFill="1" applyBorder="1"/>
    <xf numFmtId="0" fontId="13" fillId="7" borderId="23" xfId="0" applyFont="1" applyFill="1" applyBorder="1" applyAlignment="1" applyProtection="1">
      <alignment horizontal="left"/>
      <protection hidden="1"/>
    </xf>
    <xf numFmtId="17" fontId="14" fillId="7" borderId="23" xfId="0" applyNumberFormat="1" applyFont="1" applyFill="1" applyBorder="1" applyAlignment="1" applyProtection="1">
      <alignment horizontal="left"/>
      <protection hidden="1"/>
    </xf>
    <xf numFmtId="0" fontId="16" fillId="7" borderId="25" xfId="0" applyFont="1" applyFill="1" applyBorder="1" applyAlignment="1">
      <alignment vertical="center"/>
    </xf>
    <xf numFmtId="0" fontId="52" fillId="6" borderId="0" xfId="0" applyFont="1" applyFill="1" applyAlignment="1" applyProtection="1">
      <alignment horizontal="left" vertical="center"/>
      <protection hidden="1"/>
    </xf>
    <xf numFmtId="0" fontId="27" fillId="0" borderId="0" xfId="6" applyFont="1" applyAlignment="1" applyProtection="1">
      <alignment vertical="center"/>
      <protection hidden="1"/>
    </xf>
    <xf numFmtId="0" fontId="27" fillId="13" borderId="0" xfId="0" applyFont="1" applyFill="1" applyAlignment="1" applyProtection="1">
      <alignment vertical="center"/>
      <protection hidden="1"/>
    </xf>
    <xf numFmtId="0" fontId="27" fillId="13" borderId="7" xfId="0" applyFont="1" applyFill="1" applyBorder="1" applyAlignment="1" applyProtection="1">
      <alignment vertical="center"/>
      <protection hidden="1"/>
    </xf>
    <xf numFmtId="0" fontId="24" fillId="6" borderId="0" xfId="0" applyFont="1" applyFill="1" applyProtection="1">
      <protection hidden="1"/>
    </xf>
    <xf numFmtId="0" fontId="41" fillId="6" borderId="0" xfId="0" applyFont="1" applyFill="1" applyProtection="1">
      <protection hidden="1"/>
    </xf>
    <xf numFmtId="0" fontId="6" fillId="2" borderId="0" xfId="2" applyAlignment="1" applyProtection="1">
      <protection hidden="1"/>
    </xf>
    <xf numFmtId="0" fontId="38" fillId="6" borderId="0" xfId="0" applyFont="1" applyFill="1" applyAlignment="1" applyProtection="1">
      <alignment horizontal="right"/>
      <protection hidden="1"/>
    </xf>
    <xf numFmtId="0" fontId="54" fillId="0" borderId="11" xfId="13" applyFont="1" applyBorder="1" applyAlignment="1">
      <alignment vertical="center"/>
    </xf>
    <xf numFmtId="0" fontId="53" fillId="0" borderId="11" xfId="13" applyFont="1" applyBorder="1" applyAlignment="1">
      <alignment vertical="center"/>
    </xf>
    <xf numFmtId="0" fontId="54" fillId="0" borderId="11" xfId="13" applyFont="1" applyBorder="1" applyAlignment="1">
      <alignment vertical="center" wrapText="1"/>
    </xf>
    <xf numFmtId="0" fontId="53" fillId="0" borderId="0" xfId="0" applyFont="1" applyAlignment="1">
      <alignment vertical="center"/>
    </xf>
    <xf numFmtId="0" fontId="55" fillId="13" borderId="0" xfId="0" applyFont="1" applyFill="1" applyProtection="1">
      <protection hidden="1"/>
    </xf>
    <xf numFmtId="0" fontId="55" fillId="14" borderId="0" xfId="0" applyFont="1" applyFill="1" applyProtection="1">
      <protection hidden="1"/>
    </xf>
    <xf numFmtId="2" fontId="38" fillId="6" borderId="0" xfId="0" applyNumberFormat="1" applyFont="1" applyFill="1" applyAlignment="1" applyProtection="1">
      <alignment horizontal="right"/>
      <protection hidden="1"/>
    </xf>
    <xf numFmtId="0" fontId="56" fillId="6" borderId="0" xfId="0" applyFont="1" applyFill="1" applyAlignment="1" applyProtection="1">
      <alignment vertical="center"/>
      <protection hidden="1"/>
    </xf>
    <xf numFmtId="43" fontId="56" fillId="6" borderId="0" xfId="0" applyNumberFormat="1" applyFont="1" applyFill="1" applyAlignment="1" applyProtection="1">
      <alignment vertical="center"/>
      <protection hidden="1"/>
    </xf>
    <xf numFmtId="0" fontId="53" fillId="0" borderId="11" xfId="0" applyFont="1" applyBorder="1" applyAlignment="1">
      <alignment vertical="center"/>
    </xf>
    <xf numFmtId="165" fontId="38" fillId="6" borderId="0" xfId="0" applyNumberFormat="1" applyFont="1" applyFill="1" applyAlignment="1" applyProtection="1">
      <alignment horizontal="right"/>
      <protection hidden="1"/>
    </xf>
    <xf numFmtId="43" fontId="38" fillId="6" borderId="0" xfId="0" applyNumberFormat="1" applyFont="1" applyFill="1" applyAlignment="1" applyProtection="1">
      <alignment horizontal="right"/>
      <protection hidden="1"/>
    </xf>
    <xf numFmtId="166" fontId="38" fillId="6" borderId="0" xfId="0" applyNumberFormat="1" applyFont="1" applyFill="1" applyAlignment="1" applyProtection="1">
      <alignment horizontal="right"/>
      <protection hidden="1"/>
    </xf>
    <xf numFmtId="0" fontId="27" fillId="13" borderId="8" xfId="0" applyFont="1" applyFill="1" applyBorder="1" applyAlignment="1" applyProtection="1">
      <alignment vertical="center"/>
      <protection hidden="1"/>
    </xf>
    <xf numFmtId="0" fontId="27" fillId="13" borderId="9" xfId="0" applyFont="1" applyFill="1" applyBorder="1" applyAlignment="1" applyProtection="1">
      <alignment vertical="center"/>
      <protection hidden="1"/>
    </xf>
    <xf numFmtId="0" fontId="58" fillId="0" borderId="11" xfId="15" quotePrefix="1" applyFont="1" applyBorder="1"/>
    <xf numFmtId="0" fontId="58" fillId="0" borderId="0" xfId="15" applyFont="1"/>
    <xf numFmtId="0" fontId="58" fillId="0" borderId="0" xfId="15" quotePrefix="1" applyFont="1"/>
    <xf numFmtId="0" fontId="6" fillId="4" borderId="0" xfId="4" quotePrefix="1" applyBorder="1" applyAlignment="1">
      <alignment horizontal="left" vertical="center"/>
    </xf>
    <xf numFmtId="167" fontId="38" fillId="6" borderId="0" xfId="0" applyNumberFormat="1" applyFont="1" applyFill="1" applyAlignment="1" applyProtection="1">
      <alignment horizontal="right"/>
      <protection hidden="1"/>
    </xf>
    <xf numFmtId="0" fontId="53" fillId="4" borderId="0" xfId="4" quotePrefix="1" applyFont="1" applyAlignment="1" applyProtection="1">
      <protection hidden="1"/>
    </xf>
    <xf numFmtId="0" fontId="13" fillId="6" borderId="0" xfId="0" applyFont="1" applyFill="1" applyAlignment="1" applyProtection="1">
      <alignment horizontal="left"/>
      <protection hidden="1"/>
    </xf>
    <xf numFmtId="0" fontId="14" fillId="6" borderId="0" xfId="0" applyFont="1" applyFill="1" applyAlignment="1" applyProtection="1">
      <alignment horizontal="left"/>
      <protection hidden="1"/>
    </xf>
    <xf numFmtId="17" fontId="14" fillId="6" borderId="0" xfId="0" applyNumberFormat="1" applyFont="1" applyFill="1" applyAlignment="1" applyProtection="1">
      <alignment horizontal="left"/>
      <protection hidden="1"/>
    </xf>
    <xf numFmtId="0" fontId="15" fillId="6" borderId="0" xfId="0" applyFont="1" applyFill="1" applyProtection="1">
      <protection hidden="1"/>
    </xf>
    <xf numFmtId="0" fontId="16" fillId="6" borderId="0" xfId="0" applyFont="1" applyFill="1" applyAlignment="1">
      <alignment vertical="center"/>
    </xf>
    <xf numFmtId="0" fontId="61" fillId="6" borderId="0" xfId="0" applyFont="1" applyFill="1" applyAlignment="1" applyProtection="1">
      <alignment horizontal="left" vertical="top" wrapText="1"/>
      <protection hidden="1"/>
    </xf>
    <xf numFmtId="0" fontId="15" fillId="6" borderId="0" xfId="0" applyFont="1" applyFill="1" applyAlignment="1" applyProtection="1">
      <alignment vertical="center"/>
      <protection hidden="1"/>
    </xf>
    <xf numFmtId="9" fontId="30" fillId="6" borderId="0" xfId="0" applyNumberFormat="1" applyFont="1" applyFill="1" applyAlignment="1" applyProtection="1">
      <alignment horizontal="left" vertical="top"/>
      <protection hidden="1"/>
    </xf>
    <xf numFmtId="0" fontId="62" fillId="6" borderId="0" xfId="0" applyFont="1" applyFill="1" applyAlignment="1" applyProtection="1">
      <alignment horizontal="center" vertical="center"/>
      <protection locked="0"/>
    </xf>
    <xf numFmtId="0" fontId="7" fillId="6" borderId="0" xfId="0" applyFont="1" applyFill="1" applyAlignment="1" applyProtection="1">
      <alignment horizontal="center"/>
      <protection locked="0"/>
    </xf>
    <xf numFmtId="9" fontId="30" fillId="6" borderId="0" xfId="0" applyNumberFormat="1" applyFont="1" applyFill="1" applyAlignment="1" applyProtection="1">
      <alignment horizontal="left"/>
      <protection hidden="1"/>
    </xf>
    <xf numFmtId="0" fontId="18" fillId="6" borderId="0" xfId="0" applyFont="1" applyFill="1" applyProtection="1">
      <protection hidden="1"/>
    </xf>
    <xf numFmtId="0" fontId="27" fillId="6" borderId="1" xfId="0" applyFont="1" applyFill="1" applyBorder="1" applyAlignment="1" applyProtection="1">
      <alignment vertical="center"/>
      <protection hidden="1"/>
    </xf>
    <xf numFmtId="0" fontId="27" fillId="6" borderId="2" xfId="0" applyFont="1" applyFill="1" applyBorder="1" applyAlignment="1" applyProtection="1">
      <alignment vertical="center"/>
      <protection hidden="1"/>
    </xf>
    <xf numFmtId="0" fontId="27" fillId="6" borderId="3" xfId="0" applyFont="1" applyFill="1" applyBorder="1" applyAlignment="1" applyProtection="1">
      <alignment vertical="center"/>
      <protection hidden="1"/>
    </xf>
    <xf numFmtId="0" fontId="27" fillId="6" borderId="6" xfId="0" applyFont="1" applyFill="1" applyBorder="1" applyAlignment="1">
      <alignment vertical="center"/>
    </xf>
    <xf numFmtId="0" fontId="27" fillId="6" borderId="0" xfId="0" applyFont="1" applyFill="1" applyAlignment="1">
      <alignment vertical="center" wrapText="1"/>
    </xf>
    <xf numFmtId="0" fontId="27" fillId="6" borderId="7" xfId="0" applyFont="1" applyFill="1" applyBorder="1" applyAlignment="1">
      <alignment vertical="center" wrapText="1"/>
    </xf>
    <xf numFmtId="0" fontId="7" fillId="6" borderId="0" xfId="0" applyFont="1" applyFill="1" applyAlignment="1">
      <alignment vertical="center" wrapText="1"/>
    </xf>
    <xf numFmtId="0" fontId="27" fillId="6" borderId="0" xfId="0" applyFont="1" applyFill="1" applyAlignment="1">
      <alignment vertical="center"/>
    </xf>
    <xf numFmtId="0" fontId="27" fillId="6" borderId="7" xfId="0" applyFont="1" applyFill="1" applyBorder="1" applyAlignment="1">
      <alignment vertical="center"/>
    </xf>
    <xf numFmtId="0" fontId="7" fillId="6" borderId="0" xfId="0" applyFont="1" applyFill="1" applyAlignment="1">
      <alignment vertical="center"/>
    </xf>
    <xf numFmtId="0" fontId="27" fillId="6" borderId="6" xfId="0" applyFont="1" applyFill="1" applyBorder="1" applyAlignment="1">
      <alignment horizontal="left" vertical="center"/>
    </xf>
    <xf numFmtId="2" fontId="7" fillId="6" borderId="0" xfId="0" applyNumberFormat="1" applyFont="1" applyFill="1" applyAlignment="1" applyProtection="1">
      <alignment vertical="center"/>
      <protection hidden="1"/>
    </xf>
    <xf numFmtId="0" fontId="27" fillId="6" borderId="8" xfId="0" applyFont="1" applyFill="1" applyBorder="1" applyAlignment="1">
      <alignment horizontal="left" vertical="center"/>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0" xfId="0" applyFont="1" applyFill="1" applyAlignment="1">
      <alignment horizontal="left" vertical="center"/>
    </xf>
    <xf numFmtId="0" fontId="27" fillId="6" borderId="0" xfId="0" applyFont="1" applyFill="1" applyAlignment="1" applyProtection="1">
      <alignment horizontal="center" vertical="center"/>
      <protection locked="0"/>
    </xf>
    <xf numFmtId="0" fontId="27" fillId="6" borderId="2" xfId="0" applyFont="1" applyFill="1" applyBorder="1" applyAlignment="1" applyProtection="1">
      <alignment vertical="center" wrapText="1"/>
      <protection hidden="1"/>
    </xf>
    <xf numFmtId="0" fontId="27" fillId="6" borderId="3" xfId="0" applyFont="1" applyFill="1" applyBorder="1" applyAlignment="1" applyProtection="1">
      <alignment horizontal="right" vertical="center" wrapText="1"/>
      <protection hidden="1"/>
    </xf>
    <xf numFmtId="9" fontId="30" fillId="6" borderId="6" xfId="0" applyNumberFormat="1" applyFont="1" applyFill="1" applyBorder="1" applyAlignment="1" applyProtection="1">
      <alignment horizontal="left" vertical="center"/>
      <protection hidden="1"/>
    </xf>
    <xf numFmtId="0" fontId="27" fillId="6" borderId="7" xfId="0" applyFont="1" applyFill="1" applyBorder="1" applyAlignment="1" applyProtection="1">
      <alignment horizontal="right" vertical="center"/>
      <protection hidden="1"/>
    </xf>
    <xf numFmtId="0" fontId="27" fillId="6" borderId="6" xfId="0" applyFont="1" applyFill="1" applyBorder="1" applyAlignment="1" applyProtection="1">
      <alignment vertical="center"/>
      <protection hidden="1"/>
    </xf>
    <xf numFmtId="0" fontId="27" fillId="6" borderId="8" xfId="0" applyFont="1" applyFill="1" applyBorder="1" applyAlignment="1" applyProtection="1">
      <alignment horizontal="right" vertical="center"/>
      <protection hidden="1"/>
    </xf>
    <xf numFmtId="0" fontId="27" fillId="6" borderId="9" xfId="0" applyFont="1" applyFill="1" applyBorder="1" applyAlignment="1" applyProtection="1">
      <alignment horizontal="right" vertical="center"/>
      <protection hidden="1"/>
    </xf>
    <xf numFmtId="0" fontId="27" fillId="6" borderId="10" xfId="0" applyFont="1" applyFill="1" applyBorder="1" applyAlignment="1" applyProtection="1">
      <alignment horizontal="right" vertical="center"/>
      <protection hidden="1"/>
    </xf>
    <xf numFmtId="0" fontId="7" fillId="6" borderId="0" xfId="0" applyFont="1" applyFill="1" applyAlignment="1">
      <alignment horizontal="left"/>
    </xf>
    <xf numFmtId="0" fontId="7" fillId="6" borderId="0" xfId="0" applyFont="1" applyFill="1" applyAlignment="1">
      <alignment wrapText="1"/>
    </xf>
    <xf numFmtId="0" fontId="27" fillId="6" borderId="0" xfId="0" applyFont="1" applyFill="1" applyProtection="1">
      <protection hidden="1"/>
    </xf>
    <xf numFmtId="0" fontId="7" fillId="6" borderId="0" xfId="0" applyFont="1" applyFill="1" applyAlignment="1" applyProtection="1">
      <alignment horizontal="left"/>
      <protection hidden="1"/>
    </xf>
    <xf numFmtId="168" fontId="7" fillId="6" borderId="0" xfId="0" applyNumberFormat="1" applyFont="1" applyFill="1" applyAlignment="1" applyProtection="1">
      <alignment horizontal="right"/>
      <protection hidden="1"/>
    </xf>
    <xf numFmtId="0" fontId="35" fillId="6" borderId="0" xfId="0" applyFont="1" applyFill="1" applyAlignment="1" applyProtection="1">
      <alignment vertical="top"/>
      <protection hidden="1"/>
    </xf>
    <xf numFmtId="0" fontId="35" fillId="6" borderId="0" xfId="0" applyFont="1" applyFill="1" applyAlignment="1">
      <alignment vertical="top"/>
    </xf>
    <xf numFmtId="0" fontId="35" fillId="6" borderId="0" xfId="0" applyFont="1" applyFill="1" applyProtection="1">
      <protection hidden="1"/>
    </xf>
    <xf numFmtId="0" fontId="66" fillId="6" borderId="0" xfId="0" applyFont="1" applyFill="1" applyAlignment="1" applyProtection="1">
      <alignment vertical="top"/>
      <protection hidden="1"/>
    </xf>
    <xf numFmtId="0" fontId="66" fillId="6" borderId="0" xfId="0" applyFont="1" applyFill="1" applyAlignment="1">
      <alignment vertical="top"/>
    </xf>
    <xf numFmtId="0" fontId="69" fillId="6" borderId="0" xfId="0" applyFont="1" applyFill="1" applyProtection="1">
      <protection hidden="1"/>
    </xf>
    <xf numFmtId="0" fontId="69" fillId="6" borderId="0" xfId="0" applyFont="1" applyFill="1" applyAlignment="1" applyProtection="1">
      <alignment horizontal="left"/>
      <protection hidden="1"/>
    </xf>
    <xf numFmtId="1" fontId="69" fillId="6" borderId="0" xfId="0" applyNumberFormat="1" applyFont="1" applyFill="1" applyAlignment="1" applyProtection="1">
      <alignment horizontal="right"/>
      <protection hidden="1"/>
    </xf>
    <xf numFmtId="1" fontId="70" fillId="6" borderId="0" xfId="0" applyNumberFormat="1" applyFont="1" applyFill="1" applyProtection="1">
      <protection hidden="1"/>
    </xf>
    <xf numFmtId="0" fontId="71" fillId="6" borderId="0" xfId="0" applyFont="1" applyFill="1" applyAlignment="1" applyProtection="1">
      <alignment horizontal="right"/>
      <protection hidden="1"/>
    </xf>
    <xf numFmtId="3" fontId="71" fillId="6" borderId="0" xfId="0" applyNumberFormat="1" applyFont="1" applyFill="1" applyAlignment="1" applyProtection="1">
      <alignment horizontal="right"/>
      <protection hidden="1"/>
    </xf>
    <xf numFmtId="0" fontId="71" fillId="6" borderId="0" xfId="0" applyFont="1" applyFill="1" applyProtection="1">
      <protection hidden="1"/>
    </xf>
    <xf numFmtId="0" fontId="66" fillId="6" borderId="0" xfId="0" applyFont="1" applyFill="1" applyAlignment="1" applyProtection="1">
      <alignment horizontal="left"/>
      <protection hidden="1"/>
    </xf>
    <xf numFmtId="0" fontId="71" fillId="6" borderId="0" xfId="0" applyFont="1" applyFill="1" applyAlignment="1" applyProtection="1">
      <alignment horizontal="left"/>
      <protection hidden="1"/>
    </xf>
    <xf numFmtId="0" fontId="72" fillId="6" borderId="0" xfId="0" applyFont="1" applyFill="1" applyAlignment="1" applyProtection="1">
      <alignment horizontal="left"/>
      <protection hidden="1"/>
    </xf>
    <xf numFmtId="0" fontId="66" fillId="6" borderId="0" xfId="0" applyFont="1" applyFill="1" applyProtection="1">
      <protection hidden="1"/>
    </xf>
    <xf numFmtId="1" fontId="7" fillId="6" borderId="0" xfId="0" applyNumberFormat="1" applyFont="1" applyFill="1" applyAlignment="1" applyProtection="1">
      <alignment horizontal="right"/>
      <protection hidden="1"/>
    </xf>
    <xf numFmtId="1" fontId="7" fillId="6" borderId="0" xfId="0" applyNumberFormat="1" applyFont="1" applyFill="1" applyProtection="1">
      <protection hidden="1"/>
    </xf>
    <xf numFmtId="0" fontId="73" fillId="6" borderId="0" xfId="0" applyFont="1" applyFill="1" applyAlignment="1" applyProtection="1">
      <alignment horizontal="right"/>
      <protection hidden="1"/>
    </xf>
    <xf numFmtId="169" fontId="7" fillId="6" borderId="0" xfId="0" applyNumberFormat="1" applyFont="1" applyFill="1" applyProtection="1">
      <protection hidden="1"/>
    </xf>
    <xf numFmtId="0" fontId="7" fillId="6" borderId="0" xfId="0" applyFont="1" applyFill="1" applyAlignment="1" applyProtection="1">
      <alignment horizontal="right"/>
      <protection hidden="1"/>
    </xf>
    <xf numFmtId="0" fontId="76" fillId="17" borderId="11" xfId="0" applyFont="1" applyFill="1" applyBorder="1" applyAlignment="1">
      <alignment horizontal="center" vertical="center" wrapText="1"/>
    </xf>
    <xf numFmtId="0" fontId="0" fillId="0" borderId="11" xfId="0" applyBorder="1" applyAlignment="1">
      <alignment horizontal="center"/>
    </xf>
    <xf numFmtId="170" fontId="0" fillId="17" borderId="11" xfId="0" applyNumberFormat="1" applyFill="1" applyBorder="1"/>
    <xf numFmtId="0" fontId="0" fillId="17" borderId="11" xfId="0" applyFill="1" applyBorder="1" applyAlignment="1">
      <alignment horizontal="center"/>
    </xf>
    <xf numFmtId="171" fontId="0" fillId="0" borderId="11" xfId="0" applyNumberFormat="1" applyBorder="1" applyAlignment="1">
      <alignment horizontal="center"/>
    </xf>
    <xf numFmtId="0" fontId="19" fillId="18" borderId="14" xfId="0" applyFont="1" applyFill="1" applyBorder="1" applyProtection="1">
      <protection hidden="1"/>
    </xf>
    <xf numFmtId="0" fontId="7" fillId="18" borderId="14" xfId="0" applyFont="1" applyFill="1" applyBorder="1" applyProtection="1">
      <protection hidden="1"/>
    </xf>
    <xf numFmtId="0" fontId="7" fillId="18" borderId="15" xfId="0" applyFont="1" applyFill="1" applyBorder="1" applyAlignment="1" applyProtection="1">
      <alignment vertical="center"/>
      <protection hidden="1"/>
    </xf>
    <xf numFmtId="0" fontId="19" fillId="18" borderId="0" xfId="0" applyFont="1" applyFill="1" applyProtection="1">
      <protection hidden="1"/>
    </xf>
    <xf numFmtId="0" fontId="35" fillId="18" borderId="0" xfId="0" applyFont="1" applyFill="1" applyAlignment="1">
      <alignment vertical="center"/>
    </xf>
    <xf numFmtId="0" fontId="7" fillId="18" borderId="0" xfId="0" applyFont="1" applyFill="1" applyAlignment="1" applyProtection="1">
      <alignment vertical="center"/>
      <protection hidden="1"/>
    </xf>
    <xf numFmtId="0" fontId="36" fillId="18" borderId="17" xfId="0" applyFont="1" applyFill="1" applyBorder="1" applyAlignment="1" applyProtection="1">
      <alignment vertical="center"/>
      <protection hidden="1"/>
    </xf>
    <xf numFmtId="0" fontId="19" fillId="18" borderId="20" xfId="0" applyFont="1" applyFill="1" applyBorder="1" applyProtection="1">
      <protection hidden="1"/>
    </xf>
    <xf numFmtId="0" fontId="49" fillId="18" borderId="20" xfId="0" applyFont="1" applyFill="1" applyBorder="1" applyAlignment="1" applyProtection="1">
      <alignment vertical="center"/>
      <protection hidden="1"/>
    </xf>
    <xf numFmtId="0" fontId="7" fillId="6" borderId="0" xfId="0" applyFont="1" applyFill="1" applyAlignment="1" applyProtection="1">
      <alignment horizontal="center"/>
      <protection hidden="1"/>
    </xf>
    <xf numFmtId="0" fontId="49" fillId="6" borderId="0" xfId="0" applyFont="1" applyFill="1" applyAlignment="1" applyProtection="1">
      <alignment vertical="center"/>
      <protection hidden="1"/>
    </xf>
    <xf numFmtId="2" fontId="27" fillId="6" borderId="0" xfId="1" applyNumberFormat="1" applyFont="1" applyFill="1" applyBorder="1" applyAlignment="1" applyProtection="1">
      <alignment horizontal="center" vertical="center"/>
      <protection hidden="1"/>
    </xf>
    <xf numFmtId="0" fontId="35" fillId="6" borderId="0" xfId="0" applyFont="1" applyFill="1" applyAlignment="1">
      <alignment vertical="center"/>
    </xf>
    <xf numFmtId="169" fontId="51" fillId="7" borderId="23" xfId="0" applyNumberFormat="1" applyFont="1" applyFill="1" applyBorder="1" applyAlignment="1" applyProtection="1">
      <alignment horizontal="left"/>
      <protection hidden="1"/>
    </xf>
    <xf numFmtId="0" fontId="11" fillId="7" borderId="0" xfId="0" applyFont="1" applyFill="1" applyAlignment="1" applyProtection="1">
      <alignment vertical="top" wrapText="1"/>
      <protection hidden="1"/>
    </xf>
    <xf numFmtId="0" fontId="24" fillId="6" borderId="0" xfId="0" applyFont="1" applyFill="1" applyAlignment="1" applyProtection="1">
      <alignment horizontal="left" vertical="center"/>
      <protection hidden="1"/>
    </xf>
    <xf numFmtId="3" fontId="63" fillId="6" borderId="0" xfId="0" applyNumberFormat="1" applyFont="1" applyFill="1" applyAlignment="1" applyProtection="1">
      <alignment horizontal="right" vertical="top"/>
      <protection hidden="1"/>
    </xf>
    <xf numFmtId="3" fontId="27" fillId="6" borderId="6" xfId="0" applyNumberFormat="1" applyFont="1" applyFill="1" applyBorder="1" applyAlignment="1" applyProtection="1">
      <alignment horizontal="center" vertical="center"/>
      <protection locked="0"/>
    </xf>
    <xf numFmtId="3" fontId="27" fillId="6" borderId="7" xfId="0" applyNumberFormat="1" applyFont="1" applyFill="1" applyBorder="1" applyAlignment="1" applyProtection="1">
      <alignment horizontal="center" vertical="center"/>
      <protection locked="0"/>
    </xf>
    <xf numFmtId="3" fontId="65" fillId="6" borderId="0" xfId="0" applyNumberFormat="1" applyFont="1" applyFill="1" applyAlignment="1" applyProtection="1">
      <alignment horizontal="right" vertical="top"/>
      <protection hidden="1"/>
    </xf>
    <xf numFmtId="0" fontId="55" fillId="0" borderId="0" xfId="0" applyFont="1" applyProtection="1">
      <protection hidden="1"/>
    </xf>
    <xf numFmtId="0" fontId="35" fillId="13" borderId="17" xfId="0" applyFont="1" applyFill="1" applyBorder="1" applyAlignment="1">
      <alignment vertical="center"/>
    </xf>
    <xf numFmtId="0" fontId="19" fillId="13" borderId="17" xfId="0" applyFont="1" applyFill="1" applyBorder="1" applyProtection="1">
      <protection hidden="1"/>
    </xf>
    <xf numFmtId="0" fontId="19" fillId="13" borderId="31" xfId="0" applyFont="1" applyFill="1" applyBorder="1" applyProtection="1">
      <protection hidden="1"/>
    </xf>
    <xf numFmtId="0" fontId="19" fillId="13" borderId="12" xfId="0" applyFont="1" applyFill="1" applyBorder="1" applyProtection="1">
      <protection hidden="1"/>
    </xf>
    <xf numFmtId="0" fontId="19" fillId="13" borderId="32" xfId="0" applyFont="1" applyFill="1" applyBorder="1" applyProtection="1">
      <protection hidden="1"/>
    </xf>
    <xf numFmtId="0" fontId="7" fillId="0" borderId="0" xfId="0" applyFont="1" applyAlignment="1" applyProtection="1">
      <alignment vertical="center"/>
      <protection hidden="1"/>
    </xf>
    <xf numFmtId="0" fontId="35" fillId="0" borderId="0" xfId="0" applyFont="1" applyAlignment="1">
      <alignment vertical="center"/>
    </xf>
    <xf numFmtId="0" fontId="36" fillId="0" borderId="0" xfId="0" applyFont="1" applyAlignment="1" applyProtection="1">
      <alignment vertical="center"/>
      <protection hidden="1"/>
    </xf>
    <xf numFmtId="0" fontId="37" fillId="0" borderId="0" xfId="0" applyFont="1" applyAlignment="1">
      <alignment horizontal="center" vertical="center"/>
    </xf>
    <xf numFmtId="0" fontId="19" fillId="19" borderId="16" xfId="0" applyFont="1" applyFill="1" applyBorder="1" applyProtection="1">
      <protection hidden="1"/>
    </xf>
    <xf numFmtId="169" fontId="79" fillId="13" borderId="21" xfId="0" applyNumberFormat="1" applyFont="1" applyFill="1" applyBorder="1" applyAlignment="1" applyProtection="1">
      <alignment horizontal="center" vertical="center"/>
      <protection hidden="1"/>
    </xf>
    <xf numFmtId="169" fontId="79" fillId="18" borderId="21" xfId="0" applyNumberFormat="1" applyFont="1" applyFill="1" applyBorder="1" applyAlignment="1" applyProtection="1">
      <alignment horizontal="center" vertical="center"/>
      <protection hidden="1"/>
    </xf>
    <xf numFmtId="0" fontId="19" fillId="13" borderId="15" xfId="0" applyFont="1" applyFill="1" applyBorder="1" applyProtection="1">
      <protection hidden="1"/>
    </xf>
    <xf numFmtId="0" fontId="49" fillId="13" borderId="21" xfId="0" applyFont="1" applyFill="1" applyBorder="1" applyAlignment="1" applyProtection="1">
      <alignment vertical="center"/>
      <protection hidden="1"/>
    </xf>
    <xf numFmtId="0" fontId="7" fillId="13" borderId="27" xfId="0" applyFont="1" applyFill="1" applyBorder="1" applyProtection="1">
      <protection hidden="1"/>
    </xf>
    <xf numFmtId="0" fontId="7" fillId="13" borderId="15" xfId="0" applyFont="1" applyFill="1" applyBorder="1" applyProtection="1">
      <protection hidden="1"/>
    </xf>
    <xf numFmtId="0" fontId="7" fillId="13" borderId="16" xfId="0" applyFont="1" applyFill="1" applyBorder="1" applyProtection="1">
      <protection hidden="1"/>
    </xf>
    <xf numFmtId="0" fontId="24" fillId="13" borderId="0" xfId="0" applyFont="1" applyFill="1" applyAlignment="1" applyProtection="1">
      <alignment vertical="center"/>
      <protection hidden="1"/>
    </xf>
    <xf numFmtId="0" fontId="19" fillId="0" borderId="0" xfId="0" applyFont="1" applyProtection="1">
      <protection hidden="1"/>
    </xf>
    <xf numFmtId="0" fontId="49" fillId="0" borderId="0" xfId="0" applyFont="1" applyAlignment="1" applyProtection="1">
      <alignment vertical="center"/>
      <protection hidden="1"/>
    </xf>
    <xf numFmtId="2" fontId="79" fillId="0" borderId="0" xfId="0" applyNumberFormat="1" applyFont="1" applyAlignment="1" applyProtection="1">
      <alignment horizontal="center"/>
      <protection hidden="1"/>
    </xf>
    <xf numFmtId="0" fontId="45" fillId="0" borderId="0" xfId="0" applyFont="1" applyAlignment="1" applyProtection="1">
      <alignment horizontal="center" vertical="center" wrapText="1"/>
      <protection hidden="1"/>
    </xf>
    <xf numFmtId="2" fontId="7" fillId="0" borderId="0" xfId="0" applyNumberFormat="1" applyFont="1" applyAlignment="1" applyProtection="1">
      <alignment vertical="center"/>
      <protection hidden="1"/>
    </xf>
    <xf numFmtId="43" fontId="32" fillId="0" borderId="0" xfId="0" applyNumberFormat="1" applyFont="1" applyProtection="1">
      <protection hidden="1"/>
    </xf>
    <xf numFmtId="0" fontId="7" fillId="13" borderId="17" xfId="0" applyFont="1" applyFill="1" applyBorder="1" applyAlignment="1" applyProtection="1">
      <alignment horizontal="right" vertical="center"/>
      <protection hidden="1"/>
    </xf>
    <xf numFmtId="0" fontId="49" fillId="13" borderId="15" xfId="0" applyFont="1" applyFill="1" applyBorder="1" applyAlignment="1" applyProtection="1">
      <alignment vertical="center"/>
      <protection hidden="1"/>
    </xf>
    <xf numFmtId="0" fontId="49" fillId="13" borderId="17" xfId="0" applyFont="1" applyFill="1" applyBorder="1" applyAlignment="1" applyProtection="1">
      <alignment vertical="center"/>
      <protection hidden="1"/>
    </xf>
    <xf numFmtId="0" fontId="80" fillId="20" borderId="0" xfId="0" applyFont="1" applyFill="1" applyAlignment="1">
      <alignment horizontal="center" vertical="center"/>
    </xf>
    <xf numFmtId="14" fontId="0" fillId="0" borderId="0" xfId="0" applyNumberFormat="1"/>
    <xf numFmtId="0" fontId="0" fillId="0" borderId="0" xfId="0" applyAlignment="1">
      <alignment wrapText="1"/>
    </xf>
    <xf numFmtId="0" fontId="62" fillId="13" borderId="27" xfId="0" applyFont="1" applyFill="1" applyBorder="1" applyAlignment="1" applyProtection="1">
      <alignment vertical="center"/>
      <protection hidden="1"/>
    </xf>
    <xf numFmtId="0" fontId="62" fillId="13" borderId="15" xfId="0" applyFont="1" applyFill="1" applyBorder="1" applyAlignment="1" applyProtection="1">
      <alignment vertical="center"/>
      <protection hidden="1"/>
    </xf>
    <xf numFmtId="2" fontId="27" fillId="0" borderId="0" xfId="1" applyNumberFormat="1" applyFont="1" applyFill="1" applyBorder="1" applyAlignment="1" applyProtection="1">
      <alignment horizontal="center" vertical="center"/>
      <protection hidden="1"/>
    </xf>
    <xf numFmtId="0" fontId="53" fillId="21" borderId="11" xfId="13" applyFont="1" applyFill="1" applyBorder="1" applyAlignment="1">
      <alignment vertical="center"/>
    </xf>
    <xf numFmtId="172" fontId="53" fillId="21" borderId="11" xfId="0" applyNumberFormat="1" applyFont="1" applyFill="1" applyBorder="1" applyAlignment="1">
      <alignment vertical="center"/>
    </xf>
    <xf numFmtId="170" fontId="53" fillId="21" borderId="11" xfId="13" applyNumberFormat="1" applyFont="1" applyFill="1" applyBorder="1" applyAlignment="1">
      <alignment vertical="center"/>
    </xf>
    <xf numFmtId="171" fontId="53" fillId="0" borderId="11" xfId="13" applyNumberFormat="1" applyFont="1" applyBorder="1" applyAlignment="1">
      <alignment vertical="center"/>
    </xf>
    <xf numFmtId="170" fontId="53" fillId="0" borderId="11" xfId="13" applyNumberFormat="1" applyFont="1" applyBorder="1" applyAlignment="1">
      <alignment vertical="center"/>
    </xf>
    <xf numFmtId="171" fontId="53" fillId="21" borderId="11" xfId="13" applyNumberFormat="1" applyFont="1" applyFill="1" applyBorder="1" applyAlignment="1">
      <alignment vertical="center"/>
    </xf>
    <xf numFmtId="0" fontId="58" fillId="21" borderId="11" xfId="13" applyFont="1" applyFill="1" applyBorder="1" applyAlignment="1">
      <alignment vertical="center"/>
    </xf>
    <xf numFmtId="171" fontId="58" fillId="21" borderId="11" xfId="0" applyNumberFormat="1" applyFont="1" applyFill="1" applyBorder="1" applyAlignment="1">
      <alignment vertical="center"/>
    </xf>
    <xf numFmtId="0" fontId="58" fillId="21" borderId="11" xfId="0" applyFont="1" applyFill="1" applyBorder="1" applyAlignment="1">
      <alignment vertical="center"/>
    </xf>
    <xf numFmtId="170" fontId="53" fillId="21" borderId="11" xfId="0" applyNumberFormat="1" applyFont="1" applyFill="1" applyBorder="1" applyAlignment="1">
      <alignment vertical="center"/>
    </xf>
    <xf numFmtId="0" fontId="1" fillId="0" borderId="11" xfId="0" applyFont="1" applyBorder="1" applyAlignment="1">
      <alignment vertical="center"/>
    </xf>
    <xf numFmtId="0" fontId="53" fillId="21" borderId="25" xfId="13" applyFont="1" applyFill="1" applyBorder="1" applyAlignment="1">
      <alignment vertical="center"/>
    </xf>
    <xf numFmtId="2" fontId="53" fillId="0" borderId="11" xfId="13" applyNumberFormat="1" applyFont="1" applyBorder="1" applyAlignment="1">
      <alignment vertical="center"/>
    </xf>
    <xf numFmtId="2" fontId="53" fillId="21" borderId="11" xfId="13" applyNumberFormat="1" applyFont="1" applyFill="1" applyBorder="1" applyAlignment="1">
      <alignment vertical="center"/>
    </xf>
    <xf numFmtId="173" fontId="38" fillId="6" borderId="0" xfId="0" applyNumberFormat="1" applyFont="1" applyFill="1" applyAlignment="1" applyProtection="1">
      <alignment horizontal="right"/>
      <protection hidden="1"/>
    </xf>
    <xf numFmtId="0" fontId="80" fillId="20" borderId="0" xfId="0" applyFont="1" applyFill="1" applyAlignment="1">
      <alignment horizontal="left" vertical="center"/>
    </xf>
    <xf numFmtId="0" fontId="13" fillId="0" borderId="22" xfId="0" applyFont="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0" fontId="13" fillId="0" borderId="19" xfId="0" applyFont="1" applyBorder="1" applyAlignment="1" applyProtection="1">
      <alignment horizontal="center" vertical="center" wrapText="1"/>
      <protection hidden="1"/>
    </xf>
    <xf numFmtId="0" fontId="19" fillId="18" borderId="27" xfId="0" applyFont="1" applyFill="1" applyBorder="1" applyAlignment="1" applyProtection="1">
      <alignment horizontal="center"/>
      <protection hidden="1"/>
    </xf>
    <xf numFmtId="0" fontId="19" fillId="18" borderId="15" xfId="0" applyFont="1" applyFill="1" applyBorder="1" applyAlignment="1" applyProtection="1">
      <alignment horizontal="center"/>
      <protection hidden="1"/>
    </xf>
    <xf numFmtId="0" fontId="62" fillId="18" borderId="16" xfId="0" applyFont="1" applyFill="1" applyBorder="1" applyAlignment="1" applyProtection="1">
      <alignment horizontal="center" vertical="center"/>
      <protection hidden="1"/>
    </xf>
    <xf numFmtId="0" fontId="62" fillId="18" borderId="17" xfId="0" applyFont="1" applyFill="1" applyBorder="1" applyAlignment="1" applyProtection="1">
      <alignment horizontal="center" vertical="center"/>
      <protection hidden="1"/>
    </xf>
    <xf numFmtId="2" fontId="79" fillId="18" borderId="28" xfId="0" applyNumberFormat="1" applyFont="1" applyFill="1" applyBorder="1" applyAlignment="1" applyProtection="1">
      <alignment horizontal="center"/>
      <protection hidden="1"/>
    </xf>
    <xf numFmtId="2" fontId="79" fillId="18" borderId="20" xfId="0" applyNumberFormat="1" applyFont="1" applyFill="1" applyBorder="1" applyAlignment="1" applyProtection="1">
      <alignment horizontal="center"/>
      <protection hidden="1"/>
    </xf>
    <xf numFmtId="2" fontId="78" fillId="18" borderId="28" xfId="1" applyNumberFormat="1" applyFont="1" applyFill="1" applyBorder="1" applyAlignment="1" applyProtection="1">
      <alignment horizontal="center" vertical="center"/>
      <protection hidden="1"/>
    </xf>
    <xf numFmtId="2" fontId="78" fillId="18" borderId="21" xfId="1" applyNumberFormat="1" applyFont="1" applyFill="1" applyBorder="1" applyAlignment="1" applyProtection="1">
      <alignment horizontal="center" vertical="center"/>
      <protection hidden="1"/>
    </xf>
    <xf numFmtId="0" fontId="32" fillId="18" borderId="16" xfId="0" applyFont="1" applyFill="1" applyBorder="1" applyAlignment="1" applyProtection="1">
      <alignment horizontal="left" vertical="center"/>
      <protection hidden="1"/>
    </xf>
    <xf numFmtId="0" fontId="32" fillId="18" borderId="17" xfId="0" applyFont="1" applyFill="1" applyBorder="1" applyAlignment="1" applyProtection="1">
      <alignment horizontal="left" vertical="center"/>
      <protection hidden="1"/>
    </xf>
    <xf numFmtId="0" fontId="24" fillId="18" borderId="12" xfId="0" applyFont="1" applyFill="1" applyBorder="1" applyAlignment="1" applyProtection="1">
      <alignment horizontal="center" vertical="center"/>
      <protection hidden="1"/>
    </xf>
    <xf numFmtId="0" fontId="24" fillId="18" borderId="17" xfId="0" applyFont="1" applyFill="1" applyBorder="1" applyAlignment="1" applyProtection="1">
      <alignment horizontal="center" vertical="center"/>
      <protection hidden="1"/>
    </xf>
    <xf numFmtId="0" fontId="32" fillId="18" borderId="16" xfId="0" applyFont="1" applyFill="1" applyBorder="1" applyAlignment="1" applyProtection="1">
      <alignment vertical="center"/>
      <protection hidden="1"/>
    </xf>
    <xf numFmtId="0" fontId="32" fillId="18" borderId="17" xfId="0" applyFont="1" applyFill="1" applyBorder="1" applyAlignment="1" applyProtection="1">
      <alignment vertical="center"/>
      <protection hidden="1"/>
    </xf>
    <xf numFmtId="0" fontId="19" fillId="13" borderId="27" xfId="0" applyFont="1" applyFill="1" applyBorder="1" applyAlignment="1" applyProtection="1">
      <alignment horizontal="center"/>
      <protection hidden="1"/>
    </xf>
    <xf numFmtId="0" fontId="19" fillId="13" borderId="15" xfId="0" applyFont="1" applyFill="1" applyBorder="1" applyAlignment="1" applyProtection="1">
      <alignment horizontal="center"/>
      <protection hidden="1"/>
    </xf>
    <xf numFmtId="0" fontId="62" fillId="13" borderId="16" xfId="0" applyFont="1" applyFill="1" applyBorder="1" applyAlignment="1" applyProtection="1">
      <alignment horizontal="center" vertical="center"/>
      <protection hidden="1"/>
    </xf>
    <xf numFmtId="0" fontId="62" fillId="13" borderId="17" xfId="0" applyFont="1" applyFill="1" applyBorder="1" applyAlignment="1" applyProtection="1">
      <alignment horizontal="center" vertical="center"/>
      <protection hidden="1"/>
    </xf>
    <xf numFmtId="0" fontId="32" fillId="13" borderId="16" xfId="0" applyFont="1" applyFill="1" applyBorder="1" applyAlignment="1" applyProtection="1">
      <alignment horizontal="center" vertical="center"/>
      <protection hidden="1"/>
    </xf>
    <xf numFmtId="0" fontId="32" fillId="13" borderId="17" xfId="0" applyFont="1" applyFill="1" applyBorder="1" applyAlignment="1" applyProtection="1">
      <alignment horizontal="center" vertical="center"/>
      <protection hidden="1"/>
    </xf>
    <xf numFmtId="2" fontId="81" fillId="13" borderId="28" xfId="1" applyNumberFormat="1" applyFont="1" applyFill="1" applyBorder="1" applyAlignment="1" applyProtection="1">
      <alignment horizontal="center" vertical="center"/>
      <protection hidden="1"/>
    </xf>
    <xf numFmtId="2" fontId="81" fillId="13" borderId="21" xfId="1" applyNumberFormat="1" applyFont="1" applyFill="1" applyBorder="1" applyAlignment="1" applyProtection="1">
      <alignment horizontal="center" vertical="center"/>
      <protection hidden="1"/>
    </xf>
    <xf numFmtId="2" fontId="79" fillId="13" borderId="28" xfId="0" applyNumberFormat="1" applyFont="1" applyFill="1" applyBorder="1" applyAlignment="1" applyProtection="1">
      <alignment horizontal="center"/>
      <protection hidden="1"/>
    </xf>
    <xf numFmtId="2" fontId="79" fillId="13" borderId="20" xfId="0" applyNumberFormat="1" applyFont="1" applyFill="1" applyBorder="1" applyAlignment="1" applyProtection="1">
      <alignment horizontal="center"/>
      <protection hidden="1"/>
    </xf>
    <xf numFmtId="0" fontId="24" fillId="13" borderId="16" xfId="0" applyFont="1" applyFill="1" applyBorder="1" applyAlignment="1" applyProtection="1">
      <alignment horizontal="center" vertical="center"/>
      <protection hidden="1"/>
    </xf>
    <xf numFmtId="0" fontId="24" fillId="13" borderId="0" xfId="0" applyFont="1" applyFill="1" applyAlignment="1" applyProtection="1">
      <alignment horizontal="center" vertical="center"/>
      <protection hidden="1"/>
    </xf>
    <xf numFmtId="0" fontId="24" fillId="13" borderId="17" xfId="0" applyFont="1" applyFill="1" applyBorder="1" applyAlignment="1" applyProtection="1">
      <alignment horizontal="center" vertical="center"/>
      <protection hidden="1"/>
    </xf>
    <xf numFmtId="0" fontId="24" fillId="18" borderId="16" xfId="0" applyFont="1" applyFill="1" applyBorder="1" applyAlignment="1" applyProtection="1">
      <alignment horizontal="center" vertical="center"/>
      <protection hidden="1"/>
    </xf>
    <xf numFmtId="0" fontId="24" fillId="18" borderId="0" xfId="0" applyFont="1" applyFill="1" applyAlignment="1" applyProtection="1">
      <alignment horizontal="center" vertical="center"/>
      <protection hidden="1"/>
    </xf>
    <xf numFmtId="0" fontId="24" fillId="13" borderId="12" xfId="0" applyFont="1" applyFill="1" applyBorder="1" applyAlignment="1" applyProtection="1">
      <alignment horizontal="center" vertical="center"/>
      <protection hidden="1"/>
    </xf>
    <xf numFmtId="164" fontId="27" fillId="12" borderId="4" xfId="1" applyNumberFormat="1" applyFont="1" applyFill="1" applyBorder="1" applyAlignment="1" applyProtection="1">
      <alignment horizontal="center" vertical="center"/>
      <protection locked="0"/>
    </xf>
    <xf numFmtId="164" fontId="27" fillId="12" borderId="5" xfId="1" applyNumberFormat="1" applyFont="1" applyFill="1" applyBorder="1" applyAlignment="1" applyProtection="1">
      <alignment horizontal="center" vertical="center"/>
      <protection locked="0"/>
    </xf>
    <xf numFmtId="0" fontId="45" fillId="13" borderId="27" xfId="0" applyFont="1" applyFill="1" applyBorder="1" applyAlignment="1" applyProtection="1">
      <alignment horizontal="center" vertical="center" wrapText="1"/>
      <protection hidden="1"/>
    </xf>
    <xf numFmtId="0" fontId="45" fillId="13" borderId="16" xfId="0" applyFont="1" applyFill="1" applyBorder="1" applyAlignment="1" applyProtection="1">
      <alignment horizontal="center" vertical="center" wrapText="1"/>
      <protection hidden="1"/>
    </xf>
    <xf numFmtId="0" fontId="45" fillId="13" borderId="28" xfId="0" applyFont="1" applyFill="1" applyBorder="1" applyAlignment="1" applyProtection="1">
      <alignment horizontal="center" vertical="center" wrapText="1"/>
      <protection hidden="1"/>
    </xf>
    <xf numFmtId="2" fontId="27" fillId="13" borderId="27" xfId="1" applyNumberFormat="1" applyFont="1" applyFill="1" applyBorder="1" applyAlignment="1" applyProtection="1">
      <alignment horizontal="center" vertical="center"/>
      <protection hidden="1"/>
    </xf>
    <xf numFmtId="2" fontId="27" fillId="13" borderId="15" xfId="1" applyNumberFormat="1" applyFont="1" applyFill="1" applyBorder="1" applyAlignment="1" applyProtection="1">
      <alignment horizontal="center" vertical="center"/>
      <protection hidden="1"/>
    </xf>
    <xf numFmtId="164" fontId="31" fillId="11" borderId="11" xfId="1" applyNumberFormat="1" applyFont="1" applyFill="1" applyBorder="1" applyAlignment="1" applyProtection="1">
      <alignment horizontal="right" vertical="center"/>
      <protection hidden="1"/>
    </xf>
    <xf numFmtId="0" fontId="45" fillId="13" borderId="22" xfId="0" applyFont="1" applyFill="1" applyBorder="1" applyAlignment="1" applyProtection="1">
      <alignment horizontal="center" vertical="center" wrapText="1"/>
      <protection hidden="1"/>
    </xf>
    <xf numFmtId="0" fontId="45" fillId="13" borderId="18" xfId="0" applyFont="1" applyFill="1" applyBorder="1" applyAlignment="1" applyProtection="1">
      <alignment horizontal="center" vertical="center" wrapText="1"/>
      <protection hidden="1"/>
    </xf>
    <xf numFmtId="0" fontId="45" fillId="13" borderId="19" xfId="0" applyFont="1" applyFill="1" applyBorder="1" applyAlignment="1" applyProtection="1">
      <alignment horizontal="center" vertical="center" wrapText="1"/>
      <protection hidden="1"/>
    </xf>
    <xf numFmtId="0" fontId="62" fillId="19" borderId="16" xfId="0" applyFont="1" applyFill="1" applyBorder="1" applyAlignment="1" applyProtection="1">
      <alignment horizontal="center" vertical="center"/>
      <protection hidden="1"/>
    </xf>
    <xf numFmtId="0" fontId="62" fillId="19" borderId="17" xfId="0" applyFont="1" applyFill="1" applyBorder="1" applyAlignment="1" applyProtection="1">
      <alignment horizontal="center" vertical="center"/>
      <protection hidden="1"/>
    </xf>
    <xf numFmtId="0" fontId="32" fillId="13" borderId="16" xfId="0" applyFont="1" applyFill="1" applyBorder="1" applyAlignment="1" applyProtection="1">
      <alignment vertical="center"/>
      <protection hidden="1"/>
    </xf>
    <xf numFmtId="0" fontId="32" fillId="13" borderId="17" xfId="0" applyFont="1" applyFill="1" applyBorder="1" applyAlignment="1" applyProtection="1">
      <alignment vertical="center"/>
      <protection hidden="1"/>
    </xf>
    <xf numFmtId="0" fontId="11" fillId="7" borderId="0" xfId="0" applyFont="1" applyFill="1" applyAlignment="1" applyProtection="1">
      <alignment vertical="top" wrapText="1"/>
      <protection hidden="1"/>
    </xf>
    <xf numFmtId="164" fontId="27" fillId="12" borderId="4" xfId="1" applyNumberFormat="1" applyFont="1" applyFill="1" applyBorder="1" applyAlignment="1" applyProtection="1">
      <alignment horizontal="right" vertical="center"/>
      <protection locked="0"/>
    </xf>
    <xf numFmtId="164" fontId="27" fillId="12" borderId="5" xfId="1" applyNumberFormat="1" applyFont="1" applyFill="1" applyBorder="1" applyAlignment="1" applyProtection="1">
      <alignment horizontal="right" vertical="center"/>
      <protection locked="0"/>
    </xf>
    <xf numFmtId="164" fontId="27" fillId="12" borderId="1" xfId="1" applyNumberFormat="1" applyFont="1" applyFill="1" applyBorder="1" applyAlignment="1" applyProtection="1">
      <alignment horizontal="right" vertical="center"/>
      <protection locked="0"/>
    </xf>
    <xf numFmtId="164" fontId="27" fillId="12" borderId="3" xfId="1" applyNumberFormat="1" applyFont="1" applyFill="1" applyBorder="1" applyAlignment="1" applyProtection="1">
      <alignment horizontal="right" vertical="center"/>
      <protection locked="0"/>
    </xf>
    <xf numFmtId="0" fontId="27" fillId="6" borderId="26" xfId="0" applyFont="1" applyFill="1" applyBorder="1" applyAlignment="1" applyProtection="1">
      <alignment horizontal="left" vertical="top" wrapText="1"/>
      <protection hidden="1"/>
    </xf>
    <xf numFmtId="0" fontId="18" fillId="6" borderId="23" xfId="0" applyFont="1" applyFill="1" applyBorder="1" applyAlignment="1" applyProtection="1">
      <alignment horizontal="left" vertical="top" wrapText="1"/>
      <protection hidden="1"/>
    </xf>
    <xf numFmtId="0" fontId="18" fillId="6" borderId="25" xfId="0" applyFont="1" applyFill="1" applyBorder="1" applyAlignment="1" applyProtection="1">
      <alignment horizontal="left" vertical="top" wrapText="1"/>
      <protection hidden="1"/>
    </xf>
    <xf numFmtId="0" fontId="27" fillId="12" borderId="4" xfId="0" applyFont="1" applyFill="1" applyBorder="1" applyAlignment="1" applyProtection="1">
      <alignment vertical="center"/>
      <protection locked="0"/>
    </xf>
    <xf numFmtId="0" fontId="27" fillId="12" borderId="5" xfId="0" applyFont="1" applyFill="1" applyBorder="1" applyAlignment="1" applyProtection="1">
      <alignment vertical="center"/>
      <protection locked="0"/>
    </xf>
    <xf numFmtId="0" fontId="10" fillId="6" borderId="0" xfId="0" applyFont="1" applyFill="1" applyAlignment="1" applyProtection="1">
      <alignment horizontal="left" vertical="center" wrapText="1"/>
      <protection hidden="1"/>
    </xf>
    <xf numFmtId="0" fontId="27" fillId="12" borderId="4" xfId="0" applyFont="1" applyFill="1" applyBorder="1" applyAlignment="1" applyProtection="1">
      <alignment horizontal="right" vertical="center"/>
      <protection locked="0"/>
    </xf>
    <xf numFmtId="0" fontId="27" fillId="12" borderId="5" xfId="0" applyFont="1" applyFill="1" applyBorder="1" applyAlignment="1" applyProtection="1">
      <alignment horizontal="right" vertical="center"/>
      <protection locked="0"/>
    </xf>
    <xf numFmtId="0" fontId="34" fillId="18" borderId="16" xfId="0" applyFont="1" applyFill="1" applyBorder="1" applyAlignment="1" applyProtection="1">
      <alignment horizontal="center" vertical="center"/>
      <protection hidden="1"/>
    </xf>
    <xf numFmtId="0" fontId="34" fillId="18" borderId="17" xfId="0" applyFont="1" applyFill="1" applyBorder="1" applyAlignment="1" applyProtection="1">
      <alignment horizontal="center" vertical="center"/>
      <protection hidden="1"/>
    </xf>
    <xf numFmtId="0" fontId="28" fillId="18" borderId="16" xfId="0" applyFont="1" applyFill="1" applyBorder="1" applyAlignment="1" applyProtection="1">
      <alignment vertical="center"/>
      <protection hidden="1"/>
    </xf>
    <xf numFmtId="0" fontId="28" fillId="18" borderId="17" xfId="0" applyFont="1" applyFill="1" applyBorder="1" applyAlignment="1" applyProtection="1">
      <alignment vertical="center"/>
      <protection hidden="1"/>
    </xf>
    <xf numFmtId="0" fontId="34" fillId="13" borderId="16" xfId="0" applyFont="1" applyFill="1" applyBorder="1" applyAlignment="1" applyProtection="1">
      <alignment horizontal="center" vertical="center"/>
      <protection hidden="1"/>
    </xf>
    <xf numFmtId="0" fontId="34" fillId="13" borderId="17" xfId="0" applyFont="1" applyFill="1" applyBorder="1" applyAlignment="1" applyProtection="1">
      <alignment horizontal="center" vertical="center"/>
      <protection hidden="1"/>
    </xf>
    <xf numFmtId="0" fontId="28" fillId="13" borderId="16" xfId="0" applyFont="1" applyFill="1" applyBorder="1" applyAlignment="1" applyProtection="1">
      <alignment horizontal="center" vertical="center"/>
      <protection hidden="1"/>
    </xf>
    <xf numFmtId="0" fontId="28" fillId="13" borderId="17" xfId="0" applyFont="1" applyFill="1" applyBorder="1" applyAlignment="1" applyProtection="1">
      <alignment horizontal="center" vertical="center"/>
      <protection hidden="1"/>
    </xf>
    <xf numFmtId="2" fontId="77" fillId="13" borderId="28" xfId="1" applyNumberFormat="1" applyFont="1" applyFill="1" applyBorder="1" applyAlignment="1" applyProtection="1">
      <alignment horizontal="center" vertical="center"/>
      <protection hidden="1"/>
    </xf>
    <xf numFmtId="2" fontId="77" fillId="13" borderId="21" xfId="1" applyNumberFormat="1" applyFont="1" applyFill="1" applyBorder="1" applyAlignment="1" applyProtection="1">
      <alignment horizontal="center" vertical="center"/>
      <protection hidden="1"/>
    </xf>
    <xf numFmtId="0" fontId="28" fillId="13" borderId="16" xfId="0" applyFont="1" applyFill="1" applyBorder="1" applyAlignment="1" applyProtection="1">
      <alignment vertical="center"/>
      <protection hidden="1"/>
    </xf>
    <xf numFmtId="0" fontId="28" fillId="13" borderId="17" xfId="0" applyFont="1" applyFill="1" applyBorder="1" applyAlignment="1" applyProtection="1">
      <alignment vertical="center"/>
      <protection hidden="1"/>
    </xf>
    <xf numFmtId="0" fontId="28" fillId="18" borderId="16" xfId="0" applyFont="1" applyFill="1" applyBorder="1" applyAlignment="1" applyProtection="1">
      <alignment horizontal="left" vertical="center"/>
      <protection hidden="1"/>
    </xf>
    <xf numFmtId="0" fontId="28" fillId="18" borderId="17" xfId="0" applyFont="1" applyFill="1" applyBorder="1" applyAlignment="1" applyProtection="1">
      <alignment horizontal="left" vertical="center"/>
      <protection hidden="1"/>
    </xf>
    <xf numFmtId="9" fontId="27" fillId="12" borderId="4" xfId="0" applyNumberFormat="1" applyFont="1" applyFill="1" applyBorder="1" applyAlignment="1" applyProtection="1">
      <alignment horizontal="right" vertical="center"/>
      <protection locked="0"/>
    </xf>
    <xf numFmtId="0" fontId="27" fillId="13" borderId="16" xfId="0" applyFont="1" applyFill="1" applyBorder="1" applyAlignment="1" applyProtection="1">
      <alignment horizontal="center" vertical="center"/>
      <protection hidden="1"/>
    </xf>
    <xf numFmtId="0" fontId="27" fillId="13" borderId="17" xfId="0" applyFont="1" applyFill="1" applyBorder="1" applyAlignment="1" applyProtection="1">
      <alignment horizontal="center" vertical="center"/>
      <protection hidden="1"/>
    </xf>
    <xf numFmtId="9" fontId="27" fillId="12" borderId="4" xfId="14" applyFont="1" applyFill="1" applyBorder="1" applyAlignment="1" applyProtection="1">
      <alignment horizontal="right" vertical="center"/>
      <protection locked="0"/>
    </xf>
    <xf numFmtId="9" fontId="27" fillId="12" borderId="5" xfId="14" applyFont="1" applyFill="1" applyBorder="1" applyAlignment="1" applyProtection="1">
      <alignment horizontal="right" vertical="center"/>
      <protection locked="0"/>
    </xf>
    <xf numFmtId="0" fontId="11" fillId="7" borderId="0" xfId="0" applyFont="1" applyFill="1" applyAlignment="1" applyProtection="1">
      <alignment horizontal="left" vertical="top" wrapText="1"/>
      <protection hidden="1"/>
    </xf>
    <xf numFmtId="0" fontId="18" fillId="6" borderId="0" xfId="0" applyFont="1" applyFill="1" applyAlignment="1" applyProtection="1">
      <alignment horizontal="left" vertical="top" wrapText="1"/>
      <protection hidden="1"/>
    </xf>
    <xf numFmtId="0" fontId="62" fillId="6" borderId="1" xfId="0" applyFont="1" applyFill="1" applyBorder="1" applyAlignment="1" applyProtection="1">
      <alignment horizontal="center" vertical="center"/>
      <protection locked="0"/>
    </xf>
    <xf numFmtId="0" fontId="62" fillId="6" borderId="3" xfId="0" applyFont="1" applyFill="1" applyBorder="1" applyAlignment="1" applyProtection="1">
      <alignment horizontal="center" vertical="center"/>
      <protection locked="0"/>
    </xf>
    <xf numFmtId="0" fontId="62" fillId="6" borderId="8" xfId="0" applyFont="1" applyFill="1" applyBorder="1" applyAlignment="1" applyProtection="1">
      <alignment horizontal="center" vertical="center"/>
      <protection locked="0"/>
    </xf>
    <xf numFmtId="0" fontId="62" fillId="6" borderId="10" xfId="0" applyFont="1" applyFill="1" applyBorder="1" applyAlignment="1" applyProtection="1">
      <alignment horizontal="center" vertical="center"/>
      <protection locked="0"/>
    </xf>
    <xf numFmtId="0" fontId="62" fillId="6" borderId="29" xfId="0" applyFont="1" applyFill="1" applyBorder="1" applyAlignment="1" applyProtection="1">
      <alignment horizontal="center" vertical="center"/>
      <protection locked="0"/>
    </xf>
    <xf numFmtId="0" fontId="62" fillId="6" borderId="30" xfId="0" applyFont="1" applyFill="1" applyBorder="1" applyAlignment="1" applyProtection="1">
      <alignment horizontal="center" vertical="center"/>
      <protection locked="0"/>
    </xf>
    <xf numFmtId="0" fontId="24" fillId="6" borderId="0" xfId="0" applyFont="1" applyFill="1" applyAlignment="1" applyProtection="1">
      <alignment horizontal="left" vertical="center"/>
      <protection hidden="1"/>
    </xf>
    <xf numFmtId="3" fontId="63" fillId="6" borderId="0" xfId="0" applyNumberFormat="1" applyFont="1" applyFill="1" applyAlignment="1" applyProtection="1">
      <alignment horizontal="right" vertical="top"/>
      <protection hidden="1"/>
    </xf>
    <xf numFmtId="1" fontId="27" fillId="6" borderId="1" xfId="0" applyNumberFormat="1" applyFont="1" applyFill="1" applyBorder="1" applyAlignment="1" applyProtection="1">
      <alignment horizontal="center" vertical="center"/>
      <protection locked="0"/>
    </xf>
    <xf numFmtId="1" fontId="27" fillId="6" borderId="3" xfId="0" applyNumberFormat="1" applyFont="1" applyFill="1" applyBorder="1" applyAlignment="1" applyProtection="1">
      <alignment horizontal="center" vertical="center"/>
      <protection locked="0"/>
    </xf>
    <xf numFmtId="3" fontId="27" fillId="6" borderId="6" xfId="0" applyNumberFormat="1" applyFont="1" applyFill="1" applyBorder="1" applyAlignment="1" applyProtection="1">
      <alignment horizontal="center" vertical="center"/>
      <protection locked="0"/>
    </xf>
    <xf numFmtId="3" fontId="27" fillId="6" borderId="7" xfId="0" applyNumberFormat="1" applyFont="1" applyFill="1" applyBorder="1" applyAlignment="1" applyProtection="1">
      <alignment horizontal="center" vertical="center"/>
      <protection locked="0"/>
    </xf>
    <xf numFmtId="9" fontId="27" fillId="6" borderId="6" xfId="0" applyNumberFormat="1" applyFont="1" applyFill="1" applyBorder="1" applyAlignment="1" applyProtection="1">
      <alignment horizontal="center" vertical="center"/>
      <protection locked="0"/>
    </xf>
    <xf numFmtId="9" fontId="27" fillId="6" borderId="7" xfId="0" applyNumberFormat="1" applyFont="1" applyFill="1" applyBorder="1" applyAlignment="1" applyProtection="1">
      <alignment horizontal="center" vertical="center"/>
      <protection locked="0"/>
    </xf>
    <xf numFmtId="3" fontId="27" fillId="6" borderId="8" xfId="0" applyNumberFormat="1" applyFont="1" applyFill="1" applyBorder="1" applyAlignment="1" applyProtection="1">
      <alignment horizontal="center" vertical="center"/>
      <protection locked="0"/>
    </xf>
    <xf numFmtId="3" fontId="27" fillId="6" borderId="10" xfId="0" applyNumberFormat="1" applyFont="1" applyFill="1" applyBorder="1" applyAlignment="1" applyProtection="1">
      <alignment horizontal="center" vertical="center"/>
      <protection locked="0"/>
    </xf>
    <xf numFmtId="9" fontId="27" fillId="6" borderId="4" xfId="0" applyNumberFormat="1" applyFont="1" applyFill="1" applyBorder="1" applyAlignment="1" applyProtection="1">
      <alignment horizontal="center" vertical="center"/>
      <protection locked="0"/>
    </xf>
    <xf numFmtId="9" fontId="27" fillId="6" borderId="5" xfId="0" applyNumberFormat="1" applyFont="1" applyFill="1" applyBorder="1" applyAlignment="1" applyProtection="1">
      <alignment horizontal="center" vertical="center"/>
      <protection locked="0"/>
    </xf>
    <xf numFmtId="9" fontId="27" fillId="6" borderId="8" xfId="0" applyNumberFormat="1" applyFont="1" applyFill="1" applyBorder="1" applyAlignment="1" applyProtection="1">
      <alignment horizontal="center" vertical="center"/>
      <protection locked="0"/>
    </xf>
    <xf numFmtId="9" fontId="27" fillId="6" borderId="10" xfId="0" applyNumberFormat="1" applyFont="1" applyFill="1" applyBorder="1" applyAlignment="1" applyProtection="1">
      <alignment horizontal="center" vertical="center"/>
      <protection locked="0"/>
    </xf>
    <xf numFmtId="3" fontId="65" fillId="6" borderId="0" xfId="0" applyNumberFormat="1" applyFont="1" applyFill="1" applyAlignment="1" applyProtection="1">
      <alignment horizontal="right" vertical="top"/>
      <protection hidden="1"/>
    </xf>
    <xf numFmtId="0" fontId="7" fillId="6" borderId="0" xfId="0" applyFont="1" applyFill="1" applyAlignment="1" applyProtection="1">
      <alignment horizontal="left" vertical="top" wrapText="1"/>
      <protection hidden="1"/>
    </xf>
    <xf numFmtId="0" fontId="7" fillId="6" borderId="0" xfId="0" applyFont="1" applyFill="1" applyAlignment="1" applyProtection="1">
      <alignment horizontal="left" vertical="center" wrapText="1"/>
      <protection hidden="1"/>
    </xf>
    <xf numFmtId="0" fontId="27" fillId="15" borderId="13" xfId="6" applyFont="1" applyFill="1" applyBorder="1" applyAlignment="1" applyProtection="1">
      <alignment horizontal="center"/>
      <protection hidden="1"/>
    </xf>
    <xf numFmtId="0" fontId="27" fillId="16" borderId="0" xfId="6" applyFont="1" applyFill="1" applyAlignment="1" applyProtection="1">
      <alignment horizontal="center"/>
      <protection hidden="1"/>
    </xf>
    <xf numFmtId="0" fontId="27" fillId="0" borderId="0" xfId="6" applyFont="1" applyAlignment="1" applyProtection="1">
      <alignment horizontal="center" vertical="center" wrapText="1"/>
      <protection hidden="1"/>
    </xf>
    <xf numFmtId="0" fontId="27" fillId="7" borderId="13" xfId="6" applyFont="1" applyFill="1" applyBorder="1" applyAlignment="1" applyProtection="1">
      <alignment horizontal="center"/>
      <protection hidden="1"/>
    </xf>
  </cellXfs>
  <cellStyles count="16">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2 2" xfId="15" xr:uid="{512CADA4-052B-470B-B538-B8B83F467E19}"/>
    <cellStyle name="Normal 3" xfId="9" xr:uid="{DCD7C04B-7179-426D-8154-1FF42ECDB7D9}"/>
    <cellStyle name="Normal 4" xfId="11" xr:uid="{9B330F80-8661-4A03-BA86-775C32857EA0}"/>
    <cellStyle name="Normal 5" xfId="13" xr:uid="{275CF0A0-3AC1-40D1-93F1-C7E5FD500936}"/>
    <cellStyle name="Percent" xfId="14" builtinId="5"/>
    <cellStyle name="Percent 2" xfId="10" xr:uid="{B4797750-45D5-43DA-B047-26502C2F0097}"/>
    <cellStyle name="常规 2" xfId="7" xr:uid="{A1D68A8B-C2EB-42A8-83D7-52D241930B22}"/>
    <cellStyle name="常规 2 2" xfId="12" xr:uid="{838B7B87-C4B4-4ECB-8AE7-4A86FB6870E9}"/>
    <cellStyle name="常规 3" xfId="8" xr:uid="{6BCA4314-3182-4CFB-9F92-25B3B6A9EDCB}"/>
  </cellStyles>
  <dxfs count="74">
    <dxf>
      <font>
        <condense val="0"/>
        <extend val="0"/>
        <color indexed="22"/>
      </font>
    </dxf>
    <dxf>
      <font>
        <condense val="0"/>
        <extend val="0"/>
        <color indexed="22"/>
      </font>
    </dxf>
    <dxf>
      <font>
        <color theme="0"/>
        <name val="Cambria"/>
        <family val="1"/>
        <scheme val="none"/>
      </font>
    </dxf>
    <dxf>
      <font>
        <color theme="0"/>
        <name val="Cambria"/>
        <family val="1"/>
        <scheme val="none"/>
      </font>
    </dxf>
    <dxf>
      <font>
        <b/>
        <i val="0"/>
        <condense val="0"/>
        <extend val="0"/>
        <color indexed="10"/>
      </font>
    </dxf>
    <dxf>
      <font>
        <color theme="0"/>
      </font>
    </dxf>
    <dxf>
      <font>
        <strike val="0"/>
        <color theme="0"/>
      </font>
    </dxf>
    <dxf>
      <font>
        <b val="0"/>
        <i val="0"/>
        <condense val="0"/>
        <extend val="0"/>
        <color indexed="8"/>
      </font>
    </dxf>
    <dxf>
      <font>
        <color theme="0"/>
      </font>
    </dxf>
    <dxf>
      <font>
        <color theme="0"/>
      </font>
    </dxf>
    <dxf>
      <font>
        <color theme="0"/>
      </font>
    </dxf>
    <dxf>
      <font>
        <strike val="0"/>
        <color theme="0"/>
      </font>
    </dxf>
    <dxf>
      <fill>
        <patternFill patternType="solid"/>
      </fill>
    </dxf>
    <dxf>
      <font>
        <b val="0"/>
        <i val="0"/>
        <condense val="0"/>
        <extend val="0"/>
        <color indexed="8"/>
      </font>
    </dxf>
    <dxf>
      <font>
        <condense val="0"/>
        <extend val="0"/>
        <color indexed="22"/>
      </font>
    </dxf>
    <dxf>
      <font>
        <condense val="0"/>
        <extend val="0"/>
        <color indexed="22"/>
      </font>
    </dxf>
    <dxf>
      <font>
        <color theme="0"/>
        <name val="Cambria"/>
        <family val="1"/>
        <scheme val="none"/>
      </font>
    </dxf>
    <dxf>
      <font>
        <color theme="0"/>
        <name val="Cambria"/>
        <family val="1"/>
        <scheme val="none"/>
      </font>
    </dxf>
    <dxf>
      <font>
        <b/>
        <i val="0"/>
        <condense val="0"/>
        <extend val="0"/>
        <color indexed="10"/>
      </font>
    </dxf>
    <dxf>
      <font>
        <color theme="0"/>
      </font>
    </dxf>
    <dxf>
      <font>
        <strike val="0"/>
        <color theme="0"/>
      </font>
    </dxf>
    <dxf>
      <font>
        <b val="0"/>
        <i val="0"/>
        <condense val="0"/>
        <extend val="0"/>
        <color indexed="8"/>
      </font>
    </dxf>
    <dxf>
      <fill>
        <patternFill patternType="solid"/>
      </fill>
    </dxf>
    <dxf>
      <font>
        <b val="0"/>
        <i val="0"/>
        <condense val="0"/>
        <extend val="0"/>
        <color indexed="8"/>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DDEBF7"/>
      <color rgb="FF00799A"/>
      <color rgb="FF8AD1F3"/>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Predicted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0-992B-43D9-A6D7-FDEE0D4403B6}"/>
              </c:ext>
            </c:extLst>
          </c:dPt>
          <c:cat>
            <c:strLit>
              <c:ptCount val="6"/>
              <c:pt idx="0">
                <c:v>Pre-2021</c:v>
              </c:pt>
              <c:pt idx="1">
                <c:v>1st Update</c:v>
              </c:pt>
              <c:pt idx="2">
                <c:v>Current</c:v>
              </c:pt>
              <c:pt idx="3">
                <c:v>Predicted-Scenario1</c:v>
              </c:pt>
              <c:pt idx="4">
                <c:v>Predicted-Scenario2</c:v>
              </c:pt>
              <c:pt idx="5">
                <c:v> </c:v>
              </c:pt>
            </c:strLit>
          </c:cat>
          <c:val>
            <c:numRef>
              <c:f>('IT Equipment'!$E$59,'IT Equipment'!$E$54,'IT Equipment'!$E$37,'IT Equipment'!$E$43,'IT Equipment'!$E$48)</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extLst/>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bg1">
                  <a:lumMod val="8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Predicted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6"/>
              <c:pt idx="0">
                <c:v>Pre-2021</c:v>
              </c:pt>
              <c:pt idx="1">
                <c:v>1st Update</c:v>
              </c:pt>
              <c:pt idx="2">
                <c:v>Current</c:v>
              </c:pt>
              <c:pt idx="3">
                <c:v>Predicted-Scenario1</c:v>
              </c:pt>
              <c:pt idx="4">
                <c:v>Predicted-Scenario2</c:v>
              </c:pt>
            </c:strLit>
          </c:cat>
          <c:val>
            <c:numRef>
              <c:f>(Infrastructure!$E$63,Infrastructure!$E$58,Infrastructure!$E$38,Infrastructure!$E$45,Infrastructure!$E$52)</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1-D624-48F7-AEC5-E4B9453F6C16}"/>
            </c:ext>
          </c:extLst>
        </c:ser>
        <c:dLbls>
          <c:showLegendKey val="0"/>
          <c:showVal val="0"/>
          <c:showCatName val="0"/>
          <c:showSerName val="0"/>
          <c:showPercent val="0"/>
          <c:showBubbleSize val="0"/>
        </c:dLbls>
        <c:marker val="1"/>
        <c:smooth val="0"/>
        <c:axId val="232209824"/>
        <c:axId val="232206216"/>
        <c:extLst/>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bg1">
                  <a:lumMod val="8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Pre-2021</c:v>
              </c:pt>
              <c:pt idx="1">
                <c:v>1st Update</c:v>
              </c:pt>
              <c:pt idx="2">
                <c:v>Current</c:v>
              </c:pt>
              <c:pt idx="3">
                <c:v>Predicted-Scenario1</c:v>
              </c:pt>
            </c:strLit>
          </c:cat>
          <c:val>
            <c:numRef>
              <c:f>('Whole Facility'!$E$63,'Whole Facility'!$E$58,'Whole Facility'!$E$38,'Whole Facility'!$E$45,'Whole Facility'!$E$52)</c:f>
              <c:numCache>
                <c:formatCode>0.00</c:formatCode>
                <c:ptCount val="4"/>
                <c:pt idx="0">
                  <c:v>#N/A</c:v>
                </c:pt>
                <c:pt idx="1">
                  <c:v>#N/A</c:v>
                </c:pt>
                <c:pt idx="2">
                  <c:v>#N/A</c:v>
                </c:pt>
                <c:pt idx="3">
                  <c:v>#N/A</c:v>
                </c:pt>
              </c:numCache>
              <c:extLst/>
            </c:numRef>
          </c:val>
          <c:smooth val="0"/>
          <c:extLst>
            <c:ext xmlns:c16="http://schemas.microsoft.com/office/drawing/2014/chart" uri="{C3380CC4-5D6E-409C-BE32-E72D297353CC}">
              <c16:uniqueId val="{00000000-57D3-4FF2-8007-AE2D080005B4}"/>
            </c:ext>
          </c:extLst>
        </c:ser>
        <c:dLbls>
          <c:showLegendKey val="0"/>
          <c:showVal val="0"/>
          <c:showCatName val="0"/>
          <c:showSerName val="0"/>
          <c:showPercent val="0"/>
          <c:showBubbleSize val="0"/>
        </c:dLbls>
        <c:marker val="1"/>
        <c:smooth val="0"/>
        <c:axId val="232209824"/>
        <c:axId val="232206216"/>
        <c:extLst/>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image" Target="../media/image1.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image" Target="../media/image1.png"/><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png"/><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9.pn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1</xdr:col>
      <xdr:colOff>34374</xdr:colOff>
      <xdr:row>3</xdr:row>
      <xdr:rowOff>721495</xdr:rowOff>
    </xdr:from>
    <xdr:to>
      <xdr:col>3</xdr:col>
      <xdr:colOff>88457</xdr:colOff>
      <xdr:row>3</xdr:row>
      <xdr:rowOff>721495</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62974" y="2778895"/>
          <a:ext cx="150188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40169</xdr:colOff>
      <xdr:row>3</xdr:row>
      <xdr:rowOff>482300</xdr:rowOff>
    </xdr:from>
    <xdr:to>
      <xdr:col>5</xdr:col>
      <xdr:colOff>776184</xdr:colOff>
      <xdr:row>3</xdr:row>
      <xdr:rowOff>482300</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68769" y="2539700"/>
          <a:ext cx="4716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546473</xdr:colOff>
      <xdr:row>3</xdr:row>
      <xdr:rowOff>9696</xdr:rowOff>
    </xdr:from>
    <xdr:to>
      <xdr:col>9</xdr:col>
      <xdr:colOff>1509</xdr:colOff>
      <xdr:row>3</xdr:row>
      <xdr:rowOff>733507</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13677</xdr:colOff>
      <xdr:row>64</xdr:row>
      <xdr:rowOff>6156</xdr:rowOff>
    </xdr:from>
    <xdr:to>
      <xdr:col>7</xdr:col>
      <xdr:colOff>625315</xdr:colOff>
      <xdr:row>81</xdr:row>
      <xdr:rowOff>73120</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D6D802E3-EB04-4016-922D-F0074415B5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10" name="Picture 5">
          <a:extLst>
            <a:ext uri="{FF2B5EF4-FFF2-40B4-BE49-F238E27FC236}">
              <a16:creationId xmlns:a16="http://schemas.microsoft.com/office/drawing/2014/main" id="{FDC7DB74-1681-492B-947C-CBCBEDEA92A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799" y="956774"/>
          <a:ext cx="1269275" cy="96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331694</xdr:colOff>
      <xdr:row>0</xdr:row>
      <xdr:rowOff>73063</xdr:rowOff>
    </xdr:from>
    <xdr:to>
      <xdr:col>4</xdr:col>
      <xdr:colOff>1133248</xdr:colOff>
      <xdr:row>0</xdr:row>
      <xdr:rowOff>753036</xdr:rowOff>
    </xdr:to>
    <xdr:pic>
      <xdr:nvPicPr>
        <xdr:cNvPr id="14" name="Picture 9">
          <a:extLst>
            <a:ext uri="{FF2B5EF4-FFF2-40B4-BE49-F238E27FC236}">
              <a16:creationId xmlns:a16="http://schemas.microsoft.com/office/drawing/2014/main" id="{1524406B-5ABB-4A17-B008-B0F77FBC166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2015714" y="73063"/>
          <a:ext cx="2123624"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45260</xdr:colOff>
      <xdr:row>3</xdr:row>
      <xdr:rowOff>721499</xdr:rowOff>
    </xdr:from>
    <xdr:to>
      <xdr:col>3</xdr:col>
      <xdr:colOff>99343</xdr:colOff>
      <xdr:row>3</xdr:row>
      <xdr:rowOff>721499</xdr:rowOff>
    </xdr:to>
    <xdr:cxnSp macro="">
      <xdr:nvCxnSpPr>
        <xdr:cNvPr id="2" name="Straight Connector 1">
          <a:extLst>
            <a:ext uri="{FF2B5EF4-FFF2-40B4-BE49-F238E27FC236}">
              <a16:creationId xmlns:a16="http://schemas.microsoft.com/office/drawing/2014/main" id="{74AF6FB4-47FF-4022-8971-B096E6544A00}"/>
            </a:ext>
          </a:extLst>
        </xdr:cNvPr>
        <xdr:cNvCxnSpPr/>
      </xdr:nvCxnSpPr>
      <xdr:spPr>
        <a:xfrm flipV="1">
          <a:off x="273860" y="2778899"/>
          <a:ext cx="150188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40169</xdr:colOff>
      <xdr:row>3</xdr:row>
      <xdr:rowOff>482300</xdr:rowOff>
    </xdr:from>
    <xdr:to>
      <xdr:col>5</xdr:col>
      <xdr:colOff>987998</xdr:colOff>
      <xdr:row>3</xdr:row>
      <xdr:rowOff>482300</xdr:rowOff>
    </xdr:to>
    <xdr:cxnSp macro="">
      <xdr:nvCxnSpPr>
        <xdr:cNvPr id="3" name="Straight Connector 2">
          <a:extLst>
            <a:ext uri="{FF2B5EF4-FFF2-40B4-BE49-F238E27FC236}">
              <a16:creationId xmlns:a16="http://schemas.microsoft.com/office/drawing/2014/main" id="{63B52D46-D88B-489F-90DB-D1E7A878CABD}"/>
            </a:ext>
          </a:extLst>
        </xdr:cNvPr>
        <xdr:cNvCxnSpPr/>
      </xdr:nvCxnSpPr>
      <xdr:spPr>
        <a:xfrm>
          <a:off x="268769" y="2539700"/>
          <a:ext cx="4932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546473</xdr:colOff>
      <xdr:row>3</xdr:row>
      <xdr:rowOff>9696</xdr:rowOff>
    </xdr:from>
    <xdr:to>
      <xdr:col>9</xdr:col>
      <xdr:colOff>1508</xdr:colOff>
      <xdr:row>3</xdr:row>
      <xdr:rowOff>751287</xdr:rowOff>
    </xdr:to>
    <xdr:pic>
      <xdr:nvPicPr>
        <xdr:cNvPr id="5" name="Picture 4">
          <a:extLst>
            <a:ext uri="{FF2B5EF4-FFF2-40B4-BE49-F238E27FC236}">
              <a16:creationId xmlns:a16="http://schemas.microsoft.com/office/drawing/2014/main" id="{84C0C22B-0A5C-4747-B74C-9A798AAE9B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4313" y="1518456"/>
          <a:ext cx="468495"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9660</xdr:colOff>
      <xdr:row>68</xdr:row>
      <xdr:rowOff>176699</xdr:rowOff>
    </xdr:from>
    <xdr:to>
      <xdr:col>8</xdr:col>
      <xdr:colOff>104508</xdr:colOff>
      <xdr:row>86</xdr:row>
      <xdr:rowOff>42343</xdr:rowOff>
    </xdr:to>
    <xdr:graphicFrame macro="">
      <xdr:nvGraphicFramePr>
        <xdr:cNvPr id="6" name="Chart 7">
          <a:extLst>
            <a:ext uri="{FF2B5EF4-FFF2-40B4-BE49-F238E27FC236}">
              <a16:creationId xmlns:a16="http://schemas.microsoft.com/office/drawing/2014/main" id="{C9C0C40C-809E-4E81-ABED-9B99E635A728}"/>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9" name="Picture 5">
          <a:extLst>
            <a:ext uri="{FF2B5EF4-FFF2-40B4-BE49-F238E27FC236}">
              <a16:creationId xmlns:a16="http://schemas.microsoft.com/office/drawing/2014/main" id="{79740ACA-86BC-4FE0-A4CE-7C9E6568F9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799" y="956774"/>
          <a:ext cx="1360715" cy="96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331694</xdr:colOff>
      <xdr:row>0</xdr:row>
      <xdr:rowOff>73063</xdr:rowOff>
    </xdr:from>
    <xdr:to>
      <xdr:col>4</xdr:col>
      <xdr:colOff>1114198</xdr:colOff>
      <xdr:row>0</xdr:row>
      <xdr:rowOff>733986</xdr:rowOff>
    </xdr:to>
    <xdr:pic>
      <xdr:nvPicPr>
        <xdr:cNvPr id="11" name="Picture 9">
          <a:extLst>
            <a:ext uri="{FF2B5EF4-FFF2-40B4-BE49-F238E27FC236}">
              <a16:creationId xmlns:a16="http://schemas.microsoft.com/office/drawing/2014/main" id="{6A0B771E-6B48-4F1A-93DA-BB53B1EF12E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2015714" y="73063"/>
          <a:ext cx="2123624"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45260</xdr:colOff>
      <xdr:row>3</xdr:row>
      <xdr:rowOff>721502</xdr:rowOff>
    </xdr:from>
    <xdr:to>
      <xdr:col>3</xdr:col>
      <xdr:colOff>99343</xdr:colOff>
      <xdr:row>3</xdr:row>
      <xdr:rowOff>721502</xdr:rowOff>
    </xdr:to>
    <xdr:cxnSp macro="">
      <xdr:nvCxnSpPr>
        <xdr:cNvPr id="2" name="Straight Connector 1">
          <a:extLst>
            <a:ext uri="{FF2B5EF4-FFF2-40B4-BE49-F238E27FC236}">
              <a16:creationId xmlns:a16="http://schemas.microsoft.com/office/drawing/2014/main" id="{F47F76B0-C335-4B9B-A978-358841060218}"/>
            </a:ext>
          </a:extLst>
        </xdr:cNvPr>
        <xdr:cNvCxnSpPr/>
      </xdr:nvCxnSpPr>
      <xdr:spPr>
        <a:xfrm flipV="1">
          <a:off x="273860" y="2778902"/>
          <a:ext cx="150188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40169</xdr:colOff>
      <xdr:row>3</xdr:row>
      <xdr:rowOff>482304</xdr:rowOff>
    </xdr:from>
    <xdr:to>
      <xdr:col>5</xdr:col>
      <xdr:colOff>987998</xdr:colOff>
      <xdr:row>3</xdr:row>
      <xdr:rowOff>482304</xdr:rowOff>
    </xdr:to>
    <xdr:cxnSp macro="">
      <xdr:nvCxnSpPr>
        <xdr:cNvPr id="3" name="Straight Connector 2">
          <a:extLst>
            <a:ext uri="{FF2B5EF4-FFF2-40B4-BE49-F238E27FC236}">
              <a16:creationId xmlns:a16="http://schemas.microsoft.com/office/drawing/2014/main" id="{709BC65A-4535-401C-A084-6D05CDD9BB91}"/>
            </a:ext>
          </a:extLst>
        </xdr:cNvPr>
        <xdr:cNvCxnSpPr/>
      </xdr:nvCxnSpPr>
      <xdr:spPr>
        <a:xfrm>
          <a:off x="268769" y="2539704"/>
          <a:ext cx="4932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546473</xdr:colOff>
      <xdr:row>3</xdr:row>
      <xdr:rowOff>9696</xdr:rowOff>
    </xdr:from>
    <xdr:to>
      <xdr:col>9</xdr:col>
      <xdr:colOff>1510</xdr:colOff>
      <xdr:row>3</xdr:row>
      <xdr:rowOff>724617</xdr:rowOff>
    </xdr:to>
    <xdr:pic>
      <xdr:nvPicPr>
        <xdr:cNvPr id="5" name="Picture 4">
          <a:extLst>
            <a:ext uri="{FF2B5EF4-FFF2-40B4-BE49-F238E27FC236}">
              <a16:creationId xmlns:a16="http://schemas.microsoft.com/office/drawing/2014/main" id="{F44F2822-5DD6-4C94-A39C-C0F95DBA3D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4313" y="1518456"/>
          <a:ext cx="468495"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214818</xdr:colOff>
      <xdr:row>67</xdr:row>
      <xdr:rowOff>150825</xdr:rowOff>
    </xdr:from>
    <xdr:to>
      <xdr:col>8</xdr:col>
      <xdr:colOff>37935</xdr:colOff>
      <xdr:row>83</xdr:row>
      <xdr:rowOff>106587</xdr:rowOff>
    </xdr:to>
    <xdr:graphicFrame macro="">
      <xdr:nvGraphicFramePr>
        <xdr:cNvPr id="6" name="Chart 7">
          <a:extLst>
            <a:ext uri="{FF2B5EF4-FFF2-40B4-BE49-F238E27FC236}">
              <a16:creationId xmlns:a16="http://schemas.microsoft.com/office/drawing/2014/main" id="{2ABC0C81-741A-435C-8DAA-2B627CE955EB}"/>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9" name="Picture 5">
          <a:extLst>
            <a:ext uri="{FF2B5EF4-FFF2-40B4-BE49-F238E27FC236}">
              <a16:creationId xmlns:a16="http://schemas.microsoft.com/office/drawing/2014/main" id="{FCD275C2-9B5A-440B-A328-7CE052290C5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799" y="956774"/>
          <a:ext cx="1360715" cy="96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331694</xdr:colOff>
      <xdr:row>0</xdr:row>
      <xdr:rowOff>73063</xdr:rowOff>
    </xdr:from>
    <xdr:to>
      <xdr:col>4</xdr:col>
      <xdr:colOff>1139598</xdr:colOff>
      <xdr:row>0</xdr:row>
      <xdr:rowOff>759386</xdr:rowOff>
    </xdr:to>
    <xdr:pic>
      <xdr:nvPicPr>
        <xdr:cNvPr id="11" name="Picture 9">
          <a:extLst>
            <a:ext uri="{FF2B5EF4-FFF2-40B4-BE49-F238E27FC236}">
              <a16:creationId xmlns:a16="http://schemas.microsoft.com/office/drawing/2014/main" id="{249E8902-D5E0-48F9-8EBF-D7042E1D590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2015714" y="73063"/>
          <a:ext cx="2123624"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198120</xdr:colOff>
      <xdr:row>45</xdr:row>
      <xdr:rowOff>0</xdr:rowOff>
    </xdr:from>
    <xdr:to>
      <xdr:col>2</xdr:col>
      <xdr:colOff>0</xdr:colOff>
      <xdr:row>61</xdr:row>
      <xdr:rowOff>114300</xdr:rowOff>
    </xdr:to>
    <xdr:pic>
      <xdr:nvPicPr>
        <xdr:cNvPr id="2" name="Picture 4">
          <a:extLst>
            <a:ext uri="{FF2B5EF4-FFF2-40B4-BE49-F238E27FC236}">
              <a16:creationId xmlns:a16="http://schemas.microsoft.com/office/drawing/2014/main" id="{4A7A5CC6-42C9-4994-A3EA-4135290960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0408920"/>
          <a:ext cx="131064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2</xdr:col>
      <xdr:colOff>861060</xdr:colOff>
      <xdr:row>2</xdr:row>
      <xdr:rowOff>678180</xdr:rowOff>
    </xdr:to>
    <xdr:pic>
      <xdr:nvPicPr>
        <xdr:cNvPr id="3" name="Picture 5">
          <a:extLst>
            <a:ext uri="{FF2B5EF4-FFF2-40B4-BE49-F238E27FC236}">
              <a16:creationId xmlns:a16="http://schemas.microsoft.com/office/drawing/2014/main" id="{85AB4540-1D35-456F-8D47-2455F5E93B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220980"/>
          <a:ext cx="2095500" cy="147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266700</xdr:colOff>
      <xdr:row>3</xdr:row>
      <xdr:rowOff>175260</xdr:rowOff>
    </xdr:from>
    <xdr:to>
      <xdr:col>8</xdr:col>
      <xdr:colOff>28575</xdr:colOff>
      <xdr:row>3</xdr:row>
      <xdr:rowOff>762000</xdr:rowOff>
    </xdr:to>
    <xdr:pic>
      <xdr:nvPicPr>
        <xdr:cNvPr id="4" name="Picture 6">
          <a:extLst>
            <a:ext uri="{FF2B5EF4-FFF2-40B4-BE49-F238E27FC236}">
              <a16:creationId xmlns:a16="http://schemas.microsoft.com/office/drawing/2014/main" id="{D023309F-93DB-46D6-9340-75B4902D29B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01740" y="1935480"/>
          <a:ext cx="4800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78740</xdr:colOff>
      <xdr:row>3</xdr:row>
      <xdr:rowOff>759264</xdr:rowOff>
    </xdr:from>
    <xdr:to>
      <xdr:col>2</xdr:col>
      <xdr:colOff>554951</xdr:colOff>
      <xdr:row>3</xdr:row>
      <xdr:rowOff>762437</xdr:rowOff>
    </xdr:to>
    <xdr:cxnSp macro="">
      <xdr:nvCxnSpPr>
        <xdr:cNvPr id="5" name="Straight Connector 4">
          <a:extLst>
            <a:ext uri="{FF2B5EF4-FFF2-40B4-BE49-F238E27FC236}">
              <a16:creationId xmlns:a16="http://schemas.microsoft.com/office/drawing/2014/main" id="{7C90A289-F266-4E0D-BC3F-20003461D963}"/>
            </a:ext>
          </a:extLst>
        </xdr:cNvPr>
        <xdr:cNvCxnSpPr/>
      </xdr:nvCxnSpPr>
      <xdr:spPr>
        <a:xfrm flipV="1">
          <a:off x="314960" y="2519484"/>
          <a:ext cx="1779231" cy="317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78740</xdr:colOff>
      <xdr:row>3</xdr:row>
      <xdr:rowOff>522521</xdr:rowOff>
    </xdr:from>
    <xdr:to>
      <xdr:col>3</xdr:col>
      <xdr:colOff>940448</xdr:colOff>
      <xdr:row>3</xdr:row>
      <xdr:rowOff>545020</xdr:rowOff>
    </xdr:to>
    <xdr:cxnSp macro="">
      <xdr:nvCxnSpPr>
        <xdr:cNvPr id="6" name="Straight Connector 5">
          <a:extLst>
            <a:ext uri="{FF2B5EF4-FFF2-40B4-BE49-F238E27FC236}">
              <a16:creationId xmlns:a16="http://schemas.microsoft.com/office/drawing/2014/main" id="{6ABD1093-E94B-4930-A936-2B687778B061}"/>
            </a:ext>
          </a:extLst>
        </xdr:cNvPr>
        <xdr:cNvCxnSpPr/>
      </xdr:nvCxnSpPr>
      <xdr:spPr>
        <a:xfrm flipV="1">
          <a:off x="314960" y="2282741"/>
          <a:ext cx="3178188" cy="22499"/>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1257300</xdr:colOff>
      <xdr:row>0</xdr:row>
      <xdr:rowOff>114300</xdr:rowOff>
    </xdr:from>
    <xdr:to>
      <xdr:col>6</xdr:col>
      <xdr:colOff>704850</xdr:colOff>
      <xdr:row>0</xdr:row>
      <xdr:rowOff>752475</xdr:rowOff>
    </xdr:to>
    <xdr:pic>
      <xdr:nvPicPr>
        <xdr:cNvPr id="7" name="Picture 9">
          <a:extLst>
            <a:ext uri="{FF2B5EF4-FFF2-40B4-BE49-F238E27FC236}">
              <a16:creationId xmlns:a16="http://schemas.microsoft.com/office/drawing/2014/main" id="{C323AEBF-607F-484F-963D-E616DF3CFF3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810000" y="114300"/>
          <a:ext cx="19354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37652</xdr:colOff>
      <xdr:row>5</xdr:row>
      <xdr:rowOff>102123</xdr:rowOff>
    </xdr:from>
    <xdr:to>
      <xdr:col>7</xdr:col>
      <xdr:colOff>596707</xdr:colOff>
      <xdr:row>5</xdr:row>
      <xdr:rowOff>102123</xdr:rowOff>
    </xdr:to>
    <xdr:cxnSp macro="">
      <xdr:nvCxnSpPr>
        <xdr:cNvPr id="8" name="Straight Connector 7">
          <a:extLst>
            <a:ext uri="{FF2B5EF4-FFF2-40B4-BE49-F238E27FC236}">
              <a16:creationId xmlns:a16="http://schemas.microsoft.com/office/drawing/2014/main" id="{1CB14327-5813-4FE4-B67C-F319520B6441}"/>
            </a:ext>
          </a:extLst>
        </xdr:cNvPr>
        <xdr:cNvCxnSpPr/>
      </xdr:nvCxnSpPr>
      <xdr:spPr>
        <a:xfrm>
          <a:off x="273872" y="3447303"/>
          <a:ext cx="6357875"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198120</xdr:colOff>
      <xdr:row>45</xdr:row>
      <xdr:rowOff>0</xdr:rowOff>
    </xdr:from>
    <xdr:to>
      <xdr:col>2</xdr:col>
      <xdr:colOff>0</xdr:colOff>
      <xdr:row>50</xdr:row>
      <xdr:rowOff>114300</xdr:rowOff>
    </xdr:to>
    <xdr:pic>
      <xdr:nvPicPr>
        <xdr:cNvPr id="2" name="Picture 4">
          <a:extLst>
            <a:ext uri="{FF2B5EF4-FFF2-40B4-BE49-F238E27FC236}">
              <a16:creationId xmlns:a16="http://schemas.microsoft.com/office/drawing/2014/main" id="{9C238DD0-4D30-43F6-A201-9D24941B1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0408920"/>
          <a:ext cx="1310640"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2</xdr:col>
      <xdr:colOff>861060</xdr:colOff>
      <xdr:row>2</xdr:row>
      <xdr:rowOff>678180</xdr:rowOff>
    </xdr:to>
    <xdr:pic>
      <xdr:nvPicPr>
        <xdr:cNvPr id="3" name="Picture 5">
          <a:extLst>
            <a:ext uri="{FF2B5EF4-FFF2-40B4-BE49-F238E27FC236}">
              <a16:creationId xmlns:a16="http://schemas.microsoft.com/office/drawing/2014/main" id="{5765D769-44C3-4003-A4CA-8BA5C59D9F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220980"/>
          <a:ext cx="2095500" cy="147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266700</xdr:colOff>
      <xdr:row>3</xdr:row>
      <xdr:rowOff>175260</xdr:rowOff>
    </xdr:from>
    <xdr:to>
      <xdr:col>8</xdr:col>
      <xdr:colOff>28575</xdr:colOff>
      <xdr:row>3</xdr:row>
      <xdr:rowOff>762000</xdr:rowOff>
    </xdr:to>
    <xdr:pic>
      <xdr:nvPicPr>
        <xdr:cNvPr id="4" name="Picture 6">
          <a:extLst>
            <a:ext uri="{FF2B5EF4-FFF2-40B4-BE49-F238E27FC236}">
              <a16:creationId xmlns:a16="http://schemas.microsoft.com/office/drawing/2014/main" id="{159A1EFF-F582-4C27-9197-839D935CF5F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01740" y="1935480"/>
          <a:ext cx="4800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78740</xdr:colOff>
      <xdr:row>3</xdr:row>
      <xdr:rowOff>759264</xdr:rowOff>
    </xdr:from>
    <xdr:to>
      <xdr:col>2</xdr:col>
      <xdr:colOff>554951</xdr:colOff>
      <xdr:row>3</xdr:row>
      <xdr:rowOff>762437</xdr:rowOff>
    </xdr:to>
    <xdr:cxnSp macro="">
      <xdr:nvCxnSpPr>
        <xdr:cNvPr id="5" name="Straight Connector 4">
          <a:extLst>
            <a:ext uri="{FF2B5EF4-FFF2-40B4-BE49-F238E27FC236}">
              <a16:creationId xmlns:a16="http://schemas.microsoft.com/office/drawing/2014/main" id="{74315208-55B2-4FED-BA4F-62FA8606941F}"/>
            </a:ext>
          </a:extLst>
        </xdr:cNvPr>
        <xdr:cNvCxnSpPr/>
      </xdr:nvCxnSpPr>
      <xdr:spPr>
        <a:xfrm flipV="1">
          <a:off x="314960" y="2519484"/>
          <a:ext cx="1779231" cy="317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78740</xdr:colOff>
      <xdr:row>3</xdr:row>
      <xdr:rowOff>522521</xdr:rowOff>
    </xdr:from>
    <xdr:to>
      <xdr:col>3</xdr:col>
      <xdr:colOff>940448</xdr:colOff>
      <xdr:row>3</xdr:row>
      <xdr:rowOff>545020</xdr:rowOff>
    </xdr:to>
    <xdr:cxnSp macro="">
      <xdr:nvCxnSpPr>
        <xdr:cNvPr id="6" name="Straight Connector 5">
          <a:extLst>
            <a:ext uri="{FF2B5EF4-FFF2-40B4-BE49-F238E27FC236}">
              <a16:creationId xmlns:a16="http://schemas.microsoft.com/office/drawing/2014/main" id="{6F2AA145-557F-44DF-849A-AC0B468CB59D}"/>
            </a:ext>
          </a:extLst>
        </xdr:cNvPr>
        <xdr:cNvCxnSpPr/>
      </xdr:nvCxnSpPr>
      <xdr:spPr>
        <a:xfrm flipV="1">
          <a:off x="314960" y="2282741"/>
          <a:ext cx="3178188" cy="22499"/>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1257300</xdr:colOff>
      <xdr:row>0</xdr:row>
      <xdr:rowOff>114300</xdr:rowOff>
    </xdr:from>
    <xdr:to>
      <xdr:col>6</xdr:col>
      <xdr:colOff>704850</xdr:colOff>
      <xdr:row>0</xdr:row>
      <xdr:rowOff>752475</xdr:rowOff>
    </xdr:to>
    <xdr:pic>
      <xdr:nvPicPr>
        <xdr:cNvPr id="7" name="Picture 9">
          <a:extLst>
            <a:ext uri="{FF2B5EF4-FFF2-40B4-BE49-F238E27FC236}">
              <a16:creationId xmlns:a16="http://schemas.microsoft.com/office/drawing/2014/main" id="{4E5943B1-047B-41E3-A133-A7AD818A0FD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810000" y="114300"/>
          <a:ext cx="19354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37652</xdr:colOff>
      <xdr:row>5</xdr:row>
      <xdr:rowOff>102123</xdr:rowOff>
    </xdr:from>
    <xdr:to>
      <xdr:col>7</xdr:col>
      <xdr:colOff>596707</xdr:colOff>
      <xdr:row>5</xdr:row>
      <xdr:rowOff>102123</xdr:rowOff>
    </xdr:to>
    <xdr:cxnSp macro="">
      <xdr:nvCxnSpPr>
        <xdr:cNvPr id="8" name="Straight Connector 7">
          <a:extLst>
            <a:ext uri="{FF2B5EF4-FFF2-40B4-BE49-F238E27FC236}">
              <a16:creationId xmlns:a16="http://schemas.microsoft.com/office/drawing/2014/main" id="{7AD1B22D-1FE6-46F5-9A46-43D0DC1A3C67}"/>
            </a:ext>
          </a:extLst>
        </xdr:cNvPr>
        <xdr:cNvCxnSpPr/>
      </xdr:nvCxnSpPr>
      <xdr:spPr>
        <a:xfrm>
          <a:off x="273872" y="3447303"/>
          <a:ext cx="6357875"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vironmentnswgov.sharepoint.com/Google%20Drive/NABERS/9.%20Reverse%20Calculators/Updated/reverse_calculator_-_data_centres_v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Centre Reverse Calculator"/>
      <sheetName val="Data Centre_ERF"/>
      <sheetName val="NGA factors 2020"/>
      <sheetName val="calc_coefficients"/>
      <sheetName val="NGA_factors"/>
      <sheetName val="Climate_pcode_xref"/>
      <sheetName val="Climate_zones"/>
      <sheetName val="Stat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16C67-18ED-4CAC-A007-564618433772}">
  <dimension ref="A1:T23"/>
  <sheetViews>
    <sheetView workbookViewId="0">
      <selection activeCell="E20" sqref="E20"/>
    </sheetView>
  </sheetViews>
  <sheetFormatPr defaultRowHeight="12.75"/>
  <cols>
    <col min="2" max="2" width="58.42578125" customWidth="1"/>
    <col min="3" max="3" width="9.85546875" bestFit="1" customWidth="1"/>
    <col min="5" max="5" width="68.28515625" customWidth="1"/>
  </cols>
  <sheetData>
    <row r="1" spans="1:20" ht="15">
      <c r="A1" s="270" t="s">
        <v>264</v>
      </c>
      <c r="B1" s="270" t="s">
        <v>265</v>
      </c>
      <c r="C1" s="270" t="s">
        <v>266</v>
      </c>
      <c r="D1" s="270" t="s">
        <v>267</v>
      </c>
      <c r="E1" s="291" t="s">
        <v>268</v>
      </c>
      <c r="F1" s="291"/>
      <c r="G1" s="291"/>
      <c r="H1" s="291"/>
      <c r="I1" s="291"/>
      <c r="J1" s="291"/>
      <c r="K1" s="291"/>
      <c r="L1" s="291"/>
      <c r="M1" s="291"/>
      <c r="N1" s="291"/>
      <c r="O1" s="291"/>
      <c r="P1" s="291"/>
      <c r="Q1" s="291"/>
      <c r="R1" s="291"/>
      <c r="S1" s="291"/>
      <c r="T1" s="291"/>
    </row>
    <row r="2" spans="1:20">
      <c r="A2" t="s">
        <v>270</v>
      </c>
      <c r="B2" t="s">
        <v>269</v>
      </c>
      <c r="C2" s="271">
        <v>45729</v>
      </c>
      <c r="D2" t="s">
        <v>271</v>
      </c>
      <c r="E2" t="s">
        <v>272</v>
      </c>
    </row>
    <row r="3" spans="1:20" ht="38.25">
      <c r="B3" s="272" t="s">
        <v>273</v>
      </c>
      <c r="C3" s="271">
        <v>45743</v>
      </c>
      <c r="D3" t="s">
        <v>271</v>
      </c>
    </row>
    <row r="4" spans="1:20" ht="25.5">
      <c r="A4" t="s">
        <v>275</v>
      </c>
      <c r="B4" s="272" t="s">
        <v>277</v>
      </c>
      <c r="C4" s="271">
        <v>45882</v>
      </c>
      <c r="D4" t="s">
        <v>276</v>
      </c>
    </row>
    <row r="5" spans="1:20" ht="127.5">
      <c r="A5" t="s">
        <v>279</v>
      </c>
      <c r="B5" s="272" t="s">
        <v>280</v>
      </c>
      <c r="C5" s="271">
        <v>46120</v>
      </c>
      <c r="D5" t="s">
        <v>281</v>
      </c>
    </row>
    <row r="6" spans="1:20">
      <c r="C6" s="271"/>
    </row>
    <row r="7" spans="1:20">
      <c r="C7" s="271"/>
    </row>
    <row r="8" spans="1:20">
      <c r="C8" s="271"/>
    </row>
    <row r="9" spans="1:20">
      <c r="C9" s="271"/>
    </row>
    <row r="10" spans="1:20">
      <c r="C10" s="271"/>
    </row>
    <row r="11" spans="1:20">
      <c r="C11" s="271"/>
    </row>
    <row r="12" spans="1:20">
      <c r="C12" s="271"/>
    </row>
    <row r="13" spans="1:20">
      <c r="C13" s="271"/>
    </row>
    <row r="14" spans="1:20">
      <c r="C14" s="271"/>
    </row>
    <row r="15" spans="1:20">
      <c r="C15" s="271"/>
    </row>
    <row r="16" spans="1:20">
      <c r="C16" s="271"/>
    </row>
    <row r="17" spans="3:3">
      <c r="C17" s="271"/>
    </row>
    <row r="18" spans="3:3">
      <c r="C18" s="271"/>
    </row>
    <row r="19" spans="3:3">
      <c r="C19" s="271"/>
    </row>
    <row r="20" spans="3:3">
      <c r="C20" s="271"/>
    </row>
    <row r="21" spans="3:3">
      <c r="C21" s="271"/>
    </row>
    <row r="22" spans="3:3">
      <c r="C22" s="271"/>
    </row>
    <row r="23" spans="3:3">
      <c r="C23" s="271"/>
    </row>
  </sheetData>
  <mergeCells count="1">
    <mergeCell ref="E1:T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CDFD9-D780-49BB-8AEF-AA4867AD9D08}">
  <dimension ref="A1:O21"/>
  <sheetViews>
    <sheetView topLeftCell="C1" zoomScale="70" zoomScaleNormal="70" workbookViewId="0">
      <selection activeCell="S38" sqref="S38"/>
    </sheetView>
  </sheetViews>
  <sheetFormatPr defaultRowHeight="12.75"/>
  <cols>
    <col min="1" max="3" width="16.5703125" customWidth="1"/>
    <col min="4" max="15" width="14.5703125" customWidth="1"/>
    <col min="257" max="259" width="16.5703125" customWidth="1"/>
    <col min="260" max="271" width="14.5703125" customWidth="1"/>
    <col min="513" max="515" width="16.5703125" customWidth="1"/>
    <col min="516" max="527" width="14.5703125" customWidth="1"/>
    <col min="769" max="771" width="16.5703125" customWidth="1"/>
    <col min="772" max="783" width="14.5703125" customWidth="1"/>
    <col min="1025" max="1027" width="16.5703125" customWidth="1"/>
    <col min="1028" max="1039" width="14.5703125" customWidth="1"/>
    <col min="1281" max="1283" width="16.5703125" customWidth="1"/>
    <col min="1284" max="1295" width="14.5703125" customWidth="1"/>
    <col min="1537" max="1539" width="16.5703125" customWidth="1"/>
    <col min="1540" max="1551" width="14.5703125" customWidth="1"/>
    <col min="1793" max="1795" width="16.5703125" customWidth="1"/>
    <col min="1796" max="1807" width="14.5703125" customWidth="1"/>
    <col min="2049" max="2051" width="16.5703125" customWidth="1"/>
    <col min="2052" max="2063" width="14.5703125" customWidth="1"/>
    <col min="2305" max="2307" width="16.5703125" customWidth="1"/>
    <col min="2308" max="2319" width="14.5703125" customWidth="1"/>
    <col min="2561" max="2563" width="16.5703125" customWidth="1"/>
    <col min="2564" max="2575" width="14.5703125" customWidth="1"/>
    <col min="2817" max="2819" width="16.5703125" customWidth="1"/>
    <col min="2820" max="2831" width="14.5703125" customWidth="1"/>
    <col min="3073" max="3075" width="16.5703125" customWidth="1"/>
    <col min="3076" max="3087" width="14.5703125" customWidth="1"/>
    <col min="3329" max="3331" width="16.5703125" customWidth="1"/>
    <col min="3332" max="3343" width="14.5703125" customWidth="1"/>
    <col min="3585" max="3587" width="16.5703125" customWidth="1"/>
    <col min="3588" max="3599" width="14.5703125" customWidth="1"/>
    <col min="3841" max="3843" width="16.5703125" customWidth="1"/>
    <col min="3844" max="3855" width="14.5703125" customWidth="1"/>
    <col min="4097" max="4099" width="16.5703125" customWidth="1"/>
    <col min="4100" max="4111" width="14.5703125" customWidth="1"/>
    <col min="4353" max="4355" width="16.5703125" customWidth="1"/>
    <col min="4356" max="4367" width="14.5703125" customWidth="1"/>
    <col min="4609" max="4611" width="16.5703125" customWidth="1"/>
    <col min="4612" max="4623" width="14.5703125" customWidth="1"/>
    <col min="4865" max="4867" width="16.5703125" customWidth="1"/>
    <col min="4868" max="4879" width="14.5703125" customWidth="1"/>
    <col min="5121" max="5123" width="16.5703125" customWidth="1"/>
    <col min="5124" max="5135" width="14.5703125" customWidth="1"/>
    <col min="5377" max="5379" width="16.5703125" customWidth="1"/>
    <col min="5380" max="5391" width="14.5703125" customWidth="1"/>
    <col min="5633" max="5635" width="16.5703125" customWidth="1"/>
    <col min="5636" max="5647" width="14.5703125" customWidth="1"/>
    <col min="5889" max="5891" width="16.5703125" customWidth="1"/>
    <col min="5892" max="5903" width="14.5703125" customWidth="1"/>
    <col min="6145" max="6147" width="16.5703125" customWidth="1"/>
    <col min="6148" max="6159" width="14.5703125" customWidth="1"/>
    <col min="6401" max="6403" width="16.5703125" customWidth="1"/>
    <col min="6404" max="6415" width="14.5703125" customWidth="1"/>
    <col min="6657" max="6659" width="16.5703125" customWidth="1"/>
    <col min="6660" max="6671" width="14.5703125" customWidth="1"/>
    <col min="6913" max="6915" width="16.5703125" customWidth="1"/>
    <col min="6916" max="6927" width="14.5703125" customWidth="1"/>
    <col min="7169" max="7171" width="16.5703125" customWidth="1"/>
    <col min="7172" max="7183" width="14.5703125" customWidth="1"/>
    <col min="7425" max="7427" width="16.5703125" customWidth="1"/>
    <col min="7428" max="7439" width="14.5703125" customWidth="1"/>
    <col min="7681" max="7683" width="16.5703125" customWidth="1"/>
    <col min="7684" max="7695" width="14.5703125" customWidth="1"/>
    <col min="7937" max="7939" width="16.5703125" customWidth="1"/>
    <col min="7940" max="7951" width="14.5703125" customWidth="1"/>
    <col min="8193" max="8195" width="16.5703125" customWidth="1"/>
    <col min="8196" max="8207" width="14.5703125" customWidth="1"/>
    <col min="8449" max="8451" width="16.5703125" customWidth="1"/>
    <col min="8452" max="8463" width="14.5703125" customWidth="1"/>
    <col min="8705" max="8707" width="16.5703125" customWidth="1"/>
    <col min="8708" max="8719" width="14.5703125" customWidth="1"/>
    <col min="8961" max="8963" width="16.5703125" customWidth="1"/>
    <col min="8964" max="8975" width="14.5703125" customWidth="1"/>
    <col min="9217" max="9219" width="16.5703125" customWidth="1"/>
    <col min="9220" max="9231" width="14.5703125" customWidth="1"/>
    <col min="9473" max="9475" width="16.5703125" customWidth="1"/>
    <col min="9476" max="9487" width="14.5703125" customWidth="1"/>
    <col min="9729" max="9731" width="16.5703125" customWidth="1"/>
    <col min="9732" max="9743" width="14.5703125" customWidth="1"/>
    <col min="9985" max="9987" width="16.5703125" customWidth="1"/>
    <col min="9988" max="9999" width="14.5703125" customWidth="1"/>
    <col min="10241" max="10243" width="16.5703125" customWidth="1"/>
    <col min="10244" max="10255" width="14.5703125" customWidth="1"/>
    <col min="10497" max="10499" width="16.5703125" customWidth="1"/>
    <col min="10500" max="10511" width="14.5703125" customWidth="1"/>
    <col min="10753" max="10755" width="16.5703125" customWidth="1"/>
    <col min="10756" max="10767" width="14.5703125" customWidth="1"/>
    <col min="11009" max="11011" width="16.5703125" customWidth="1"/>
    <col min="11012" max="11023" width="14.5703125" customWidth="1"/>
    <col min="11265" max="11267" width="16.5703125" customWidth="1"/>
    <col min="11268" max="11279" width="14.5703125" customWidth="1"/>
    <col min="11521" max="11523" width="16.5703125" customWidth="1"/>
    <col min="11524" max="11535" width="14.5703125" customWidth="1"/>
    <col min="11777" max="11779" width="16.5703125" customWidth="1"/>
    <col min="11780" max="11791" width="14.5703125" customWidth="1"/>
    <col min="12033" max="12035" width="16.5703125" customWidth="1"/>
    <col min="12036" max="12047" width="14.5703125" customWidth="1"/>
    <col min="12289" max="12291" width="16.5703125" customWidth="1"/>
    <col min="12292" max="12303" width="14.5703125" customWidth="1"/>
    <col min="12545" max="12547" width="16.5703125" customWidth="1"/>
    <col min="12548" max="12559" width="14.5703125" customWidth="1"/>
    <col min="12801" max="12803" width="16.5703125" customWidth="1"/>
    <col min="12804" max="12815" width="14.5703125" customWidth="1"/>
    <col min="13057" max="13059" width="16.5703125" customWidth="1"/>
    <col min="13060" max="13071" width="14.5703125" customWidth="1"/>
    <col min="13313" max="13315" width="16.5703125" customWidth="1"/>
    <col min="13316" max="13327" width="14.5703125" customWidth="1"/>
    <col min="13569" max="13571" width="16.5703125" customWidth="1"/>
    <col min="13572" max="13583" width="14.5703125" customWidth="1"/>
    <col min="13825" max="13827" width="16.5703125" customWidth="1"/>
    <col min="13828" max="13839" width="14.5703125" customWidth="1"/>
    <col min="14081" max="14083" width="16.5703125" customWidth="1"/>
    <col min="14084" max="14095" width="14.5703125" customWidth="1"/>
    <col min="14337" max="14339" width="16.5703125" customWidth="1"/>
    <col min="14340" max="14351" width="14.5703125" customWidth="1"/>
    <col min="14593" max="14595" width="16.5703125" customWidth="1"/>
    <col min="14596" max="14607" width="14.5703125" customWidth="1"/>
    <col min="14849" max="14851" width="16.5703125" customWidth="1"/>
    <col min="14852" max="14863" width="14.5703125" customWidth="1"/>
    <col min="15105" max="15107" width="16.5703125" customWidth="1"/>
    <col min="15108" max="15119" width="14.5703125" customWidth="1"/>
    <col min="15361" max="15363" width="16.5703125" customWidth="1"/>
    <col min="15364" max="15375" width="14.5703125" customWidth="1"/>
    <col min="15617" max="15619" width="16.5703125" customWidth="1"/>
    <col min="15620" max="15631" width="14.5703125" customWidth="1"/>
    <col min="15873" max="15875" width="16.5703125" customWidth="1"/>
    <col min="15876" max="15887" width="14.5703125" customWidth="1"/>
    <col min="16129" max="16131" width="16.5703125" customWidth="1"/>
    <col min="16132" max="16143" width="14.5703125" customWidth="1"/>
  </cols>
  <sheetData>
    <row r="1" spans="1:15" ht="75">
      <c r="A1" s="217" t="s">
        <v>234</v>
      </c>
      <c r="B1" s="217" t="s">
        <v>99</v>
      </c>
      <c r="C1" s="217" t="s">
        <v>235</v>
      </c>
      <c r="D1" s="217" t="s">
        <v>236</v>
      </c>
      <c r="E1" s="217" t="s">
        <v>237</v>
      </c>
      <c r="F1" s="217" t="s">
        <v>238</v>
      </c>
      <c r="G1" s="217" t="s">
        <v>239</v>
      </c>
      <c r="H1" s="217" t="s">
        <v>240</v>
      </c>
      <c r="I1" s="217" t="s">
        <v>241</v>
      </c>
      <c r="J1" s="217" t="s">
        <v>242</v>
      </c>
      <c r="K1" s="217" t="s">
        <v>243</v>
      </c>
      <c r="L1" s="217" t="s">
        <v>244</v>
      </c>
      <c r="M1" s="217" t="s">
        <v>242</v>
      </c>
      <c r="N1" s="217" t="s">
        <v>243</v>
      </c>
      <c r="O1" s="217" t="s">
        <v>244</v>
      </c>
    </row>
    <row r="2" spans="1:15">
      <c r="A2" s="218" t="s">
        <v>79</v>
      </c>
      <c r="B2" s="218" t="s">
        <v>219</v>
      </c>
      <c r="C2" s="218" t="str">
        <f>CONCATENATE(B2,A2)</f>
        <v>ACTElectricity</v>
      </c>
      <c r="D2" s="218">
        <v>0</v>
      </c>
      <c r="E2" s="218">
        <v>0.81</v>
      </c>
      <c r="F2" s="218">
        <v>0.09</v>
      </c>
      <c r="G2" s="218" t="s">
        <v>245</v>
      </c>
      <c r="H2" s="218"/>
      <c r="I2" s="218"/>
      <c r="J2" s="218">
        <v>0.81</v>
      </c>
      <c r="K2" s="218">
        <v>0.9</v>
      </c>
      <c r="L2" s="218" t="s">
        <v>245</v>
      </c>
      <c r="M2" s="219">
        <f>J2</f>
        <v>0.81</v>
      </c>
      <c r="N2" s="219">
        <f>K2</f>
        <v>0.9</v>
      </c>
      <c r="O2" s="220" t="s">
        <v>245</v>
      </c>
    </row>
    <row r="3" spans="1:15">
      <c r="A3" s="218" t="s">
        <v>79</v>
      </c>
      <c r="B3" s="218" t="s">
        <v>220</v>
      </c>
      <c r="C3" s="218" t="str">
        <f t="shared" ref="C3:C17" si="0">CONCATENATE(B3,A3)</f>
        <v>NSWElectricity</v>
      </c>
      <c r="D3" s="218">
        <v>0</v>
      </c>
      <c r="E3" s="218">
        <v>0.81</v>
      </c>
      <c r="F3" s="218">
        <v>0.09</v>
      </c>
      <c r="G3" s="218" t="s">
        <v>245</v>
      </c>
      <c r="H3" s="218"/>
      <c r="I3" s="218"/>
      <c r="J3" s="218">
        <v>0.81</v>
      </c>
      <c r="K3" s="218">
        <v>0.9</v>
      </c>
      <c r="L3" s="218" t="s">
        <v>245</v>
      </c>
      <c r="M3" s="219">
        <f t="shared" ref="M3:N9" si="1">J3</f>
        <v>0.81</v>
      </c>
      <c r="N3" s="219">
        <f t="shared" si="1"/>
        <v>0.9</v>
      </c>
      <c r="O3" s="220" t="s">
        <v>245</v>
      </c>
    </row>
    <row r="4" spans="1:15">
      <c r="A4" s="218" t="s">
        <v>79</v>
      </c>
      <c r="B4" s="218" t="s">
        <v>228</v>
      </c>
      <c r="C4" s="218" t="str">
        <f t="shared" si="0"/>
        <v>NTElectricity</v>
      </c>
      <c r="D4" s="218">
        <v>0</v>
      </c>
      <c r="E4" s="218">
        <v>0.62</v>
      </c>
      <c r="F4" s="218">
        <v>7.0000000000000007E-2</v>
      </c>
      <c r="G4" s="218" t="s">
        <v>245</v>
      </c>
      <c r="H4" s="218"/>
      <c r="I4" s="218"/>
      <c r="J4" s="218">
        <v>0.62</v>
      </c>
      <c r="K4" s="218">
        <v>0.69</v>
      </c>
      <c r="L4" s="218" t="s">
        <v>245</v>
      </c>
      <c r="M4" s="219">
        <f t="shared" si="1"/>
        <v>0.62</v>
      </c>
      <c r="N4" s="219">
        <f t="shared" si="1"/>
        <v>0.69</v>
      </c>
      <c r="O4" s="220" t="s">
        <v>245</v>
      </c>
    </row>
    <row r="5" spans="1:15">
      <c r="A5" s="218" t="s">
        <v>79</v>
      </c>
      <c r="B5" s="218" t="s">
        <v>229</v>
      </c>
      <c r="C5" s="218" t="str">
        <f t="shared" si="0"/>
        <v>QLDElectricity</v>
      </c>
      <c r="D5" s="218">
        <v>0</v>
      </c>
      <c r="E5" s="218">
        <v>0.81</v>
      </c>
      <c r="F5" s="218">
        <v>0.12</v>
      </c>
      <c r="G5" s="218" t="s">
        <v>245</v>
      </c>
      <c r="H5" s="218"/>
      <c r="I5" s="218"/>
      <c r="J5" s="218">
        <v>0.81</v>
      </c>
      <c r="K5" s="218">
        <v>0.93</v>
      </c>
      <c r="L5" s="218" t="s">
        <v>245</v>
      </c>
      <c r="M5" s="219">
        <f t="shared" si="1"/>
        <v>0.81</v>
      </c>
      <c r="N5" s="219">
        <f t="shared" si="1"/>
        <v>0.93</v>
      </c>
      <c r="O5" s="220" t="s">
        <v>245</v>
      </c>
    </row>
    <row r="6" spans="1:15">
      <c r="A6" s="218" t="s">
        <v>79</v>
      </c>
      <c r="B6" s="218" t="s">
        <v>230</v>
      </c>
      <c r="C6" s="218" t="str">
        <f t="shared" si="0"/>
        <v>SAElectricity</v>
      </c>
      <c r="D6" s="218">
        <v>0</v>
      </c>
      <c r="E6" s="218">
        <v>0.43</v>
      </c>
      <c r="F6" s="218">
        <v>0.09</v>
      </c>
      <c r="G6" s="218" t="s">
        <v>245</v>
      </c>
      <c r="H6" s="218"/>
      <c r="I6" s="218"/>
      <c r="J6" s="218">
        <v>0.43</v>
      </c>
      <c r="K6" s="218">
        <v>0.52</v>
      </c>
      <c r="L6" s="218" t="s">
        <v>245</v>
      </c>
      <c r="M6" s="219">
        <f t="shared" si="1"/>
        <v>0.43</v>
      </c>
      <c r="N6" s="219">
        <f t="shared" si="1"/>
        <v>0.52</v>
      </c>
      <c r="O6" s="220" t="s">
        <v>245</v>
      </c>
    </row>
    <row r="7" spans="1:15">
      <c r="A7" s="218" t="s">
        <v>79</v>
      </c>
      <c r="B7" s="218" t="s">
        <v>231</v>
      </c>
      <c r="C7" s="218" t="str">
        <f t="shared" si="0"/>
        <v>TASElectricity</v>
      </c>
      <c r="D7" s="218">
        <v>0</v>
      </c>
      <c r="E7" s="218">
        <v>0.17</v>
      </c>
      <c r="F7" s="218">
        <v>0.02</v>
      </c>
      <c r="G7" s="218" t="s">
        <v>245</v>
      </c>
      <c r="H7" s="218"/>
      <c r="I7" s="218"/>
      <c r="J7" s="218">
        <v>0.17</v>
      </c>
      <c r="K7" s="218">
        <v>0.19</v>
      </c>
      <c r="L7" s="218" t="s">
        <v>245</v>
      </c>
      <c r="M7" s="219">
        <f t="shared" si="1"/>
        <v>0.17</v>
      </c>
      <c r="N7" s="219">
        <f t="shared" si="1"/>
        <v>0.19</v>
      </c>
      <c r="O7" s="220" t="s">
        <v>245</v>
      </c>
    </row>
    <row r="8" spans="1:15">
      <c r="A8" s="218" t="s">
        <v>79</v>
      </c>
      <c r="B8" s="218" t="s">
        <v>232</v>
      </c>
      <c r="C8" s="218" t="str">
        <f t="shared" si="0"/>
        <v>VICElectricity</v>
      </c>
      <c r="D8" s="218">
        <v>0</v>
      </c>
      <c r="E8" s="218">
        <v>0.98</v>
      </c>
      <c r="F8" s="218">
        <v>0.11</v>
      </c>
      <c r="G8" s="218" t="s">
        <v>245</v>
      </c>
      <c r="H8" s="218"/>
      <c r="I8" s="218"/>
      <c r="J8" s="218">
        <v>0.98</v>
      </c>
      <c r="K8" s="218">
        <v>1.0900000000000001</v>
      </c>
      <c r="L8" s="218" t="s">
        <v>245</v>
      </c>
      <c r="M8" s="219">
        <f t="shared" si="1"/>
        <v>0.98</v>
      </c>
      <c r="N8" s="219">
        <f t="shared" si="1"/>
        <v>1.0900000000000001</v>
      </c>
      <c r="O8" s="220" t="s">
        <v>245</v>
      </c>
    </row>
    <row r="9" spans="1:15">
      <c r="A9" s="218" t="s">
        <v>79</v>
      </c>
      <c r="B9" s="218" t="s">
        <v>233</v>
      </c>
      <c r="C9" s="218" t="str">
        <f t="shared" si="0"/>
        <v>WAElectricity</v>
      </c>
      <c r="D9" s="218">
        <v>0</v>
      </c>
      <c r="E9" s="218">
        <v>0.68</v>
      </c>
      <c r="F9" s="218">
        <v>0.02</v>
      </c>
      <c r="G9" s="218" t="s">
        <v>245</v>
      </c>
      <c r="H9" s="218"/>
      <c r="I9" s="218"/>
      <c r="J9" s="218">
        <v>0.68</v>
      </c>
      <c r="K9" s="218">
        <v>0.7</v>
      </c>
      <c r="L9" s="218" t="s">
        <v>245</v>
      </c>
      <c r="M9" s="219">
        <f t="shared" si="1"/>
        <v>0.68</v>
      </c>
      <c r="N9" s="219">
        <f t="shared" si="1"/>
        <v>0.7</v>
      </c>
      <c r="O9" s="220" t="s">
        <v>245</v>
      </c>
    </row>
    <row r="10" spans="1:15">
      <c r="A10" s="218" t="s">
        <v>80</v>
      </c>
      <c r="B10" s="218" t="s">
        <v>219</v>
      </c>
      <c r="C10" s="218" t="str">
        <f t="shared" si="0"/>
        <v>ACTGas</v>
      </c>
      <c r="D10" s="218">
        <v>51.53</v>
      </c>
      <c r="E10" s="218">
        <v>0</v>
      </c>
      <c r="F10" s="218">
        <v>13.1</v>
      </c>
      <c r="G10" s="218" t="s">
        <v>246</v>
      </c>
      <c r="H10" s="218"/>
      <c r="I10" s="218"/>
      <c r="J10" s="221">
        <v>5.1529999999999999E-2</v>
      </c>
      <c r="K10" s="221">
        <v>6.4630000000000007E-2</v>
      </c>
      <c r="L10" s="218" t="s">
        <v>247</v>
      </c>
      <c r="M10" s="219">
        <f>J10*3.6</f>
        <v>0.18550800000000001</v>
      </c>
      <c r="N10" s="219">
        <f>K10*3.6</f>
        <v>0.23266800000000004</v>
      </c>
      <c r="O10" s="220" t="s">
        <v>245</v>
      </c>
    </row>
    <row r="11" spans="1:15">
      <c r="A11" s="218" t="s">
        <v>80</v>
      </c>
      <c r="B11" s="218" t="s">
        <v>220</v>
      </c>
      <c r="C11" s="218" t="str">
        <f t="shared" si="0"/>
        <v>NSWGas</v>
      </c>
      <c r="D11" s="218">
        <v>51.53</v>
      </c>
      <c r="E11" s="218">
        <v>0</v>
      </c>
      <c r="F11" s="218">
        <v>13.1</v>
      </c>
      <c r="G11" s="218" t="s">
        <v>246</v>
      </c>
      <c r="H11" s="218"/>
      <c r="I11" s="218"/>
      <c r="J11" s="221">
        <v>5.1529999999999999E-2</v>
      </c>
      <c r="K11" s="221">
        <v>6.4630000000000007E-2</v>
      </c>
      <c r="L11" s="218" t="s">
        <v>247</v>
      </c>
      <c r="M11" s="219">
        <f t="shared" ref="M11:N17" si="2">J11*3.6</f>
        <v>0.18550800000000001</v>
      </c>
      <c r="N11" s="219">
        <f t="shared" si="2"/>
        <v>0.23266800000000004</v>
      </c>
      <c r="O11" s="220" t="s">
        <v>245</v>
      </c>
    </row>
    <row r="12" spans="1:15">
      <c r="A12" s="218" t="s">
        <v>80</v>
      </c>
      <c r="B12" s="218" t="s">
        <v>228</v>
      </c>
      <c r="C12" s="218" t="str">
        <f t="shared" si="0"/>
        <v>NTGas</v>
      </c>
      <c r="D12" s="218">
        <v>51.53</v>
      </c>
      <c r="E12" s="218">
        <v>0</v>
      </c>
      <c r="F12" s="218">
        <v>0</v>
      </c>
      <c r="G12" s="218" t="s">
        <v>246</v>
      </c>
      <c r="H12" s="218"/>
      <c r="I12" s="218"/>
      <c r="J12" s="221">
        <v>5.1529999999999999E-2</v>
      </c>
      <c r="K12" s="221">
        <v>5.1529999999999999E-2</v>
      </c>
      <c r="L12" s="218" t="s">
        <v>247</v>
      </c>
      <c r="M12" s="219">
        <f t="shared" si="2"/>
        <v>0.18550800000000001</v>
      </c>
      <c r="N12" s="219">
        <f t="shared" si="2"/>
        <v>0.18550800000000001</v>
      </c>
      <c r="O12" s="220" t="s">
        <v>245</v>
      </c>
    </row>
    <row r="13" spans="1:15">
      <c r="A13" s="218" t="s">
        <v>80</v>
      </c>
      <c r="B13" s="218" t="s">
        <v>229</v>
      </c>
      <c r="C13" s="218" t="str">
        <f t="shared" si="0"/>
        <v>QLDGas</v>
      </c>
      <c r="D13" s="218">
        <v>51.53</v>
      </c>
      <c r="E13" s="218">
        <v>0</v>
      </c>
      <c r="F13" s="218">
        <v>8.8000000000000007</v>
      </c>
      <c r="G13" s="218" t="s">
        <v>246</v>
      </c>
      <c r="H13" s="218"/>
      <c r="I13" s="218"/>
      <c r="J13" s="221">
        <v>5.1529999999999999E-2</v>
      </c>
      <c r="K13" s="221">
        <v>6.0330000000000002E-2</v>
      </c>
      <c r="L13" s="218" t="s">
        <v>247</v>
      </c>
      <c r="M13" s="219">
        <f t="shared" si="2"/>
        <v>0.18550800000000001</v>
      </c>
      <c r="N13" s="219">
        <f t="shared" si="2"/>
        <v>0.21718800000000002</v>
      </c>
      <c r="O13" s="220" t="s">
        <v>245</v>
      </c>
    </row>
    <row r="14" spans="1:15">
      <c r="A14" s="218" t="s">
        <v>80</v>
      </c>
      <c r="B14" s="218" t="s">
        <v>230</v>
      </c>
      <c r="C14" s="218" t="str">
        <f t="shared" si="0"/>
        <v>SAGas</v>
      </c>
      <c r="D14" s="218">
        <v>51.53</v>
      </c>
      <c r="E14" s="218">
        <v>0</v>
      </c>
      <c r="F14" s="218">
        <v>10.7</v>
      </c>
      <c r="G14" s="218" t="s">
        <v>246</v>
      </c>
      <c r="H14" s="218"/>
      <c r="I14" s="218"/>
      <c r="J14" s="221">
        <v>5.1529999999999999E-2</v>
      </c>
      <c r="K14" s="221">
        <v>6.2230000000000001E-2</v>
      </c>
      <c r="L14" s="218" t="s">
        <v>247</v>
      </c>
      <c r="M14" s="219">
        <f t="shared" si="2"/>
        <v>0.18550800000000001</v>
      </c>
      <c r="N14" s="219">
        <f t="shared" si="2"/>
        <v>0.224028</v>
      </c>
      <c r="O14" s="220" t="s">
        <v>245</v>
      </c>
    </row>
    <row r="15" spans="1:15">
      <c r="A15" s="218" t="s">
        <v>80</v>
      </c>
      <c r="B15" s="218" t="s">
        <v>231</v>
      </c>
      <c r="C15" s="218" t="str">
        <f t="shared" si="0"/>
        <v>TASGas</v>
      </c>
      <c r="D15" s="218">
        <v>51.53</v>
      </c>
      <c r="E15" s="218">
        <v>0</v>
      </c>
      <c r="F15" s="218">
        <v>0</v>
      </c>
      <c r="G15" s="218" t="s">
        <v>246</v>
      </c>
      <c r="H15" s="218"/>
      <c r="I15" s="218"/>
      <c r="J15" s="221">
        <v>5.1529999999999999E-2</v>
      </c>
      <c r="K15" s="221">
        <v>5.1529999999999999E-2</v>
      </c>
      <c r="L15" s="218" t="s">
        <v>247</v>
      </c>
      <c r="M15" s="219">
        <f t="shared" si="2"/>
        <v>0.18550800000000001</v>
      </c>
      <c r="N15" s="219">
        <f t="shared" si="2"/>
        <v>0.18550800000000001</v>
      </c>
      <c r="O15" s="220" t="s">
        <v>245</v>
      </c>
    </row>
    <row r="16" spans="1:15">
      <c r="A16" s="218" t="s">
        <v>80</v>
      </c>
      <c r="B16" s="218" t="s">
        <v>232</v>
      </c>
      <c r="C16" s="218" t="str">
        <f t="shared" si="0"/>
        <v>VICGas</v>
      </c>
      <c r="D16" s="218">
        <v>51.53</v>
      </c>
      <c r="E16" s="218">
        <v>0</v>
      </c>
      <c r="F16" s="218">
        <v>4</v>
      </c>
      <c r="G16" s="218" t="s">
        <v>246</v>
      </c>
      <c r="H16" s="218"/>
      <c r="I16" s="218"/>
      <c r="J16" s="221">
        <v>5.1529999999999999E-2</v>
      </c>
      <c r="K16" s="221">
        <v>5.5530000000000003E-2</v>
      </c>
      <c r="L16" s="218" t="s">
        <v>247</v>
      </c>
      <c r="M16" s="219">
        <f t="shared" si="2"/>
        <v>0.18550800000000001</v>
      </c>
      <c r="N16" s="219">
        <f t="shared" si="2"/>
        <v>0.199908</v>
      </c>
      <c r="O16" s="220" t="s">
        <v>245</v>
      </c>
    </row>
    <row r="17" spans="1:15">
      <c r="A17" s="218" t="s">
        <v>80</v>
      </c>
      <c r="B17" s="218" t="s">
        <v>233</v>
      </c>
      <c r="C17" s="218" t="str">
        <f t="shared" si="0"/>
        <v>WAGas</v>
      </c>
      <c r="D17" s="218">
        <v>51.53</v>
      </c>
      <c r="E17" s="218">
        <v>0</v>
      </c>
      <c r="F17" s="218">
        <v>4.0999999999999996</v>
      </c>
      <c r="G17" s="218" t="s">
        <v>246</v>
      </c>
      <c r="H17" s="218"/>
      <c r="I17" s="218"/>
      <c r="J17" s="221">
        <v>5.1529999999999999E-2</v>
      </c>
      <c r="K17" s="221">
        <v>5.5629999999999999E-2</v>
      </c>
      <c r="L17" s="218" t="s">
        <v>247</v>
      </c>
      <c r="M17" s="219">
        <f t="shared" si="2"/>
        <v>0.18550800000000001</v>
      </c>
      <c r="N17" s="219">
        <f t="shared" si="2"/>
        <v>0.200268</v>
      </c>
      <c r="O17" s="220" t="s">
        <v>245</v>
      </c>
    </row>
    <row r="18" spans="1:15">
      <c r="A18" s="218" t="s">
        <v>81</v>
      </c>
      <c r="B18" s="218" t="s">
        <v>248</v>
      </c>
      <c r="C18" s="218"/>
      <c r="D18" s="218">
        <v>90.24</v>
      </c>
      <c r="E18" s="218">
        <v>0</v>
      </c>
      <c r="F18" s="218">
        <v>3</v>
      </c>
      <c r="G18" s="218" t="s">
        <v>246</v>
      </c>
      <c r="H18" s="218">
        <v>27</v>
      </c>
      <c r="I18" s="218" t="s">
        <v>249</v>
      </c>
      <c r="J18" s="221">
        <v>2.43648</v>
      </c>
      <c r="K18" s="221">
        <v>2.5174799999999999</v>
      </c>
      <c r="L18" s="218" t="s">
        <v>250</v>
      </c>
      <c r="M18" s="219">
        <f>(D18+E18)*0.0036</f>
        <v>0.32486399999999999</v>
      </c>
      <c r="N18" s="219">
        <f>(D18+E18+F18)*0.0036</f>
        <v>0.33566399999999996</v>
      </c>
      <c r="O18" s="220" t="s">
        <v>245</v>
      </c>
    </row>
    <row r="19" spans="1:15">
      <c r="A19" s="218" t="s">
        <v>251</v>
      </c>
      <c r="B19" s="218" t="s">
        <v>248</v>
      </c>
      <c r="C19" s="218"/>
      <c r="D19" s="218">
        <v>70.2</v>
      </c>
      <c r="E19" s="218">
        <v>0</v>
      </c>
      <c r="F19" s="218">
        <v>3.6</v>
      </c>
      <c r="G19" s="218" t="s">
        <v>246</v>
      </c>
      <c r="H19" s="218">
        <v>38.6</v>
      </c>
      <c r="I19" s="218" t="s">
        <v>252</v>
      </c>
      <c r="J19" s="221">
        <v>2.7097199999999999</v>
      </c>
      <c r="K19" s="221">
        <v>2.8486799999999999</v>
      </c>
      <c r="L19" s="218" t="s">
        <v>253</v>
      </c>
      <c r="M19" s="219">
        <f>(D19+E19)*0.0036</f>
        <v>0.25272</v>
      </c>
      <c r="N19" s="219">
        <f>(D19+E19+F19)*0.0036</f>
        <v>0.26567999999999997</v>
      </c>
      <c r="O19" s="220" t="s">
        <v>245</v>
      </c>
    </row>
    <row r="20" spans="1:15">
      <c r="A20" s="218" t="s">
        <v>254</v>
      </c>
      <c r="B20" s="218" t="s">
        <v>248</v>
      </c>
      <c r="C20" s="218"/>
      <c r="D20" s="218">
        <v>60.6</v>
      </c>
      <c r="E20" s="218">
        <v>0</v>
      </c>
      <c r="F20" s="218">
        <v>3.6</v>
      </c>
      <c r="G20" s="218" t="s">
        <v>246</v>
      </c>
      <c r="H20" s="218">
        <v>25.7</v>
      </c>
      <c r="I20" s="218" t="s">
        <v>252</v>
      </c>
      <c r="J20" s="221">
        <v>1.55742</v>
      </c>
      <c r="K20" s="221">
        <v>1.64994</v>
      </c>
      <c r="L20" s="218" t="s">
        <v>253</v>
      </c>
      <c r="M20" s="219">
        <f>(D20+E20)*0.0036</f>
        <v>0.21815999999999999</v>
      </c>
      <c r="N20" s="219">
        <f>(D20+E20+F20)*0.0036</f>
        <v>0.23111999999999999</v>
      </c>
      <c r="O20" s="220" t="s">
        <v>245</v>
      </c>
    </row>
    <row r="21" spans="1:15" ht="14.1" customHeight="1"/>
  </sheetData>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dimension ref="A1:AH269"/>
  <sheetViews>
    <sheetView tabSelected="1" topLeftCell="A11" zoomScale="85" zoomScaleNormal="85" zoomScaleSheetLayoutView="70" workbookViewId="0">
      <selection activeCell="H17" sqref="H17:I20"/>
    </sheetView>
  </sheetViews>
  <sheetFormatPr defaultColWidth="9.28515625" defaultRowHeight="12.75"/>
  <cols>
    <col min="1" max="1" width="3.28515625" style="46" customWidth="1"/>
    <col min="2" max="2" width="19.28515625" style="46" customWidth="1"/>
    <col min="3" max="3" width="5.140625" style="46" customWidth="1"/>
    <col min="4" max="4" width="19.28515625" style="46" customWidth="1"/>
    <col min="5" max="6" width="17.7109375" style="46" customWidth="1"/>
    <col min="7" max="7" width="2.28515625" style="46" customWidth="1"/>
    <col min="8" max="8" width="9.42578125" style="46" customWidth="1"/>
    <col min="9" max="9" width="5.28515625" style="46" customWidth="1"/>
    <col min="10" max="10" width="22.28515625" style="46" customWidth="1"/>
    <col min="11" max="11" width="19.28515625" style="46" customWidth="1"/>
    <col min="12" max="12" width="17.7109375" style="46" customWidth="1"/>
    <col min="13" max="13" width="15" style="46" bestFit="1" customWidth="1"/>
    <col min="14" max="14" width="7.85546875" style="46" customWidth="1"/>
    <col min="15" max="15" width="9.28515625" style="46"/>
    <col min="16" max="17" width="18.5703125" style="46" customWidth="1"/>
    <col min="18" max="18" width="20.7109375" style="46" customWidth="1"/>
    <col min="19" max="19" width="15" style="46" bestFit="1" customWidth="1"/>
    <col min="20" max="20" width="8.7109375" style="46" customWidth="1"/>
    <col min="21" max="24" width="18.7109375" style="46" customWidth="1"/>
    <col min="25" max="25" width="15" style="46" bestFit="1" customWidth="1"/>
    <col min="26" max="26" width="14.140625" style="46" bestFit="1" customWidth="1"/>
    <col min="27" max="29" width="9.28515625" style="46"/>
    <col min="30" max="30" width="44.7109375" style="46" customWidth="1"/>
    <col min="31" max="31" width="13.85546875" style="46" customWidth="1"/>
    <col min="32" max="262" width="9.28515625" style="46"/>
    <col min="263" max="263" width="3.28515625" style="46" customWidth="1"/>
    <col min="264" max="264" width="19.7109375" style="46" customWidth="1"/>
    <col min="265" max="265" width="14.7109375" style="46" customWidth="1"/>
    <col min="266" max="266" width="17.28515625" style="46" customWidth="1"/>
    <col min="267" max="267" width="16.42578125" style="46" customWidth="1"/>
    <col min="268" max="268" width="14.28515625" style="46" customWidth="1"/>
    <col min="269" max="269" width="2.28515625" style="46" customWidth="1"/>
    <col min="270" max="270" width="9.42578125" style="46" customWidth="1"/>
    <col min="271" max="271" width="8.7109375" style="46" customWidth="1"/>
    <col min="272" max="272" width="20.28515625" style="46" bestFit="1" customWidth="1"/>
    <col min="273" max="273" width="12.7109375" style="46" bestFit="1" customWidth="1"/>
    <col min="274" max="274" width="9.28515625" style="46"/>
    <col min="275" max="275" width="12.7109375" style="46" bestFit="1" customWidth="1"/>
    <col min="276" max="518" width="9.28515625" style="46"/>
    <col min="519" max="519" width="3.28515625" style="46" customWidth="1"/>
    <col min="520" max="520" width="19.7109375" style="46" customWidth="1"/>
    <col min="521" max="521" width="14.7109375" style="46" customWidth="1"/>
    <col min="522" max="522" width="17.28515625" style="46" customWidth="1"/>
    <col min="523" max="523" width="16.42578125" style="46" customWidth="1"/>
    <col min="524" max="524" width="14.28515625" style="46" customWidth="1"/>
    <col min="525" max="525" width="2.28515625" style="46" customWidth="1"/>
    <col min="526" max="526" width="9.42578125" style="46" customWidth="1"/>
    <col min="527" max="527" width="8.7109375" style="46" customWidth="1"/>
    <col min="528" max="528" width="20.28515625" style="46" bestFit="1" customWidth="1"/>
    <col min="529" max="529" width="12.7109375" style="46" bestFit="1" customWidth="1"/>
    <col min="530" max="530" width="9.28515625" style="46"/>
    <col min="531" max="531" width="12.7109375" style="46" bestFit="1" customWidth="1"/>
    <col min="532" max="774" width="9.28515625" style="46"/>
    <col min="775" max="775" width="3.28515625" style="46" customWidth="1"/>
    <col min="776" max="776" width="19.7109375" style="46" customWidth="1"/>
    <col min="777" max="777" width="14.7109375" style="46" customWidth="1"/>
    <col min="778" max="778" width="17.28515625" style="46" customWidth="1"/>
    <col min="779" max="779" width="16.42578125" style="46" customWidth="1"/>
    <col min="780" max="780" width="14.28515625" style="46" customWidth="1"/>
    <col min="781" max="781" width="2.28515625" style="46" customWidth="1"/>
    <col min="782" max="782" width="9.42578125" style="46" customWidth="1"/>
    <col min="783" max="783" width="8.7109375" style="46" customWidth="1"/>
    <col min="784" max="784" width="20.28515625" style="46" bestFit="1" customWidth="1"/>
    <col min="785" max="785" width="12.7109375" style="46" bestFit="1" customWidth="1"/>
    <col min="786" max="786" width="9.28515625" style="46"/>
    <col min="787" max="787" width="12.7109375" style="46" bestFit="1" customWidth="1"/>
    <col min="788" max="1030" width="9.28515625" style="46"/>
    <col min="1031" max="1031" width="3.28515625" style="46" customWidth="1"/>
    <col min="1032" max="1032" width="19.7109375" style="46" customWidth="1"/>
    <col min="1033" max="1033" width="14.7109375" style="46" customWidth="1"/>
    <col min="1034" max="1034" width="17.28515625" style="46" customWidth="1"/>
    <col min="1035" max="1035" width="16.42578125" style="46" customWidth="1"/>
    <col min="1036" max="1036" width="14.28515625" style="46" customWidth="1"/>
    <col min="1037" max="1037" width="2.28515625" style="46" customWidth="1"/>
    <col min="1038" max="1038" width="9.42578125" style="46" customWidth="1"/>
    <col min="1039" max="1039" width="8.7109375" style="46" customWidth="1"/>
    <col min="1040" max="1040" width="20.28515625" style="46" bestFit="1" customWidth="1"/>
    <col min="1041" max="1041" width="12.7109375" style="46" bestFit="1" customWidth="1"/>
    <col min="1042" max="1042" width="9.28515625" style="46"/>
    <col min="1043" max="1043" width="12.7109375" style="46" bestFit="1" customWidth="1"/>
    <col min="1044" max="1286" width="9.28515625" style="46"/>
    <col min="1287" max="1287" width="3.28515625" style="46" customWidth="1"/>
    <col min="1288" max="1288" width="19.7109375" style="46" customWidth="1"/>
    <col min="1289" max="1289" width="14.7109375" style="46" customWidth="1"/>
    <col min="1290" max="1290" width="17.28515625" style="46" customWidth="1"/>
    <col min="1291" max="1291" width="16.42578125" style="46" customWidth="1"/>
    <col min="1292" max="1292" width="14.28515625" style="46" customWidth="1"/>
    <col min="1293" max="1293" width="2.28515625" style="46" customWidth="1"/>
    <col min="1294" max="1294" width="9.42578125" style="46" customWidth="1"/>
    <col min="1295" max="1295" width="8.7109375" style="46" customWidth="1"/>
    <col min="1296" max="1296" width="20.28515625" style="46" bestFit="1" customWidth="1"/>
    <col min="1297" max="1297" width="12.7109375" style="46" bestFit="1" customWidth="1"/>
    <col min="1298" max="1298" width="9.28515625" style="46"/>
    <col min="1299" max="1299" width="12.7109375" style="46" bestFit="1" customWidth="1"/>
    <col min="1300" max="1542" width="9.28515625" style="46"/>
    <col min="1543" max="1543" width="3.28515625" style="46" customWidth="1"/>
    <col min="1544" max="1544" width="19.7109375" style="46" customWidth="1"/>
    <col min="1545" max="1545" width="14.7109375" style="46" customWidth="1"/>
    <col min="1546" max="1546" width="17.28515625" style="46" customWidth="1"/>
    <col min="1547" max="1547" width="16.42578125" style="46" customWidth="1"/>
    <col min="1548" max="1548" width="14.28515625" style="46" customWidth="1"/>
    <col min="1549" max="1549" width="2.28515625" style="46" customWidth="1"/>
    <col min="1550" max="1550" width="9.42578125" style="46" customWidth="1"/>
    <col min="1551" max="1551" width="8.7109375" style="46" customWidth="1"/>
    <col min="1552" max="1552" width="20.28515625" style="46" bestFit="1" customWidth="1"/>
    <col min="1553" max="1553" width="12.7109375" style="46" bestFit="1" customWidth="1"/>
    <col min="1554" max="1554" width="9.28515625" style="46"/>
    <col min="1555" max="1555" width="12.7109375" style="46" bestFit="1" customWidth="1"/>
    <col min="1556" max="1798" width="9.28515625" style="46"/>
    <col min="1799" max="1799" width="3.28515625" style="46" customWidth="1"/>
    <col min="1800" max="1800" width="19.7109375" style="46" customWidth="1"/>
    <col min="1801" max="1801" width="14.7109375" style="46" customWidth="1"/>
    <col min="1802" max="1802" width="17.28515625" style="46" customWidth="1"/>
    <col min="1803" max="1803" width="16.42578125" style="46" customWidth="1"/>
    <col min="1804" max="1804" width="14.28515625" style="46" customWidth="1"/>
    <col min="1805" max="1805" width="2.28515625" style="46" customWidth="1"/>
    <col min="1806" max="1806" width="9.42578125" style="46" customWidth="1"/>
    <col min="1807" max="1807" width="8.7109375" style="46" customWidth="1"/>
    <col min="1808" max="1808" width="20.28515625" style="46" bestFit="1" customWidth="1"/>
    <col min="1809" max="1809" width="12.7109375" style="46" bestFit="1" customWidth="1"/>
    <col min="1810" max="1810" width="9.28515625" style="46"/>
    <col min="1811" max="1811" width="12.7109375" style="46" bestFit="1" customWidth="1"/>
    <col min="1812" max="2054" width="9.28515625" style="46"/>
    <col min="2055" max="2055" width="3.28515625" style="46" customWidth="1"/>
    <col min="2056" max="2056" width="19.7109375" style="46" customWidth="1"/>
    <col min="2057" max="2057" width="14.7109375" style="46" customWidth="1"/>
    <col min="2058" max="2058" width="17.28515625" style="46" customWidth="1"/>
    <col min="2059" max="2059" width="16.42578125" style="46" customWidth="1"/>
    <col min="2060" max="2060" width="14.28515625" style="46" customWidth="1"/>
    <col min="2061" max="2061" width="2.28515625" style="46" customWidth="1"/>
    <col min="2062" max="2062" width="9.42578125" style="46" customWidth="1"/>
    <col min="2063" max="2063" width="8.7109375" style="46" customWidth="1"/>
    <col min="2064" max="2064" width="20.28515625" style="46" bestFit="1" customWidth="1"/>
    <col min="2065" max="2065" width="12.7109375" style="46" bestFit="1" customWidth="1"/>
    <col min="2066" max="2066" width="9.28515625" style="46"/>
    <col min="2067" max="2067" width="12.7109375" style="46" bestFit="1" customWidth="1"/>
    <col min="2068" max="2310" width="9.28515625" style="46"/>
    <col min="2311" max="2311" width="3.28515625" style="46" customWidth="1"/>
    <col min="2312" max="2312" width="19.7109375" style="46" customWidth="1"/>
    <col min="2313" max="2313" width="14.7109375" style="46" customWidth="1"/>
    <col min="2314" max="2314" width="17.28515625" style="46" customWidth="1"/>
    <col min="2315" max="2315" width="16.42578125" style="46" customWidth="1"/>
    <col min="2316" max="2316" width="14.28515625" style="46" customWidth="1"/>
    <col min="2317" max="2317" width="2.28515625" style="46" customWidth="1"/>
    <col min="2318" max="2318" width="9.42578125" style="46" customWidth="1"/>
    <col min="2319" max="2319" width="8.7109375" style="46" customWidth="1"/>
    <col min="2320" max="2320" width="20.28515625" style="46" bestFit="1" customWidth="1"/>
    <col min="2321" max="2321" width="12.7109375" style="46" bestFit="1" customWidth="1"/>
    <col min="2322" max="2322" width="9.28515625" style="46"/>
    <col min="2323" max="2323" width="12.7109375" style="46" bestFit="1" customWidth="1"/>
    <col min="2324" max="2566" width="9.28515625" style="46"/>
    <col min="2567" max="2567" width="3.28515625" style="46" customWidth="1"/>
    <col min="2568" max="2568" width="19.7109375" style="46" customWidth="1"/>
    <col min="2569" max="2569" width="14.7109375" style="46" customWidth="1"/>
    <col min="2570" max="2570" width="17.28515625" style="46" customWidth="1"/>
    <col min="2571" max="2571" width="16.42578125" style="46" customWidth="1"/>
    <col min="2572" max="2572" width="14.28515625" style="46" customWidth="1"/>
    <col min="2573" max="2573" width="2.28515625" style="46" customWidth="1"/>
    <col min="2574" max="2574" width="9.42578125" style="46" customWidth="1"/>
    <col min="2575" max="2575" width="8.7109375" style="46" customWidth="1"/>
    <col min="2576" max="2576" width="20.28515625" style="46" bestFit="1" customWidth="1"/>
    <col min="2577" max="2577" width="12.7109375" style="46" bestFit="1" customWidth="1"/>
    <col min="2578" max="2578" width="9.28515625" style="46"/>
    <col min="2579" max="2579" width="12.7109375" style="46" bestFit="1" customWidth="1"/>
    <col min="2580" max="2822" width="9.28515625" style="46"/>
    <col min="2823" max="2823" width="3.28515625" style="46" customWidth="1"/>
    <col min="2824" max="2824" width="19.7109375" style="46" customWidth="1"/>
    <col min="2825" max="2825" width="14.7109375" style="46" customWidth="1"/>
    <col min="2826" max="2826" width="17.28515625" style="46" customWidth="1"/>
    <col min="2827" max="2827" width="16.42578125" style="46" customWidth="1"/>
    <col min="2828" max="2828" width="14.28515625" style="46" customWidth="1"/>
    <col min="2829" max="2829" width="2.28515625" style="46" customWidth="1"/>
    <col min="2830" max="2830" width="9.42578125" style="46" customWidth="1"/>
    <col min="2831" max="2831" width="8.7109375" style="46" customWidth="1"/>
    <col min="2832" max="2832" width="20.28515625" style="46" bestFit="1" customWidth="1"/>
    <col min="2833" max="2833" width="12.7109375" style="46" bestFit="1" customWidth="1"/>
    <col min="2834" max="2834" width="9.28515625" style="46"/>
    <col min="2835" max="2835" width="12.7109375" style="46" bestFit="1" customWidth="1"/>
    <col min="2836" max="3078" width="9.28515625" style="46"/>
    <col min="3079" max="3079" width="3.28515625" style="46" customWidth="1"/>
    <col min="3080" max="3080" width="19.7109375" style="46" customWidth="1"/>
    <col min="3081" max="3081" width="14.7109375" style="46" customWidth="1"/>
    <col min="3082" max="3082" width="17.28515625" style="46" customWidth="1"/>
    <col min="3083" max="3083" width="16.42578125" style="46" customWidth="1"/>
    <col min="3084" max="3084" width="14.28515625" style="46" customWidth="1"/>
    <col min="3085" max="3085" width="2.28515625" style="46" customWidth="1"/>
    <col min="3086" max="3086" width="9.42578125" style="46" customWidth="1"/>
    <col min="3087" max="3087" width="8.7109375" style="46" customWidth="1"/>
    <col min="3088" max="3088" width="20.28515625" style="46" bestFit="1" customWidth="1"/>
    <col min="3089" max="3089" width="12.7109375" style="46" bestFit="1" customWidth="1"/>
    <col min="3090" max="3090" width="9.28515625" style="46"/>
    <col min="3091" max="3091" width="12.7109375" style="46" bestFit="1" customWidth="1"/>
    <col min="3092" max="3334" width="9.28515625" style="46"/>
    <col min="3335" max="3335" width="3.28515625" style="46" customWidth="1"/>
    <col min="3336" max="3336" width="19.7109375" style="46" customWidth="1"/>
    <col min="3337" max="3337" width="14.7109375" style="46" customWidth="1"/>
    <col min="3338" max="3338" width="17.28515625" style="46" customWidth="1"/>
    <col min="3339" max="3339" width="16.42578125" style="46" customWidth="1"/>
    <col min="3340" max="3340" width="14.28515625" style="46" customWidth="1"/>
    <col min="3341" max="3341" width="2.28515625" style="46" customWidth="1"/>
    <col min="3342" max="3342" width="9.42578125" style="46" customWidth="1"/>
    <col min="3343" max="3343" width="8.7109375" style="46" customWidth="1"/>
    <col min="3344" max="3344" width="20.28515625" style="46" bestFit="1" customWidth="1"/>
    <col min="3345" max="3345" width="12.7109375" style="46" bestFit="1" customWidth="1"/>
    <col min="3346" max="3346" width="9.28515625" style="46"/>
    <col min="3347" max="3347" width="12.7109375" style="46" bestFit="1" customWidth="1"/>
    <col min="3348" max="3590" width="9.28515625" style="46"/>
    <col min="3591" max="3591" width="3.28515625" style="46" customWidth="1"/>
    <col min="3592" max="3592" width="19.7109375" style="46" customWidth="1"/>
    <col min="3593" max="3593" width="14.7109375" style="46" customWidth="1"/>
    <col min="3594" max="3594" width="17.28515625" style="46" customWidth="1"/>
    <col min="3595" max="3595" width="16.42578125" style="46" customWidth="1"/>
    <col min="3596" max="3596" width="14.28515625" style="46" customWidth="1"/>
    <col min="3597" max="3597" width="2.28515625" style="46" customWidth="1"/>
    <col min="3598" max="3598" width="9.42578125" style="46" customWidth="1"/>
    <col min="3599" max="3599" width="8.7109375" style="46" customWidth="1"/>
    <col min="3600" max="3600" width="20.28515625" style="46" bestFit="1" customWidth="1"/>
    <col min="3601" max="3601" width="12.7109375" style="46" bestFit="1" customWidth="1"/>
    <col min="3602" max="3602" width="9.28515625" style="46"/>
    <col min="3603" max="3603" width="12.7109375" style="46" bestFit="1" customWidth="1"/>
    <col min="3604" max="3846" width="9.28515625" style="46"/>
    <col min="3847" max="3847" width="3.28515625" style="46" customWidth="1"/>
    <col min="3848" max="3848" width="19.7109375" style="46" customWidth="1"/>
    <col min="3849" max="3849" width="14.7109375" style="46" customWidth="1"/>
    <col min="3850" max="3850" width="17.28515625" style="46" customWidth="1"/>
    <col min="3851" max="3851" width="16.42578125" style="46" customWidth="1"/>
    <col min="3852" max="3852" width="14.28515625" style="46" customWidth="1"/>
    <col min="3853" max="3853" width="2.28515625" style="46" customWidth="1"/>
    <col min="3854" max="3854" width="9.42578125" style="46" customWidth="1"/>
    <col min="3855" max="3855" width="8.7109375" style="46" customWidth="1"/>
    <col min="3856" max="3856" width="20.28515625" style="46" bestFit="1" customWidth="1"/>
    <col min="3857" max="3857" width="12.7109375" style="46" bestFit="1" customWidth="1"/>
    <col min="3858" max="3858" width="9.28515625" style="46"/>
    <col min="3859" max="3859" width="12.7109375" style="46" bestFit="1" customWidth="1"/>
    <col min="3860" max="4102" width="9.28515625" style="46"/>
    <col min="4103" max="4103" width="3.28515625" style="46" customWidth="1"/>
    <col min="4104" max="4104" width="19.7109375" style="46" customWidth="1"/>
    <col min="4105" max="4105" width="14.7109375" style="46" customWidth="1"/>
    <col min="4106" max="4106" width="17.28515625" style="46" customWidth="1"/>
    <col min="4107" max="4107" width="16.42578125" style="46" customWidth="1"/>
    <col min="4108" max="4108" width="14.28515625" style="46" customWidth="1"/>
    <col min="4109" max="4109" width="2.28515625" style="46" customWidth="1"/>
    <col min="4110" max="4110" width="9.42578125" style="46" customWidth="1"/>
    <col min="4111" max="4111" width="8.7109375" style="46" customWidth="1"/>
    <col min="4112" max="4112" width="20.28515625" style="46" bestFit="1" customWidth="1"/>
    <col min="4113" max="4113" width="12.7109375" style="46" bestFit="1" customWidth="1"/>
    <col min="4114" max="4114" width="9.28515625" style="46"/>
    <col min="4115" max="4115" width="12.7109375" style="46" bestFit="1" customWidth="1"/>
    <col min="4116" max="4358" width="9.28515625" style="46"/>
    <col min="4359" max="4359" width="3.28515625" style="46" customWidth="1"/>
    <col min="4360" max="4360" width="19.7109375" style="46" customWidth="1"/>
    <col min="4361" max="4361" width="14.7109375" style="46" customWidth="1"/>
    <col min="4362" max="4362" width="17.28515625" style="46" customWidth="1"/>
    <col min="4363" max="4363" width="16.42578125" style="46" customWidth="1"/>
    <col min="4364" max="4364" width="14.28515625" style="46" customWidth="1"/>
    <col min="4365" max="4365" width="2.28515625" style="46" customWidth="1"/>
    <col min="4366" max="4366" width="9.42578125" style="46" customWidth="1"/>
    <col min="4367" max="4367" width="8.7109375" style="46" customWidth="1"/>
    <col min="4368" max="4368" width="20.28515625" style="46" bestFit="1" customWidth="1"/>
    <col min="4369" max="4369" width="12.7109375" style="46" bestFit="1" customWidth="1"/>
    <col min="4370" max="4370" width="9.28515625" style="46"/>
    <col min="4371" max="4371" width="12.7109375" style="46" bestFit="1" customWidth="1"/>
    <col min="4372" max="4614" width="9.28515625" style="46"/>
    <col min="4615" max="4615" width="3.28515625" style="46" customWidth="1"/>
    <col min="4616" max="4616" width="19.7109375" style="46" customWidth="1"/>
    <col min="4617" max="4617" width="14.7109375" style="46" customWidth="1"/>
    <col min="4618" max="4618" width="17.28515625" style="46" customWidth="1"/>
    <col min="4619" max="4619" width="16.42578125" style="46" customWidth="1"/>
    <col min="4620" max="4620" width="14.28515625" style="46" customWidth="1"/>
    <col min="4621" max="4621" width="2.28515625" style="46" customWidth="1"/>
    <col min="4622" max="4622" width="9.42578125" style="46" customWidth="1"/>
    <col min="4623" max="4623" width="8.7109375" style="46" customWidth="1"/>
    <col min="4624" max="4624" width="20.28515625" style="46" bestFit="1" customWidth="1"/>
    <col min="4625" max="4625" width="12.7109375" style="46" bestFit="1" customWidth="1"/>
    <col min="4626" max="4626" width="9.28515625" style="46"/>
    <col min="4627" max="4627" width="12.7109375" style="46" bestFit="1" customWidth="1"/>
    <col min="4628" max="4870" width="9.28515625" style="46"/>
    <col min="4871" max="4871" width="3.28515625" style="46" customWidth="1"/>
    <col min="4872" max="4872" width="19.7109375" style="46" customWidth="1"/>
    <col min="4873" max="4873" width="14.7109375" style="46" customWidth="1"/>
    <col min="4874" max="4874" width="17.28515625" style="46" customWidth="1"/>
    <col min="4875" max="4875" width="16.42578125" style="46" customWidth="1"/>
    <col min="4876" max="4876" width="14.28515625" style="46" customWidth="1"/>
    <col min="4877" max="4877" width="2.28515625" style="46" customWidth="1"/>
    <col min="4878" max="4878" width="9.42578125" style="46" customWidth="1"/>
    <col min="4879" max="4879" width="8.7109375" style="46" customWidth="1"/>
    <col min="4880" max="4880" width="20.28515625" style="46" bestFit="1" customWidth="1"/>
    <col min="4881" max="4881" width="12.7109375" style="46" bestFit="1" customWidth="1"/>
    <col min="4882" max="4882" width="9.28515625" style="46"/>
    <col min="4883" max="4883" width="12.7109375" style="46" bestFit="1" customWidth="1"/>
    <col min="4884" max="5126" width="9.28515625" style="46"/>
    <col min="5127" max="5127" width="3.28515625" style="46" customWidth="1"/>
    <col min="5128" max="5128" width="19.7109375" style="46" customWidth="1"/>
    <col min="5129" max="5129" width="14.7109375" style="46" customWidth="1"/>
    <col min="5130" max="5130" width="17.28515625" style="46" customWidth="1"/>
    <col min="5131" max="5131" width="16.42578125" style="46" customWidth="1"/>
    <col min="5132" max="5132" width="14.28515625" style="46" customWidth="1"/>
    <col min="5133" max="5133" width="2.28515625" style="46" customWidth="1"/>
    <col min="5134" max="5134" width="9.42578125" style="46" customWidth="1"/>
    <col min="5135" max="5135" width="8.7109375" style="46" customWidth="1"/>
    <col min="5136" max="5136" width="20.28515625" style="46" bestFit="1" customWidth="1"/>
    <col min="5137" max="5137" width="12.7109375" style="46" bestFit="1" customWidth="1"/>
    <col min="5138" max="5138" width="9.28515625" style="46"/>
    <col min="5139" max="5139" width="12.7109375" style="46" bestFit="1" customWidth="1"/>
    <col min="5140" max="5382" width="9.28515625" style="46"/>
    <col min="5383" max="5383" width="3.28515625" style="46" customWidth="1"/>
    <col min="5384" max="5384" width="19.7109375" style="46" customWidth="1"/>
    <col min="5385" max="5385" width="14.7109375" style="46" customWidth="1"/>
    <col min="5386" max="5386" width="17.28515625" style="46" customWidth="1"/>
    <col min="5387" max="5387" width="16.42578125" style="46" customWidth="1"/>
    <col min="5388" max="5388" width="14.28515625" style="46" customWidth="1"/>
    <col min="5389" max="5389" width="2.28515625" style="46" customWidth="1"/>
    <col min="5390" max="5390" width="9.42578125" style="46" customWidth="1"/>
    <col min="5391" max="5391" width="8.7109375" style="46" customWidth="1"/>
    <col min="5392" max="5392" width="20.28515625" style="46" bestFit="1" customWidth="1"/>
    <col min="5393" max="5393" width="12.7109375" style="46" bestFit="1" customWidth="1"/>
    <col min="5394" max="5394" width="9.28515625" style="46"/>
    <col min="5395" max="5395" width="12.7109375" style="46" bestFit="1" customWidth="1"/>
    <col min="5396" max="5638" width="9.28515625" style="46"/>
    <col min="5639" max="5639" width="3.28515625" style="46" customWidth="1"/>
    <col min="5640" max="5640" width="19.7109375" style="46" customWidth="1"/>
    <col min="5641" max="5641" width="14.7109375" style="46" customWidth="1"/>
    <col min="5642" max="5642" width="17.28515625" style="46" customWidth="1"/>
    <col min="5643" max="5643" width="16.42578125" style="46" customWidth="1"/>
    <col min="5644" max="5644" width="14.28515625" style="46" customWidth="1"/>
    <col min="5645" max="5645" width="2.28515625" style="46" customWidth="1"/>
    <col min="5646" max="5646" width="9.42578125" style="46" customWidth="1"/>
    <col min="5647" max="5647" width="8.7109375" style="46" customWidth="1"/>
    <col min="5648" max="5648" width="20.28515625" style="46" bestFit="1" customWidth="1"/>
    <col min="5649" max="5649" width="12.7109375" style="46" bestFit="1" customWidth="1"/>
    <col min="5650" max="5650" width="9.28515625" style="46"/>
    <col min="5651" max="5651" width="12.7109375" style="46" bestFit="1" customWidth="1"/>
    <col min="5652" max="5894" width="9.28515625" style="46"/>
    <col min="5895" max="5895" width="3.28515625" style="46" customWidth="1"/>
    <col min="5896" max="5896" width="19.7109375" style="46" customWidth="1"/>
    <col min="5897" max="5897" width="14.7109375" style="46" customWidth="1"/>
    <col min="5898" max="5898" width="17.28515625" style="46" customWidth="1"/>
    <col min="5899" max="5899" width="16.42578125" style="46" customWidth="1"/>
    <col min="5900" max="5900" width="14.28515625" style="46" customWidth="1"/>
    <col min="5901" max="5901" width="2.28515625" style="46" customWidth="1"/>
    <col min="5902" max="5902" width="9.42578125" style="46" customWidth="1"/>
    <col min="5903" max="5903" width="8.7109375" style="46" customWidth="1"/>
    <col min="5904" max="5904" width="20.28515625" style="46" bestFit="1" customWidth="1"/>
    <col min="5905" max="5905" width="12.7109375" style="46" bestFit="1" customWidth="1"/>
    <col min="5906" max="5906" width="9.28515625" style="46"/>
    <col min="5907" max="5907" width="12.7109375" style="46" bestFit="1" customWidth="1"/>
    <col min="5908" max="6150" width="9.28515625" style="46"/>
    <col min="6151" max="6151" width="3.28515625" style="46" customWidth="1"/>
    <col min="6152" max="6152" width="19.7109375" style="46" customWidth="1"/>
    <col min="6153" max="6153" width="14.7109375" style="46" customWidth="1"/>
    <col min="6154" max="6154" width="17.28515625" style="46" customWidth="1"/>
    <col min="6155" max="6155" width="16.42578125" style="46" customWidth="1"/>
    <col min="6156" max="6156" width="14.28515625" style="46" customWidth="1"/>
    <col min="6157" max="6157" width="2.28515625" style="46" customWidth="1"/>
    <col min="6158" max="6158" width="9.42578125" style="46" customWidth="1"/>
    <col min="6159" max="6159" width="8.7109375" style="46" customWidth="1"/>
    <col min="6160" max="6160" width="20.28515625" style="46" bestFit="1" customWidth="1"/>
    <col min="6161" max="6161" width="12.7109375" style="46" bestFit="1" customWidth="1"/>
    <col min="6162" max="6162" width="9.28515625" style="46"/>
    <col min="6163" max="6163" width="12.7109375" style="46" bestFit="1" customWidth="1"/>
    <col min="6164" max="6406" width="9.28515625" style="46"/>
    <col min="6407" max="6407" width="3.28515625" style="46" customWidth="1"/>
    <col min="6408" max="6408" width="19.7109375" style="46" customWidth="1"/>
    <col min="6409" max="6409" width="14.7109375" style="46" customWidth="1"/>
    <col min="6410" max="6410" width="17.28515625" style="46" customWidth="1"/>
    <col min="6411" max="6411" width="16.42578125" style="46" customWidth="1"/>
    <col min="6412" max="6412" width="14.28515625" style="46" customWidth="1"/>
    <col min="6413" max="6413" width="2.28515625" style="46" customWidth="1"/>
    <col min="6414" max="6414" width="9.42578125" style="46" customWidth="1"/>
    <col min="6415" max="6415" width="8.7109375" style="46" customWidth="1"/>
    <col min="6416" max="6416" width="20.28515625" style="46" bestFit="1" customWidth="1"/>
    <col min="6417" max="6417" width="12.7109375" style="46" bestFit="1" customWidth="1"/>
    <col min="6418" max="6418" width="9.28515625" style="46"/>
    <col min="6419" max="6419" width="12.7109375" style="46" bestFit="1" customWidth="1"/>
    <col min="6420" max="6662" width="9.28515625" style="46"/>
    <col min="6663" max="6663" width="3.28515625" style="46" customWidth="1"/>
    <col min="6664" max="6664" width="19.7109375" style="46" customWidth="1"/>
    <col min="6665" max="6665" width="14.7109375" style="46" customWidth="1"/>
    <col min="6666" max="6666" width="17.28515625" style="46" customWidth="1"/>
    <col min="6667" max="6667" width="16.42578125" style="46" customWidth="1"/>
    <col min="6668" max="6668" width="14.28515625" style="46" customWidth="1"/>
    <col min="6669" max="6669" width="2.28515625" style="46" customWidth="1"/>
    <col min="6670" max="6670" width="9.42578125" style="46" customWidth="1"/>
    <col min="6671" max="6671" width="8.7109375" style="46" customWidth="1"/>
    <col min="6672" max="6672" width="20.28515625" style="46" bestFit="1" customWidth="1"/>
    <col min="6673" max="6673" width="12.7109375" style="46" bestFit="1" customWidth="1"/>
    <col min="6674" max="6674" width="9.28515625" style="46"/>
    <col min="6675" max="6675" width="12.7109375" style="46" bestFit="1" customWidth="1"/>
    <col min="6676" max="6918" width="9.28515625" style="46"/>
    <col min="6919" max="6919" width="3.28515625" style="46" customWidth="1"/>
    <col min="6920" max="6920" width="19.7109375" style="46" customWidth="1"/>
    <col min="6921" max="6921" width="14.7109375" style="46" customWidth="1"/>
    <col min="6922" max="6922" width="17.28515625" style="46" customWidth="1"/>
    <col min="6923" max="6923" width="16.42578125" style="46" customWidth="1"/>
    <col min="6924" max="6924" width="14.28515625" style="46" customWidth="1"/>
    <col min="6925" max="6925" width="2.28515625" style="46" customWidth="1"/>
    <col min="6926" max="6926" width="9.42578125" style="46" customWidth="1"/>
    <col min="6927" max="6927" width="8.7109375" style="46" customWidth="1"/>
    <col min="6928" max="6928" width="20.28515625" style="46" bestFit="1" customWidth="1"/>
    <col min="6929" max="6929" width="12.7109375" style="46" bestFit="1" customWidth="1"/>
    <col min="6930" max="6930" width="9.28515625" style="46"/>
    <col min="6931" max="6931" width="12.7109375" style="46" bestFit="1" customWidth="1"/>
    <col min="6932" max="7174" width="9.28515625" style="46"/>
    <col min="7175" max="7175" width="3.28515625" style="46" customWidth="1"/>
    <col min="7176" max="7176" width="19.7109375" style="46" customWidth="1"/>
    <col min="7177" max="7177" width="14.7109375" style="46" customWidth="1"/>
    <col min="7178" max="7178" width="17.28515625" style="46" customWidth="1"/>
    <col min="7179" max="7179" width="16.42578125" style="46" customWidth="1"/>
    <col min="7180" max="7180" width="14.28515625" style="46" customWidth="1"/>
    <col min="7181" max="7181" width="2.28515625" style="46" customWidth="1"/>
    <col min="7182" max="7182" width="9.42578125" style="46" customWidth="1"/>
    <col min="7183" max="7183" width="8.7109375" style="46" customWidth="1"/>
    <col min="7184" max="7184" width="20.28515625" style="46" bestFit="1" customWidth="1"/>
    <col min="7185" max="7185" width="12.7109375" style="46" bestFit="1" customWidth="1"/>
    <col min="7186" max="7186" width="9.28515625" style="46"/>
    <col min="7187" max="7187" width="12.7109375" style="46" bestFit="1" customWidth="1"/>
    <col min="7188" max="7430" width="9.28515625" style="46"/>
    <col min="7431" max="7431" width="3.28515625" style="46" customWidth="1"/>
    <col min="7432" max="7432" width="19.7109375" style="46" customWidth="1"/>
    <col min="7433" max="7433" width="14.7109375" style="46" customWidth="1"/>
    <col min="7434" max="7434" width="17.28515625" style="46" customWidth="1"/>
    <col min="7435" max="7435" width="16.42578125" style="46" customWidth="1"/>
    <col min="7436" max="7436" width="14.28515625" style="46" customWidth="1"/>
    <col min="7437" max="7437" width="2.28515625" style="46" customWidth="1"/>
    <col min="7438" max="7438" width="9.42578125" style="46" customWidth="1"/>
    <col min="7439" max="7439" width="8.7109375" style="46" customWidth="1"/>
    <col min="7440" max="7440" width="20.28515625" style="46" bestFit="1" customWidth="1"/>
    <col min="7441" max="7441" width="12.7109375" style="46" bestFit="1" customWidth="1"/>
    <col min="7442" max="7442" width="9.28515625" style="46"/>
    <col min="7443" max="7443" width="12.7109375" style="46" bestFit="1" customWidth="1"/>
    <col min="7444" max="7686" width="9.28515625" style="46"/>
    <col min="7687" max="7687" width="3.28515625" style="46" customWidth="1"/>
    <col min="7688" max="7688" width="19.7109375" style="46" customWidth="1"/>
    <col min="7689" max="7689" width="14.7109375" style="46" customWidth="1"/>
    <col min="7690" max="7690" width="17.28515625" style="46" customWidth="1"/>
    <col min="7691" max="7691" width="16.42578125" style="46" customWidth="1"/>
    <col min="7692" max="7692" width="14.28515625" style="46" customWidth="1"/>
    <col min="7693" max="7693" width="2.28515625" style="46" customWidth="1"/>
    <col min="7694" max="7694" width="9.42578125" style="46" customWidth="1"/>
    <col min="7695" max="7695" width="8.7109375" style="46" customWidth="1"/>
    <col min="7696" max="7696" width="20.28515625" style="46" bestFit="1" customWidth="1"/>
    <col min="7697" max="7697" width="12.7109375" style="46" bestFit="1" customWidth="1"/>
    <col min="7698" max="7698" width="9.28515625" style="46"/>
    <col min="7699" max="7699" width="12.7109375" style="46" bestFit="1" customWidth="1"/>
    <col min="7700" max="7942" width="9.28515625" style="46"/>
    <col min="7943" max="7943" width="3.28515625" style="46" customWidth="1"/>
    <col min="7944" max="7944" width="19.7109375" style="46" customWidth="1"/>
    <col min="7945" max="7945" width="14.7109375" style="46" customWidth="1"/>
    <col min="7946" max="7946" width="17.28515625" style="46" customWidth="1"/>
    <col min="7947" max="7947" width="16.42578125" style="46" customWidth="1"/>
    <col min="7948" max="7948" width="14.28515625" style="46" customWidth="1"/>
    <col min="7949" max="7949" width="2.28515625" style="46" customWidth="1"/>
    <col min="7950" max="7950" width="9.42578125" style="46" customWidth="1"/>
    <col min="7951" max="7951" width="8.7109375" style="46" customWidth="1"/>
    <col min="7952" max="7952" width="20.28515625" style="46" bestFit="1" customWidth="1"/>
    <col min="7953" max="7953" width="12.7109375" style="46" bestFit="1" customWidth="1"/>
    <col min="7954" max="7954" width="9.28515625" style="46"/>
    <col min="7955" max="7955" width="12.7109375" style="46" bestFit="1" customWidth="1"/>
    <col min="7956" max="8198" width="9.28515625" style="46"/>
    <col min="8199" max="8199" width="3.28515625" style="46" customWidth="1"/>
    <col min="8200" max="8200" width="19.7109375" style="46" customWidth="1"/>
    <col min="8201" max="8201" width="14.7109375" style="46" customWidth="1"/>
    <col min="8202" max="8202" width="17.28515625" style="46" customWidth="1"/>
    <col min="8203" max="8203" width="16.42578125" style="46" customWidth="1"/>
    <col min="8204" max="8204" width="14.28515625" style="46" customWidth="1"/>
    <col min="8205" max="8205" width="2.28515625" style="46" customWidth="1"/>
    <col min="8206" max="8206" width="9.42578125" style="46" customWidth="1"/>
    <col min="8207" max="8207" width="8.7109375" style="46" customWidth="1"/>
    <col min="8208" max="8208" width="20.28515625" style="46" bestFit="1" customWidth="1"/>
    <col min="8209" max="8209" width="12.7109375" style="46" bestFit="1" customWidth="1"/>
    <col min="8210" max="8210" width="9.28515625" style="46"/>
    <col min="8211" max="8211" width="12.7109375" style="46" bestFit="1" customWidth="1"/>
    <col min="8212" max="8454" width="9.28515625" style="46"/>
    <col min="8455" max="8455" width="3.28515625" style="46" customWidth="1"/>
    <col min="8456" max="8456" width="19.7109375" style="46" customWidth="1"/>
    <col min="8457" max="8457" width="14.7109375" style="46" customWidth="1"/>
    <col min="8458" max="8458" width="17.28515625" style="46" customWidth="1"/>
    <col min="8459" max="8459" width="16.42578125" style="46" customWidth="1"/>
    <col min="8460" max="8460" width="14.28515625" style="46" customWidth="1"/>
    <col min="8461" max="8461" width="2.28515625" style="46" customWidth="1"/>
    <col min="8462" max="8462" width="9.42578125" style="46" customWidth="1"/>
    <col min="8463" max="8463" width="8.7109375" style="46" customWidth="1"/>
    <col min="8464" max="8464" width="20.28515625" style="46" bestFit="1" customWidth="1"/>
    <col min="8465" max="8465" width="12.7109375" style="46" bestFit="1" customWidth="1"/>
    <col min="8466" max="8466" width="9.28515625" style="46"/>
    <col min="8467" max="8467" width="12.7109375" style="46" bestFit="1" customWidth="1"/>
    <col min="8468" max="8710" width="9.28515625" style="46"/>
    <col min="8711" max="8711" width="3.28515625" style="46" customWidth="1"/>
    <col min="8712" max="8712" width="19.7109375" style="46" customWidth="1"/>
    <col min="8713" max="8713" width="14.7109375" style="46" customWidth="1"/>
    <col min="8714" max="8714" width="17.28515625" style="46" customWidth="1"/>
    <col min="8715" max="8715" width="16.42578125" style="46" customWidth="1"/>
    <col min="8716" max="8716" width="14.28515625" style="46" customWidth="1"/>
    <col min="8717" max="8717" width="2.28515625" style="46" customWidth="1"/>
    <col min="8718" max="8718" width="9.42578125" style="46" customWidth="1"/>
    <col min="8719" max="8719" width="8.7109375" style="46" customWidth="1"/>
    <col min="8720" max="8720" width="20.28515625" style="46" bestFit="1" customWidth="1"/>
    <col min="8721" max="8721" width="12.7109375" style="46" bestFit="1" customWidth="1"/>
    <col min="8722" max="8722" width="9.28515625" style="46"/>
    <col min="8723" max="8723" width="12.7109375" style="46" bestFit="1" customWidth="1"/>
    <col min="8724" max="8966" width="9.28515625" style="46"/>
    <col min="8967" max="8967" width="3.28515625" style="46" customWidth="1"/>
    <col min="8968" max="8968" width="19.7109375" style="46" customWidth="1"/>
    <col min="8969" max="8969" width="14.7109375" style="46" customWidth="1"/>
    <col min="8970" max="8970" width="17.28515625" style="46" customWidth="1"/>
    <col min="8971" max="8971" width="16.42578125" style="46" customWidth="1"/>
    <col min="8972" max="8972" width="14.28515625" style="46" customWidth="1"/>
    <col min="8973" max="8973" width="2.28515625" style="46" customWidth="1"/>
    <col min="8974" max="8974" width="9.42578125" style="46" customWidth="1"/>
    <col min="8975" max="8975" width="8.7109375" style="46" customWidth="1"/>
    <col min="8976" max="8976" width="20.28515625" style="46" bestFit="1" customWidth="1"/>
    <col min="8977" max="8977" width="12.7109375" style="46" bestFit="1" customWidth="1"/>
    <col min="8978" max="8978" width="9.28515625" style="46"/>
    <col min="8979" max="8979" width="12.7109375" style="46" bestFit="1" customWidth="1"/>
    <col min="8980" max="9222" width="9.28515625" style="46"/>
    <col min="9223" max="9223" width="3.28515625" style="46" customWidth="1"/>
    <col min="9224" max="9224" width="19.7109375" style="46" customWidth="1"/>
    <col min="9225" max="9225" width="14.7109375" style="46" customWidth="1"/>
    <col min="9226" max="9226" width="17.28515625" style="46" customWidth="1"/>
    <col min="9227" max="9227" width="16.42578125" style="46" customWidth="1"/>
    <col min="9228" max="9228" width="14.28515625" style="46" customWidth="1"/>
    <col min="9229" max="9229" width="2.28515625" style="46" customWidth="1"/>
    <col min="9230" max="9230" width="9.42578125" style="46" customWidth="1"/>
    <col min="9231" max="9231" width="8.7109375" style="46" customWidth="1"/>
    <col min="9232" max="9232" width="20.28515625" style="46" bestFit="1" customWidth="1"/>
    <col min="9233" max="9233" width="12.7109375" style="46" bestFit="1" customWidth="1"/>
    <col min="9234" max="9234" width="9.28515625" style="46"/>
    <col min="9235" max="9235" width="12.7109375" style="46" bestFit="1" customWidth="1"/>
    <col min="9236" max="9478" width="9.28515625" style="46"/>
    <col min="9479" max="9479" width="3.28515625" style="46" customWidth="1"/>
    <col min="9480" max="9480" width="19.7109375" style="46" customWidth="1"/>
    <col min="9481" max="9481" width="14.7109375" style="46" customWidth="1"/>
    <col min="9482" max="9482" width="17.28515625" style="46" customWidth="1"/>
    <col min="9483" max="9483" width="16.42578125" style="46" customWidth="1"/>
    <col min="9484" max="9484" width="14.28515625" style="46" customWidth="1"/>
    <col min="9485" max="9485" width="2.28515625" style="46" customWidth="1"/>
    <col min="9486" max="9486" width="9.42578125" style="46" customWidth="1"/>
    <col min="9487" max="9487" width="8.7109375" style="46" customWidth="1"/>
    <col min="9488" max="9488" width="20.28515625" style="46" bestFit="1" customWidth="1"/>
    <col min="9489" max="9489" width="12.7109375" style="46" bestFit="1" customWidth="1"/>
    <col min="9490" max="9490" width="9.28515625" style="46"/>
    <col min="9491" max="9491" width="12.7109375" style="46" bestFit="1" customWidth="1"/>
    <col min="9492" max="9734" width="9.28515625" style="46"/>
    <col min="9735" max="9735" width="3.28515625" style="46" customWidth="1"/>
    <col min="9736" max="9736" width="19.7109375" style="46" customWidth="1"/>
    <col min="9737" max="9737" width="14.7109375" style="46" customWidth="1"/>
    <col min="9738" max="9738" width="17.28515625" style="46" customWidth="1"/>
    <col min="9739" max="9739" width="16.42578125" style="46" customWidth="1"/>
    <col min="9740" max="9740" width="14.28515625" style="46" customWidth="1"/>
    <col min="9741" max="9741" width="2.28515625" style="46" customWidth="1"/>
    <col min="9742" max="9742" width="9.42578125" style="46" customWidth="1"/>
    <col min="9743" max="9743" width="8.7109375" style="46" customWidth="1"/>
    <col min="9744" max="9744" width="20.28515625" style="46" bestFit="1" customWidth="1"/>
    <col min="9745" max="9745" width="12.7109375" style="46" bestFit="1" customWidth="1"/>
    <col min="9746" max="9746" width="9.28515625" style="46"/>
    <col min="9747" max="9747" width="12.7109375" style="46" bestFit="1" customWidth="1"/>
    <col min="9748" max="9990" width="9.28515625" style="46"/>
    <col min="9991" max="9991" width="3.28515625" style="46" customWidth="1"/>
    <col min="9992" max="9992" width="19.7109375" style="46" customWidth="1"/>
    <col min="9993" max="9993" width="14.7109375" style="46" customWidth="1"/>
    <col min="9994" max="9994" width="17.28515625" style="46" customWidth="1"/>
    <col min="9995" max="9995" width="16.42578125" style="46" customWidth="1"/>
    <col min="9996" max="9996" width="14.28515625" style="46" customWidth="1"/>
    <col min="9997" max="9997" width="2.28515625" style="46" customWidth="1"/>
    <col min="9998" max="9998" width="9.42578125" style="46" customWidth="1"/>
    <col min="9999" max="9999" width="8.7109375" style="46" customWidth="1"/>
    <col min="10000" max="10000" width="20.28515625" style="46" bestFit="1" customWidth="1"/>
    <col min="10001" max="10001" width="12.7109375" style="46" bestFit="1" customWidth="1"/>
    <col min="10002" max="10002" width="9.28515625" style="46"/>
    <col min="10003" max="10003" width="12.7109375" style="46" bestFit="1" customWidth="1"/>
    <col min="10004" max="10246" width="9.28515625" style="46"/>
    <col min="10247" max="10247" width="3.28515625" style="46" customWidth="1"/>
    <col min="10248" max="10248" width="19.7109375" style="46" customWidth="1"/>
    <col min="10249" max="10249" width="14.7109375" style="46" customWidth="1"/>
    <col min="10250" max="10250" width="17.28515625" style="46" customWidth="1"/>
    <col min="10251" max="10251" width="16.42578125" style="46" customWidth="1"/>
    <col min="10252" max="10252" width="14.28515625" style="46" customWidth="1"/>
    <col min="10253" max="10253" width="2.28515625" style="46" customWidth="1"/>
    <col min="10254" max="10254" width="9.42578125" style="46" customWidth="1"/>
    <col min="10255" max="10255" width="8.7109375" style="46" customWidth="1"/>
    <col min="10256" max="10256" width="20.28515625" style="46" bestFit="1" customWidth="1"/>
    <col min="10257" max="10257" width="12.7109375" style="46" bestFit="1" customWidth="1"/>
    <col min="10258" max="10258" width="9.28515625" style="46"/>
    <col min="10259" max="10259" width="12.7109375" style="46" bestFit="1" customWidth="1"/>
    <col min="10260" max="10502" width="9.28515625" style="46"/>
    <col min="10503" max="10503" width="3.28515625" style="46" customWidth="1"/>
    <col min="10504" max="10504" width="19.7109375" style="46" customWidth="1"/>
    <col min="10505" max="10505" width="14.7109375" style="46" customWidth="1"/>
    <col min="10506" max="10506" width="17.28515625" style="46" customWidth="1"/>
    <col min="10507" max="10507" width="16.42578125" style="46" customWidth="1"/>
    <col min="10508" max="10508" width="14.28515625" style="46" customWidth="1"/>
    <col min="10509" max="10509" width="2.28515625" style="46" customWidth="1"/>
    <col min="10510" max="10510" width="9.42578125" style="46" customWidth="1"/>
    <col min="10511" max="10511" width="8.7109375" style="46" customWidth="1"/>
    <col min="10512" max="10512" width="20.28515625" style="46" bestFit="1" customWidth="1"/>
    <col min="10513" max="10513" width="12.7109375" style="46" bestFit="1" customWidth="1"/>
    <col min="10514" max="10514" width="9.28515625" style="46"/>
    <col min="10515" max="10515" width="12.7109375" style="46" bestFit="1" customWidth="1"/>
    <col min="10516" max="10758" width="9.28515625" style="46"/>
    <col min="10759" max="10759" width="3.28515625" style="46" customWidth="1"/>
    <col min="10760" max="10760" width="19.7109375" style="46" customWidth="1"/>
    <col min="10761" max="10761" width="14.7109375" style="46" customWidth="1"/>
    <col min="10762" max="10762" width="17.28515625" style="46" customWidth="1"/>
    <col min="10763" max="10763" width="16.42578125" style="46" customWidth="1"/>
    <col min="10764" max="10764" width="14.28515625" style="46" customWidth="1"/>
    <col min="10765" max="10765" width="2.28515625" style="46" customWidth="1"/>
    <col min="10766" max="10766" width="9.42578125" style="46" customWidth="1"/>
    <col min="10767" max="10767" width="8.7109375" style="46" customWidth="1"/>
    <col min="10768" max="10768" width="20.28515625" style="46" bestFit="1" customWidth="1"/>
    <col min="10769" max="10769" width="12.7109375" style="46" bestFit="1" customWidth="1"/>
    <col min="10770" max="10770" width="9.28515625" style="46"/>
    <col min="10771" max="10771" width="12.7109375" style="46" bestFit="1" customWidth="1"/>
    <col min="10772" max="11014" width="9.28515625" style="46"/>
    <col min="11015" max="11015" width="3.28515625" style="46" customWidth="1"/>
    <col min="11016" max="11016" width="19.7109375" style="46" customWidth="1"/>
    <col min="11017" max="11017" width="14.7109375" style="46" customWidth="1"/>
    <col min="11018" max="11018" width="17.28515625" style="46" customWidth="1"/>
    <col min="11019" max="11019" width="16.42578125" style="46" customWidth="1"/>
    <col min="11020" max="11020" width="14.28515625" style="46" customWidth="1"/>
    <col min="11021" max="11021" width="2.28515625" style="46" customWidth="1"/>
    <col min="11022" max="11022" width="9.42578125" style="46" customWidth="1"/>
    <col min="11023" max="11023" width="8.7109375" style="46" customWidth="1"/>
    <col min="11024" max="11024" width="20.28515625" style="46" bestFit="1" customWidth="1"/>
    <col min="11025" max="11025" width="12.7109375" style="46" bestFit="1" customWidth="1"/>
    <col min="11026" max="11026" width="9.28515625" style="46"/>
    <col min="11027" max="11027" width="12.7109375" style="46" bestFit="1" customWidth="1"/>
    <col min="11028" max="11270" width="9.28515625" style="46"/>
    <col min="11271" max="11271" width="3.28515625" style="46" customWidth="1"/>
    <col min="11272" max="11272" width="19.7109375" style="46" customWidth="1"/>
    <col min="11273" max="11273" width="14.7109375" style="46" customWidth="1"/>
    <col min="11274" max="11274" width="17.28515625" style="46" customWidth="1"/>
    <col min="11275" max="11275" width="16.42578125" style="46" customWidth="1"/>
    <col min="11276" max="11276" width="14.28515625" style="46" customWidth="1"/>
    <col min="11277" max="11277" width="2.28515625" style="46" customWidth="1"/>
    <col min="11278" max="11278" width="9.42578125" style="46" customWidth="1"/>
    <col min="11279" max="11279" width="8.7109375" style="46" customWidth="1"/>
    <col min="11280" max="11280" width="20.28515625" style="46" bestFit="1" customWidth="1"/>
    <col min="11281" max="11281" width="12.7109375" style="46" bestFit="1" customWidth="1"/>
    <col min="11282" max="11282" width="9.28515625" style="46"/>
    <col min="11283" max="11283" width="12.7109375" style="46" bestFit="1" customWidth="1"/>
    <col min="11284" max="11526" width="9.28515625" style="46"/>
    <col min="11527" max="11527" width="3.28515625" style="46" customWidth="1"/>
    <col min="11528" max="11528" width="19.7109375" style="46" customWidth="1"/>
    <col min="11529" max="11529" width="14.7109375" style="46" customWidth="1"/>
    <col min="11530" max="11530" width="17.28515625" style="46" customWidth="1"/>
    <col min="11531" max="11531" width="16.42578125" style="46" customWidth="1"/>
    <col min="11532" max="11532" width="14.28515625" style="46" customWidth="1"/>
    <col min="11533" max="11533" width="2.28515625" style="46" customWidth="1"/>
    <col min="11534" max="11534" width="9.42578125" style="46" customWidth="1"/>
    <col min="11535" max="11535" width="8.7109375" style="46" customWidth="1"/>
    <col min="11536" max="11536" width="20.28515625" style="46" bestFit="1" customWidth="1"/>
    <col min="11537" max="11537" width="12.7109375" style="46" bestFit="1" customWidth="1"/>
    <col min="11538" max="11538" width="9.28515625" style="46"/>
    <col min="11539" max="11539" width="12.7109375" style="46" bestFit="1" customWidth="1"/>
    <col min="11540" max="11782" width="9.28515625" style="46"/>
    <col min="11783" max="11783" width="3.28515625" style="46" customWidth="1"/>
    <col min="11784" max="11784" width="19.7109375" style="46" customWidth="1"/>
    <col min="11785" max="11785" width="14.7109375" style="46" customWidth="1"/>
    <col min="11786" max="11786" width="17.28515625" style="46" customWidth="1"/>
    <col min="11787" max="11787" width="16.42578125" style="46" customWidth="1"/>
    <col min="11788" max="11788" width="14.28515625" style="46" customWidth="1"/>
    <col min="11789" max="11789" width="2.28515625" style="46" customWidth="1"/>
    <col min="11790" max="11790" width="9.42578125" style="46" customWidth="1"/>
    <col min="11791" max="11791" width="8.7109375" style="46" customWidth="1"/>
    <col min="11792" max="11792" width="20.28515625" style="46" bestFit="1" customWidth="1"/>
    <col min="11793" max="11793" width="12.7109375" style="46" bestFit="1" customWidth="1"/>
    <col min="11794" max="11794" width="9.28515625" style="46"/>
    <col min="11795" max="11795" width="12.7109375" style="46" bestFit="1" customWidth="1"/>
    <col min="11796" max="12038" width="9.28515625" style="46"/>
    <col min="12039" max="12039" width="3.28515625" style="46" customWidth="1"/>
    <col min="12040" max="12040" width="19.7109375" style="46" customWidth="1"/>
    <col min="12041" max="12041" width="14.7109375" style="46" customWidth="1"/>
    <col min="12042" max="12042" width="17.28515625" style="46" customWidth="1"/>
    <col min="12043" max="12043" width="16.42578125" style="46" customWidth="1"/>
    <col min="12044" max="12044" width="14.28515625" style="46" customWidth="1"/>
    <col min="12045" max="12045" width="2.28515625" style="46" customWidth="1"/>
    <col min="12046" max="12046" width="9.42578125" style="46" customWidth="1"/>
    <col min="12047" max="12047" width="8.7109375" style="46" customWidth="1"/>
    <col min="12048" max="12048" width="20.28515625" style="46" bestFit="1" customWidth="1"/>
    <col min="12049" max="12049" width="12.7109375" style="46" bestFit="1" customWidth="1"/>
    <col min="12050" max="12050" width="9.28515625" style="46"/>
    <col min="12051" max="12051" width="12.7109375" style="46" bestFit="1" customWidth="1"/>
    <col min="12052" max="12294" width="9.28515625" style="46"/>
    <col min="12295" max="12295" width="3.28515625" style="46" customWidth="1"/>
    <col min="12296" max="12296" width="19.7109375" style="46" customWidth="1"/>
    <col min="12297" max="12297" width="14.7109375" style="46" customWidth="1"/>
    <col min="12298" max="12298" width="17.28515625" style="46" customWidth="1"/>
    <col min="12299" max="12299" width="16.42578125" style="46" customWidth="1"/>
    <col min="12300" max="12300" width="14.28515625" style="46" customWidth="1"/>
    <col min="12301" max="12301" width="2.28515625" style="46" customWidth="1"/>
    <col min="12302" max="12302" width="9.42578125" style="46" customWidth="1"/>
    <col min="12303" max="12303" width="8.7109375" style="46" customWidth="1"/>
    <col min="12304" max="12304" width="20.28515625" style="46" bestFit="1" customWidth="1"/>
    <col min="12305" max="12305" width="12.7109375" style="46" bestFit="1" customWidth="1"/>
    <col min="12306" max="12306" width="9.28515625" style="46"/>
    <col min="12307" max="12307" width="12.7109375" style="46" bestFit="1" customWidth="1"/>
    <col min="12308" max="12550" width="9.28515625" style="46"/>
    <col min="12551" max="12551" width="3.28515625" style="46" customWidth="1"/>
    <col min="12552" max="12552" width="19.7109375" style="46" customWidth="1"/>
    <col min="12553" max="12553" width="14.7109375" style="46" customWidth="1"/>
    <col min="12554" max="12554" width="17.28515625" style="46" customWidth="1"/>
    <col min="12555" max="12555" width="16.42578125" style="46" customWidth="1"/>
    <col min="12556" max="12556" width="14.28515625" style="46" customWidth="1"/>
    <col min="12557" max="12557" width="2.28515625" style="46" customWidth="1"/>
    <col min="12558" max="12558" width="9.42578125" style="46" customWidth="1"/>
    <col min="12559" max="12559" width="8.7109375" style="46" customWidth="1"/>
    <col min="12560" max="12560" width="20.28515625" style="46" bestFit="1" customWidth="1"/>
    <col min="12561" max="12561" width="12.7109375" style="46" bestFit="1" customWidth="1"/>
    <col min="12562" max="12562" width="9.28515625" style="46"/>
    <col min="12563" max="12563" width="12.7109375" style="46" bestFit="1" customWidth="1"/>
    <col min="12564" max="12806" width="9.28515625" style="46"/>
    <col min="12807" max="12807" width="3.28515625" style="46" customWidth="1"/>
    <col min="12808" max="12808" width="19.7109375" style="46" customWidth="1"/>
    <col min="12809" max="12809" width="14.7109375" style="46" customWidth="1"/>
    <col min="12810" max="12810" width="17.28515625" style="46" customWidth="1"/>
    <col min="12811" max="12811" width="16.42578125" style="46" customWidth="1"/>
    <col min="12812" max="12812" width="14.28515625" style="46" customWidth="1"/>
    <col min="12813" max="12813" width="2.28515625" style="46" customWidth="1"/>
    <col min="12814" max="12814" width="9.42578125" style="46" customWidth="1"/>
    <col min="12815" max="12815" width="8.7109375" style="46" customWidth="1"/>
    <col min="12816" max="12816" width="20.28515625" style="46" bestFit="1" customWidth="1"/>
    <col min="12817" max="12817" width="12.7109375" style="46" bestFit="1" customWidth="1"/>
    <col min="12818" max="12818" width="9.28515625" style="46"/>
    <col min="12819" max="12819" width="12.7109375" style="46" bestFit="1" customWidth="1"/>
    <col min="12820" max="13062" width="9.28515625" style="46"/>
    <col min="13063" max="13063" width="3.28515625" style="46" customWidth="1"/>
    <col min="13064" max="13064" width="19.7109375" style="46" customWidth="1"/>
    <col min="13065" max="13065" width="14.7109375" style="46" customWidth="1"/>
    <col min="13066" max="13066" width="17.28515625" style="46" customWidth="1"/>
    <col min="13067" max="13067" width="16.42578125" style="46" customWidth="1"/>
    <col min="13068" max="13068" width="14.28515625" style="46" customWidth="1"/>
    <col min="13069" max="13069" width="2.28515625" style="46" customWidth="1"/>
    <col min="13070" max="13070" width="9.42578125" style="46" customWidth="1"/>
    <col min="13071" max="13071" width="8.7109375" style="46" customWidth="1"/>
    <col min="13072" max="13072" width="20.28515625" style="46" bestFit="1" customWidth="1"/>
    <col min="13073" max="13073" width="12.7109375" style="46" bestFit="1" customWidth="1"/>
    <col min="13074" max="13074" width="9.28515625" style="46"/>
    <col min="13075" max="13075" width="12.7109375" style="46" bestFit="1" customWidth="1"/>
    <col min="13076" max="13318" width="9.28515625" style="46"/>
    <col min="13319" max="13319" width="3.28515625" style="46" customWidth="1"/>
    <col min="13320" max="13320" width="19.7109375" style="46" customWidth="1"/>
    <col min="13321" max="13321" width="14.7109375" style="46" customWidth="1"/>
    <col min="13322" max="13322" width="17.28515625" style="46" customWidth="1"/>
    <col min="13323" max="13323" width="16.42578125" style="46" customWidth="1"/>
    <col min="13324" max="13324" width="14.28515625" style="46" customWidth="1"/>
    <col min="13325" max="13325" width="2.28515625" style="46" customWidth="1"/>
    <col min="13326" max="13326" width="9.42578125" style="46" customWidth="1"/>
    <col min="13327" max="13327" width="8.7109375" style="46" customWidth="1"/>
    <col min="13328" max="13328" width="20.28515625" style="46" bestFit="1" customWidth="1"/>
    <col min="13329" max="13329" width="12.7109375" style="46" bestFit="1" customWidth="1"/>
    <col min="13330" max="13330" width="9.28515625" style="46"/>
    <col min="13331" max="13331" width="12.7109375" style="46" bestFit="1" customWidth="1"/>
    <col min="13332" max="13574" width="9.28515625" style="46"/>
    <col min="13575" max="13575" width="3.28515625" style="46" customWidth="1"/>
    <col min="13576" max="13576" width="19.7109375" style="46" customWidth="1"/>
    <col min="13577" max="13577" width="14.7109375" style="46" customWidth="1"/>
    <col min="13578" max="13578" width="17.28515625" style="46" customWidth="1"/>
    <col min="13579" max="13579" width="16.42578125" style="46" customWidth="1"/>
    <col min="13580" max="13580" width="14.28515625" style="46" customWidth="1"/>
    <col min="13581" max="13581" width="2.28515625" style="46" customWidth="1"/>
    <col min="13582" max="13582" width="9.42578125" style="46" customWidth="1"/>
    <col min="13583" max="13583" width="8.7109375" style="46" customWidth="1"/>
    <col min="13584" max="13584" width="20.28515625" style="46" bestFit="1" customWidth="1"/>
    <col min="13585" max="13585" width="12.7109375" style="46" bestFit="1" customWidth="1"/>
    <col min="13586" max="13586" width="9.28515625" style="46"/>
    <col min="13587" max="13587" width="12.7109375" style="46" bestFit="1" customWidth="1"/>
    <col min="13588" max="13830" width="9.28515625" style="46"/>
    <col min="13831" max="13831" width="3.28515625" style="46" customWidth="1"/>
    <col min="13832" max="13832" width="19.7109375" style="46" customWidth="1"/>
    <col min="13833" max="13833" width="14.7109375" style="46" customWidth="1"/>
    <col min="13834" max="13834" width="17.28515625" style="46" customWidth="1"/>
    <col min="13835" max="13835" width="16.42578125" style="46" customWidth="1"/>
    <col min="13836" max="13836" width="14.28515625" style="46" customWidth="1"/>
    <col min="13837" max="13837" width="2.28515625" style="46" customWidth="1"/>
    <col min="13838" max="13838" width="9.42578125" style="46" customWidth="1"/>
    <col min="13839" max="13839" width="8.7109375" style="46" customWidth="1"/>
    <col min="13840" max="13840" width="20.28515625" style="46" bestFit="1" customWidth="1"/>
    <col min="13841" max="13841" width="12.7109375" style="46" bestFit="1" customWidth="1"/>
    <col min="13842" max="13842" width="9.28515625" style="46"/>
    <col min="13843" max="13843" width="12.7109375" style="46" bestFit="1" customWidth="1"/>
    <col min="13844" max="14086" width="9.28515625" style="46"/>
    <col min="14087" max="14087" width="3.28515625" style="46" customWidth="1"/>
    <col min="14088" max="14088" width="19.7109375" style="46" customWidth="1"/>
    <col min="14089" max="14089" width="14.7109375" style="46" customWidth="1"/>
    <col min="14090" max="14090" width="17.28515625" style="46" customWidth="1"/>
    <col min="14091" max="14091" width="16.42578125" style="46" customWidth="1"/>
    <col min="14092" max="14092" width="14.28515625" style="46" customWidth="1"/>
    <col min="14093" max="14093" width="2.28515625" style="46" customWidth="1"/>
    <col min="14094" max="14094" width="9.42578125" style="46" customWidth="1"/>
    <col min="14095" max="14095" width="8.7109375" style="46" customWidth="1"/>
    <col min="14096" max="14096" width="20.28515625" style="46" bestFit="1" customWidth="1"/>
    <col min="14097" max="14097" width="12.7109375" style="46" bestFit="1" customWidth="1"/>
    <col min="14098" max="14098" width="9.28515625" style="46"/>
    <col min="14099" max="14099" width="12.7109375" style="46" bestFit="1" customWidth="1"/>
    <col min="14100" max="14342" width="9.28515625" style="46"/>
    <col min="14343" max="14343" width="3.28515625" style="46" customWidth="1"/>
    <col min="14344" max="14344" width="19.7109375" style="46" customWidth="1"/>
    <col min="14345" max="14345" width="14.7109375" style="46" customWidth="1"/>
    <col min="14346" max="14346" width="17.28515625" style="46" customWidth="1"/>
    <col min="14347" max="14347" width="16.42578125" style="46" customWidth="1"/>
    <col min="14348" max="14348" width="14.28515625" style="46" customWidth="1"/>
    <col min="14349" max="14349" width="2.28515625" style="46" customWidth="1"/>
    <col min="14350" max="14350" width="9.42578125" style="46" customWidth="1"/>
    <col min="14351" max="14351" width="8.7109375" style="46" customWidth="1"/>
    <col min="14352" max="14352" width="20.28515625" style="46" bestFit="1" customWidth="1"/>
    <col min="14353" max="14353" width="12.7109375" style="46" bestFit="1" customWidth="1"/>
    <col min="14354" max="14354" width="9.28515625" style="46"/>
    <col min="14355" max="14355" width="12.7109375" style="46" bestFit="1" customWidth="1"/>
    <col min="14356" max="14598" width="9.28515625" style="46"/>
    <col min="14599" max="14599" width="3.28515625" style="46" customWidth="1"/>
    <col min="14600" max="14600" width="19.7109375" style="46" customWidth="1"/>
    <col min="14601" max="14601" width="14.7109375" style="46" customWidth="1"/>
    <col min="14602" max="14602" width="17.28515625" style="46" customWidth="1"/>
    <col min="14603" max="14603" width="16.42578125" style="46" customWidth="1"/>
    <col min="14604" max="14604" width="14.28515625" style="46" customWidth="1"/>
    <col min="14605" max="14605" width="2.28515625" style="46" customWidth="1"/>
    <col min="14606" max="14606" width="9.42578125" style="46" customWidth="1"/>
    <col min="14607" max="14607" width="8.7109375" style="46" customWidth="1"/>
    <col min="14608" max="14608" width="20.28515625" style="46" bestFit="1" customWidth="1"/>
    <col min="14609" max="14609" width="12.7109375" style="46" bestFit="1" customWidth="1"/>
    <col min="14610" max="14610" width="9.28515625" style="46"/>
    <col min="14611" max="14611" width="12.7109375" style="46" bestFit="1" customWidth="1"/>
    <col min="14612" max="14854" width="9.28515625" style="46"/>
    <col min="14855" max="14855" width="3.28515625" style="46" customWidth="1"/>
    <col min="14856" max="14856" width="19.7109375" style="46" customWidth="1"/>
    <col min="14857" max="14857" width="14.7109375" style="46" customWidth="1"/>
    <col min="14858" max="14858" width="17.28515625" style="46" customWidth="1"/>
    <col min="14859" max="14859" width="16.42578125" style="46" customWidth="1"/>
    <col min="14860" max="14860" width="14.28515625" style="46" customWidth="1"/>
    <col min="14861" max="14861" width="2.28515625" style="46" customWidth="1"/>
    <col min="14862" max="14862" width="9.42578125" style="46" customWidth="1"/>
    <col min="14863" max="14863" width="8.7109375" style="46" customWidth="1"/>
    <col min="14864" max="14864" width="20.28515625" style="46" bestFit="1" customWidth="1"/>
    <col min="14865" max="14865" width="12.7109375" style="46" bestFit="1" customWidth="1"/>
    <col min="14866" max="14866" width="9.28515625" style="46"/>
    <col min="14867" max="14867" width="12.7109375" style="46" bestFit="1" customWidth="1"/>
    <col min="14868" max="15110" width="9.28515625" style="46"/>
    <col min="15111" max="15111" width="3.28515625" style="46" customWidth="1"/>
    <col min="15112" max="15112" width="19.7109375" style="46" customWidth="1"/>
    <col min="15113" max="15113" width="14.7109375" style="46" customWidth="1"/>
    <col min="15114" max="15114" width="17.28515625" style="46" customWidth="1"/>
    <col min="15115" max="15115" width="16.42578125" style="46" customWidth="1"/>
    <col min="15116" max="15116" width="14.28515625" style="46" customWidth="1"/>
    <col min="15117" max="15117" width="2.28515625" style="46" customWidth="1"/>
    <col min="15118" max="15118" width="9.42578125" style="46" customWidth="1"/>
    <col min="15119" max="15119" width="8.7109375" style="46" customWidth="1"/>
    <col min="15120" max="15120" width="20.28515625" style="46" bestFit="1" customWidth="1"/>
    <col min="15121" max="15121" width="12.7109375" style="46" bestFit="1" customWidth="1"/>
    <col min="15122" max="15122" width="9.28515625" style="46"/>
    <col min="15123" max="15123" width="12.7109375" style="46" bestFit="1" customWidth="1"/>
    <col min="15124" max="15366" width="9.28515625" style="46"/>
    <col min="15367" max="15367" width="3.28515625" style="46" customWidth="1"/>
    <col min="15368" max="15368" width="19.7109375" style="46" customWidth="1"/>
    <col min="15369" max="15369" width="14.7109375" style="46" customWidth="1"/>
    <col min="15370" max="15370" width="17.28515625" style="46" customWidth="1"/>
    <col min="15371" max="15371" width="16.42578125" style="46" customWidth="1"/>
    <col min="15372" max="15372" width="14.28515625" style="46" customWidth="1"/>
    <col min="15373" max="15373" width="2.28515625" style="46" customWidth="1"/>
    <col min="15374" max="15374" width="9.42578125" style="46" customWidth="1"/>
    <col min="15375" max="15375" width="8.7109375" style="46" customWidth="1"/>
    <col min="15376" max="15376" width="20.28515625" style="46" bestFit="1" customWidth="1"/>
    <col min="15377" max="15377" width="12.7109375" style="46" bestFit="1" customWidth="1"/>
    <col min="15378" max="15378" width="9.28515625" style="46"/>
    <col min="15379" max="15379" width="12.7109375" style="46" bestFit="1" customWidth="1"/>
    <col min="15380" max="15622" width="9.28515625" style="46"/>
    <col min="15623" max="15623" width="3.28515625" style="46" customWidth="1"/>
    <col min="15624" max="15624" width="19.7109375" style="46" customWidth="1"/>
    <col min="15625" max="15625" width="14.7109375" style="46" customWidth="1"/>
    <col min="15626" max="15626" width="17.28515625" style="46" customWidth="1"/>
    <col min="15627" max="15627" width="16.42578125" style="46" customWidth="1"/>
    <col min="15628" max="15628" width="14.28515625" style="46" customWidth="1"/>
    <col min="15629" max="15629" width="2.28515625" style="46" customWidth="1"/>
    <col min="15630" max="15630" width="9.42578125" style="46" customWidth="1"/>
    <col min="15631" max="15631" width="8.7109375" style="46" customWidth="1"/>
    <col min="15632" max="15632" width="20.28515625" style="46" bestFit="1" customWidth="1"/>
    <col min="15633" max="15633" width="12.7109375" style="46" bestFit="1" customWidth="1"/>
    <col min="15634" max="15634" width="9.28515625" style="46"/>
    <col min="15635" max="15635" width="12.7109375" style="46" bestFit="1" customWidth="1"/>
    <col min="15636" max="15878" width="9.28515625" style="46"/>
    <col min="15879" max="15879" width="3.28515625" style="46" customWidth="1"/>
    <col min="15880" max="15880" width="19.7109375" style="46" customWidth="1"/>
    <col min="15881" max="15881" width="14.7109375" style="46" customWidth="1"/>
    <col min="15882" max="15882" width="17.28515625" style="46" customWidth="1"/>
    <col min="15883" max="15883" width="16.42578125" style="46" customWidth="1"/>
    <col min="15884" max="15884" width="14.28515625" style="46" customWidth="1"/>
    <col min="15885" max="15885" width="2.28515625" style="46" customWidth="1"/>
    <col min="15886" max="15886" width="9.42578125" style="46" customWidth="1"/>
    <col min="15887" max="15887" width="8.7109375" style="46" customWidth="1"/>
    <col min="15888" max="15888" width="20.28515625" style="46" bestFit="1" customWidth="1"/>
    <col min="15889" max="15889" width="12.7109375" style="46" bestFit="1" customWidth="1"/>
    <col min="15890" max="15890" width="9.28515625" style="46"/>
    <col min="15891" max="15891" width="12.7109375" style="46" bestFit="1" customWidth="1"/>
    <col min="15892" max="16134" width="9.28515625" style="46"/>
    <col min="16135" max="16135" width="3.28515625" style="46" customWidth="1"/>
    <col min="16136" max="16136" width="19.7109375" style="46" customWidth="1"/>
    <col min="16137" max="16137" width="14.7109375" style="46" customWidth="1"/>
    <col min="16138" max="16138" width="17.28515625" style="46" customWidth="1"/>
    <col min="16139" max="16139" width="16.42578125" style="46" customWidth="1"/>
    <col min="16140" max="16140" width="14.28515625" style="46" customWidth="1"/>
    <col min="16141" max="16141" width="2.28515625" style="46" customWidth="1"/>
    <col min="16142" max="16142" width="9.42578125" style="46" customWidth="1"/>
    <col min="16143" max="16143" width="8.7109375" style="46" customWidth="1"/>
    <col min="16144" max="16144" width="20.28515625" style="46" bestFit="1" customWidth="1"/>
    <col min="16145" max="16145" width="12.7109375" style="46" bestFit="1" customWidth="1"/>
    <col min="16146" max="16146" width="9.28515625" style="46"/>
    <col min="16147" max="16147" width="12.7109375" style="46" bestFit="1" customWidth="1"/>
    <col min="16148" max="16384" width="9.28515625" style="46"/>
  </cols>
  <sheetData>
    <row r="1" spans="1:11" s="1" customFormat="1" ht="65.45" customHeight="1"/>
    <row r="2" spans="1:11" s="1" customFormat="1" ht="15" customHeight="1">
      <c r="A2" s="2"/>
      <c r="B2" s="3"/>
      <c r="C2" s="3"/>
      <c r="D2" s="3"/>
      <c r="E2" s="3"/>
      <c r="F2" s="3"/>
      <c r="G2" s="3"/>
      <c r="H2" s="3"/>
      <c r="I2" s="3"/>
    </row>
    <row r="3" spans="1:11" s="1" customFormat="1" ht="81" customHeight="1">
      <c r="A3" s="2"/>
      <c r="B3" s="4"/>
      <c r="C3" s="5"/>
      <c r="D3" s="340" t="s">
        <v>0</v>
      </c>
      <c r="E3" s="340"/>
      <c r="F3" s="340" t="s">
        <v>1</v>
      </c>
      <c r="G3" s="340"/>
      <c r="H3" s="340"/>
      <c r="I3" s="340"/>
    </row>
    <row r="4" spans="1:11" s="1" customFormat="1" ht="75.599999999999994" customHeight="1">
      <c r="A4" s="2"/>
      <c r="B4" s="350" t="s">
        <v>2</v>
      </c>
      <c r="C4" s="350"/>
      <c r="D4" s="350"/>
      <c r="E4" s="350"/>
      <c r="F4" s="350"/>
      <c r="G4" s="350"/>
      <c r="H4" s="350"/>
    </row>
    <row r="5" spans="1:11" s="1" customFormat="1" ht="15" customHeight="1">
      <c r="A5" s="6"/>
      <c r="B5" s="120" t="s">
        <v>3</v>
      </c>
      <c r="C5" s="235">
        <v>3</v>
      </c>
      <c r="D5" s="121"/>
      <c r="E5" s="122" t="s">
        <v>4</v>
      </c>
      <c r="F5" s="123">
        <v>46113</v>
      </c>
      <c r="G5" s="108"/>
      <c r="H5" s="121"/>
      <c r="I5" s="124"/>
      <c r="J5" s="7"/>
      <c r="K5" s="7"/>
    </row>
    <row r="6" spans="1:11" s="2" customFormat="1"/>
    <row r="7" spans="1:11" s="2" customFormat="1" ht="150.75" customHeight="1">
      <c r="B7" s="345" t="s">
        <v>282</v>
      </c>
      <c r="C7" s="346"/>
      <c r="D7" s="346"/>
      <c r="E7" s="346"/>
      <c r="F7" s="346"/>
      <c r="G7" s="346"/>
      <c r="H7" s="346"/>
      <c r="I7" s="347"/>
      <c r="K7" s="72"/>
    </row>
    <row r="8" spans="1:11" s="8" customFormat="1" ht="3" customHeight="1">
      <c r="B8" s="9"/>
      <c r="C8" s="10"/>
      <c r="D8" s="11"/>
      <c r="E8" s="12"/>
      <c r="F8" s="10"/>
      <c r="G8" s="10"/>
    </row>
    <row r="9" spans="1:11" s="8" customFormat="1" ht="18" customHeight="1">
      <c r="B9" s="13"/>
      <c r="C9" s="13"/>
      <c r="D9" s="14"/>
      <c r="E9" s="237"/>
      <c r="F9" s="13"/>
      <c r="G9" s="13"/>
      <c r="H9" s="2"/>
      <c r="I9" s="2"/>
    </row>
    <row r="10" spans="1:11" s="15" customFormat="1" ht="17.25" customHeight="1">
      <c r="B10" s="106" t="s">
        <v>5</v>
      </c>
      <c r="C10" s="107"/>
      <c r="D10" s="107"/>
      <c r="E10" s="107"/>
      <c r="F10" s="107"/>
      <c r="G10" s="107"/>
      <c r="H10" s="108"/>
      <c r="I10" s="108"/>
      <c r="J10" s="16"/>
    </row>
    <row r="11" spans="1:11" s="15" customFormat="1" ht="10.15" customHeight="1">
      <c r="B11" s="17"/>
      <c r="C11" s="17"/>
      <c r="D11" s="17"/>
      <c r="E11" s="17"/>
      <c r="F11" s="17"/>
      <c r="G11" s="17"/>
      <c r="H11" s="18"/>
      <c r="I11" s="18"/>
      <c r="J11" s="19"/>
    </row>
    <row r="12" spans="1:11" s="16" customFormat="1" ht="20.100000000000001" customHeight="1">
      <c r="B12" s="94" t="s">
        <v>6</v>
      </c>
      <c r="C12" s="95"/>
      <c r="D12" s="95"/>
      <c r="E12" s="95"/>
      <c r="F12" s="96"/>
      <c r="G12" s="20"/>
      <c r="H12" s="348"/>
      <c r="I12" s="349"/>
      <c r="J12" s="21" t="str">
        <f>IF(AND(H12="",H17=""),"",IF(ISNA(F60),"ERROR: Please enter a valid postcode",""))</f>
        <v/>
      </c>
    </row>
    <row r="13" spans="1:11" s="16" customFormat="1" ht="20.100000000000001" customHeight="1">
      <c r="B13" s="97" t="s">
        <v>7</v>
      </c>
      <c r="C13" s="127"/>
      <c r="D13" s="127"/>
      <c r="E13" s="127"/>
      <c r="F13" s="128"/>
      <c r="G13" s="20"/>
      <c r="H13" s="348"/>
      <c r="I13" s="349"/>
      <c r="J13" s="21"/>
    </row>
    <row r="14" spans="1:11" s="16" customFormat="1" ht="20.100000000000001" customHeight="1">
      <c r="B14" s="97" t="s">
        <v>8</v>
      </c>
      <c r="C14" s="127"/>
      <c r="D14" s="127"/>
      <c r="E14" s="127"/>
      <c r="F14" s="128"/>
      <c r="G14" s="20"/>
      <c r="H14" s="348"/>
      <c r="I14" s="349"/>
      <c r="J14" s="21"/>
    </row>
    <row r="15" spans="1:11" s="16" customFormat="1" ht="20.100000000000001" customHeight="1">
      <c r="B15" s="146" t="s">
        <v>9</v>
      </c>
      <c r="C15" s="147"/>
      <c r="D15" s="147"/>
      <c r="E15" s="147"/>
      <c r="F15" s="98"/>
      <c r="G15" s="20"/>
      <c r="H15" s="351"/>
      <c r="I15" s="352"/>
    </row>
    <row r="16" spans="1:11" s="16" customFormat="1" ht="12.75" customHeight="1">
      <c r="B16" s="24"/>
      <c r="C16" s="22"/>
      <c r="D16" s="22"/>
      <c r="E16" s="22"/>
      <c r="F16" s="22"/>
      <c r="G16" s="23"/>
      <c r="H16" s="25"/>
      <c r="I16" s="26"/>
      <c r="J16" s="140"/>
    </row>
    <row r="17" spans="2:10" s="16" customFormat="1" ht="20.100000000000001" customHeight="1">
      <c r="B17" s="94" t="s">
        <v>10</v>
      </c>
      <c r="C17" s="99"/>
      <c r="D17" s="99"/>
      <c r="E17" s="99"/>
      <c r="F17" s="100" t="s">
        <v>11</v>
      </c>
      <c r="G17" s="27"/>
      <c r="H17" s="341"/>
      <c r="I17" s="342"/>
      <c r="J17" s="141"/>
    </row>
    <row r="18" spans="2:10" s="16" customFormat="1" ht="20.100000000000001" customHeight="1">
      <c r="B18" s="101"/>
      <c r="C18" s="102"/>
      <c r="D18" s="102"/>
      <c r="E18" s="102"/>
      <c r="F18" s="103" t="s">
        <v>12</v>
      </c>
      <c r="G18" s="71"/>
      <c r="H18" s="341"/>
      <c r="I18" s="342"/>
      <c r="J18" s="141"/>
    </row>
    <row r="19" spans="2:10" s="16" customFormat="1" ht="20.100000000000001" customHeight="1">
      <c r="B19" s="101"/>
      <c r="C19" s="102"/>
      <c r="D19" s="102"/>
      <c r="E19" s="102"/>
      <c r="F19" s="103" t="s">
        <v>274</v>
      </c>
      <c r="G19" s="71"/>
      <c r="H19" s="325"/>
      <c r="I19" s="326"/>
      <c r="J19" s="141"/>
    </row>
    <row r="20" spans="2:10" s="16" customFormat="1" ht="20.100000000000001" customHeight="1">
      <c r="B20" s="104"/>
      <c r="C20" s="105"/>
      <c r="D20" s="105"/>
      <c r="E20" s="102"/>
      <c r="F20" s="103" t="s">
        <v>13</v>
      </c>
      <c r="G20" s="71"/>
      <c r="H20" s="343"/>
      <c r="I20" s="344"/>
      <c r="J20" s="140"/>
    </row>
    <row r="21" spans="2:10" s="16" customFormat="1" ht="20.100000000000001" customHeight="1">
      <c r="B21" s="28"/>
      <c r="C21" s="28"/>
      <c r="D21" s="28"/>
      <c r="E21" s="111"/>
      <c r="F21" s="112" t="s">
        <v>14</v>
      </c>
      <c r="G21" s="71"/>
      <c r="H21" s="332">
        <f>H17+H18/3.6+H19*25.7/3.6+H20*38.6/3.6</f>
        <v>0</v>
      </c>
      <c r="I21" s="332"/>
      <c r="J21" s="140"/>
    </row>
    <row r="22" spans="2:10" s="16" customFormat="1" ht="20.100000000000001" customHeight="1">
      <c r="B22" s="28"/>
      <c r="C22" s="28"/>
      <c r="D22" s="28"/>
      <c r="E22" s="28"/>
      <c r="F22" s="28"/>
      <c r="G22" s="28"/>
      <c r="H22" s="28"/>
      <c r="I22" s="28"/>
      <c r="J22" s="140"/>
    </row>
    <row r="23" spans="2:10" s="16" customFormat="1" ht="20.100000000000001" customHeight="1">
      <c r="B23" s="28"/>
      <c r="C23" s="28"/>
      <c r="D23" s="28"/>
      <c r="E23" s="28"/>
      <c r="F23" s="28"/>
      <c r="G23" s="28"/>
      <c r="H23" s="28"/>
      <c r="I23" s="28"/>
      <c r="J23" s="140"/>
    </row>
    <row r="24" spans="2:10" s="16" customFormat="1" ht="20.100000000000001" customHeight="1">
      <c r="B24" s="125" t="s">
        <v>15</v>
      </c>
      <c r="C24" s="28"/>
      <c r="D24" s="28"/>
      <c r="E24" s="28"/>
      <c r="F24" s="28"/>
      <c r="G24" s="28"/>
      <c r="H24" s="28"/>
      <c r="I24" s="28"/>
      <c r="J24" s="140"/>
    </row>
    <row r="25" spans="2:10" s="16" customFormat="1" ht="20.100000000000001" customHeight="1">
      <c r="F25" s="28"/>
      <c r="G25" s="28"/>
      <c r="H25" s="28"/>
      <c r="I25" s="28"/>
    </row>
    <row r="26" spans="2:10" s="15" customFormat="1" ht="1.5" customHeight="1">
      <c r="B26" s="32"/>
      <c r="C26" s="33"/>
      <c r="D26" s="33"/>
      <c r="E26" s="33"/>
      <c r="F26" s="33"/>
      <c r="G26" s="33"/>
      <c r="H26" s="34"/>
      <c r="I26" s="35"/>
    </row>
    <row r="27" spans="2:10" s="15" customFormat="1" ht="17.25" customHeight="1">
      <c r="B27" s="109" t="s">
        <v>16</v>
      </c>
      <c r="C27" s="110"/>
      <c r="D27" s="110"/>
      <c r="E27" s="110"/>
      <c r="F27" s="110"/>
      <c r="G27" s="110"/>
      <c r="H27" s="4"/>
      <c r="I27" s="4"/>
    </row>
    <row r="28" spans="2:10" s="15" customFormat="1" ht="1.1499999999999999" customHeight="1">
      <c r="B28" s="36"/>
      <c r="C28" s="36"/>
      <c r="D28" s="36"/>
      <c r="E28" s="36"/>
      <c r="F28" s="36"/>
      <c r="G28" s="36"/>
      <c r="H28" s="37"/>
      <c r="I28" s="37"/>
      <c r="J28" s="19"/>
    </row>
    <row r="29" spans="2:10" s="15" customFormat="1" ht="13.5" thickBot="1">
      <c r="B29" s="2"/>
      <c r="C29" s="2"/>
      <c r="D29" s="2"/>
      <c r="G29" s="38"/>
      <c r="H29" s="2"/>
      <c r="I29" s="2"/>
      <c r="J29" s="39"/>
    </row>
    <row r="30" spans="2:10" s="8" customFormat="1" ht="16.5" hidden="1" customHeight="1">
      <c r="B30" s="2"/>
      <c r="C30" s="40"/>
      <c r="D30" s="2"/>
      <c r="E30" s="80"/>
      <c r="F30" s="79"/>
      <c r="G30" s="41"/>
      <c r="H30" s="2"/>
      <c r="I30" s="2"/>
      <c r="J30" s="42"/>
    </row>
    <row r="31" spans="2:10" s="8" customFormat="1" ht="16.5" hidden="1" customHeight="1">
      <c r="B31" s="83"/>
      <c r="C31" s="77"/>
      <c r="D31" s="80"/>
      <c r="E31" s="119"/>
      <c r="F31" s="113"/>
      <c r="G31" s="89"/>
      <c r="H31" s="89"/>
      <c r="I31" s="91"/>
      <c r="J31" s="43"/>
    </row>
    <row r="32" spans="2:10" s="8" customFormat="1" ht="16.5" hidden="1" customHeight="1" thickBot="1">
      <c r="B32" s="83"/>
      <c r="C32" s="77"/>
      <c r="D32" s="80"/>
      <c r="E32" s="119"/>
      <c r="F32" s="113"/>
      <c r="G32" s="89"/>
      <c r="H32" s="89"/>
      <c r="I32" s="92"/>
      <c r="J32" s="43"/>
    </row>
    <row r="33" spans="2:10" s="8" customFormat="1" ht="16.5" customHeight="1">
      <c r="B33" s="333" t="s">
        <v>258</v>
      </c>
      <c r="C33" s="81"/>
      <c r="D33" s="81"/>
      <c r="E33" s="309"/>
      <c r="F33" s="310"/>
      <c r="G33" s="87"/>
      <c r="H33" s="87"/>
      <c r="I33" s="88"/>
      <c r="J33" s="42"/>
    </row>
    <row r="34" spans="2:10" s="8" customFormat="1" ht="16.5" customHeight="1">
      <c r="B34" s="334"/>
      <c r="C34" s="77"/>
      <c r="D34" s="77"/>
      <c r="E34" s="336" t="str">
        <f>IF(OR(H12="",H13="",H14="",H15="",H17=""),"",IFERROR(S103,"NA"))</f>
        <v/>
      </c>
      <c r="F34" s="337"/>
      <c r="G34" s="319" t="s">
        <v>18</v>
      </c>
      <c r="H34" s="320"/>
      <c r="I34" s="321"/>
      <c r="J34" s="43"/>
    </row>
    <row r="35" spans="2:10" s="8" customFormat="1" ht="16.5" customHeight="1">
      <c r="B35" s="334"/>
      <c r="C35" s="324" t="s">
        <v>19</v>
      </c>
      <c r="D35" s="321"/>
      <c r="E35" s="336"/>
      <c r="F35" s="337"/>
      <c r="G35" s="319"/>
      <c r="H35" s="320"/>
      <c r="I35" s="321"/>
      <c r="J35" s="43"/>
    </row>
    <row r="36" spans="2:10" s="8" customFormat="1" ht="16.5" customHeight="1">
      <c r="B36" s="334"/>
      <c r="C36" s="77"/>
      <c r="D36" s="82"/>
      <c r="E36" s="338" t="str">
        <f>IF(OR($E$34="NA",$E$34="",E34="ERROR: Please enter valid hours"), "ERROR: Please provide inputs","")</f>
        <v>ERROR: Please provide inputs</v>
      </c>
      <c r="F36" s="339"/>
      <c r="G36" s="89"/>
      <c r="H36" s="89"/>
      <c r="I36" s="91"/>
      <c r="J36" s="43"/>
    </row>
    <row r="37" spans="2:10" s="8" customFormat="1" ht="16.5" customHeight="1" thickBot="1">
      <c r="B37" s="335"/>
      <c r="C37" s="86"/>
      <c r="D37" s="114"/>
      <c r="E37" s="315" t="e">
        <f>IF((S102&gt;6),6,(IFERROR(S102,0)))</f>
        <v>#N/A</v>
      </c>
      <c r="F37" s="316"/>
      <c r="G37" s="317" t="s">
        <v>259</v>
      </c>
      <c r="H37" s="318"/>
      <c r="I37" s="253" t="e">
        <f>ROUNDDOWN(E37,1)</f>
        <v>#N/A</v>
      </c>
      <c r="J37" s="43"/>
    </row>
    <row r="38" spans="2:10" s="8" customFormat="1" ht="16.149999999999999" customHeight="1" thickBot="1">
      <c r="B38" s="2"/>
      <c r="C38" s="2"/>
      <c r="D38" s="2"/>
      <c r="E38" s="2"/>
      <c r="F38" s="2"/>
      <c r="G38" s="2"/>
      <c r="H38" s="2"/>
      <c r="I38" s="2"/>
      <c r="J38" s="43"/>
    </row>
    <row r="39" spans="2:10" s="8" customFormat="1" ht="16.5" hidden="1" customHeight="1">
      <c r="B39" s="327" t="s">
        <v>260</v>
      </c>
      <c r="C39" s="245"/>
      <c r="D39" s="255"/>
      <c r="E39" s="309"/>
      <c r="F39" s="310"/>
      <c r="G39" s="87"/>
      <c r="H39" s="87"/>
      <c r="I39" s="88"/>
    </row>
    <row r="40" spans="2:10" s="8" customFormat="1" ht="16.5" hidden="1" customHeight="1">
      <c r="B40" s="328"/>
      <c r="C40" s="246"/>
      <c r="D40" s="244"/>
      <c r="E40" s="311" t="str">
        <f>IF(OR(H12="",H13="",H14="",H15="",H17=""),"", IFERROR(Y103,"NA"))</f>
        <v/>
      </c>
      <c r="F40" s="312"/>
      <c r="G40" s="319" t="s">
        <v>18</v>
      </c>
      <c r="H40" s="320"/>
      <c r="I40" s="321"/>
    </row>
    <row r="41" spans="2:10" s="8" customFormat="1" ht="16.5" hidden="1" customHeight="1">
      <c r="B41" s="328"/>
      <c r="C41" s="324" t="s">
        <v>19</v>
      </c>
      <c r="D41" s="321"/>
      <c r="E41" s="311"/>
      <c r="F41" s="312"/>
      <c r="G41" s="319"/>
      <c r="H41" s="320"/>
      <c r="I41" s="321"/>
    </row>
    <row r="42" spans="2:10" s="8" customFormat="1" ht="16.5" hidden="1" customHeight="1">
      <c r="B42" s="328"/>
      <c r="C42" s="246"/>
      <c r="D42" s="90"/>
      <c r="E42" s="313" t="str">
        <f>IF(OR($E$40="NA",$E$40="",E40="ERROR: Please enter valid hours"), "ERROR: Please provide inputs","")</f>
        <v>ERROR: Please provide inputs</v>
      </c>
      <c r="F42" s="314"/>
      <c r="G42" s="89"/>
      <c r="H42" s="89"/>
      <c r="I42" s="91"/>
    </row>
    <row r="43" spans="2:10" s="8" customFormat="1" ht="16.5" hidden="1" customHeight="1" thickBot="1">
      <c r="B43" s="329"/>
      <c r="C43" s="247"/>
      <c r="D43" s="256"/>
      <c r="E43" s="315" t="e">
        <f>IF((Y102&gt;6),6,(IFERROR(Y102,0)))</f>
        <v>#N/A</v>
      </c>
      <c r="F43" s="316"/>
      <c r="G43" s="317" t="s">
        <v>259</v>
      </c>
      <c r="H43" s="318"/>
      <c r="I43" s="253" t="e">
        <f>ROUNDDOWN(E43,1)</f>
        <v>#N/A</v>
      </c>
    </row>
    <row r="44" spans="2:10" s="8" customFormat="1" ht="16.5" customHeight="1">
      <c r="B44" s="327" t="s">
        <v>21</v>
      </c>
      <c r="C44" s="245"/>
      <c r="D44" s="268"/>
      <c r="E44" s="330"/>
      <c r="F44" s="331"/>
      <c r="G44" s="87"/>
      <c r="H44" s="87"/>
      <c r="I44" s="88"/>
    </row>
    <row r="45" spans="2:10" s="8" customFormat="1" ht="16.5" customHeight="1">
      <c r="B45" s="328"/>
      <c r="C45" s="246"/>
      <c r="D45" s="269"/>
      <c r="E45" s="311" t="str">
        <f>IF(OR(H12="",H13="",H14="",H15="",H17=""),"", IFERROR(AE103,"NA"))</f>
        <v/>
      </c>
      <c r="F45" s="312"/>
      <c r="G45" s="319" t="s">
        <v>18</v>
      </c>
      <c r="H45" s="320"/>
      <c r="I45" s="321"/>
    </row>
    <row r="46" spans="2:10" s="8" customFormat="1" ht="16.5" customHeight="1">
      <c r="B46" s="328"/>
      <c r="C46" s="324" t="s">
        <v>19</v>
      </c>
      <c r="D46" s="321"/>
      <c r="E46" s="311"/>
      <c r="F46" s="312"/>
      <c r="G46" s="319"/>
      <c r="H46" s="320"/>
      <c r="I46" s="321"/>
    </row>
    <row r="47" spans="2:10" s="8" customFormat="1" ht="16.5" customHeight="1">
      <c r="B47" s="328"/>
      <c r="C47" s="246"/>
      <c r="D47" s="269"/>
      <c r="E47" s="313" t="str">
        <f>IF(OR($E$45="NA",$E$45="",E45="ERROR: Please enter valid hours"), "ERROR: Please provide inputs","")</f>
        <v>ERROR: Please provide inputs</v>
      </c>
      <c r="F47" s="314"/>
      <c r="G47" s="89"/>
      <c r="H47" s="89"/>
      <c r="I47" s="91"/>
    </row>
    <row r="48" spans="2:10" s="8" customFormat="1" ht="16.5" customHeight="1" thickBot="1">
      <c r="B48" s="329"/>
      <c r="C48" s="247"/>
      <c r="D48" s="256"/>
      <c r="E48" s="315" t="e">
        <f>IF((AE102&gt;6),6,(IFERROR(AE102,0)))</f>
        <v>#N/A</v>
      </c>
      <c r="F48" s="316"/>
      <c r="G48" s="317" t="s">
        <v>259</v>
      </c>
      <c r="H48" s="318"/>
      <c r="I48" s="253" t="e">
        <f>ROUNDDOWN(E48,1)</f>
        <v>#N/A</v>
      </c>
    </row>
    <row r="49" spans="1:34" s="15" customFormat="1" ht="19.5" customHeight="1" thickBot="1">
      <c r="B49" s="29"/>
      <c r="C49" s="30"/>
      <c r="D49" s="30"/>
      <c r="E49" s="30"/>
      <c r="F49" s="30"/>
      <c r="G49" s="30"/>
      <c r="H49" s="31"/>
      <c r="I49" s="2"/>
      <c r="Z49" s="73"/>
      <c r="AA49" s="74"/>
      <c r="AB49" s="75"/>
      <c r="AC49" s="76"/>
      <c r="AD49" s="76"/>
      <c r="AE49" s="76"/>
      <c r="AF49" s="76"/>
      <c r="AG49" s="76"/>
      <c r="AH49" s="76"/>
    </row>
    <row r="50" spans="1:34" s="8" customFormat="1" ht="16.5" customHeight="1">
      <c r="B50" s="292" t="s">
        <v>261</v>
      </c>
      <c r="C50" s="222"/>
      <c r="D50" s="222"/>
      <c r="E50" s="295"/>
      <c r="F50" s="296"/>
      <c r="G50" s="223"/>
      <c r="H50" s="223"/>
      <c r="I50" s="224"/>
      <c r="J50" s="43"/>
    </row>
    <row r="51" spans="1:34" s="8" customFormat="1" ht="16.5" customHeight="1">
      <c r="B51" s="293"/>
      <c r="C51" s="225"/>
      <c r="D51" s="225"/>
      <c r="E51" s="297" t="str">
        <f>IF(OR(H12="",H13="",H14="",H15="",H17=""),"", IFERROR(M103,"NA"))</f>
        <v/>
      </c>
      <c r="F51" s="298"/>
      <c r="G51" s="322" t="s">
        <v>18</v>
      </c>
      <c r="H51" s="323"/>
      <c r="I51" s="306"/>
      <c r="J51" s="43"/>
    </row>
    <row r="52" spans="1:34" s="8" customFormat="1" ht="16.5" customHeight="1">
      <c r="B52" s="293"/>
      <c r="C52" s="305" t="s">
        <v>19</v>
      </c>
      <c r="D52" s="306"/>
      <c r="E52" s="297"/>
      <c r="F52" s="298"/>
      <c r="G52" s="322"/>
      <c r="H52" s="323"/>
      <c r="I52" s="306"/>
      <c r="J52" s="43"/>
    </row>
    <row r="53" spans="1:34" s="8" customFormat="1" ht="16.5" customHeight="1">
      <c r="B53" s="293"/>
      <c r="C53" s="225"/>
      <c r="D53" s="227"/>
      <c r="E53" s="307" t="str">
        <f>IF(OR($E$51="NA",$E$51="",E51="ERROR: Please enter valid hours"), "ERROR: Please provide inputs","")</f>
        <v>ERROR: Please provide inputs</v>
      </c>
      <c r="F53" s="308"/>
      <c r="G53" s="226"/>
      <c r="H53" s="226"/>
      <c r="I53" s="228"/>
      <c r="J53" s="43"/>
    </row>
    <row r="54" spans="1:34" s="8" customFormat="1" ht="16.5" customHeight="1" thickBot="1">
      <c r="B54" s="294"/>
      <c r="C54" s="229"/>
      <c r="D54" s="230"/>
      <c r="E54" s="301" t="e">
        <f>IF((M102&gt;6),6,(IFERROR(M102,0)))</f>
        <v>#N/A</v>
      </c>
      <c r="F54" s="302"/>
      <c r="G54" s="299" t="s">
        <v>259</v>
      </c>
      <c r="H54" s="300"/>
      <c r="I54" s="254" t="e">
        <f>ROUNDDOWN(E54,1)</f>
        <v>#N/A</v>
      </c>
      <c r="J54" s="43"/>
    </row>
    <row r="55" spans="1:34" s="8" customFormat="1" ht="13.15" customHeight="1">
      <c r="B55" s="292" t="s">
        <v>262</v>
      </c>
      <c r="C55" s="222"/>
      <c r="D55" s="222"/>
      <c r="E55" s="295"/>
      <c r="F55" s="296"/>
      <c r="G55" s="223"/>
      <c r="H55" s="223"/>
      <c r="I55" s="224"/>
      <c r="J55" s="42"/>
    </row>
    <row r="56" spans="1:34" s="8" customFormat="1" ht="13.15" customHeight="1">
      <c r="B56" s="293"/>
      <c r="C56" s="225"/>
      <c r="D56" s="225"/>
      <c r="E56" s="297" t="str">
        <f>IF(OR(H12="",H13="",H14="",H15="",H17=""),"", IFERROR(F103,"NA"))</f>
        <v/>
      </c>
      <c r="F56" s="298"/>
      <c r="G56" s="322" t="s">
        <v>18</v>
      </c>
      <c r="H56" s="323"/>
      <c r="I56" s="306"/>
      <c r="J56" s="43"/>
    </row>
    <row r="57" spans="1:34" s="8" customFormat="1" ht="17.25">
      <c r="B57" s="293"/>
      <c r="C57" s="305" t="s">
        <v>19</v>
      </c>
      <c r="D57" s="306"/>
      <c r="E57" s="297"/>
      <c r="F57" s="298"/>
      <c r="G57" s="322"/>
      <c r="H57" s="323"/>
      <c r="I57" s="306"/>
      <c r="J57" s="43"/>
    </row>
    <row r="58" spans="1:34" s="8" customFormat="1">
      <c r="B58" s="293"/>
      <c r="C58" s="225"/>
      <c r="D58" s="227"/>
      <c r="E58" s="303" t="str">
        <f>IF(OR($E$56="NA",$E$56="",E56="ERROR: Please enter valid hours"), "ERROR: Please provide inputs","")</f>
        <v>ERROR: Please provide inputs</v>
      </c>
      <c r="F58" s="304"/>
      <c r="G58" s="226"/>
      <c r="H58" s="226"/>
      <c r="I58" s="228"/>
      <c r="J58" s="43"/>
    </row>
    <row r="59" spans="1:34" s="8" customFormat="1" ht="13.5" thickBot="1">
      <c r="B59" s="294"/>
      <c r="C59" s="229"/>
      <c r="D59" s="230"/>
      <c r="E59" s="301" t="e">
        <f>IF((F102&gt;6),6,(IFERROR(F102,0)))</f>
        <v>#N/A</v>
      </c>
      <c r="F59" s="302"/>
      <c r="G59" s="299" t="s">
        <v>259</v>
      </c>
      <c r="H59" s="300"/>
      <c r="I59" s="254" t="e">
        <f>ROUNDDOWN(E59,1)</f>
        <v>#N/A</v>
      </c>
      <c r="J59" s="43"/>
    </row>
    <row r="60" spans="1:34" s="15" customFormat="1" ht="19.5" customHeight="1">
      <c r="B60" s="29"/>
      <c r="C60" s="30"/>
      <c r="D60" s="30"/>
      <c r="E60" s="30"/>
      <c r="F60" s="30"/>
      <c r="G60" s="30"/>
      <c r="H60" s="31"/>
      <c r="I60" s="2"/>
      <c r="Z60" s="73"/>
      <c r="AA60" s="74" t="s">
        <v>21</v>
      </c>
      <c r="AB60" s="75">
        <f>$F$62</f>
        <v>0</v>
      </c>
      <c r="AC60" s="76">
        <v>1</v>
      </c>
      <c r="AD60" s="76">
        <v>2</v>
      </c>
      <c r="AE60" s="76">
        <v>3</v>
      </c>
      <c r="AF60" s="76">
        <v>4</v>
      </c>
      <c r="AG60" s="76">
        <v>5</v>
      </c>
      <c r="AH60" s="76">
        <v>6</v>
      </c>
    </row>
    <row r="61" spans="1:34" s="15" customFormat="1" ht="1.1499999999999999" customHeight="1">
      <c r="B61" s="32"/>
      <c r="C61" s="33"/>
      <c r="D61" s="33"/>
      <c r="E61" s="33"/>
      <c r="F61" s="33"/>
      <c r="G61" s="33"/>
      <c r="H61" s="34"/>
      <c r="I61" s="35"/>
      <c r="Z61" s="73"/>
      <c r="AA61" s="73"/>
      <c r="AB61" s="73"/>
      <c r="AC61" s="73"/>
      <c r="AD61" s="73"/>
      <c r="AE61" s="73"/>
      <c r="AF61" s="73"/>
      <c r="AG61" s="73"/>
      <c r="AH61" s="73"/>
    </row>
    <row r="62" spans="1:34" s="15" customFormat="1" ht="17.25" customHeight="1">
      <c r="B62" s="109" t="s">
        <v>22</v>
      </c>
      <c r="C62" s="110"/>
      <c r="D62" s="110"/>
      <c r="E62" s="110"/>
      <c r="F62" s="110"/>
      <c r="G62" s="110"/>
      <c r="H62" s="4"/>
      <c r="I62" s="4"/>
      <c r="Z62" s="73"/>
      <c r="AA62" s="73"/>
      <c r="AB62" s="73"/>
      <c r="AC62" s="73"/>
      <c r="AD62" s="73"/>
      <c r="AE62" s="73"/>
      <c r="AF62" s="73"/>
      <c r="AG62" s="73"/>
      <c r="AH62" s="73"/>
    </row>
    <row r="63" spans="1:34" s="15" customFormat="1" ht="1.5" customHeight="1">
      <c r="B63" s="36"/>
      <c r="C63" s="36"/>
      <c r="D63" s="36"/>
      <c r="E63" s="36"/>
      <c r="F63" s="36"/>
      <c r="G63" s="36"/>
      <c r="H63" s="37"/>
      <c r="I63" s="37"/>
      <c r="J63" s="19"/>
      <c r="Z63" s="73"/>
      <c r="AA63" s="73"/>
      <c r="AB63" s="73"/>
      <c r="AC63" s="73"/>
      <c r="AD63" s="73"/>
      <c r="AE63" s="73"/>
      <c r="AF63" s="73"/>
      <c r="AG63" s="73"/>
      <c r="AH63" s="73"/>
    </row>
    <row r="64" spans="1:34">
      <c r="A64" s="45"/>
      <c r="B64" s="2"/>
      <c r="C64" s="2"/>
      <c r="D64" s="2"/>
      <c r="E64" s="48"/>
      <c r="F64" s="2"/>
      <c r="G64" s="2"/>
      <c r="H64" s="2"/>
      <c r="I64" s="2"/>
      <c r="M64" s="43"/>
      <c r="N64" s="8"/>
      <c r="O64" s="8"/>
      <c r="P64" s="8"/>
      <c r="Q64" s="8"/>
      <c r="R64" s="8"/>
      <c r="S64" s="15"/>
      <c r="T64" s="15"/>
      <c r="U64" s="15"/>
      <c r="V64" s="15"/>
      <c r="W64" s="8"/>
      <c r="X64" s="8"/>
      <c r="Y64" s="8"/>
      <c r="Z64" s="8"/>
      <c r="AA64" s="8"/>
    </row>
    <row r="65" spans="2:10" s="8" customFormat="1" ht="16.5" customHeight="1">
      <c r="B65" s="2"/>
      <c r="C65" s="70"/>
      <c r="D65" s="71"/>
      <c r="E65" s="71"/>
      <c r="F65" s="44"/>
      <c r="G65" s="115"/>
      <c r="H65" s="116"/>
      <c r="I65" s="20"/>
      <c r="J65" s="43"/>
    </row>
    <row r="66" spans="2:10" s="8" customFormat="1" ht="16.5" customHeight="1">
      <c r="B66" s="2"/>
      <c r="C66" s="70"/>
      <c r="D66" s="71"/>
      <c r="E66" s="71"/>
      <c r="F66" s="44"/>
      <c r="G66" s="115"/>
      <c r="H66" s="116"/>
      <c r="I66" s="20"/>
      <c r="J66" s="43"/>
    </row>
    <row r="67" spans="2:10" s="8" customFormat="1" ht="16.5" customHeight="1">
      <c r="B67" s="2"/>
      <c r="C67" s="70"/>
      <c r="D67" s="71"/>
      <c r="E67" s="71"/>
      <c r="F67" s="44"/>
      <c r="G67" s="115"/>
      <c r="H67" s="116"/>
      <c r="I67" s="20"/>
      <c r="J67" s="43"/>
    </row>
    <row r="68" spans="2:10" s="8" customFormat="1" ht="16.5" customHeight="1">
      <c r="B68" s="2"/>
      <c r="C68" s="70"/>
      <c r="D68" s="71"/>
      <c r="E68" s="71"/>
      <c r="F68" s="44"/>
      <c r="G68" s="115"/>
      <c r="H68" s="116"/>
      <c r="I68" s="20"/>
      <c r="J68" s="43"/>
    </row>
    <row r="69" spans="2:10" s="8" customFormat="1" ht="16.5" customHeight="1">
      <c r="B69" s="2"/>
      <c r="C69" s="70"/>
      <c r="D69" s="71"/>
      <c r="E69" s="71"/>
      <c r="F69" s="44"/>
      <c r="G69" s="115"/>
      <c r="H69" s="116"/>
      <c r="I69" s="20"/>
      <c r="J69" s="43"/>
    </row>
    <row r="70" spans="2:10" s="8" customFormat="1" ht="16.5" customHeight="1">
      <c r="B70" s="2"/>
      <c r="C70" s="70"/>
      <c r="D70" s="71"/>
      <c r="E70" s="71"/>
      <c r="F70" s="44"/>
      <c r="G70" s="115"/>
      <c r="H70" s="116"/>
      <c r="I70" s="20"/>
      <c r="J70" s="43"/>
    </row>
    <row r="71" spans="2:10" s="8" customFormat="1" ht="16.5" customHeight="1">
      <c r="B71" s="2"/>
      <c r="C71" s="70"/>
      <c r="D71" s="71"/>
      <c r="E71" s="71"/>
      <c r="F71" s="44"/>
      <c r="G71" s="115"/>
      <c r="H71" s="116"/>
      <c r="I71" s="20"/>
      <c r="J71" s="43"/>
    </row>
    <row r="72" spans="2:10" s="8" customFormat="1" ht="16.5" customHeight="1">
      <c r="B72" s="2"/>
      <c r="C72" s="70"/>
      <c r="D72" s="71"/>
      <c r="E72" s="71"/>
      <c r="F72" s="44"/>
      <c r="G72" s="115"/>
      <c r="H72" s="116"/>
      <c r="I72" s="20"/>
      <c r="J72" s="43"/>
    </row>
    <row r="73" spans="2:10" s="8" customFormat="1" ht="16.5" customHeight="1">
      <c r="B73" s="2"/>
      <c r="C73" s="70"/>
      <c r="D73" s="71"/>
      <c r="E73" s="71"/>
      <c r="F73" s="44"/>
      <c r="G73" s="115"/>
      <c r="H73" s="116"/>
      <c r="I73" s="20"/>
      <c r="J73" s="43"/>
    </row>
    <row r="74" spans="2:10" s="8" customFormat="1" ht="16.5" customHeight="1">
      <c r="B74" s="2"/>
      <c r="C74" s="70"/>
      <c r="D74" s="71"/>
      <c r="E74" s="71"/>
      <c r="F74" s="44"/>
      <c r="G74" s="115"/>
      <c r="H74" s="116"/>
      <c r="I74" s="20"/>
      <c r="J74" s="43"/>
    </row>
    <row r="75" spans="2:10" s="8" customFormat="1" ht="16.5" customHeight="1">
      <c r="B75" s="2"/>
      <c r="C75" s="70"/>
      <c r="D75" s="71"/>
      <c r="E75" s="71"/>
      <c r="F75" s="44"/>
      <c r="G75" s="115"/>
      <c r="H75" s="116"/>
      <c r="I75" s="20"/>
      <c r="J75" s="43"/>
    </row>
    <row r="76" spans="2:10" s="8" customFormat="1" ht="16.5" customHeight="1">
      <c r="B76" s="2"/>
      <c r="C76" s="70"/>
      <c r="D76" s="71"/>
      <c r="E76" s="71"/>
      <c r="F76" s="44"/>
      <c r="G76" s="115"/>
      <c r="H76" s="116"/>
      <c r="I76" s="20"/>
      <c r="J76" s="43"/>
    </row>
    <row r="77" spans="2:10" s="8" customFormat="1" ht="16.5" customHeight="1">
      <c r="B77" s="2"/>
      <c r="C77" s="70"/>
      <c r="D77" s="71"/>
      <c r="E77" s="71"/>
      <c r="F77" s="44"/>
      <c r="G77" s="115"/>
      <c r="H77" s="116"/>
      <c r="I77" s="20"/>
      <c r="J77" s="43"/>
    </row>
    <row r="78" spans="2:10" s="8" customFormat="1" ht="16.5" customHeight="1">
      <c r="B78" s="2"/>
      <c r="C78" s="70"/>
      <c r="D78" s="71"/>
      <c r="E78" s="71"/>
      <c r="F78" s="44"/>
      <c r="G78" s="115"/>
      <c r="H78" s="116"/>
      <c r="I78" s="20"/>
      <c r="J78" s="43"/>
    </row>
    <row r="79" spans="2:10" s="8" customFormat="1" ht="16.5" customHeight="1">
      <c r="B79" s="2"/>
      <c r="C79" s="70"/>
      <c r="D79" s="71"/>
      <c r="E79" s="71"/>
      <c r="F79" s="44"/>
      <c r="G79" s="115"/>
      <c r="H79" s="116"/>
      <c r="I79" s="20"/>
      <c r="J79" s="43"/>
    </row>
    <row r="80" spans="2:10" s="8" customFormat="1" ht="16.5" customHeight="1">
      <c r="B80" s="2"/>
      <c r="C80" s="70"/>
      <c r="D80" s="71"/>
      <c r="E80" s="71"/>
      <c r="F80" s="44"/>
      <c r="G80" s="115"/>
      <c r="H80" s="116"/>
      <c r="I80" s="20"/>
      <c r="J80" s="43"/>
    </row>
    <row r="81" spans="1:31" s="8" customFormat="1" ht="16.5" customHeight="1">
      <c r="B81" s="2"/>
      <c r="C81" s="70"/>
      <c r="D81" s="71"/>
      <c r="E81" s="71"/>
      <c r="F81" s="44"/>
      <c r="G81" s="115"/>
      <c r="H81" s="116"/>
      <c r="I81" s="20"/>
      <c r="J81" s="43"/>
    </row>
    <row r="82" spans="1:31" s="8" customFormat="1" ht="16.5" customHeight="1">
      <c r="B82" s="2"/>
      <c r="C82" s="70"/>
      <c r="D82" s="71"/>
      <c r="E82" s="71"/>
      <c r="F82" s="44"/>
      <c r="G82" s="115"/>
      <c r="H82" s="116"/>
      <c r="I82" s="20"/>
      <c r="J82" s="43"/>
    </row>
    <row r="83" spans="1:31" s="8" customFormat="1" ht="16.5" customHeight="1">
      <c r="B83" s="2"/>
      <c r="C83" s="70"/>
      <c r="D83" s="71"/>
      <c r="E83" s="71"/>
      <c r="F83" s="44"/>
      <c r="G83" s="115"/>
      <c r="H83" s="116"/>
      <c r="I83" s="20"/>
      <c r="J83" s="43"/>
    </row>
    <row r="84" spans="1:31" hidden="1">
      <c r="A84" s="45"/>
      <c r="B84" s="2"/>
      <c r="C84" s="2"/>
      <c r="D84" s="2"/>
      <c r="E84" s="48"/>
      <c r="F84" s="2"/>
      <c r="G84" s="2"/>
      <c r="H84" s="2"/>
      <c r="I84" s="2"/>
    </row>
    <row r="85" spans="1:31" ht="22.15" hidden="1" customHeight="1">
      <c r="A85" s="69"/>
      <c r="B85" s="117" t="s">
        <v>23</v>
      </c>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row>
    <row r="86" spans="1:31" ht="17.25" hidden="1">
      <c r="B86" s="129" t="s">
        <v>24</v>
      </c>
      <c r="C86" s="2"/>
      <c r="D86" s="2"/>
      <c r="E86" s="2"/>
      <c r="F86" s="2"/>
      <c r="G86" s="2"/>
      <c r="H86" s="2"/>
      <c r="I86" s="2"/>
    </row>
    <row r="87" spans="1:31" ht="15" hidden="1">
      <c r="B87" s="130" t="s">
        <v>25</v>
      </c>
      <c r="C87" s="2"/>
      <c r="D87" s="2"/>
      <c r="E87" s="2"/>
      <c r="F87" s="2"/>
      <c r="G87" s="2"/>
      <c r="H87" s="2"/>
      <c r="I87" s="2"/>
    </row>
    <row r="88" spans="1:31" ht="15" hidden="1">
      <c r="A88" s="47"/>
      <c r="B88" s="50" t="s">
        <v>26</v>
      </c>
      <c r="C88" s="131"/>
      <c r="D88" s="51"/>
      <c r="E88" s="51"/>
      <c r="F88" s="132" t="e">
        <f>VLOOKUP($H$12,Climate_pcode_xref!$A$2:$C$3727,3,0)</f>
        <v>#N/A</v>
      </c>
      <c r="G88" s="49"/>
      <c r="H88" s="49"/>
      <c r="I88" s="49"/>
      <c r="J88" s="47"/>
      <c r="K88" s="47"/>
      <c r="L88" s="47"/>
      <c r="M88" s="47"/>
    </row>
    <row r="89" spans="1:31" ht="15" hidden="1">
      <c r="B89" s="50" t="s">
        <v>27</v>
      </c>
      <c r="C89" s="131"/>
      <c r="D89" s="51"/>
      <c r="E89" s="51"/>
      <c r="F89" s="132" t="e">
        <f>VLOOKUP($H$12,Climate_pcode_xref!$A$2:$C$3727,2,0)</f>
        <v>#N/A</v>
      </c>
      <c r="G89" s="49"/>
      <c r="H89" s="49"/>
      <c r="I89" s="49"/>
      <c r="J89" s="47"/>
      <c r="K89" s="47"/>
      <c r="L89" s="47"/>
      <c r="M89" s="47"/>
    </row>
    <row r="90" spans="1:31" ht="15" hidden="1">
      <c r="B90" s="50" t="s">
        <v>28</v>
      </c>
      <c r="C90" s="131"/>
      <c r="D90" s="51"/>
      <c r="E90" s="51"/>
      <c r="F90" s="132" t="e">
        <f>VLOOKUP($F$89,Climate_zones!$A$2:$E$71,5,0)</f>
        <v>#N/A</v>
      </c>
      <c r="G90" s="49"/>
      <c r="H90" s="49"/>
      <c r="I90" s="49"/>
      <c r="J90" s="47"/>
      <c r="K90" s="47"/>
      <c r="L90" s="47"/>
      <c r="M90" s="47"/>
    </row>
    <row r="91" spans="1:31" ht="15" hidden="1">
      <c r="A91" s="47"/>
      <c r="B91" s="55"/>
      <c r="C91" s="56"/>
      <c r="D91" s="57"/>
      <c r="E91" s="57"/>
      <c r="F91" s="132"/>
      <c r="G91" s="49"/>
      <c r="H91" s="49"/>
    </row>
    <row r="92" spans="1:31" ht="15" hidden="1">
      <c r="A92" s="47"/>
      <c r="B92" s="130" t="s">
        <v>29</v>
      </c>
      <c r="C92" s="56"/>
      <c r="D92" s="57"/>
      <c r="E92" s="57"/>
      <c r="F92" s="143"/>
      <c r="G92" s="49"/>
      <c r="H92" s="49"/>
      <c r="I92" s="130" t="s">
        <v>30</v>
      </c>
      <c r="J92" s="56"/>
      <c r="K92" s="57"/>
      <c r="L92" s="57"/>
      <c r="M92" s="132"/>
      <c r="O92" s="130" t="s">
        <v>255</v>
      </c>
      <c r="P92" s="56"/>
      <c r="Q92" s="57"/>
      <c r="R92" s="57"/>
      <c r="S92" s="137"/>
      <c r="T92" s="242"/>
      <c r="U92" s="130" t="s">
        <v>256</v>
      </c>
      <c r="V92" s="56"/>
      <c r="W92" s="57"/>
      <c r="X92" s="57"/>
      <c r="Y92" s="137"/>
      <c r="Z92" s="242"/>
      <c r="AA92" s="130" t="s">
        <v>257</v>
      </c>
      <c r="AB92" s="56"/>
      <c r="AC92" s="57"/>
      <c r="AD92" s="57"/>
      <c r="AE92" s="137"/>
    </row>
    <row r="93" spans="1:31" ht="15" hidden="1">
      <c r="A93" s="47"/>
      <c r="B93" s="66" t="s">
        <v>31</v>
      </c>
      <c r="C93" s="67"/>
      <c r="D93" s="68"/>
      <c r="E93" s="68"/>
      <c r="F93" s="139" t="e">
        <f>VLOOKUP($F$88,SGEx!$A$7:$D$14,2,FALSE)</f>
        <v>#N/A</v>
      </c>
      <c r="G93" s="49"/>
      <c r="H93" s="49"/>
      <c r="I93" s="66" t="s">
        <v>32</v>
      </c>
      <c r="J93" s="67"/>
      <c r="K93" s="68"/>
      <c r="L93" s="68"/>
      <c r="M93" s="139" t="e">
        <f>VLOOKUP($F$88,SGEx!$A$19:$D$26,2,FALSE)</f>
        <v>#N/A</v>
      </c>
      <c r="O93" s="66" t="s">
        <v>33</v>
      </c>
      <c r="P93" s="67"/>
      <c r="Q93" s="68"/>
      <c r="R93" s="68"/>
      <c r="S93" s="139" t="e">
        <f>VLOOKUP($F$88,SGEx!$A$31:$D$38,2,FALSE)</f>
        <v>#N/A</v>
      </c>
      <c r="T93" s="139"/>
      <c r="U93" s="66" t="s">
        <v>34</v>
      </c>
      <c r="V93" s="67"/>
      <c r="W93" s="68"/>
      <c r="X93" s="68"/>
      <c r="Y93" s="139" t="e">
        <f>VLOOKUP($F$88,SGEx!$A$43:$D$50,2,FALSE)</f>
        <v>#N/A</v>
      </c>
      <c r="Z93" s="139"/>
      <c r="AA93" s="66" t="s">
        <v>34</v>
      </c>
      <c r="AB93" s="67"/>
      <c r="AC93" s="68"/>
      <c r="AD93" s="68"/>
      <c r="AE93" s="139" t="e">
        <f>VLOOKUP($F$88,SGEx!$A$55:$D$62,2,FALSE)</f>
        <v>#N/A</v>
      </c>
    </row>
    <row r="94" spans="1:31" ht="15" hidden="1">
      <c r="A94" s="47"/>
      <c r="B94" s="66" t="s">
        <v>35</v>
      </c>
      <c r="C94" s="67"/>
      <c r="D94" s="68"/>
      <c r="E94" s="68"/>
      <c r="F94" s="132" t="e">
        <f>VLOOKUP($F$88,SGEx!$A$7:$D$14,3,FALSE)</f>
        <v>#N/A</v>
      </c>
      <c r="G94" s="49"/>
      <c r="H94" s="49"/>
      <c r="I94" s="66" t="s">
        <v>36</v>
      </c>
      <c r="J94" s="67"/>
      <c r="K94" s="68"/>
      <c r="L94" s="68"/>
      <c r="M94" s="132" t="e">
        <f>VLOOKUP($F$88,SGEx!$A$19:$D$26,3,FALSE)</f>
        <v>#N/A</v>
      </c>
      <c r="O94" s="66" t="s">
        <v>37</v>
      </c>
      <c r="P94" s="67"/>
      <c r="Q94" s="68"/>
      <c r="R94" s="68"/>
      <c r="S94" s="132" t="e">
        <f>VLOOKUP($F$88,SGEx!$A$31:$D$38,3,FALSE)</f>
        <v>#N/A</v>
      </c>
      <c r="T94" s="132"/>
      <c r="U94" s="66" t="s">
        <v>38</v>
      </c>
      <c r="V94" s="67"/>
      <c r="W94" s="68"/>
      <c r="X94" s="68"/>
      <c r="Y94" s="132" t="e">
        <f>VLOOKUP($F$88,SGEx!$A$43:$D$50,3,FALSE)</f>
        <v>#N/A</v>
      </c>
      <c r="Z94" s="132"/>
      <c r="AA94" s="66" t="s">
        <v>38</v>
      </c>
      <c r="AB94" s="67"/>
      <c r="AC94" s="68"/>
      <c r="AD94" s="68"/>
      <c r="AE94" s="132" t="e">
        <f>VLOOKUP($F$88,SGEx!$A$55:$D$62,3,FALSE)</f>
        <v>#N/A</v>
      </c>
    </row>
    <row r="95" spans="1:31" ht="15" hidden="1">
      <c r="A95" s="47"/>
      <c r="B95" s="66" t="s">
        <v>39</v>
      </c>
      <c r="C95" s="67"/>
      <c r="D95" s="68"/>
      <c r="E95" s="68"/>
      <c r="F95" s="132" t="e">
        <f>VLOOKUP($F$88,SGEx!$A$7:$D$14,4,FALSE)</f>
        <v>#N/A</v>
      </c>
      <c r="G95" s="49"/>
      <c r="H95" s="49"/>
      <c r="I95" s="66" t="s">
        <v>40</v>
      </c>
      <c r="J95" s="67"/>
      <c r="K95" s="68"/>
      <c r="L95" s="68"/>
      <c r="M95" s="132" t="e">
        <f>VLOOKUP($F$88,SGEx!$A$19:$D$26,4,FALSE)</f>
        <v>#N/A</v>
      </c>
      <c r="O95" s="66" t="s">
        <v>41</v>
      </c>
      <c r="P95" s="67"/>
      <c r="Q95" s="68"/>
      <c r="R95" s="68"/>
      <c r="S95" s="132" t="e">
        <f>VLOOKUP($F$88,SGEx!$A$31:$D$38,4,FALSE)</f>
        <v>#N/A</v>
      </c>
      <c r="T95" s="132"/>
      <c r="U95" s="66" t="s">
        <v>42</v>
      </c>
      <c r="V95" s="67"/>
      <c r="W95" s="68"/>
      <c r="X95" s="68"/>
      <c r="Y95" s="132" t="e">
        <f>VLOOKUP($F$88,SGEx!$A$43:$D$50,4,FALSE)</f>
        <v>#N/A</v>
      </c>
      <c r="Z95" s="132"/>
      <c r="AA95" s="66" t="s">
        <v>42</v>
      </c>
      <c r="AB95" s="67"/>
      <c r="AC95" s="68"/>
      <c r="AD95" s="68"/>
      <c r="AE95" s="132" t="e">
        <f>VLOOKUP($F$88,SGEx!$A$55:$D$62,4,FALSE)</f>
        <v>#N/A</v>
      </c>
    </row>
    <row r="96" spans="1:31" ht="15" hidden="1">
      <c r="A96" s="47"/>
      <c r="B96" s="52" t="s">
        <v>43</v>
      </c>
      <c r="C96" s="53"/>
      <c r="D96" s="54"/>
      <c r="E96" s="54"/>
      <c r="F96" s="144" t="e">
        <f>$H$17*F93*(365/$H$15)</f>
        <v>#N/A</v>
      </c>
      <c r="G96" s="47"/>
      <c r="H96" s="47"/>
      <c r="I96" s="52" t="s">
        <v>43</v>
      </c>
      <c r="J96" s="53"/>
      <c r="K96" s="54"/>
      <c r="L96" s="54"/>
      <c r="M96" s="144" t="e">
        <f>$H$17*M93*(365/$H$15)</f>
        <v>#N/A</v>
      </c>
      <c r="O96" s="52" t="s">
        <v>43</v>
      </c>
      <c r="P96" s="53"/>
      <c r="Q96" s="54"/>
      <c r="R96" s="54"/>
      <c r="S96" s="144" t="e">
        <f>$H$17*S93*(365/$H$15)</f>
        <v>#N/A</v>
      </c>
      <c r="T96" s="144"/>
      <c r="U96" s="52" t="s">
        <v>43</v>
      </c>
      <c r="V96" s="53"/>
      <c r="W96" s="54"/>
      <c r="X96" s="54"/>
      <c r="Y96" s="144" t="e">
        <f>$H$17*Y93*(365/$H$15)</f>
        <v>#N/A</v>
      </c>
      <c r="Z96" s="144"/>
      <c r="AA96" s="52" t="s">
        <v>43</v>
      </c>
      <c r="AB96" s="53"/>
      <c r="AC96" s="54"/>
      <c r="AD96" s="54"/>
      <c r="AE96" s="144" t="e">
        <f>$H$17*AE93*(365/$H$15)</f>
        <v>#N/A</v>
      </c>
    </row>
    <row r="97" spans="1:31" ht="15" hidden="1">
      <c r="A97" s="47"/>
      <c r="B97" s="52" t="s">
        <v>44</v>
      </c>
      <c r="C97" s="53"/>
      <c r="D97" s="54"/>
      <c r="E97" s="54"/>
      <c r="F97" s="132" t="e">
        <f>(370*$H$13+440*$H$14)*F93*0.956</f>
        <v>#N/A</v>
      </c>
      <c r="G97" s="47"/>
      <c r="H97" s="47"/>
      <c r="I97" s="52" t="s">
        <v>44</v>
      </c>
      <c r="J97" s="53"/>
      <c r="K97" s="54"/>
      <c r="L97" s="54"/>
      <c r="M97" s="132" t="e">
        <f>(370*$H$13+440*$H$14)*M93*0.956</f>
        <v>#N/A</v>
      </c>
      <c r="O97" s="52" t="s">
        <v>44</v>
      </c>
      <c r="P97" s="53"/>
      <c r="Q97" s="54"/>
      <c r="R97" s="54"/>
      <c r="S97" s="132" t="e">
        <f>(370*$H$13+440*$H$14)*S93*0.956</f>
        <v>#N/A</v>
      </c>
      <c r="T97" s="132"/>
      <c r="U97" s="52" t="s">
        <v>44</v>
      </c>
      <c r="V97" s="53"/>
      <c r="W97" s="54"/>
      <c r="X97" s="54"/>
      <c r="Y97" s="132" t="e">
        <f>(370*$H$13+440*$H$14)*Y93*0.956</f>
        <v>#N/A</v>
      </c>
      <c r="Z97" s="132"/>
      <c r="AA97" s="52" t="s">
        <v>44</v>
      </c>
      <c r="AB97" s="53"/>
      <c r="AC97" s="54"/>
      <c r="AD97" s="54"/>
      <c r="AE97" s="132" t="e">
        <f>(370*$H$13+440*$H$14)*AE93*0.956</f>
        <v>#N/A</v>
      </c>
    </row>
    <row r="98" spans="1:31" ht="15" hidden="1">
      <c r="A98" s="47"/>
      <c r="B98" s="52" t="s">
        <v>45</v>
      </c>
      <c r="C98" s="53"/>
      <c r="D98" s="54"/>
      <c r="E98" s="54"/>
      <c r="F98" s="132" t="e">
        <f>(F96-F97)/F97</f>
        <v>#N/A</v>
      </c>
      <c r="G98" s="47"/>
      <c r="H98" s="47"/>
      <c r="I98" s="52" t="s">
        <v>45</v>
      </c>
      <c r="J98" s="53"/>
      <c r="K98" s="54"/>
      <c r="L98" s="54"/>
      <c r="M98" s="290" t="e">
        <f>(M96-M97)/M97</f>
        <v>#N/A</v>
      </c>
      <c r="O98" s="52" t="s">
        <v>45</v>
      </c>
      <c r="P98" s="53"/>
      <c r="Q98" s="54"/>
      <c r="R98" s="54"/>
      <c r="S98" s="132" t="e">
        <f>(S96-S97)/S97</f>
        <v>#N/A</v>
      </c>
      <c r="T98" s="132"/>
      <c r="U98" s="52" t="s">
        <v>45</v>
      </c>
      <c r="V98" s="53"/>
      <c r="W98" s="54"/>
      <c r="X98" s="54"/>
      <c r="Y98" s="132" t="e">
        <f>(Y96-Y97)/Y97</f>
        <v>#N/A</v>
      </c>
      <c r="Z98" s="132"/>
      <c r="AA98" s="52" t="s">
        <v>45</v>
      </c>
      <c r="AB98" s="53"/>
      <c r="AC98" s="54"/>
      <c r="AD98" s="54"/>
      <c r="AE98" s="132" t="e">
        <f>(AE96-AE97)/AE97</f>
        <v>#N/A</v>
      </c>
    </row>
    <row r="99" spans="1:31" ht="15" hidden="1">
      <c r="A99" s="47"/>
      <c r="B99" s="52" t="s">
        <v>46</v>
      </c>
      <c r="C99" s="53"/>
      <c r="D99" s="54"/>
      <c r="E99" s="54"/>
      <c r="F99" s="132" t="e">
        <f>2.75-3.25*F98</f>
        <v>#N/A</v>
      </c>
      <c r="G99" s="47"/>
      <c r="H99" s="47"/>
      <c r="I99" s="52" t="s">
        <v>46</v>
      </c>
      <c r="J99" s="53"/>
      <c r="K99" s="54"/>
      <c r="L99" s="54"/>
      <c r="M99" s="290" t="e">
        <f>2.75-3.25*M98</f>
        <v>#N/A</v>
      </c>
      <c r="O99" s="52" t="s">
        <v>46</v>
      </c>
      <c r="P99" s="53"/>
      <c r="Q99" s="54"/>
      <c r="R99" s="54"/>
      <c r="S99" s="132" t="e">
        <f>2.75-3.25*S98</f>
        <v>#N/A</v>
      </c>
      <c r="T99" s="132"/>
      <c r="U99" s="52" t="s">
        <v>46</v>
      </c>
      <c r="V99" s="53"/>
      <c r="W99" s="54"/>
      <c r="X99" s="54"/>
      <c r="Y99" s="132" t="e">
        <f>2.75-3.25*Y98</f>
        <v>#N/A</v>
      </c>
      <c r="Z99" s="132"/>
      <c r="AA99" s="52" t="s">
        <v>46</v>
      </c>
      <c r="AB99" s="53"/>
      <c r="AC99" s="54"/>
      <c r="AD99" s="54"/>
      <c r="AE99" s="132" t="e">
        <f>2.75-3.25*AE98</f>
        <v>#N/A</v>
      </c>
    </row>
    <row r="100" spans="1:31" hidden="1">
      <c r="A100" s="47"/>
      <c r="F100" s="2"/>
      <c r="G100" s="47"/>
      <c r="H100" s="47"/>
      <c r="M100" s="2"/>
      <c r="S100" s="2"/>
      <c r="T100" s="2"/>
      <c r="Y100" s="2"/>
      <c r="Z100" s="2"/>
      <c r="AE100" s="2"/>
    </row>
    <row r="101" spans="1:31" hidden="1">
      <c r="A101" s="47"/>
      <c r="B101" s="58" t="s">
        <v>47</v>
      </c>
      <c r="F101" s="2"/>
      <c r="G101" s="47"/>
      <c r="H101" s="47"/>
      <c r="I101" s="58" t="s">
        <v>47</v>
      </c>
      <c r="M101" s="2"/>
      <c r="O101" s="58" t="s">
        <v>47</v>
      </c>
      <c r="S101" s="2"/>
      <c r="T101" s="2"/>
      <c r="U101" s="58" t="s">
        <v>47</v>
      </c>
      <c r="Y101" s="2"/>
      <c r="Z101" s="2"/>
      <c r="AA101" s="58" t="s">
        <v>47</v>
      </c>
      <c r="AE101" s="2"/>
    </row>
    <row r="102" spans="1:31" ht="15" hidden="1">
      <c r="A102" s="47"/>
      <c r="B102" s="59" t="s">
        <v>48</v>
      </c>
      <c r="C102" s="60"/>
      <c r="D102" s="61"/>
      <c r="E102" s="61"/>
      <c r="F102" s="139" t="e">
        <f>ROUND(F99+0.5,2)</f>
        <v>#N/A</v>
      </c>
      <c r="G102" s="47"/>
      <c r="H102" s="47"/>
      <c r="I102" s="59" t="s">
        <v>48</v>
      </c>
      <c r="J102" s="60"/>
      <c r="K102" s="61"/>
      <c r="L102" s="61"/>
      <c r="M102" s="139" t="e">
        <f>ROUND(M99+0.5,2)</f>
        <v>#N/A</v>
      </c>
      <c r="O102" s="59" t="s">
        <v>48</v>
      </c>
      <c r="P102" s="60"/>
      <c r="Q102" s="61"/>
      <c r="R102" s="61"/>
      <c r="S102" s="139" t="e">
        <f>ROUND(S99+0.5,2)</f>
        <v>#N/A</v>
      </c>
      <c r="T102" s="139"/>
      <c r="U102" s="59" t="s">
        <v>48</v>
      </c>
      <c r="V102" s="60"/>
      <c r="W102" s="61"/>
      <c r="X102" s="61"/>
      <c r="Y102" s="139" t="e">
        <f>ROUND(Y99+0.5,2)</f>
        <v>#N/A</v>
      </c>
      <c r="Z102" s="139"/>
      <c r="AA102" s="59" t="s">
        <v>48</v>
      </c>
      <c r="AB102" s="60"/>
      <c r="AC102" s="61"/>
      <c r="AD102" s="61"/>
      <c r="AE102" s="139" t="e">
        <f>ROUND(AE99+0.5,2)</f>
        <v>#N/A</v>
      </c>
    </row>
    <row r="103" spans="1:31" ht="14.45" hidden="1" customHeight="1">
      <c r="A103" s="47"/>
      <c r="B103" s="59" t="s">
        <v>49</v>
      </c>
      <c r="C103" s="60"/>
      <c r="D103" s="61"/>
      <c r="E103" s="61"/>
      <c r="F103" s="132" t="e">
        <f>IF((ROUNDDOWN(F102*2,0)/2)&gt;6,6,IF((ROUNDDOWN(F102*2,0)/2)&lt;1,0,(ROUNDDOWN(F102*2,0)/2)))</f>
        <v>#N/A</v>
      </c>
      <c r="G103" s="47"/>
      <c r="H103" s="47"/>
      <c r="I103" s="59" t="s">
        <v>49</v>
      </c>
      <c r="J103" s="60"/>
      <c r="K103" s="61"/>
      <c r="L103" s="61"/>
      <c r="M103" s="132" t="e">
        <f>IF((ROUNDDOWN(M102*2,0)/2)&gt;6,6,IF((ROUNDDOWN(M102*2,0)/2)&lt;1,0,(ROUNDDOWN(M102*2,0)/2)))</f>
        <v>#N/A</v>
      </c>
      <c r="O103" s="59" t="s">
        <v>49</v>
      </c>
      <c r="P103" s="60"/>
      <c r="Q103" s="61"/>
      <c r="R103" s="61"/>
      <c r="S103" s="132" t="e">
        <f>IF((ROUNDDOWN(S102*2,0)/2)&gt;6,6,IF((ROUNDDOWN(S102*2,0)/2)&lt;1,0,(ROUNDDOWN(S102*2,0)/2)))</f>
        <v>#N/A</v>
      </c>
      <c r="T103" s="132"/>
      <c r="U103" s="59" t="s">
        <v>49</v>
      </c>
      <c r="V103" s="60"/>
      <c r="W103" s="61"/>
      <c r="X103" s="61"/>
      <c r="Y103" s="132" t="e">
        <f>IF((ROUNDDOWN(Y102*2,0)/2)&gt;6,6,IF((ROUNDDOWN(Y102*2,0)/2)&lt;1,0,(ROUNDDOWN(Y102*2,0)/2)))</f>
        <v>#N/A</v>
      </c>
      <c r="Z103" s="132"/>
      <c r="AA103" s="59" t="s">
        <v>49</v>
      </c>
      <c r="AB103" s="60"/>
      <c r="AC103" s="61"/>
      <c r="AD103" s="61"/>
      <c r="AE103" s="132" t="e">
        <f>IF((ROUNDDOWN(AE102*2,0)/2)&gt;6,6,IF((ROUNDDOWN(AE102*2,0)/2)&lt;1,0,(ROUNDDOWN(AE102*2,0)/2)))</f>
        <v>#N/A</v>
      </c>
    </row>
    <row r="104" spans="1:31" hidden="1">
      <c r="A104" s="47"/>
      <c r="B104" s="47"/>
      <c r="C104" s="47"/>
      <c r="D104" s="47"/>
      <c r="E104" s="47"/>
      <c r="F104" s="49"/>
      <c r="G104" s="47"/>
      <c r="H104" s="47"/>
      <c r="I104" s="47"/>
      <c r="J104" s="47"/>
      <c r="K104" s="47"/>
      <c r="L104" s="47"/>
      <c r="M104" s="49"/>
      <c r="O104" s="47"/>
      <c r="P104" s="47"/>
      <c r="Q104" s="47"/>
      <c r="R104" s="47"/>
      <c r="S104" s="49"/>
      <c r="Y104" s="2"/>
    </row>
    <row r="105" spans="1:31">
      <c r="A105" s="47"/>
      <c r="B105" s="47"/>
      <c r="C105" s="47"/>
      <c r="D105" s="47"/>
      <c r="E105" s="47"/>
      <c r="F105" s="47"/>
      <c r="G105" s="47"/>
      <c r="H105" s="47"/>
      <c r="I105" s="47"/>
      <c r="J105" s="47"/>
      <c r="K105" s="47"/>
      <c r="L105" s="47"/>
      <c r="M105" s="47"/>
      <c r="O105" s="47"/>
      <c r="P105" s="47"/>
      <c r="Q105" s="47"/>
      <c r="R105" s="47"/>
      <c r="S105" s="47"/>
    </row>
    <row r="106" spans="1:31">
      <c r="A106" s="47"/>
      <c r="B106" s="47"/>
      <c r="C106" s="47"/>
      <c r="D106" s="47"/>
      <c r="E106" s="47"/>
      <c r="F106" s="47"/>
      <c r="G106" s="47"/>
      <c r="H106" s="47"/>
      <c r="I106" s="47"/>
      <c r="J106" s="47"/>
      <c r="K106" s="47"/>
      <c r="L106" s="47"/>
      <c r="M106" s="47"/>
      <c r="O106" s="47"/>
      <c r="P106" s="47"/>
      <c r="Q106" s="47"/>
      <c r="R106" s="47"/>
      <c r="S106" s="47"/>
    </row>
    <row r="107" spans="1:31">
      <c r="A107" s="47"/>
      <c r="B107" s="47"/>
      <c r="C107" s="47"/>
      <c r="D107" s="47"/>
      <c r="E107" s="47"/>
      <c r="F107" s="47"/>
      <c r="G107" s="47"/>
      <c r="H107" s="47"/>
      <c r="I107" s="47"/>
      <c r="J107" s="47"/>
      <c r="K107" s="47"/>
      <c r="L107" s="47"/>
      <c r="M107" s="47"/>
      <c r="O107" s="47"/>
      <c r="P107" s="47"/>
      <c r="Q107" s="47"/>
      <c r="R107" s="47"/>
      <c r="S107" s="47"/>
    </row>
    <row r="108" spans="1:31">
      <c r="A108" s="47"/>
      <c r="B108" s="47"/>
      <c r="C108" s="47"/>
      <c r="D108" s="47"/>
      <c r="E108" s="47"/>
      <c r="F108" s="47"/>
      <c r="G108" s="47"/>
      <c r="H108" s="47"/>
      <c r="I108" s="47"/>
      <c r="J108" s="47"/>
      <c r="K108" s="47"/>
      <c r="L108" s="47"/>
      <c r="M108" s="47"/>
      <c r="O108" s="47"/>
      <c r="P108" s="47"/>
      <c r="Q108" s="47"/>
      <c r="R108" s="47"/>
      <c r="S108" s="47"/>
    </row>
    <row r="109" spans="1:31">
      <c r="A109" s="47"/>
      <c r="B109" s="47"/>
      <c r="C109" s="47"/>
      <c r="D109" s="47"/>
      <c r="E109" s="47"/>
      <c r="F109" s="47"/>
      <c r="G109" s="47"/>
      <c r="H109" s="47"/>
      <c r="I109" s="47"/>
      <c r="J109" s="47"/>
      <c r="K109" s="47"/>
      <c r="L109" s="47"/>
      <c r="M109" s="47"/>
      <c r="O109" s="47"/>
      <c r="P109" s="47"/>
      <c r="Q109" s="47"/>
      <c r="R109" s="47"/>
      <c r="S109" s="47"/>
    </row>
    <row r="110" spans="1:31">
      <c r="A110" s="47"/>
      <c r="B110" s="47"/>
      <c r="C110" s="47"/>
      <c r="D110" s="47"/>
      <c r="E110" s="47"/>
      <c r="F110" s="47"/>
      <c r="G110" s="47"/>
      <c r="H110" s="47"/>
      <c r="I110" s="47"/>
      <c r="J110" s="47"/>
      <c r="K110" s="47"/>
      <c r="L110" s="47"/>
      <c r="M110" s="47"/>
    </row>
    <row r="111" spans="1:31">
      <c r="A111" s="47"/>
      <c r="B111" s="47"/>
      <c r="C111" s="47"/>
      <c r="D111" s="47"/>
      <c r="E111" s="47"/>
      <c r="F111" s="47"/>
      <c r="G111" s="47"/>
      <c r="H111" s="47"/>
      <c r="I111" s="47"/>
      <c r="J111" s="47"/>
      <c r="K111" s="47"/>
      <c r="L111" s="47"/>
      <c r="M111" s="47"/>
    </row>
    <row r="112" spans="1:31">
      <c r="A112" s="47"/>
      <c r="B112" s="47"/>
      <c r="C112" s="47"/>
      <c r="D112" s="47"/>
      <c r="E112" s="47"/>
      <c r="F112" s="47"/>
      <c r="G112" s="47"/>
      <c r="H112" s="47"/>
      <c r="I112" s="47"/>
      <c r="J112" s="47"/>
      <c r="K112" s="47"/>
      <c r="L112" s="47"/>
      <c r="M112" s="47"/>
    </row>
    <row r="113" spans="1:13">
      <c r="A113" s="47"/>
      <c r="B113" s="47"/>
      <c r="C113" s="47"/>
      <c r="D113" s="47"/>
      <c r="E113" s="47"/>
      <c r="F113" s="47"/>
      <c r="G113" s="47"/>
      <c r="H113" s="47"/>
      <c r="I113" s="47"/>
      <c r="J113" s="47"/>
      <c r="K113" s="47"/>
      <c r="L113" s="47"/>
      <c r="M113" s="47"/>
    </row>
    <row r="114" spans="1:13">
      <c r="A114" s="47"/>
      <c r="B114" s="47"/>
      <c r="C114" s="47"/>
      <c r="D114" s="47"/>
      <c r="E114" s="47"/>
      <c r="F114" s="47"/>
      <c r="G114" s="47"/>
      <c r="H114" s="47"/>
      <c r="I114" s="47"/>
      <c r="J114" s="47"/>
      <c r="K114" s="47"/>
      <c r="L114" s="47"/>
      <c r="M114" s="47"/>
    </row>
    <row r="115" spans="1:13">
      <c r="A115" s="47"/>
      <c r="B115" s="47"/>
      <c r="C115" s="47"/>
      <c r="D115" s="47"/>
      <c r="E115" s="47"/>
      <c r="F115" s="47"/>
      <c r="G115" s="47"/>
      <c r="H115" s="47"/>
      <c r="I115" s="47"/>
      <c r="J115" s="47"/>
      <c r="K115" s="47"/>
      <c r="L115" s="47"/>
      <c r="M115" s="47"/>
    </row>
    <row r="116" spans="1:13">
      <c r="A116" s="47"/>
      <c r="B116" s="47"/>
      <c r="C116" s="47"/>
      <c r="D116" s="47"/>
      <c r="E116" s="47"/>
      <c r="F116" s="47"/>
      <c r="G116" s="47"/>
      <c r="H116" s="47"/>
      <c r="I116" s="47"/>
      <c r="J116" s="47"/>
      <c r="K116" s="47"/>
      <c r="L116" s="47"/>
      <c r="M116" s="47"/>
    </row>
    <row r="117" spans="1:13">
      <c r="A117" s="47"/>
      <c r="B117" s="47"/>
      <c r="C117" s="47"/>
      <c r="D117" s="47"/>
      <c r="E117" s="47"/>
      <c r="F117" s="47"/>
      <c r="G117" s="47"/>
      <c r="H117" s="47"/>
      <c r="I117" s="47"/>
      <c r="J117" s="47"/>
      <c r="K117" s="47"/>
      <c r="L117" s="47"/>
      <c r="M117" s="47"/>
    </row>
    <row r="118" spans="1:13">
      <c r="A118" s="47"/>
      <c r="B118" s="47"/>
      <c r="C118" s="47"/>
      <c r="D118" s="47"/>
      <c r="E118" s="47"/>
      <c r="F118" s="47"/>
      <c r="G118" s="47"/>
      <c r="H118" s="47"/>
      <c r="I118" s="47"/>
      <c r="J118" s="47"/>
      <c r="K118" s="47"/>
      <c r="L118" s="47"/>
      <c r="M118" s="47"/>
    </row>
    <row r="119" spans="1:13">
      <c r="A119" s="47"/>
      <c r="B119" s="47"/>
      <c r="C119" s="47"/>
      <c r="D119" s="47"/>
      <c r="E119" s="47"/>
      <c r="F119" s="47"/>
      <c r="G119" s="47"/>
      <c r="H119" s="47"/>
      <c r="I119" s="47"/>
      <c r="J119" s="47"/>
      <c r="K119" s="47"/>
      <c r="L119" s="47"/>
      <c r="M119" s="47"/>
    </row>
    <row r="120" spans="1:13">
      <c r="A120" s="47"/>
      <c r="B120" s="47"/>
      <c r="C120" s="47"/>
      <c r="D120" s="47"/>
      <c r="E120" s="47"/>
      <c r="F120" s="47"/>
      <c r="G120" s="47"/>
      <c r="H120" s="47"/>
      <c r="I120" s="47"/>
      <c r="J120" s="47"/>
      <c r="K120" s="47"/>
      <c r="L120" s="47"/>
      <c r="M120" s="47"/>
    </row>
    <row r="121" spans="1:13">
      <c r="A121" s="47"/>
      <c r="B121" s="47"/>
      <c r="C121" s="47"/>
      <c r="D121" s="47"/>
      <c r="E121" s="47"/>
      <c r="F121" s="47"/>
      <c r="G121" s="47"/>
      <c r="H121" s="47"/>
      <c r="I121" s="47"/>
      <c r="J121" s="47"/>
      <c r="K121" s="47"/>
      <c r="L121" s="47"/>
      <c r="M121" s="47"/>
    </row>
    <row r="122" spans="1:13">
      <c r="A122" s="47"/>
      <c r="B122" s="47"/>
      <c r="C122" s="47"/>
      <c r="D122" s="47"/>
      <c r="E122" s="47"/>
      <c r="F122" s="47"/>
      <c r="G122" s="47"/>
      <c r="H122" s="47"/>
      <c r="I122" s="47"/>
      <c r="J122" s="47"/>
      <c r="K122" s="47"/>
      <c r="L122" s="47"/>
      <c r="M122" s="47"/>
    </row>
    <row r="123" spans="1:13">
      <c r="A123" s="47"/>
      <c r="B123" s="47"/>
      <c r="C123" s="47"/>
      <c r="D123" s="47"/>
      <c r="E123" s="47"/>
      <c r="F123" s="47"/>
      <c r="G123" s="47"/>
      <c r="H123" s="47"/>
      <c r="I123" s="47"/>
      <c r="J123" s="47"/>
      <c r="K123" s="47"/>
      <c r="L123" s="47"/>
      <c r="M123" s="47"/>
    </row>
    <row r="124" spans="1:13">
      <c r="A124" s="47"/>
      <c r="B124" s="47"/>
      <c r="C124" s="47"/>
      <c r="D124" s="47"/>
      <c r="E124" s="47"/>
      <c r="F124" s="47"/>
      <c r="G124" s="47"/>
      <c r="H124" s="47"/>
      <c r="I124" s="47"/>
      <c r="J124" s="47"/>
      <c r="K124" s="47"/>
      <c r="L124" s="47"/>
      <c r="M124" s="47"/>
    </row>
    <row r="125" spans="1:13">
      <c r="A125" s="47"/>
      <c r="B125" s="47"/>
      <c r="C125" s="47"/>
      <c r="D125" s="47"/>
      <c r="E125" s="47"/>
      <c r="F125" s="47"/>
      <c r="G125" s="47"/>
      <c r="H125" s="47"/>
      <c r="I125" s="47"/>
      <c r="J125" s="47"/>
      <c r="K125" s="47"/>
      <c r="L125" s="47"/>
      <c r="M125" s="47"/>
    </row>
    <row r="126" spans="1:13">
      <c r="A126" s="47"/>
      <c r="B126" s="47"/>
      <c r="C126" s="47"/>
      <c r="D126" s="47"/>
      <c r="E126" s="47"/>
      <c r="F126" s="47"/>
      <c r="G126" s="47"/>
      <c r="H126" s="47"/>
      <c r="I126" s="47"/>
      <c r="J126" s="47"/>
      <c r="K126" s="47"/>
      <c r="L126" s="47"/>
      <c r="M126" s="47"/>
    </row>
    <row r="127" spans="1:13">
      <c r="A127" s="47"/>
      <c r="B127" s="47"/>
      <c r="C127" s="47"/>
      <c r="D127" s="47"/>
      <c r="E127" s="47"/>
      <c r="F127" s="47"/>
      <c r="G127" s="47"/>
      <c r="H127" s="47"/>
      <c r="I127" s="47"/>
      <c r="J127" s="47"/>
      <c r="K127" s="47"/>
      <c r="L127" s="47"/>
      <c r="M127" s="47"/>
    </row>
    <row r="128" spans="1:13">
      <c r="A128" s="47"/>
      <c r="B128" s="47"/>
      <c r="C128" s="47"/>
      <c r="D128" s="47"/>
      <c r="E128" s="47"/>
      <c r="F128" s="47"/>
      <c r="G128" s="47"/>
      <c r="H128" s="47"/>
      <c r="I128" s="47"/>
      <c r="J128" s="47"/>
      <c r="K128" s="47"/>
      <c r="L128" s="47"/>
      <c r="M128" s="47"/>
    </row>
    <row r="129" spans="1:13">
      <c r="A129" s="47"/>
      <c r="B129" s="47"/>
      <c r="C129" s="47"/>
      <c r="D129" s="47"/>
      <c r="E129" s="47"/>
      <c r="F129" s="47"/>
      <c r="G129" s="47"/>
      <c r="H129" s="47"/>
      <c r="I129" s="47"/>
      <c r="J129" s="47"/>
      <c r="K129" s="47"/>
      <c r="L129" s="47"/>
      <c r="M129" s="47"/>
    </row>
    <row r="130" spans="1:13">
      <c r="A130" s="47"/>
      <c r="B130" s="47"/>
      <c r="C130" s="47"/>
      <c r="D130" s="47"/>
      <c r="E130" s="47"/>
      <c r="F130" s="47"/>
      <c r="G130" s="47"/>
      <c r="H130" s="47"/>
      <c r="I130" s="47"/>
      <c r="J130" s="47"/>
      <c r="K130" s="47"/>
      <c r="L130" s="47"/>
      <c r="M130" s="47"/>
    </row>
    <row r="131" spans="1:13">
      <c r="A131" s="47"/>
      <c r="B131" s="47"/>
      <c r="C131" s="47"/>
      <c r="D131" s="47"/>
      <c r="E131" s="47"/>
      <c r="F131" s="47"/>
      <c r="G131" s="47"/>
      <c r="H131" s="47"/>
      <c r="I131" s="47"/>
      <c r="J131" s="47"/>
      <c r="K131" s="47"/>
      <c r="L131" s="47"/>
      <c r="M131" s="47"/>
    </row>
    <row r="132" spans="1:13">
      <c r="A132" s="47"/>
      <c r="B132" s="47"/>
      <c r="C132" s="47"/>
      <c r="D132" s="47"/>
      <c r="E132" s="47"/>
      <c r="F132" s="47"/>
      <c r="G132" s="47"/>
      <c r="H132" s="47"/>
      <c r="I132" s="47"/>
      <c r="J132" s="47"/>
      <c r="K132" s="47"/>
      <c r="L132" s="47"/>
      <c r="M132" s="47"/>
    </row>
    <row r="133" spans="1:13">
      <c r="A133" s="47"/>
      <c r="B133" s="47"/>
      <c r="C133" s="47"/>
      <c r="D133" s="47"/>
      <c r="E133" s="47"/>
      <c r="F133" s="47"/>
      <c r="G133" s="47"/>
      <c r="H133" s="47"/>
      <c r="I133" s="47"/>
      <c r="J133" s="47"/>
      <c r="K133" s="47"/>
      <c r="L133" s="47"/>
      <c r="M133" s="47"/>
    </row>
    <row r="134" spans="1:13">
      <c r="A134" s="47"/>
      <c r="B134" s="47"/>
      <c r="C134" s="47"/>
      <c r="D134" s="47"/>
      <c r="E134" s="47"/>
      <c r="F134" s="47"/>
      <c r="G134" s="47"/>
      <c r="H134" s="47"/>
      <c r="I134" s="47"/>
      <c r="J134" s="47"/>
      <c r="K134" s="47"/>
      <c r="L134" s="47"/>
      <c r="M134" s="47"/>
    </row>
    <row r="135" spans="1:13">
      <c r="A135" s="47"/>
      <c r="B135" s="47"/>
      <c r="C135" s="47"/>
      <c r="D135" s="47"/>
      <c r="E135" s="47"/>
      <c r="F135" s="47"/>
      <c r="G135" s="47"/>
      <c r="H135" s="47"/>
      <c r="I135" s="47"/>
      <c r="J135" s="47"/>
      <c r="K135" s="47"/>
      <c r="L135" s="47"/>
      <c r="M135" s="47"/>
    </row>
    <row r="136" spans="1:13">
      <c r="A136" s="47"/>
      <c r="B136" s="47"/>
      <c r="C136" s="47"/>
      <c r="D136" s="47"/>
      <c r="E136" s="47"/>
      <c r="F136" s="47"/>
      <c r="G136" s="47"/>
      <c r="H136" s="47"/>
      <c r="I136" s="47"/>
      <c r="J136" s="47"/>
      <c r="K136" s="47"/>
      <c r="L136" s="47"/>
      <c r="M136" s="47"/>
    </row>
    <row r="137" spans="1:13">
      <c r="A137" s="47"/>
      <c r="B137" s="47"/>
      <c r="C137" s="47"/>
      <c r="D137" s="47"/>
      <c r="E137" s="47"/>
      <c r="F137" s="47"/>
      <c r="G137" s="47"/>
      <c r="H137" s="47"/>
      <c r="I137" s="47"/>
      <c r="J137" s="47"/>
      <c r="K137" s="47"/>
      <c r="L137" s="47"/>
      <c r="M137" s="47"/>
    </row>
    <row r="138" spans="1:13">
      <c r="A138" s="47"/>
      <c r="B138" s="47"/>
      <c r="C138" s="47"/>
      <c r="D138" s="47"/>
      <c r="E138" s="47"/>
      <c r="F138" s="47"/>
      <c r="G138" s="47"/>
      <c r="H138" s="47"/>
      <c r="I138" s="47"/>
      <c r="J138" s="47"/>
      <c r="K138" s="47"/>
      <c r="L138" s="47"/>
      <c r="M138" s="47"/>
    </row>
    <row r="139" spans="1:13">
      <c r="A139" s="47"/>
      <c r="B139" s="47"/>
      <c r="C139" s="47"/>
      <c r="D139" s="47"/>
      <c r="E139" s="47"/>
      <c r="F139" s="47"/>
      <c r="G139" s="47"/>
      <c r="H139" s="47"/>
      <c r="I139" s="47"/>
      <c r="J139" s="47"/>
      <c r="K139" s="47"/>
      <c r="L139" s="47"/>
      <c r="M139" s="47"/>
    </row>
    <row r="140" spans="1:13">
      <c r="A140" s="47"/>
      <c r="B140" s="47"/>
      <c r="C140" s="47"/>
      <c r="D140" s="47"/>
      <c r="E140" s="47"/>
      <c r="F140" s="47"/>
      <c r="G140" s="47"/>
      <c r="H140" s="47"/>
      <c r="I140" s="47"/>
      <c r="J140" s="47"/>
      <c r="K140" s="47"/>
      <c r="L140" s="47"/>
      <c r="M140" s="47"/>
    </row>
    <row r="141" spans="1:13">
      <c r="A141" s="47"/>
      <c r="B141" s="47"/>
      <c r="C141" s="47"/>
      <c r="D141" s="47"/>
      <c r="E141" s="47"/>
      <c r="F141" s="47"/>
      <c r="G141" s="47"/>
      <c r="H141" s="47"/>
      <c r="I141" s="47"/>
      <c r="J141" s="47"/>
      <c r="K141" s="47"/>
      <c r="L141" s="47"/>
      <c r="M141" s="47"/>
    </row>
    <row r="142" spans="1:13">
      <c r="A142" s="47"/>
      <c r="B142" s="47"/>
      <c r="C142" s="47"/>
      <c r="D142" s="47"/>
      <c r="E142" s="47"/>
      <c r="F142" s="47"/>
      <c r="G142" s="47"/>
      <c r="H142" s="47"/>
      <c r="I142" s="47"/>
      <c r="J142" s="47"/>
      <c r="K142" s="47"/>
      <c r="L142" s="47"/>
      <c r="M142" s="47"/>
    </row>
    <row r="143" spans="1:13">
      <c r="A143" s="47"/>
      <c r="B143" s="47"/>
      <c r="C143" s="47"/>
      <c r="D143" s="47"/>
      <c r="E143" s="47"/>
      <c r="F143" s="47"/>
      <c r="G143" s="47"/>
      <c r="H143" s="47"/>
      <c r="I143" s="47"/>
      <c r="J143" s="47"/>
      <c r="K143" s="47"/>
      <c r="L143" s="47"/>
      <c r="M143" s="47"/>
    </row>
    <row r="144" spans="1:13">
      <c r="A144" s="47"/>
      <c r="B144" s="47"/>
      <c r="C144" s="47"/>
      <c r="D144" s="47"/>
      <c r="E144" s="47"/>
      <c r="F144" s="47"/>
      <c r="G144" s="47"/>
      <c r="H144" s="47"/>
      <c r="I144" s="47"/>
      <c r="J144" s="47"/>
      <c r="K144" s="47"/>
      <c r="L144" s="47"/>
      <c r="M144" s="47"/>
    </row>
    <row r="145" spans="1:13">
      <c r="A145" s="47"/>
      <c r="B145" s="47"/>
      <c r="C145" s="47"/>
      <c r="D145" s="47"/>
      <c r="E145" s="47"/>
      <c r="F145" s="47"/>
      <c r="G145" s="47"/>
      <c r="H145" s="47"/>
      <c r="I145" s="47"/>
      <c r="J145" s="47"/>
      <c r="K145" s="47"/>
      <c r="L145" s="47"/>
      <c r="M145" s="47"/>
    </row>
    <row r="146" spans="1:13">
      <c r="A146" s="47"/>
      <c r="B146" s="47"/>
      <c r="C146" s="47"/>
      <c r="D146" s="47"/>
      <c r="E146" s="47"/>
      <c r="F146" s="47"/>
      <c r="G146" s="47"/>
      <c r="H146" s="47"/>
      <c r="I146" s="47"/>
      <c r="J146" s="47"/>
      <c r="K146" s="47"/>
      <c r="L146" s="47"/>
      <c r="M146" s="47"/>
    </row>
    <row r="147" spans="1:13">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sheetData>
  <sheetProtection algorithmName="SHA-512" hashValue="0kfwoOay38gnjDEkh9dgtb+xOC2QPwx0FVdoj+h7WHmPzw83OjzRlB+bS6qvDtLEequcr7bMuZpJzs6ptIT83Q==" saltValue="JiBwniKem7bg5sx2im57VQ==" spinCount="100000" sheet="1" selectLockedCells="1"/>
  <mergeCells count="53">
    <mergeCell ref="D3:E3"/>
    <mergeCell ref="H17:I17"/>
    <mergeCell ref="H18:I18"/>
    <mergeCell ref="H20:I20"/>
    <mergeCell ref="F3:I3"/>
    <mergeCell ref="B7:I7"/>
    <mergeCell ref="H12:I12"/>
    <mergeCell ref="B4:H4"/>
    <mergeCell ref="H13:I13"/>
    <mergeCell ref="H14:I14"/>
    <mergeCell ref="H15:I15"/>
    <mergeCell ref="C41:D41"/>
    <mergeCell ref="H19:I19"/>
    <mergeCell ref="B44:B48"/>
    <mergeCell ref="E44:F44"/>
    <mergeCell ref="H21:I21"/>
    <mergeCell ref="B39:B43"/>
    <mergeCell ref="B33:B37"/>
    <mergeCell ref="E33:F33"/>
    <mergeCell ref="E34:F35"/>
    <mergeCell ref="E36:F36"/>
    <mergeCell ref="C35:D35"/>
    <mergeCell ref="E37:F37"/>
    <mergeCell ref="G34:I35"/>
    <mergeCell ref="G37:H37"/>
    <mergeCell ref="C46:D46"/>
    <mergeCell ref="E47:F47"/>
    <mergeCell ref="G48:H48"/>
    <mergeCell ref="G40:I41"/>
    <mergeCell ref="G43:H43"/>
    <mergeCell ref="G45:I46"/>
    <mergeCell ref="G56:I57"/>
    <mergeCell ref="G51:I52"/>
    <mergeCell ref="G54:H54"/>
    <mergeCell ref="E39:F39"/>
    <mergeCell ref="E40:F41"/>
    <mergeCell ref="E42:F42"/>
    <mergeCell ref="E43:F43"/>
    <mergeCell ref="E55:F55"/>
    <mergeCell ref="E45:F46"/>
    <mergeCell ref="E48:F48"/>
    <mergeCell ref="B55:B59"/>
    <mergeCell ref="B50:B54"/>
    <mergeCell ref="E50:F50"/>
    <mergeCell ref="E51:F52"/>
    <mergeCell ref="G59:H59"/>
    <mergeCell ref="E59:F59"/>
    <mergeCell ref="E56:F57"/>
    <mergeCell ref="E58:F58"/>
    <mergeCell ref="C57:D57"/>
    <mergeCell ref="C52:D52"/>
    <mergeCell ref="E53:F53"/>
    <mergeCell ref="E54:F54"/>
  </mergeCells>
  <phoneticPr fontId="8" type="noConversion"/>
  <conditionalFormatting sqref="E31:E32">
    <cfRule type="expression" dxfId="73" priority="63" stopIfTrue="1">
      <formula>(#REF!="")</formula>
    </cfRule>
    <cfRule type="expression" dxfId="72" priority="64" stopIfTrue="1">
      <formula>OR(#REF!="ERROR: Rating must be in 0.5 star increment")</formula>
    </cfRule>
  </conditionalFormatting>
  <conditionalFormatting sqref="E37">
    <cfRule type="expression" dxfId="71" priority="17" stopIfTrue="1">
      <formula>(#REF!="")</formula>
    </cfRule>
    <cfRule type="expression" dxfId="70" priority="18" stopIfTrue="1">
      <formula>OR(#REF!="ERROR: Rating must be in 0.5 star increment")</formula>
    </cfRule>
  </conditionalFormatting>
  <conditionalFormatting sqref="E43:E44">
    <cfRule type="expression" dxfId="69" priority="15" stopIfTrue="1">
      <formula>(#REF!="")</formula>
    </cfRule>
    <cfRule type="expression" dxfId="68" priority="16" stopIfTrue="1">
      <formula>OR(#REF!="ERROR: Rating must be in 0.5 star increment")</formula>
    </cfRule>
  </conditionalFormatting>
  <conditionalFormatting sqref="E48">
    <cfRule type="expression" dxfId="67" priority="13" stopIfTrue="1">
      <formula>(#REF!="")</formula>
    </cfRule>
    <cfRule type="expression" dxfId="66" priority="14" stopIfTrue="1">
      <formula>OR(#REF!="ERROR: Rating must be in 0.5 star increment")</formula>
    </cfRule>
  </conditionalFormatting>
  <conditionalFormatting sqref="E54">
    <cfRule type="expression" dxfId="65" priority="11" stopIfTrue="1">
      <formula>(#REF!="")</formula>
    </cfRule>
    <cfRule type="expression" dxfId="64" priority="12" stopIfTrue="1">
      <formula>OR(#REF!="ERROR: Rating must be in 0.5 star increment")</formula>
    </cfRule>
  </conditionalFormatting>
  <conditionalFormatting sqref="E59">
    <cfRule type="expression" dxfId="63" priority="5" stopIfTrue="1">
      <formula>(#REF!="")</formula>
    </cfRule>
    <cfRule type="expression" dxfId="62" priority="6" stopIfTrue="1">
      <formula>OR(#REF!="ERROR: Rating must be in 0.5 star increment")</formula>
    </cfRule>
  </conditionalFormatting>
  <conditionalFormatting sqref="E54:F59">
    <cfRule type="expression" dxfId="61" priority="1" stopIfTrue="1">
      <formula>(#REF!="")</formula>
    </cfRule>
    <cfRule type="expression" dxfId="60" priority="2" stopIfTrue="1">
      <formula>OR(#REF!="ERROR: Rating must be in 0.5 star increment")</formula>
    </cfRule>
  </conditionalFormatting>
  <conditionalFormatting sqref="F64:F84">
    <cfRule type="expression" dxfId="59" priority="43" stopIfTrue="1">
      <formula>(#REF!="")</formula>
    </cfRule>
    <cfRule type="expression" dxfId="58" priority="44" stopIfTrue="1">
      <formula>OR(#REF!="ERROR: Rating must be in 0.5 star increment")</formula>
    </cfRule>
  </conditionalFormatting>
  <conditionalFormatting sqref="H21 H25">
    <cfRule type="expression" dxfId="57" priority="68" stopIfTrue="1">
      <formula>($B$18="ERROR: Percentage breakdown must total 100%")</formula>
    </cfRule>
  </conditionalFormatting>
  <conditionalFormatting sqref="H17:I18 H19 H20:I20">
    <cfRule type="expression" dxfId="56" priority="30" stopIfTrue="1">
      <formula>($B$18="ERROR: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47:D65548 JF65547:JF65548 TB65547:TB65548 ACX65547:ACX65548 AMT65547:AMT65548 AWP65547:AWP65548 BGL65547:BGL65548 BQH65547:BQH65548 CAD65547:CAD65548 CJZ65547:CJZ65548 CTV65547:CTV65548 DDR65547:DDR65548 DNN65547:DNN65548 DXJ65547:DXJ65548 EHF65547:EHF65548 ERB65547:ERB65548 FAX65547:FAX65548 FKT65547:FKT65548 FUP65547:FUP65548 GEL65547:GEL65548 GOH65547:GOH65548 GYD65547:GYD65548 HHZ65547:HHZ65548 HRV65547:HRV65548 IBR65547:IBR65548 ILN65547:ILN65548 IVJ65547:IVJ65548 JFF65547:JFF65548 JPB65547:JPB65548 JYX65547:JYX65548 KIT65547:KIT65548 KSP65547:KSP65548 LCL65547:LCL65548 LMH65547:LMH65548 LWD65547:LWD65548 MFZ65547:MFZ65548 MPV65547:MPV65548 MZR65547:MZR65548 NJN65547:NJN65548 NTJ65547:NTJ65548 ODF65547:ODF65548 ONB65547:ONB65548 OWX65547:OWX65548 PGT65547:PGT65548 PQP65547:PQP65548 QAL65547:QAL65548 QKH65547:QKH65548 QUD65547:QUD65548 RDZ65547:RDZ65548 RNV65547:RNV65548 RXR65547:RXR65548 SHN65547:SHN65548 SRJ65547:SRJ65548 TBF65547:TBF65548 TLB65547:TLB65548 TUX65547:TUX65548 UET65547:UET65548 UOP65547:UOP65548 UYL65547:UYL65548 VIH65547:VIH65548 VSD65547:VSD65548 WBZ65547:WBZ65548 WLV65547:WLV65548 WVR65547:WVR65548 D131083:D131084 JF131083:JF131084 TB131083:TB131084 ACX131083:ACX131084 AMT131083:AMT131084 AWP131083:AWP131084 BGL131083:BGL131084 BQH131083:BQH131084 CAD131083:CAD131084 CJZ131083:CJZ131084 CTV131083:CTV131084 DDR131083:DDR131084 DNN131083:DNN131084 DXJ131083:DXJ131084 EHF131083:EHF131084 ERB131083:ERB131084 FAX131083:FAX131084 FKT131083:FKT131084 FUP131083:FUP131084 GEL131083:GEL131084 GOH131083:GOH131084 GYD131083:GYD131084 HHZ131083:HHZ131084 HRV131083:HRV131084 IBR131083:IBR131084 ILN131083:ILN131084 IVJ131083:IVJ131084 JFF131083:JFF131084 JPB131083:JPB131084 JYX131083:JYX131084 KIT131083:KIT131084 KSP131083:KSP131084 LCL131083:LCL131084 LMH131083:LMH131084 LWD131083:LWD131084 MFZ131083:MFZ131084 MPV131083:MPV131084 MZR131083:MZR131084 NJN131083:NJN131084 NTJ131083:NTJ131084 ODF131083:ODF131084 ONB131083:ONB131084 OWX131083:OWX131084 PGT131083:PGT131084 PQP131083:PQP131084 QAL131083:QAL131084 QKH131083:QKH131084 QUD131083:QUD131084 RDZ131083:RDZ131084 RNV131083:RNV131084 RXR131083:RXR131084 SHN131083:SHN131084 SRJ131083:SRJ131084 TBF131083:TBF131084 TLB131083:TLB131084 TUX131083:TUX131084 UET131083:UET131084 UOP131083:UOP131084 UYL131083:UYL131084 VIH131083:VIH131084 VSD131083:VSD131084 WBZ131083:WBZ131084 WLV131083:WLV131084 WVR131083:WVR131084 D196619:D196620 JF196619:JF196620 TB196619:TB196620 ACX196619:ACX196620 AMT196619:AMT196620 AWP196619:AWP196620 BGL196619:BGL196620 BQH196619:BQH196620 CAD196619:CAD196620 CJZ196619:CJZ196620 CTV196619:CTV196620 DDR196619:DDR196620 DNN196619:DNN196620 DXJ196619:DXJ196620 EHF196619:EHF196620 ERB196619:ERB196620 FAX196619:FAX196620 FKT196619:FKT196620 FUP196619:FUP196620 GEL196619:GEL196620 GOH196619:GOH196620 GYD196619:GYD196620 HHZ196619:HHZ196620 HRV196619:HRV196620 IBR196619:IBR196620 ILN196619:ILN196620 IVJ196619:IVJ196620 JFF196619:JFF196620 JPB196619:JPB196620 JYX196619:JYX196620 KIT196619:KIT196620 KSP196619:KSP196620 LCL196619:LCL196620 LMH196619:LMH196620 LWD196619:LWD196620 MFZ196619:MFZ196620 MPV196619:MPV196620 MZR196619:MZR196620 NJN196619:NJN196620 NTJ196619:NTJ196620 ODF196619:ODF196620 ONB196619:ONB196620 OWX196619:OWX196620 PGT196619:PGT196620 PQP196619:PQP196620 QAL196619:QAL196620 QKH196619:QKH196620 QUD196619:QUD196620 RDZ196619:RDZ196620 RNV196619:RNV196620 RXR196619:RXR196620 SHN196619:SHN196620 SRJ196619:SRJ196620 TBF196619:TBF196620 TLB196619:TLB196620 TUX196619:TUX196620 UET196619:UET196620 UOP196619:UOP196620 UYL196619:UYL196620 VIH196619:VIH196620 VSD196619:VSD196620 WBZ196619:WBZ196620 WLV196619:WLV196620 WVR196619:WVR196620 D262155:D262156 JF262155:JF262156 TB262155:TB262156 ACX262155:ACX262156 AMT262155:AMT262156 AWP262155:AWP262156 BGL262155:BGL262156 BQH262155:BQH262156 CAD262155:CAD262156 CJZ262155:CJZ262156 CTV262155:CTV262156 DDR262155:DDR262156 DNN262155:DNN262156 DXJ262155:DXJ262156 EHF262155:EHF262156 ERB262155:ERB262156 FAX262155:FAX262156 FKT262155:FKT262156 FUP262155:FUP262156 GEL262155:GEL262156 GOH262155:GOH262156 GYD262155:GYD262156 HHZ262155:HHZ262156 HRV262155:HRV262156 IBR262155:IBR262156 ILN262155:ILN262156 IVJ262155:IVJ262156 JFF262155:JFF262156 JPB262155:JPB262156 JYX262155:JYX262156 KIT262155:KIT262156 KSP262155:KSP262156 LCL262155:LCL262156 LMH262155:LMH262156 LWD262155:LWD262156 MFZ262155:MFZ262156 MPV262155:MPV262156 MZR262155:MZR262156 NJN262155:NJN262156 NTJ262155:NTJ262156 ODF262155:ODF262156 ONB262155:ONB262156 OWX262155:OWX262156 PGT262155:PGT262156 PQP262155:PQP262156 QAL262155:QAL262156 QKH262155:QKH262156 QUD262155:QUD262156 RDZ262155:RDZ262156 RNV262155:RNV262156 RXR262155:RXR262156 SHN262155:SHN262156 SRJ262155:SRJ262156 TBF262155:TBF262156 TLB262155:TLB262156 TUX262155:TUX262156 UET262155:UET262156 UOP262155:UOP262156 UYL262155:UYL262156 VIH262155:VIH262156 VSD262155:VSD262156 WBZ262155:WBZ262156 WLV262155:WLV262156 WVR262155:WVR262156 D327691:D327692 JF327691:JF327692 TB327691:TB327692 ACX327691:ACX327692 AMT327691:AMT327692 AWP327691:AWP327692 BGL327691:BGL327692 BQH327691:BQH327692 CAD327691:CAD327692 CJZ327691:CJZ327692 CTV327691:CTV327692 DDR327691:DDR327692 DNN327691:DNN327692 DXJ327691:DXJ327692 EHF327691:EHF327692 ERB327691:ERB327692 FAX327691:FAX327692 FKT327691:FKT327692 FUP327691:FUP327692 GEL327691:GEL327692 GOH327691:GOH327692 GYD327691:GYD327692 HHZ327691:HHZ327692 HRV327691:HRV327692 IBR327691:IBR327692 ILN327691:ILN327692 IVJ327691:IVJ327692 JFF327691:JFF327692 JPB327691:JPB327692 JYX327691:JYX327692 KIT327691:KIT327692 KSP327691:KSP327692 LCL327691:LCL327692 LMH327691:LMH327692 LWD327691:LWD327692 MFZ327691:MFZ327692 MPV327691:MPV327692 MZR327691:MZR327692 NJN327691:NJN327692 NTJ327691:NTJ327692 ODF327691:ODF327692 ONB327691:ONB327692 OWX327691:OWX327692 PGT327691:PGT327692 PQP327691:PQP327692 QAL327691:QAL327692 QKH327691:QKH327692 QUD327691:QUD327692 RDZ327691:RDZ327692 RNV327691:RNV327692 RXR327691:RXR327692 SHN327691:SHN327692 SRJ327691:SRJ327692 TBF327691:TBF327692 TLB327691:TLB327692 TUX327691:TUX327692 UET327691:UET327692 UOP327691:UOP327692 UYL327691:UYL327692 VIH327691:VIH327692 VSD327691:VSD327692 WBZ327691:WBZ327692 WLV327691:WLV327692 WVR327691:WVR327692 D393227:D393228 JF393227:JF393228 TB393227:TB393228 ACX393227:ACX393228 AMT393227:AMT393228 AWP393227:AWP393228 BGL393227:BGL393228 BQH393227:BQH393228 CAD393227:CAD393228 CJZ393227:CJZ393228 CTV393227:CTV393228 DDR393227:DDR393228 DNN393227:DNN393228 DXJ393227:DXJ393228 EHF393227:EHF393228 ERB393227:ERB393228 FAX393227:FAX393228 FKT393227:FKT393228 FUP393227:FUP393228 GEL393227:GEL393228 GOH393227:GOH393228 GYD393227:GYD393228 HHZ393227:HHZ393228 HRV393227:HRV393228 IBR393227:IBR393228 ILN393227:ILN393228 IVJ393227:IVJ393228 JFF393227:JFF393228 JPB393227:JPB393228 JYX393227:JYX393228 KIT393227:KIT393228 KSP393227:KSP393228 LCL393227:LCL393228 LMH393227:LMH393228 LWD393227:LWD393228 MFZ393227:MFZ393228 MPV393227:MPV393228 MZR393227:MZR393228 NJN393227:NJN393228 NTJ393227:NTJ393228 ODF393227:ODF393228 ONB393227:ONB393228 OWX393227:OWX393228 PGT393227:PGT393228 PQP393227:PQP393228 QAL393227:QAL393228 QKH393227:QKH393228 QUD393227:QUD393228 RDZ393227:RDZ393228 RNV393227:RNV393228 RXR393227:RXR393228 SHN393227:SHN393228 SRJ393227:SRJ393228 TBF393227:TBF393228 TLB393227:TLB393228 TUX393227:TUX393228 UET393227:UET393228 UOP393227:UOP393228 UYL393227:UYL393228 VIH393227:VIH393228 VSD393227:VSD393228 WBZ393227:WBZ393228 WLV393227:WLV393228 WVR393227:WVR393228 D458763:D458764 JF458763:JF458764 TB458763:TB458764 ACX458763:ACX458764 AMT458763:AMT458764 AWP458763:AWP458764 BGL458763:BGL458764 BQH458763:BQH458764 CAD458763:CAD458764 CJZ458763:CJZ458764 CTV458763:CTV458764 DDR458763:DDR458764 DNN458763:DNN458764 DXJ458763:DXJ458764 EHF458763:EHF458764 ERB458763:ERB458764 FAX458763:FAX458764 FKT458763:FKT458764 FUP458763:FUP458764 GEL458763:GEL458764 GOH458763:GOH458764 GYD458763:GYD458764 HHZ458763:HHZ458764 HRV458763:HRV458764 IBR458763:IBR458764 ILN458763:ILN458764 IVJ458763:IVJ458764 JFF458763:JFF458764 JPB458763:JPB458764 JYX458763:JYX458764 KIT458763:KIT458764 KSP458763:KSP458764 LCL458763:LCL458764 LMH458763:LMH458764 LWD458763:LWD458764 MFZ458763:MFZ458764 MPV458763:MPV458764 MZR458763:MZR458764 NJN458763:NJN458764 NTJ458763:NTJ458764 ODF458763:ODF458764 ONB458763:ONB458764 OWX458763:OWX458764 PGT458763:PGT458764 PQP458763:PQP458764 QAL458763:QAL458764 QKH458763:QKH458764 QUD458763:QUD458764 RDZ458763:RDZ458764 RNV458763:RNV458764 RXR458763:RXR458764 SHN458763:SHN458764 SRJ458763:SRJ458764 TBF458763:TBF458764 TLB458763:TLB458764 TUX458763:TUX458764 UET458763:UET458764 UOP458763:UOP458764 UYL458763:UYL458764 VIH458763:VIH458764 VSD458763:VSD458764 WBZ458763:WBZ458764 WLV458763:WLV458764 WVR458763:WVR458764 D524299:D524300 JF524299:JF524300 TB524299:TB524300 ACX524299:ACX524300 AMT524299:AMT524300 AWP524299:AWP524300 BGL524299:BGL524300 BQH524299:BQH524300 CAD524299:CAD524300 CJZ524299:CJZ524300 CTV524299:CTV524300 DDR524299:DDR524300 DNN524299:DNN524300 DXJ524299:DXJ524300 EHF524299:EHF524300 ERB524299:ERB524300 FAX524299:FAX524300 FKT524299:FKT524300 FUP524299:FUP524300 GEL524299:GEL524300 GOH524299:GOH524300 GYD524299:GYD524300 HHZ524299:HHZ524300 HRV524299:HRV524300 IBR524299:IBR524300 ILN524299:ILN524300 IVJ524299:IVJ524300 JFF524299:JFF524300 JPB524299:JPB524300 JYX524299:JYX524300 KIT524299:KIT524300 KSP524299:KSP524300 LCL524299:LCL524300 LMH524299:LMH524300 LWD524299:LWD524300 MFZ524299:MFZ524300 MPV524299:MPV524300 MZR524299:MZR524300 NJN524299:NJN524300 NTJ524299:NTJ524300 ODF524299:ODF524300 ONB524299:ONB524300 OWX524299:OWX524300 PGT524299:PGT524300 PQP524299:PQP524300 QAL524299:QAL524300 QKH524299:QKH524300 QUD524299:QUD524300 RDZ524299:RDZ524300 RNV524299:RNV524300 RXR524299:RXR524300 SHN524299:SHN524300 SRJ524299:SRJ524300 TBF524299:TBF524300 TLB524299:TLB524300 TUX524299:TUX524300 UET524299:UET524300 UOP524299:UOP524300 UYL524299:UYL524300 VIH524299:VIH524300 VSD524299:VSD524300 WBZ524299:WBZ524300 WLV524299:WLV524300 WVR524299:WVR524300 D589835:D589836 JF589835:JF589836 TB589835:TB589836 ACX589835:ACX589836 AMT589835:AMT589836 AWP589835:AWP589836 BGL589835:BGL589836 BQH589835:BQH589836 CAD589835:CAD589836 CJZ589835:CJZ589836 CTV589835:CTV589836 DDR589835:DDR589836 DNN589835:DNN589836 DXJ589835:DXJ589836 EHF589835:EHF589836 ERB589835:ERB589836 FAX589835:FAX589836 FKT589835:FKT589836 FUP589835:FUP589836 GEL589835:GEL589836 GOH589835:GOH589836 GYD589835:GYD589836 HHZ589835:HHZ589836 HRV589835:HRV589836 IBR589835:IBR589836 ILN589835:ILN589836 IVJ589835:IVJ589836 JFF589835:JFF589836 JPB589835:JPB589836 JYX589835:JYX589836 KIT589835:KIT589836 KSP589835:KSP589836 LCL589835:LCL589836 LMH589835:LMH589836 LWD589835:LWD589836 MFZ589835:MFZ589836 MPV589835:MPV589836 MZR589835:MZR589836 NJN589835:NJN589836 NTJ589835:NTJ589836 ODF589835:ODF589836 ONB589835:ONB589836 OWX589835:OWX589836 PGT589835:PGT589836 PQP589835:PQP589836 QAL589835:QAL589836 QKH589835:QKH589836 QUD589835:QUD589836 RDZ589835:RDZ589836 RNV589835:RNV589836 RXR589835:RXR589836 SHN589835:SHN589836 SRJ589835:SRJ589836 TBF589835:TBF589836 TLB589835:TLB589836 TUX589835:TUX589836 UET589835:UET589836 UOP589835:UOP589836 UYL589835:UYL589836 VIH589835:VIH589836 VSD589835:VSD589836 WBZ589835:WBZ589836 WLV589835:WLV589836 WVR589835:WVR589836 D655371:D655372 JF655371:JF655372 TB655371:TB655372 ACX655371:ACX655372 AMT655371:AMT655372 AWP655371:AWP655372 BGL655371:BGL655372 BQH655371:BQH655372 CAD655371:CAD655372 CJZ655371:CJZ655372 CTV655371:CTV655372 DDR655371:DDR655372 DNN655371:DNN655372 DXJ655371:DXJ655372 EHF655371:EHF655372 ERB655371:ERB655372 FAX655371:FAX655372 FKT655371:FKT655372 FUP655371:FUP655372 GEL655371:GEL655372 GOH655371:GOH655372 GYD655371:GYD655372 HHZ655371:HHZ655372 HRV655371:HRV655372 IBR655371:IBR655372 ILN655371:ILN655372 IVJ655371:IVJ655372 JFF655371:JFF655372 JPB655371:JPB655372 JYX655371:JYX655372 KIT655371:KIT655372 KSP655371:KSP655372 LCL655371:LCL655372 LMH655371:LMH655372 LWD655371:LWD655372 MFZ655371:MFZ655372 MPV655371:MPV655372 MZR655371:MZR655372 NJN655371:NJN655372 NTJ655371:NTJ655372 ODF655371:ODF655372 ONB655371:ONB655372 OWX655371:OWX655372 PGT655371:PGT655372 PQP655371:PQP655372 QAL655371:QAL655372 QKH655371:QKH655372 QUD655371:QUD655372 RDZ655371:RDZ655372 RNV655371:RNV655372 RXR655371:RXR655372 SHN655371:SHN655372 SRJ655371:SRJ655372 TBF655371:TBF655372 TLB655371:TLB655372 TUX655371:TUX655372 UET655371:UET655372 UOP655371:UOP655372 UYL655371:UYL655372 VIH655371:VIH655372 VSD655371:VSD655372 WBZ655371:WBZ655372 WLV655371:WLV655372 WVR655371:WVR655372 D720907:D720908 JF720907:JF720908 TB720907:TB720908 ACX720907:ACX720908 AMT720907:AMT720908 AWP720907:AWP720908 BGL720907:BGL720908 BQH720907:BQH720908 CAD720907:CAD720908 CJZ720907:CJZ720908 CTV720907:CTV720908 DDR720907:DDR720908 DNN720907:DNN720908 DXJ720907:DXJ720908 EHF720907:EHF720908 ERB720907:ERB720908 FAX720907:FAX720908 FKT720907:FKT720908 FUP720907:FUP720908 GEL720907:GEL720908 GOH720907:GOH720908 GYD720907:GYD720908 HHZ720907:HHZ720908 HRV720907:HRV720908 IBR720907:IBR720908 ILN720907:ILN720908 IVJ720907:IVJ720908 JFF720907:JFF720908 JPB720907:JPB720908 JYX720907:JYX720908 KIT720907:KIT720908 KSP720907:KSP720908 LCL720907:LCL720908 LMH720907:LMH720908 LWD720907:LWD720908 MFZ720907:MFZ720908 MPV720907:MPV720908 MZR720907:MZR720908 NJN720907:NJN720908 NTJ720907:NTJ720908 ODF720907:ODF720908 ONB720907:ONB720908 OWX720907:OWX720908 PGT720907:PGT720908 PQP720907:PQP720908 QAL720907:QAL720908 QKH720907:QKH720908 QUD720907:QUD720908 RDZ720907:RDZ720908 RNV720907:RNV720908 RXR720907:RXR720908 SHN720907:SHN720908 SRJ720907:SRJ720908 TBF720907:TBF720908 TLB720907:TLB720908 TUX720907:TUX720908 UET720907:UET720908 UOP720907:UOP720908 UYL720907:UYL720908 VIH720907:VIH720908 VSD720907:VSD720908 WBZ720907:WBZ720908 WLV720907:WLV720908 WVR720907:WVR720908 D786443:D786444 JF786443:JF786444 TB786443:TB786444 ACX786443:ACX786444 AMT786443:AMT786444 AWP786443:AWP786444 BGL786443:BGL786444 BQH786443:BQH786444 CAD786443:CAD786444 CJZ786443:CJZ786444 CTV786443:CTV786444 DDR786443:DDR786444 DNN786443:DNN786444 DXJ786443:DXJ786444 EHF786443:EHF786444 ERB786443:ERB786444 FAX786443:FAX786444 FKT786443:FKT786444 FUP786443:FUP786444 GEL786443:GEL786444 GOH786443:GOH786444 GYD786443:GYD786444 HHZ786443:HHZ786444 HRV786443:HRV786444 IBR786443:IBR786444 ILN786443:ILN786444 IVJ786443:IVJ786444 JFF786443:JFF786444 JPB786443:JPB786444 JYX786443:JYX786444 KIT786443:KIT786444 KSP786443:KSP786444 LCL786443:LCL786444 LMH786443:LMH786444 LWD786443:LWD786444 MFZ786443:MFZ786444 MPV786443:MPV786444 MZR786443:MZR786444 NJN786443:NJN786444 NTJ786443:NTJ786444 ODF786443:ODF786444 ONB786443:ONB786444 OWX786443:OWX786444 PGT786443:PGT786444 PQP786443:PQP786444 QAL786443:QAL786444 QKH786443:QKH786444 QUD786443:QUD786444 RDZ786443:RDZ786444 RNV786443:RNV786444 RXR786443:RXR786444 SHN786443:SHN786444 SRJ786443:SRJ786444 TBF786443:TBF786444 TLB786443:TLB786444 TUX786443:TUX786444 UET786443:UET786444 UOP786443:UOP786444 UYL786443:UYL786444 VIH786443:VIH786444 VSD786443:VSD786444 WBZ786443:WBZ786444 WLV786443:WLV786444 WVR786443:WVR786444 D851979:D851980 JF851979:JF851980 TB851979:TB851980 ACX851979:ACX851980 AMT851979:AMT851980 AWP851979:AWP851980 BGL851979:BGL851980 BQH851979:BQH851980 CAD851979:CAD851980 CJZ851979:CJZ851980 CTV851979:CTV851980 DDR851979:DDR851980 DNN851979:DNN851980 DXJ851979:DXJ851980 EHF851979:EHF851980 ERB851979:ERB851980 FAX851979:FAX851980 FKT851979:FKT851980 FUP851979:FUP851980 GEL851979:GEL851980 GOH851979:GOH851980 GYD851979:GYD851980 HHZ851979:HHZ851980 HRV851979:HRV851980 IBR851979:IBR851980 ILN851979:ILN851980 IVJ851979:IVJ851980 JFF851979:JFF851980 JPB851979:JPB851980 JYX851979:JYX851980 KIT851979:KIT851980 KSP851979:KSP851980 LCL851979:LCL851980 LMH851979:LMH851980 LWD851979:LWD851980 MFZ851979:MFZ851980 MPV851979:MPV851980 MZR851979:MZR851980 NJN851979:NJN851980 NTJ851979:NTJ851980 ODF851979:ODF851980 ONB851979:ONB851980 OWX851979:OWX851980 PGT851979:PGT851980 PQP851979:PQP851980 QAL851979:QAL851980 QKH851979:QKH851980 QUD851979:QUD851980 RDZ851979:RDZ851980 RNV851979:RNV851980 RXR851979:RXR851980 SHN851979:SHN851980 SRJ851979:SRJ851980 TBF851979:TBF851980 TLB851979:TLB851980 TUX851979:TUX851980 UET851979:UET851980 UOP851979:UOP851980 UYL851979:UYL851980 VIH851979:VIH851980 VSD851979:VSD851980 WBZ851979:WBZ851980 WLV851979:WLV851980 WVR851979:WVR851980 D917515:D917516 JF917515:JF917516 TB917515:TB917516 ACX917515:ACX917516 AMT917515:AMT917516 AWP917515:AWP917516 BGL917515:BGL917516 BQH917515:BQH917516 CAD917515:CAD917516 CJZ917515:CJZ917516 CTV917515:CTV917516 DDR917515:DDR917516 DNN917515:DNN917516 DXJ917515:DXJ917516 EHF917515:EHF917516 ERB917515:ERB917516 FAX917515:FAX917516 FKT917515:FKT917516 FUP917515:FUP917516 GEL917515:GEL917516 GOH917515:GOH917516 GYD917515:GYD917516 HHZ917515:HHZ917516 HRV917515:HRV917516 IBR917515:IBR917516 ILN917515:ILN917516 IVJ917515:IVJ917516 JFF917515:JFF917516 JPB917515:JPB917516 JYX917515:JYX917516 KIT917515:KIT917516 KSP917515:KSP917516 LCL917515:LCL917516 LMH917515:LMH917516 LWD917515:LWD917516 MFZ917515:MFZ917516 MPV917515:MPV917516 MZR917515:MZR917516 NJN917515:NJN917516 NTJ917515:NTJ917516 ODF917515:ODF917516 ONB917515:ONB917516 OWX917515:OWX917516 PGT917515:PGT917516 PQP917515:PQP917516 QAL917515:QAL917516 QKH917515:QKH917516 QUD917515:QUD917516 RDZ917515:RDZ917516 RNV917515:RNV917516 RXR917515:RXR917516 SHN917515:SHN917516 SRJ917515:SRJ917516 TBF917515:TBF917516 TLB917515:TLB917516 TUX917515:TUX917516 UET917515:UET917516 UOP917515:UOP917516 UYL917515:UYL917516 VIH917515:VIH917516 VSD917515:VSD917516 WBZ917515:WBZ917516 WLV917515:WLV917516 WVR917515:WVR917516 D983051:D983052 JF983051:JF983052 TB983051:TB983052 ACX983051:ACX983052 AMT983051:AMT983052 AWP983051:AWP983052 BGL983051:BGL983052 BQH983051:BQH983052 CAD983051:CAD983052 CJZ983051:CJZ983052 CTV983051:CTV983052 DDR983051:DDR983052 DNN983051:DNN983052 DXJ983051:DXJ983052 EHF983051:EHF983052 ERB983051:ERB983052 FAX983051:FAX983052 FKT983051:FKT983052 FUP983051:FUP983052 GEL983051:GEL983052 GOH983051:GOH983052 GYD983051:GYD983052 HHZ983051:HHZ983052 HRV983051:HRV983052 IBR983051:IBR983052 ILN983051:ILN983052 IVJ983051:IVJ983052 JFF983051:JFF983052 JPB983051:JPB983052 JYX983051:JYX983052 KIT983051:KIT983052 KSP983051:KSP983052 LCL983051:LCL983052 LMH983051:LMH983052 LWD983051:LWD983052 MFZ983051:MFZ983052 MPV983051:MPV983052 MZR983051:MZR983052 NJN983051:NJN983052 NTJ983051:NTJ983052 ODF983051:ODF983052 ONB983051:ONB983052 OWX983051:OWX983052 PGT983051:PGT983052 PQP983051:PQP983052 QAL983051:QAL983052 QKH983051:QKH983052 QUD983051:QUD983052 RDZ983051:RDZ983052 RNV983051:RNV983052 RXR983051:RXR983052 SHN983051:SHN983052 SRJ983051:SRJ983052 TBF983051:TBF983052 TLB983051:TLB983052 TUX983051:TUX983052 UET983051:UET983052 UOP983051:UOP983052 UYL983051:UYL983052 VIH983051:VIH983052 VSD983051:VSD983052 WBZ983051:WBZ983052 WLV983051:WLV983052 WVR983051:WVR983052" xr:uid="{B002E7CB-C86B-4809-BCD9-4C0784C5C8C6}">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14F43-8081-46DC-A1BB-46E185048D9B}">
  <dimension ref="A1:AH277"/>
  <sheetViews>
    <sheetView zoomScale="85" zoomScaleNormal="85" zoomScaleSheetLayoutView="70" workbookViewId="0">
      <selection activeCell="H12" sqref="H12:I12"/>
    </sheetView>
  </sheetViews>
  <sheetFormatPr defaultColWidth="9.28515625" defaultRowHeight="12.75"/>
  <cols>
    <col min="1" max="1" width="3.28515625" style="46" customWidth="1"/>
    <col min="2" max="2" width="19.28515625" style="46" customWidth="1"/>
    <col min="3" max="3" width="3.85546875" style="46" customWidth="1"/>
    <col min="4" max="4" width="19.28515625" style="46" customWidth="1"/>
    <col min="5" max="6" width="17.7109375" style="46" customWidth="1"/>
    <col min="7" max="7" width="2.28515625" style="46" customWidth="1"/>
    <col min="8" max="8" width="9.42578125" style="46" customWidth="1"/>
    <col min="9" max="9" width="5.28515625" style="46" customWidth="1"/>
    <col min="10" max="10" width="22.28515625" style="46" customWidth="1"/>
    <col min="11" max="11" width="19.28515625" style="46" customWidth="1"/>
    <col min="12" max="12" width="17.7109375" style="46" customWidth="1"/>
    <col min="13" max="13" width="15" style="46" bestFit="1" customWidth="1"/>
    <col min="14" max="15" width="9.28515625" style="46"/>
    <col min="16" max="17" width="18.5703125" style="46" customWidth="1"/>
    <col min="18" max="18" width="20.7109375" style="46" customWidth="1"/>
    <col min="19" max="19" width="15" style="46" bestFit="1" customWidth="1"/>
    <col min="20" max="20" width="11.28515625" style="46" customWidth="1"/>
    <col min="21" max="24" width="18.7109375" style="46" customWidth="1"/>
    <col min="25" max="25" width="15" style="46" bestFit="1" customWidth="1"/>
    <col min="26" max="26" width="10.42578125" style="46" customWidth="1"/>
    <col min="27" max="29" width="9.28515625" style="46"/>
    <col min="30" max="30" width="38.7109375" style="46" customWidth="1"/>
    <col min="31" max="31" width="13.28515625" style="46" customWidth="1"/>
    <col min="32" max="262" width="9.28515625" style="46"/>
    <col min="263" max="263" width="3.28515625" style="46" customWidth="1"/>
    <col min="264" max="264" width="19.7109375" style="46" customWidth="1"/>
    <col min="265" max="265" width="14.7109375" style="46" customWidth="1"/>
    <col min="266" max="266" width="17.28515625" style="46" customWidth="1"/>
    <col min="267" max="267" width="16.42578125" style="46" customWidth="1"/>
    <col min="268" max="268" width="14.28515625" style="46" customWidth="1"/>
    <col min="269" max="269" width="2.28515625" style="46" customWidth="1"/>
    <col min="270" max="270" width="9.42578125" style="46" customWidth="1"/>
    <col min="271" max="271" width="8.7109375" style="46" customWidth="1"/>
    <col min="272" max="272" width="20.28515625" style="46" bestFit="1" customWidth="1"/>
    <col min="273" max="273" width="12.7109375" style="46" bestFit="1" customWidth="1"/>
    <col min="274" max="274" width="9.28515625" style="46"/>
    <col min="275" max="275" width="12.7109375" style="46" bestFit="1" customWidth="1"/>
    <col min="276" max="518" width="9.28515625" style="46"/>
    <col min="519" max="519" width="3.28515625" style="46" customWidth="1"/>
    <col min="520" max="520" width="19.7109375" style="46" customWidth="1"/>
    <col min="521" max="521" width="14.7109375" style="46" customWidth="1"/>
    <col min="522" max="522" width="17.28515625" style="46" customWidth="1"/>
    <col min="523" max="523" width="16.42578125" style="46" customWidth="1"/>
    <col min="524" max="524" width="14.28515625" style="46" customWidth="1"/>
    <col min="525" max="525" width="2.28515625" style="46" customWidth="1"/>
    <col min="526" max="526" width="9.42578125" style="46" customWidth="1"/>
    <col min="527" max="527" width="8.7109375" style="46" customWidth="1"/>
    <col min="528" max="528" width="20.28515625" style="46" bestFit="1" customWidth="1"/>
    <col min="529" max="529" width="12.7109375" style="46" bestFit="1" customWidth="1"/>
    <col min="530" max="530" width="9.28515625" style="46"/>
    <col min="531" max="531" width="12.7109375" style="46" bestFit="1" customWidth="1"/>
    <col min="532" max="774" width="9.28515625" style="46"/>
    <col min="775" max="775" width="3.28515625" style="46" customWidth="1"/>
    <col min="776" max="776" width="19.7109375" style="46" customWidth="1"/>
    <col min="777" max="777" width="14.7109375" style="46" customWidth="1"/>
    <col min="778" max="778" width="17.28515625" style="46" customWidth="1"/>
    <col min="779" max="779" width="16.42578125" style="46" customWidth="1"/>
    <col min="780" max="780" width="14.28515625" style="46" customWidth="1"/>
    <col min="781" max="781" width="2.28515625" style="46" customWidth="1"/>
    <col min="782" max="782" width="9.42578125" style="46" customWidth="1"/>
    <col min="783" max="783" width="8.7109375" style="46" customWidth="1"/>
    <col min="784" max="784" width="20.28515625" style="46" bestFit="1" customWidth="1"/>
    <col min="785" max="785" width="12.7109375" style="46" bestFit="1" customWidth="1"/>
    <col min="786" max="786" width="9.28515625" style="46"/>
    <col min="787" max="787" width="12.7109375" style="46" bestFit="1" customWidth="1"/>
    <col min="788" max="1030" width="9.28515625" style="46"/>
    <col min="1031" max="1031" width="3.28515625" style="46" customWidth="1"/>
    <col min="1032" max="1032" width="19.7109375" style="46" customWidth="1"/>
    <col min="1033" max="1033" width="14.7109375" style="46" customWidth="1"/>
    <col min="1034" max="1034" width="17.28515625" style="46" customWidth="1"/>
    <col min="1035" max="1035" width="16.42578125" style="46" customWidth="1"/>
    <col min="1036" max="1036" width="14.28515625" style="46" customWidth="1"/>
    <col min="1037" max="1037" width="2.28515625" style="46" customWidth="1"/>
    <col min="1038" max="1038" width="9.42578125" style="46" customWidth="1"/>
    <col min="1039" max="1039" width="8.7109375" style="46" customWidth="1"/>
    <col min="1040" max="1040" width="20.28515625" style="46" bestFit="1" customWidth="1"/>
    <col min="1041" max="1041" width="12.7109375" style="46" bestFit="1" customWidth="1"/>
    <col min="1042" max="1042" width="9.28515625" style="46"/>
    <col min="1043" max="1043" width="12.7109375" style="46" bestFit="1" customWidth="1"/>
    <col min="1044" max="1286" width="9.28515625" style="46"/>
    <col min="1287" max="1287" width="3.28515625" style="46" customWidth="1"/>
    <col min="1288" max="1288" width="19.7109375" style="46" customWidth="1"/>
    <col min="1289" max="1289" width="14.7109375" style="46" customWidth="1"/>
    <col min="1290" max="1290" width="17.28515625" style="46" customWidth="1"/>
    <col min="1291" max="1291" width="16.42578125" style="46" customWidth="1"/>
    <col min="1292" max="1292" width="14.28515625" style="46" customWidth="1"/>
    <col min="1293" max="1293" width="2.28515625" style="46" customWidth="1"/>
    <col min="1294" max="1294" width="9.42578125" style="46" customWidth="1"/>
    <col min="1295" max="1295" width="8.7109375" style="46" customWidth="1"/>
    <col min="1296" max="1296" width="20.28515625" style="46" bestFit="1" customWidth="1"/>
    <col min="1297" max="1297" width="12.7109375" style="46" bestFit="1" customWidth="1"/>
    <col min="1298" max="1298" width="9.28515625" style="46"/>
    <col min="1299" max="1299" width="12.7109375" style="46" bestFit="1" customWidth="1"/>
    <col min="1300" max="1542" width="9.28515625" style="46"/>
    <col min="1543" max="1543" width="3.28515625" style="46" customWidth="1"/>
    <col min="1544" max="1544" width="19.7109375" style="46" customWidth="1"/>
    <col min="1545" max="1545" width="14.7109375" style="46" customWidth="1"/>
    <col min="1546" max="1546" width="17.28515625" style="46" customWidth="1"/>
    <col min="1547" max="1547" width="16.42578125" style="46" customWidth="1"/>
    <col min="1548" max="1548" width="14.28515625" style="46" customWidth="1"/>
    <col min="1549" max="1549" width="2.28515625" style="46" customWidth="1"/>
    <col min="1550" max="1550" width="9.42578125" style="46" customWidth="1"/>
    <col min="1551" max="1551" width="8.7109375" style="46" customWidth="1"/>
    <col min="1552" max="1552" width="20.28515625" style="46" bestFit="1" customWidth="1"/>
    <col min="1553" max="1553" width="12.7109375" style="46" bestFit="1" customWidth="1"/>
    <col min="1554" max="1554" width="9.28515625" style="46"/>
    <col min="1555" max="1555" width="12.7109375" style="46" bestFit="1" customWidth="1"/>
    <col min="1556" max="1798" width="9.28515625" style="46"/>
    <col min="1799" max="1799" width="3.28515625" style="46" customWidth="1"/>
    <col min="1800" max="1800" width="19.7109375" style="46" customWidth="1"/>
    <col min="1801" max="1801" width="14.7109375" style="46" customWidth="1"/>
    <col min="1802" max="1802" width="17.28515625" style="46" customWidth="1"/>
    <col min="1803" max="1803" width="16.42578125" style="46" customWidth="1"/>
    <col min="1804" max="1804" width="14.28515625" style="46" customWidth="1"/>
    <col min="1805" max="1805" width="2.28515625" style="46" customWidth="1"/>
    <col min="1806" max="1806" width="9.42578125" style="46" customWidth="1"/>
    <col min="1807" max="1807" width="8.7109375" style="46" customWidth="1"/>
    <col min="1808" max="1808" width="20.28515625" style="46" bestFit="1" customWidth="1"/>
    <col min="1809" max="1809" width="12.7109375" style="46" bestFit="1" customWidth="1"/>
    <col min="1810" max="1810" width="9.28515625" style="46"/>
    <col min="1811" max="1811" width="12.7109375" style="46" bestFit="1" customWidth="1"/>
    <col min="1812" max="2054" width="9.28515625" style="46"/>
    <col min="2055" max="2055" width="3.28515625" style="46" customWidth="1"/>
    <col min="2056" max="2056" width="19.7109375" style="46" customWidth="1"/>
    <col min="2057" max="2057" width="14.7109375" style="46" customWidth="1"/>
    <col min="2058" max="2058" width="17.28515625" style="46" customWidth="1"/>
    <col min="2059" max="2059" width="16.42578125" style="46" customWidth="1"/>
    <col min="2060" max="2060" width="14.28515625" style="46" customWidth="1"/>
    <col min="2061" max="2061" width="2.28515625" style="46" customWidth="1"/>
    <col min="2062" max="2062" width="9.42578125" style="46" customWidth="1"/>
    <col min="2063" max="2063" width="8.7109375" style="46" customWidth="1"/>
    <col min="2064" max="2064" width="20.28515625" style="46" bestFit="1" customWidth="1"/>
    <col min="2065" max="2065" width="12.7109375" style="46" bestFit="1" customWidth="1"/>
    <col min="2066" max="2066" width="9.28515625" style="46"/>
    <col min="2067" max="2067" width="12.7109375" style="46" bestFit="1" customWidth="1"/>
    <col min="2068" max="2310" width="9.28515625" style="46"/>
    <col min="2311" max="2311" width="3.28515625" style="46" customWidth="1"/>
    <col min="2312" max="2312" width="19.7109375" style="46" customWidth="1"/>
    <col min="2313" max="2313" width="14.7109375" style="46" customWidth="1"/>
    <col min="2314" max="2314" width="17.28515625" style="46" customWidth="1"/>
    <col min="2315" max="2315" width="16.42578125" style="46" customWidth="1"/>
    <col min="2316" max="2316" width="14.28515625" style="46" customWidth="1"/>
    <col min="2317" max="2317" width="2.28515625" style="46" customWidth="1"/>
    <col min="2318" max="2318" width="9.42578125" style="46" customWidth="1"/>
    <col min="2319" max="2319" width="8.7109375" style="46" customWidth="1"/>
    <col min="2320" max="2320" width="20.28515625" style="46" bestFit="1" customWidth="1"/>
    <col min="2321" max="2321" width="12.7109375" style="46" bestFit="1" customWidth="1"/>
    <col min="2322" max="2322" width="9.28515625" style="46"/>
    <col min="2323" max="2323" width="12.7109375" style="46" bestFit="1" customWidth="1"/>
    <col min="2324" max="2566" width="9.28515625" style="46"/>
    <col min="2567" max="2567" width="3.28515625" style="46" customWidth="1"/>
    <col min="2568" max="2568" width="19.7109375" style="46" customWidth="1"/>
    <col min="2569" max="2569" width="14.7109375" style="46" customWidth="1"/>
    <col min="2570" max="2570" width="17.28515625" style="46" customWidth="1"/>
    <col min="2571" max="2571" width="16.42578125" style="46" customWidth="1"/>
    <col min="2572" max="2572" width="14.28515625" style="46" customWidth="1"/>
    <col min="2573" max="2573" width="2.28515625" style="46" customWidth="1"/>
    <col min="2574" max="2574" width="9.42578125" style="46" customWidth="1"/>
    <col min="2575" max="2575" width="8.7109375" style="46" customWidth="1"/>
    <col min="2576" max="2576" width="20.28515625" style="46" bestFit="1" customWidth="1"/>
    <col min="2577" max="2577" width="12.7109375" style="46" bestFit="1" customWidth="1"/>
    <col min="2578" max="2578" width="9.28515625" style="46"/>
    <col min="2579" max="2579" width="12.7109375" style="46" bestFit="1" customWidth="1"/>
    <col min="2580" max="2822" width="9.28515625" style="46"/>
    <col min="2823" max="2823" width="3.28515625" style="46" customWidth="1"/>
    <col min="2824" max="2824" width="19.7109375" style="46" customWidth="1"/>
    <col min="2825" max="2825" width="14.7109375" style="46" customWidth="1"/>
    <col min="2826" max="2826" width="17.28515625" style="46" customWidth="1"/>
    <col min="2827" max="2827" width="16.42578125" style="46" customWidth="1"/>
    <col min="2828" max="2828" width="14.28515625" style="46" customWidth="1"/>
    <col min="2829" max="2829" width="2.28515625" style="46" customWidth="1"/>
    <col min="2830" max="2830" width="9.42578125" style="46" customWidth="1"/>
    <col min="2831" max="2831" width="8.7109375" style="46" customWidth="1"/>
    <col min="2832" max="2832" width="20.28515625" style="46" bestFit="1" customWidth="1"/>
    <col min="2833" max="2833" width="12.7109375" style="46" bestFit="1" customWidth="1"/>
    <col min="2834" max="2834" width="9.28515625" style="46"/>
    <col min="2835" max="2835" width="12.7109375" style="46" bestFit="1" customWidth="1"/>
    <col min="2836" max="3078" width="9.28515625" style="46"/>
    <col min="3079" max="3079" width="3.28515625" style="46" customWidth="1"/>
    <col min="3080" max="3080" width="19.7109375" style="46" customWidth="1"/>
    <col min="3081" max="3081" width="14.7109375" style="46" customWidth="1"/>
    <col min="3082" max="3082" width="17.28515625" style="46" customWidth="1"/>
    <col min="3083" max="3083" width="16.42578125" style="46" customWidth="1"/>
    <col min="3084" max="3084" width="14.28515625" style="46" customWidth="1"/>
    <col min="3085" max="3085" width="2.28515625" style="46" customWidth="1"/>
    <col min="3086" max="3086" width="9.42578125" style="46" customWidth="1"/>
    <col min="3087" max="3087" width="8.7109375" style="46" customWidth="1"/>
    <col min="3088" max="3088" width="20.28515625" style="46" bestFit="1" customWidth="1"/>
    <col min="3089" max="3089" width="12.7109375" style="46" bestFit="1" customWidth="1"/>
    <col min="3090" max="3090" width="9.28515625" style="46"/>
    <col min="3091" max="3091" width="12.7109375" style="46" bestFit="1" customWidth="1"/>
    <col min="3092" max="3334" width="9.28515625" style="46"/>
    <col min="3335" max="3335" width="3.28515625" style="46" customWidth="1"/>
    <col min="3336" max="3336" width="19.7109375" style="46" customWidth="1"/>
    <col min="3337" max="3337" width="14.7109375" style="46" customWidth="1"/>
    <col min="3338" max="3338" width="17.28515625" style="46" customWidth="1"/>
    <col min="3339" max="3339" width="16.42578125" style="46" customWidth="1"/>
    <col min="3340" max="3340" width="14.28515625" style="46" customWidth="1"/>
    <col min="3341" max="3341" width="2.28515625" style="46" customWidth="1"/>
    <col min="3342" max="3342" width="9.42578125" style="46" customWidth="1"/>
    <col min="3343" max="3343" width="8.7109375" style="46" customWidth="1"/>
    <col min="3344" max="3344" width="20.28515625" style="46" bestFit="1" customWidth="1"/>
    <col min="3345" max="3345" width="12.7109375" style="46" bestFit="1" customWidth="1"/>
    <col min="3346" max="3346" width="9.28515625" style="46"/>
    <col min="3347" max="3347" width="12.7109375" style="46" bestFit="1" customWidth="1"/>
    <col min="3348" max="3590" width="9.28515625" style="46"/>
    <col min="3591" max="3591" width="3.28515625" style="46" customWidth="1"/>
    <col min="3592" max="3592" width="19.7109375" style="46" customWidth="1"/>
    <col min="3593" max="3593" width="14.7109375" style="46" customWidth="1"/>
    <col min="3594" max="3594" width="17.28515625" style="46" customWidth="1"/>
    <col min="3595" max="3595" width="16.42578125" style="46" customWidth="1"/>
    <col min="3596" max="3596" width="14.28515625" style="46" customWidth="1"/>
    <col min="3597" max="3597" width="2.28515625" style="46" customWidth="1"/>
    <col min="3598" max="3598" width="9.42578125" style="46" customWidth="1"/>
    <col min="3599" max="3599" width="8.7109375" style="46" customWidth="1"/>
    <col min="3600" max="3600" width="20.28515625" style="46" bestFit="1" customWidth="1"/>
    <col min="3601" max="3601" width="12.7109375" style="46" bestFit="1" customWidth="1"/>
    <col min="3602" max="3602" width="9.28515625" style="46"/>
    <col min="3603" max="3603" width="12.7109375" style="46" bestFit="1" customWidth="1"/>
    <col min="3604" max="3846" width="9.28515625" style="46"/>
    <col min="3847" max="3847" width="3.28515625" style="46" customWidth="1"/>
    <col min="3848" max="3848" width="19.7109375" style="46" customWidth="1"/>
    <col min="3849" max="3849" width="14.7109375" style="46" customWidth="1"/>
    <col min="3850" max="3850" width="17.28515625" style="46" customWidth="1"/>
    <col min="3851" max="3851" width="16.42578125" style="46" customWidth="1"/>
    <col min="3852" max="3852" width="14.28515625" style="46" customWidth="1"/>
    <col min="3853" max="3853" width="2.28515625" style="46" customWidth="1"/>
    <col min="3854" max="3854" width="9.42578125" style="46" customWidth="1"/>
    <col min="3855" max="3855" width="8.7109375" style="46" customWidth="1"/>
    <col min="3856" max="3856" width="20.28515625" style="46" bestFit="1" customWidth="1"/>
    <col min="3857" max="3857" width="12.7109375" style="46" bestFit="1" customWidth="1"/>
    <col min="3858" max="3858" width="9.28515625" style="46"/>
    <col min="3859" max="3859" width="12.7109375" style="46" bestFit="1" customWidth="1"/>
    <col min="3860" max="4102" width="9.28515625" style="46"/>
    <col min="4103" max="4103" width="3.28515625" style="46" customWidth="1"/>
    <col min="4104" max="4104" width="19.7109375" style="46" customWidth="1"/>
    <col min="4105" max="4105" width="14.7109375" style="46" customWidth="1"/>
    <col min="4106" max="4106" width="17.28515625" style="46" customWidth="1"/>
    <col min="4107" max="4107" width="16.42578125" style="46" customWidth="1"/>
    <col min="4108" max="4108" width="14.28515625" style="46" customWidth="1"/>
    <col min="4109" max="4109" width="2.28515625" style="46" customWidth="1"/>
    <col min="4110" max="4110" width="9.42578125" style="46" customWidth="1"/>
    <col min="4111" max="4111" width="8.7109375" style="46" customWidth="1"/>
    <col min="4112" max="4112" width="20.28515625" style="46" bestFit="1" customWidth="1"/>
    <col min="4113" max="4113" width="12.7109375" style="46" bestFit="1" customWidth="1"/>
    <col min="4114" max="4114" width="9.28515625" style="46"/>
    <col min="4115" max="4115" width="12.7109375" style="46" bestFit="1" customWidth="1"/>
    <col min="4116" max="4358" width="9.28515625" style="46"/>
    <col min="4359" max="4359" width="3.28515625" style="46" customWidth="1"/>
    <col min="4360" max="4360" width="19.7109375" style="46" customWidth="1"/>
    <col min="4361" max="4361" width="14.7109375" style="46" customWidth="1"/>
    <col min="4362" max="4362" width="17.28515625" style="46" customWidth="1"/>
    <col min="4363" max="4363" width="16.42578125" style="46" customWidth="1"/>
    <col min="4364" max="4364" width="14.28515625" style="46" customWidth="1"/>
    <col min="4365" max="4365" width="2.28515625" style="46" customWidth="1"/>
    <col min="4366" max="4366" width="9.42578125" style="46" customWidth="1"/>
    <col min="4367" max="4367" width="8.7109375" style="46" customWidth="1"/>
    <col min="4368" max="4368" width="20.28515625" style="46" bestFit="1" customWidth="1"/>
    <col min="4369" max="4369" width="12.7109375" style="46" bestFit="1" customWidth="1"/>
    <col min="4370" max="4370" width="9.28515625" style="46"/>
    <col min="4371" max="4371" width="12.7109375" style="46" bestFit="1" customWidth="1"/>
    <col min="4372" max="4614" width="9.28515625" style="46"/>
    <col min="4615" max="4615" width="3.28515625" style="46" customWidth="1"/>
    <col min="4616" max="4616" width="19.7109375" style="46" customWidth="1"/>
    <col min="4617" max="4617" width="14.7109375" style="46" customWidth="1"/>
    <col min="4618" max="4618" width="17.28515625" style="46" customWidth="1"/>
    <col min="4619" max="4619" width="16.42578125" style="46" customWidth="1"/>
    <col min="4620" max="4620" width="14.28515625" style="46" customWidth="1"/>
    <col min="4621" max="4621" width="2.28515625" style="46" customWidth="1"/>
    <col min="4622" max="4622" width="9.42578125" style="46" customWidth="1"/>
    <col min="4623" max="4623" width="8.7109375" style="46" customWidth="1"/>
    <col min="4624" max="4624" width="20.28515625" style="46" bestFit="1" customWidth="1"/>
    <col min="4625" max="4625" width="12.7109375" style="46" bestFit="1" customWidth="1"/>
    <col min="4626" max="4626" width="9.28515625" style="46"/>
    <col min="4627" max="4627" width="12.7109375" style="46" bestFit="1" customWidth="1"/>
    <col min="4628" max="4870" width="9.28515625" style="46"/>
    <col min="4871" max="4871" width="3.28515625" style="46" customWidth="1"/>
    <col min="4872" max="4872" width="19.7109375" style="46" customWidth="1"/>
    <col min="4873" max="4873" width="14.7109375" style="46" customWidth="1"/>
    <col min="4874" max="4874" width="17.28515625" style="46" customWidth="1"/>
    <col min="4875" max="4875" width="16.42578125" style="46" customWidth="1"/>
    <col min="4876" max="4876" width="14.28515625" style="46" customWidth="1"/>
    <col min="4877" max="4877" width="2.28515625" style="46" customWidth="1"/>
    <col min="4878" max="4878" width="9.42578125" style="46" customWidth="1"/>
    <col min="4879" max="4879" width="8.7109375" style="46" customWidth="1"/>
    <col min="4880" max="4880" width="20.28515625" style="46" bestFit="1" customWidth="1"/>
    <col min="4881" max="4881" width="12.7109375" style="46" bestFit="1" customWidth="1"/>
    <col min="4882" max="4882" width="9.28515625" style="46"/>
    <col min="4883" max="4883" width="12.7109375" style="46" bestFit="1" customWidth="1"/>
    <col min="4884" max="5126" width="9.28515625" style="46"/>
    <col min="5127" max="5127" width="3.28515625" style="46" customWidth="1"/>
    <col min="5128" max="5128" width="19.7109375" style="46" customWidth="1"/>
    <col min="5129" max="5129" width="14.7109375" style="46" customWidth="1"/>
    <col min="5130" max="5130" width="17.28515625" style="46" customWidth="1"/>
    <col min="5131" max="5131" width="16.42578125" style="46" customWidth="1"/>
    <col min="5132" max="5132" width="14.28515625" style="46" customWidth="1"/>
    <col min="5133" max="5133" width="2.28515625" style="46" customWidth="1"/>
    <col min="5134" max="5134" width="9.42578125" style="46" customWidth="1"/>
    <col min="5135" max="5135" width="8.7109375" style="46" customWidth="1"/>
    <col min="5136" max="5136" width="20.28515625" style="46" bestFit="1" customWidth="1"/>
    <col min="5137" max="5137" width="12.7109375" style="46" bestFit="1" customWidth="1"/>
    <col min="5138" max="5138" width="9.28515625" style="46"/>
    <col min="5139" max="5139" width="12.7109375" style="46" bestFit="1" customWidth="1"/>
    <col min="5140" max="5382" width="9.28515625" style="46"/>
    <col min="5383" max="5383" width="3.28515625" style="46" customWidth="1"/>
    <col min="5384" max="5384" width="19.7109375" style="46" customWidth="1"/>
    <col min="5385" max="5385" width="14.7109375" style="46" customWidth="1"/>
    <col min="5386" max="5386" width="17.28515625" style="46" customWidth="1"/>
    <col min="5387" max="5387" width="16.42578125" style="46" customWidth="1"/>
    <col min="5388" max="5388" width="14.28515625" style="46" customWidth="1"/>
    <col min="5389" max="5389" width="2.28515625" style="46" customWidth="1"/>
    <col min="5390" max="5390" width="9.42578125" style="46" customWidth="1"/>
    <col min="5391" max="5391" width="8.7109375" style="46" customWidth="1"/>
    <col min="5392" max="5392" width="20.28515625" style="46" bestFit="1" customWidth="1"/>
    <col min="5393" max="5393" width="12.7109375" style="46" bestFit="1" customWidth="1"/>
    <col min="5394" max="5394" width="9.28515625" style="46"/>
    <col min="5395" max="5395" width="12.7109375" style="46" bestFit="1" customWidth="1"/>
    <col min="5396" max="5638" width="9.28515625" style="46"/>
    <col min="5639" max="5639" width="3.28515625" style="46" customWidth="1"/>
    <col min="5640" max="5640" width="19.7109375" style="46" customWidth="1"/>
    <col min="5641" max="5641" width="14.7109375" style="46" customWidth="1"/>
    <col min="5642" max="5642" width="17.28515625" style="46" customWidth="1"/>
    <col min="5643" max="5643" width="16.42578125" style="46" customWidth="1"/>
    <col min="5644" max="5644" width="14.28515625" style="46" customWidth="1"/>
    <col min="5645" max="5645" width="2.28515625" style="46" customWidth="1"/>
    <col min="5646" max="5646" width="9.42578125" style="46" customWidth="1"/>
    <col min="5647" max="5647" width="8.7109375" style="46" customWidth="1"/>
    <col min="5648" max="5648" width="20.28515625" style="46" bestFit="1" customWidth="1"/>
    <col min="5649" max="5649" width="12.7109375" style="46" bestFit="1" customWidth="1"/>
    <col min="5650" max="5650" width="9.28515625" style="46"/>
    <col min="5651" max="5651" width="12.7109375" style="46" bestFit="1" customWidth="1"/>
    <col min="5652" max="5894" width="9.28515625" style="46"/>
    <col min="5895" max="5895" width="3.28515625" style="46" customWidth="1"/>
    <col min="5896" max="5896" width="19.7109375" style="46" customWidth="1"/>
    <col min="5897" max="5897" width="14.7109375" style="46" customWidth="1"/>
    <col min="5898" max="5898" width="17.28515625" style="46" customWidth="1"/>
    <col min="5899" max="5899" width="16.42578125" style="46" customWidth="1"/>
    <col min="5900" max="5900" width="14.28515625" style="46" customWidth="1"/>
    <col min="5901" max="5901" width="2.28515625" style="46" customWidth="1"/>
    <col min="5902" max="5902" width="9.42578125" style="46" customWidth="1"/>
    <col min="5903" max="5903" width="8.7109375" style="46" customWidth="1"/>
    <col min="5904" max="5904" width="20.28515625" style="46" bestFit="1" customWidth="1"/>
    <col min="5905" max="5905" width="12.7109375" style="46" bestFit="1" customWidth="1"/>
    <col min="5906" max="5906" width="9.28515625" style="46"/>
    <col min="5907" max="5907" width="12.7109375" style="46" bestFit="1" customWidth="1"/>
    <col min="5908" max="6150" width="9.28515625" style="46"/>
    <col min="6151" max="6151" width="3.28515625" style="46" customWidth="1"/>
    <col min="6152" max="6152" width="19.7109375" style="46" customWidth="1"/>
    <col min="6153" max="6153" width="14.7109375" style="46" customWidth="1"/>
    <col min="6154" max="6154" width="17.28515625" style="46" customWidth="1"/>
    <col min="6155" max="6155" width="16.42578125" style="46" customWidth="1"/>
    <col min="6156" max="6156" width="14.28515625" style="46" customWidth="1"/>
    <col min="6157" max="6157" width="2.28515625" style="46" customWidth="1"/>
    <col min="6158" max="6158" width="9.42578125" style="46" customWidth="1"/>
    <col min="6159" max="6159" width="8.7109375" style="46" customWidth="1"/>
    <col min="6160" max="6160" width="20.28515625" style="46" bestFit="1" customWidth="1"/>
    <col min="6161" max="6161" width="12.7109375" style="46" bestFit="1" customWidth="1"/>
    <col min="6162" max="6162" width="9.28515625" style="46"/>
    <col min="6163" max="6163" width="12.7109375" style="46" bestFit="1" customWidth="1"/>
    <col min="6164" max="6406" width="9.28515625" style="46"/>
    <col min="6407" max="6407" width="3.28515625" style="46" customWidth="1"/>
    <col min="6408" max="6408" width="19.7109375" style="46" customWidth="1"/>
    <col min="6409" max="6409" width="14.7109375" style="46" customWidth="1"/>
    <col min="6410" max="6410" width="17.28515625" style="46" customWidth="1"/>
    <col min="6411" max="6411" width="16.42578125" style="46" customWidth="1"/>
    <col min="6412" max="6412" width="14.28515625" style="46" customWidth="1"/>
    <col min="6413" max="6413" width="2.28515625" style="46" customWidth="1"/>
    <col min="6414" max="6414" width="9.42578125" style="46" customWidth="1"/>
    <col min="6415" max="6415" width="8.7109375" style="46" customWidth="1"/>
    <col min="6416" max="6416" width="20.28515625" style="46" bestFit="1" customWidth="1"/>
    <col min="6417" max="6417" width="12.7109375" style="46" bestFit="1" customWidth="1"/>
    <col min="6418" max="6418" width="9.28515625" style="46"/>
    <col min="6419" max="6419" width="12.7109375" style="46" bestFit="1" customWidth="1"/>
    <col min="6420" max="6662" width="9.28515625" style="46"/>
    <col min="6663" max="6663" width="3.28515625" style="46" customWidth="1"/>
    <col min="6664" max="6664" width="19.7109375" style="46" customWidth="1"/>
    <col min="6665" max="6665" width="14.7109375" style="46" customWidth="1"/>
    <col min="6666" max="6666" width="17.28515625" style="46" customWidth="1"/>
    <col min="6667" max="6667" width="16.42578125" style="46" customWidth="1"/>
    <col min="6668" max="6668" width="14.28515625" style="46" customWidth="1"/>
    <col min="6669" max="6669" width="2.28515625" style="46" customWidth="1"/>
    <col min="6670" max="6670" width="9.42578125" style="46" customWidth="1"/>
    <col min="6671" max="6671" width="8.7109375" style="46" customWidth="1"/>
    <col min="6672" max="6672" width="20.28515625" style="46" bestFit="1" customWidth="1"/>
    <col min="6673" max="6673" width="12.7109375" style="46" bestFit="1" customWidth="1"/>
    <col min="6674" max="6674" width="9.28515625" style="46"/>
    <col min="6675" max="6675" width="12.7109375" style="46" bestFit="1" customWidth="1"/>
    <col min="6676" max="6918" width="9.28515625" style="46"/>
    <col min="6919" max="6919" width="3.28515625" style="46" customWidth="1"/>
    <col min="6920" max="6920" width="19.7109375" style="46" customWidth="1"/>
    <col min="6921" max="6921" width="14.7109375" style="46" customWidth="1"/>
    <col min="6922" max="6922" width="17.28515625" style="46" customWidth="1"/>
    <col min="6923" max="6923" width="16.42578125" style="46" customWidth="1"/>
    <col min="6924" max="6924" width="14.28515625" style="46" customWidth="1"/>
    <col min="6925" max="6925" width="2.28515625" style="46" customWidth="1"/>
    <col min="6926" max="6926" width="9.42578125" style="46" customWidth="1"/>
    <col min="6927" max="6927" width="8.7109375" style="46" customWidth="1"/>
    <col min="6928" max="6928" width="20.28515625" style="46" bestFit="1" customWidth="1"/>
    <col min="6929" max="6929" width="12.7109375" style="46" bestFit="1" customWidth="1"/>
    <col min="6930" max="6930" width="9.28515625" style="46"/>
    <col min="6931" max="6931" width="12.7109375" style="46" bestFit="1" customWidth="1"/>
    <col min="6932" max="7174" width="9.28515625" style="46"/>
    <col min="7175" max="7175" width="3.28515625" style="46" customWidth="1"/>
    <col min="7176" max="7176" width="19.7109375" style="46" customWidth="1"/>
    <col min="7177" max="7177" width="14.7109375" style="46" customWidth="1"/>
    <col min="7178" max="7178" width="17.28515625" style="46" customWidth="1"/>
    <col min="7179" max="7179" width="16.42578125" style="46" customWidth="1"/>
    <col min="7180" max="7180" width="14.28515625" style="46" customWidth="1"/>
    <col min="7181" max="7181" width="2.28515625" style="46" customWidth="1"/>
    <col min="7182" max="7182" width="9.42578125" style="46" customWidth="1"/>
    <col min="7183" max="7183" width="8.7109375" style="46" customWidth="1"/>
    <col min="7184" max="7184" width="20.28515625" style="46" bestFit="1" customWidth="1"/>
    <col min="7185" max="7185" width="12.7109375" style="46" bestFit="1" customWidth="1"/>
    <col min="7186" max="7186" width="9.28515625" style="46"/>
    <col min="7187" max="7187" width="12.7109375" style="46" bestFit="1" customWidth="1"/>
    <col min="7188" max="7430" width="9.28515625" style="46"/>
    <col min="7431" max="7431" width="3.28515625" style="46" customWidth="1"/>
    <col min="7432" max="7432" width="19.7109375" style="46" customWidth="1"/>
    <col min="7433" max="7433" width="14.7109375" style="46" customWidth="1"/>
    <col min="7434" max="7434" width="17.28515625" style="46" customWidth="1"/>
    <col min="7435" max="7435" width="16.42578125" style="46" customWidth="1"/>
    <col min="7436" max="7436" width="14.28515625" style="46" customWidth="1"/>
    <col min="7437" max="7437" width="2.28515625" style="46" customWidth="1"/>
    <col min="7438" max="7438" width="9.42578125" style="46" customWidth="1"/>
    <col min="7439" max="7439" width="8.7109375" style="46" customWidth="1"/>
    <col min="7440" max="7440" width="20.28515625" style="46" bestFit="1" customWidth="1"/>
    <col min="7441" max="7441" width="12.7109375" style="46" bestFit="1" customWidth="1"/>
    <col min="7442" max="7442" width="9.28515625" style="46"/>
    <col min="7443" max="7443" width="12.7109375" style="46" bestFit="1" customWidth="1"/>
    <col min="7444" max="7686" width="9.28515625" style="46"/>
    <col min="7687" max="7687" width="3.28515625" style="46" customWidth="1"/>
    <col min="7688" max="7688" width="19.7109375" style="46" customWidth="1"/>
    <col min="7689" max="7689" width="14.7109375" style="46" customWidth="1"/>
    <col min="7690" max="7690" width="17.28515625" style="46" customWidth="1"/>
    <col min="7691" max="7691" width="16.42578125" style="46" customWidth="1"/>
    <col min="7692" max="7692" width="14.28515625" style="46" customWidth="1"/>
    <col min="7693" max="7693" width="2.28515625" style="46" customWidth="1"/>
    <col min="7694" max="7694" width="9.42578125" style="46" customWidth="1"/>
    <col min="7695" max="7695" width="8.7109375" style="46" customWidth="1"/>
    <col min="7696" max="7696" width="20.28515625" style="46" bestFit="1" customWidth="1"/>
    <col min="7697" max="7697" width="12.7109375" style="46" bestFit="1" customWidth="1"/>
    <col min="7698" max="7698" width="9.28515625" style="46"/>
    <col min="7699" max="7699" width="12.7109375" style="46" bestFit="1" customWidth="1"/>
    <col min="7700" max="7942" width="9.28515625" style="46"/>
    <col min="7943" max="7943" width="3.28515625" style="46" customWidth="1"/>
    <col min="7944" max="7944" width="19.7109375" style="46" customWidth="1"/>
    <col min="7945" max="7945" width="14.7109375" style="46" customWidth="1"/>
    <col min="7946" max="7946" width="17.28515625" style="46" customWidth="1"/>
    <col min="7947" max="7947" width="16.42578125" style="46" customWidth="1"/>
    <col min="7948" max="7948" width="14.28515625" style="46" customWidth="1"/>
    <col min="7949" max="7949" width="2.28515625" style="46" customWidth="1"/>
    <col min="7950" max="7950" width="9.42578125" style="46" customWidth="1"/>
    <col min="7951" max="7951" width="8.7109375" style="46" customWidth="1"/>
    <col min="7952" max="7952" width="20.28515625" style="46" bestFit="1" customWidth="1"/>
    <col min="7953" max="7953" width="12.7109375" style="46" bestFit="1" customWidth="1"/>
    <col min="7954" max="7954" width="9.28515625" style="46"/>
    <col min="7955" max="7955" width="12.7109375" style="46" bestFit="1" customWidth="1"/>
    <col min="7956" max="8198" width="9.28515625" style="46"/>
    <col min="8199" max="8199" width="3.28515625" style="46" customWidth="1"/>
    <col min="8200" max="8200" width="19.7109375" style="46" customWidth="1"/>
    <col min="8201" max="8201" width="14.7109375" style="46" customWidth="1"/>
    <col min="8202" max="8202" width="17.28515625" style="46" customWidth="1"/>
    <col min="8203" max="8203" width="16.42578125" style="46" customWidth="1"/>
    <col min="8204" max="8204" width="14.28515625" style="46" customWidth="1"/>
    <col min="8205" max="8205" width="2.28515625" style="46" customWidth="1"/>
    <col min="8206" max="8206" width="9.42578125" style="46" customWidth="1"/>
    <col min="8207" max="8207" width="8.7109375" style="46" customWidth="1"/>
    <col min="8208" max="8208" width="20.28515625" style="46" bestFit="1" customWidth="1"/>
    <col min="8209" max="8209" width="12.7109375" style="46" bestFit="1" customWidth="1"/>
    <col min="8210" max="8210" width="9.28515625" style="46"/>
    <col min="8211" max="8211" width="12.7109375" style="46" bestFit="1" customWidth="1"/>
    <col min="8212" max="8454" width="9.28515625" style="46"/>
    <col min="8455" max="8455" width="3.28515625" style="46" customWidth="1"/>
    <col min="8456" max="8456" width="19.7109375" style="46" customWidth="1"/>
    <col min="8457" max="8457" width="14.7109375" style="46" customWidth="1"/>
    <col min="8458" max="8458" width="17.28515625" style="46" customWidth="1"/>
    <col min="8459" max="8459" width="16.42578125" style="46" customWidth="1"/>
    <col min="8460" max="8460" width="14.28515625" style="46" customWidth="1"/>
    <col min="8461" max="8461" width="2.28515625" style="46" customWidth="1"/>
    <col min="8462" max="8462" width="9.42578125" style="46" customWidth="1"/>
    <col min="8463" max="8463" width="8.7109375" style="46" customWidth="1"/>
    <col min="8464" max="8464" width="20.28515625" style="46" bestFit="1" customWidth="1"/>
    <col min="8465" max="8465" width="12.7109375" style="46" bestFit="1" customWidth="1"/>
    <col min="8466" max="8466" width="9.28515625" style="46"/>
    <col min="8467" max="8467" width="12.7109375" style="46" bestFit="1" customWidth="1"/>
    <col min="8468" max="8710" width="9.28515625" style="46"/>
    <col min="8711" max="8711" width="3.28515625" style="46" customWidth="1"/>
    <col min="8712" max="8712" width="19.7109375" style="46" customWidth="1"/>
    <col min="8713" max="8713" width="14.7109375" style="46" customWidth="1"/>
    <col min="8714" max="8714" width="17.28515625" style="46" customWidth="1"/>
    <col min="8715" max="8715" width="16.42578125" style="46" customWidth="1"/>
    <col min="8716" max="8716" width="14.28515625" style="46" customWidth="1"/>
    <col min="8717" max="8717" width="2.28515625" style="46" customWidth="1"/>
    <col min="8718" max="8718" width="9.42578125" style="46" customWidth="1"/>
    <col min="8719" max="8719" width="8.7109375" style="46" customWidth="1"/>
    <col min="8720" max="8720" width="20.28515625" style="46" bestFit="1" customWidth="1"/>
    <col min="8721" max="8721" width="12.7109375" style="46" bestFit="1" customWidth="1"/>
    <col min="8722" max="8722" width="9.28515625" style="46"/>
    <col min="8723" max="8723" width="12.7109375" style="46" bestFit="1" customWidth="1"/>
    <col min="8724" max="8966" width="9.28515625" style="46"/>
    <col min="8967" max="8967" width="3.28515625" style="46" customWidth="1"/>
    <col min="8968" max="8968" width="19.7109375" style="46" customWidth="1"/>
    <col min="8969" max="8969" width="14.7109375" style="46" customWidth="1"/>
    <col min="8970" max="8970" width="17.28515625" style="46" customWidth="1"/>
    <col min="8971" max="8971" width="16.42578125" style="46" customWidth="1"/>
    <col min="8972" max="8972" width="14.28515625" style="46" customWidth="1"/>
    <col min="8973" max="8973" width="2.28515625" style="46" customWidth="1"/>
    <col min="8974" max="8974" width="9.42578125" style="46" customWidth="1"/>
    <col min="8975" max="8975" width="8.7109375" style="46" customWidth="1"/>
    <col min="8976" max="8976" width="20.28515625" style="46" bestFit="1" customWidth="1"/>
    <col min="8977" max="8977" width="12.7109375" style="46" bestFit="1" customWidth="1"/>
    <col min="8978" max="8978" width="9.28515625" style="46"/>
    <col min="8979" max="8979" width="12.7109375" style="46" bestFit="1" customWidth="1"/>
    <col min="8980" max="9222" width="9.28515625" style="46"/>
    <col min="9223" max="9223" width="3.28515625" style="46" customWidth="1"/>
    <col min="9224" max="9224" width="19.7109375" style="46" customWidth="1"/>
    <col min="9225" max="9225" width="14.7109375" style="46" customWidth="1"/>
    <col min="9226" max="9226" width="17.28515625" style="46" customWidth="1"/>
    <col min="9227" max="9227" width="16.42578125" style="46" customWidth="1"/>
    <col min="9228" max="9228" width="14.28515625" style="46" customWidth="1"/>
    <col min="9229" max="9229" width="2.28515625" style="46" customWidth="1"/>
    <col min="9230" max="9230" width="9.42578125" style="46" customWidth="1"/>
    <col min="9231" max="9231" width="8.7109375" style="46" customWidth="1"/>
    <col min="9232" max="9232" width="20.28515625" style="46" bestFit="1" customWidth="1"/>
    <col min="9233" max="9233" width="12.7109375" style="46" bestFit="1" customWidth="1"/>
    <col min="9234" max="9234" width="9.28515625" style="46"/>
    <col min="9235" max="9235" width="12.7109375" style="46" bestFit="1" customWidth="1"/>
    <col min="9236" max="9478" width="9.28515625" style="46"/>
    <col min="9479" max="9479" width="3.28515625" style="46" customWidth="1"/>
    <col min="9480" max="9480" width="19.7109375" style="46" customWidth="1"/>
    <col min="9481" max="9481" width="14.7109375" style="46" customWidth="1"/>
    <col min="9482" max="9482" width="17.28515625" style="46" customWidth="1"/>
    <col min="9483" max="9483" width="16.42578125" style="46" customWidth="1"/>
    <col min="9484" max="9484" width="14.28515625" style="46" customWidth="1"/>
    <col min="9485" max="9485" width="2.28515625" style="46" customWidth="1"/>
    <col min="9486" max="9486" width="9.42578125" style="46" customWidth="1"/>
    <col min="9487" max="9487" width="8.7109375" style="46" customWidth="1"/>
    <col min="9488" max="9488" width="20.28515625" style="46" bestFit="1" customWidth="1"/>
    <col min="9489" max="9489" width="12.7109375" style="46" bestFit="1" customWidth="1"/>
    <col min="9490" max="9490" width="9.28515625" style="46"/>
    <col min="9491" max="9491" width="12.7109375" style="46" bestFit="1" customWidth="1"/>
    <col min="9492" max="9734" width="9.28515625" style="46"/>
    <col min="9735" max="9735" width="3.28515625" style="46" customWidth="1"/>
    <col min="9736" max="9736" width="19.7109375" style="46" customWidth="1"/>
    <col min="9737" max="9737" width="14.7109375" style="46" customWidth="1"/>
    <col min="9738" max="9738" width="17.28515625" style="46" customWidth="1"/>
    <col min="9739" max="9739" width="16.42578125" style="46" customWidth="1"/>
    <col min="9740" max="9740" width="14.28515625" style="46" customWidth="1"/>
    <col min="9741" max="9741" width="2.28515625" style="46" customWidth="1"/>
    <col min="9742" max="9742" width="9.42578125" style="46" customWidth="1"/>
    <col min="9743" max="9743" width="8.7109375" style="46" customWidth="1"/>
    <col min="9744" max="9744" width="20.28515625" style="46" bestFit="1" customWidth="1"/>
    <col min="9745" max="9745" width="12.7109375" style="46" bestFit="1" customWidth="1"/>
    <col min="9746" max="9746" width="9.28515625" style="46"/>
    <col min="9747" max="9747" width="12.7109375" style="46" bestFit="1" customWidth="1"/>
    <col min="9748" max="9990" width="9.28515625" style="46"/>
    <col min="9991" max="9991" width="3.28515625" style="46" customWidth="1"/>
    <col min="9992" max="9992" width="19.7109375" style="46" customWidth="1"/>
    <col min="9993" max="9993" width="14.7109375" style="46" customWidth="1"/>
    <col min="9994" max="9994" width="17.28515625" style="46" customWidth="1"/>
    <col min="9995" max="9995" width="16.42578125" style="46" customWidth="1"/>
    <col min="9996" max="9996" width="14.28515625" style="46" customWidth="1"/>
    <col min="9997" max="9997" width="2.28515625" style="46" customWidth="1"/>
    <col min="9998" max="9998" width="9.42578125" style="46" customWidth="1"/>
    <col min="9999" max="9999" width="8.7109375" style="46" customWidth="1"/>
    <col min="10000" max="10000" width="20.28515625" style="46" bestFit="1" customWidth="1"/>
    <col min="10001" max="10001" width="12.7109375" style="46" bestFit="1" customWidth="1"/>
    <col min="10002" max="10002" width="9.28515625" style="46"/>
    <col min="10003" max="10003" width="12.7109375" style="46" bestFit="1" customWidth="1"/>
    <col min="10004" max="10246" width="9.28515625" style="46"/>
    <col min="10247" max="10247" width="3.28515625" style="46" customWidth="1"/>
    <col min="10248" max="10248" width="19.7109375" style="46" customWidth="1"/>
    <col min="10249" max="10249" width="14.7109375" style="46" customWidth="1"/>
    <col min="10250" max="10250" width="17.28515625" style="46" customWidth="1"/>
    <col min="10251" max="10251" width="16.42578125" style="46" customWidth="1"/>
    <col min="10252" max="10252" width="14.28515625" style="46" customWidth="1"/>
    <col min="10253" max="10253" width="2.28515625" style="46" customWidth="1"/>
    <col min="10254" max="10254" width="9.42578125" style="46" customWidth="1"/>
    <col min="10255" max="10255" width="8.7109375" style="46" customWidth="1"/>
    <col min="10256" max="10256" width="20.28515625" style="46" bestFit="1" customWidth="1"/>
    <col min="10257" max="10257" width="12.7109375" style="46" bestFit="1" customWidth="1"/>
    <col min="10258" max="10258" width="9.28515625" style="46"/>
    <col min="10259" max="10259" width="12.7109375" style="46" bestFit="1" customWidth="1"/>
    <col min="10260" max="10502" width="9.28515625" style="46"/>
    <col min="10503" max="10503" width="3.28515625" style="46" customWidth="1"/>
    <col min="10504" max="10504" width="19.7109375" style="46" customWidth="1"/>
    <col min="10505" max="10505" width="14.7109375" style="46" customWidth="1"/>
    <col min="10506" max="10506" width="17.28515625" style="46" customWidth="1"/>
    <col min="10507" max="10507" width="16.42578125" style="46" customWidth="1"/>
    <col min="10508" max="10508" width="14.28515625" style="46" customWidth="1"/>
    <col min="10509" max="10509" width="2.28515625" style="46" customWidth="1"/>
    <col min="10510" max="10510" width="9.42578125" style="46" customWidth="1"/>
    <col min="10511" max="10511" width="8.7109375" style="46" customWidth="1"/>
    <col min="10512" max="10512" width="20.28515625" style="46" bestFit="1" customWidth="1"/>
    <col min="10513" max="10513" width="12.7109375" style="46" bestFit="1" customWidth="1"/>
    <col min="10514" max="10514" width="9.28515625" style="46"/>
    <col min="10515" max="10515" width="12.7109375" style="46" bestFit="1" customWidth="1"/>
    <col min="10516" max="10758" width="9.28515625" style="46"/>
    <col min="10759" max="10759" width="3.28515625" style="46" customWidth="1"/>
    <col min="10760" max="10760" width="19.7109375" style="46" customWidth="1"/>
    <col min="10761" max="10761" width="14.7109375" style="46" customWidth="1"/>
    <col min="10762" max="10762" width="17.28515625" style="46" customWidth="1"/>
    <col min="10763" max="10763" width="16.42578125" style="46" customWidth="1"/>
    <col min="10764" max="10764" width="14.28515625" style="46" customWidth="1"/>
    <col min="10765" max="10765" width="2.28515625" style="46" customWidth="1"/>
    <col min="10766" max="10766" width="9.42578125" style="46" customWidth="1"/>
    <col min="10767" max="10767" width="8.7109375" style="46" customWidth="1"/>
    <col min="10768" max="10768" width="20.28515625" style="46" bestFit="1" customWidth="1"/>
    <col min="10769" max="10769" width="12.7109375" style="46" bestFit="1" customWidth="1"/>
    <col min="10770" max="10770" width="9.28515625" style="46"/>
    <col min="10771" max="10771" width="12.7109375" style="46" bestFit="1" customWidth="1"/>
    <col min="10772" max="11014" width="9.28515625" style="46"/>
    <col min="11015" max="11015" width="3.28515625" style="46" customWidth="1"/>
    <col min="11016" max="11016" width="19.7109375" style="46" customWidth="1"/>
    <col min="11017" max="11017" width="14.7109375" style="46" customWidth="1"/>
    <col min="11018" max="11018" width="17.28515625" style="46" customWidth="1"/>
    <col min="11019" max="11019" width="16.42578125" style="46" customWidth="1"/>
    <col min="11020" max="11020" width="14.28515625" style="46" customWidth="1"/>
    <col min="11021" max="11021" width="2.28515625" style="46" customWidth="1"/>
    <col min="11022" max="11022" width="9.42578125" style="46" customWidth="1"/>
    <col min="11023" max="11023" width="8.7109375" style="46" customWidth="1"/>
    <col min="11024" max="11024" width="20.28515625" style="46" bestFit="1" customWidth="1"/>
    <col min="11025" max="11025" width="12.7109375" style="46" bestFit="1" customWidth="1"/>
    <col min="11026" max="11026" width="9.28515625" style="46"/>
    <col min="11027" max="11027" width="12.7109375" style="46" bestFit="1" customWidth="1"/>
    <col min="11028" max="11270" width="9.28515625" style="46"/>
    <col min="11271" max="11271" width="3.28515625" style="46" customWidth="1"/>
    <col min="11272" max="11272" width="19.7109375" style="46" customWidth="1"/>
    <col min="11273" max="11273" width="14.7109375" style="46" customWidth="1"/>
    <col min="11274" max="11274" width="17.28515625" style="46" customWidth="1"/>
    <col min="11275" max="11275" width="16.42578125" style="46" customWidth="1"/>
    <col min="11276" max="11276" width="14.28515625" style="46" customWidth="1"/>
    <col min="11277" max="11277" width="2.28515625" style="46" customWidth="1"/>
    <col min="11278" max="11278" width="9.42578125" style="46" customWidth="1"/>
    <col min="11279" max="11279" width="8.7109375" style="46" customWidth="1"/>
    <col min="11280" max="11280" width="20.28515625" style="46" bestFit="1" customWidth="1"/>
    <col min="11281" max="11281" width="12.7109375" style="46" bestFit="1" customWidth="1"/>
    <col min="11282" max="11282" width="9.28515625" style="46"/>
    <col min="11283" max="11283" width="12.7109375" style="46" bestFit="1" customWidth="1"/>
    <col min="11284" max="11526" width="9.28515625" style="46"/>
    <col min="11527" max="11527" width="3.28515625" style="46" customWidth="1"/>
    <col min="11528" max="11528" width="19.7109375" style="46" customWidth="1"/>
    <col min="11529" max="11529" width="14.7109375" style="46" customWidth="1"/>
    <col min="11530" max="11530" width="17.28515625" style="46" customWidth="1"/>
    <col min="11531" max="11531" width="16.42578125" style="46" customWidth="1"/>
    <col min="11532" max="11532" width="14.28515625" style="46" customWidth="1"/>
    <col min="11533" max="11533" width="2.28515625" style="46" customWidth="1"/>
    <col min="11534" max="11534" width="9.42578125" style="46" customWidth="1"/>
    <col min="11535" max="11535" width="8.7109375" style="46" customWidth="1"/>
    <col min="11536" max="11536" width="20.28515625" style="46" bestFit="1" customWidth="1"/>
    <col min="11537" max="11537" width="12.7109375" style="46" bestFit="1" customWidth="1"/>
    <col min="11538" max="11538" width="9.28515625" style="46"/>
    <col min="11539" max="11539" width="12.7109375" style="46" bestFit="1" customWidth="1"/>
    <col min="11540" max="11782" width="9.28515625" style="46"/>
    <col min="11783" max="11783" width="3.28515625" style="46" customWidth="1"/>
    <col min="11784" max="11784" width="19.7109375" style="46" customWidth="1"/>
    <col min="11785" max="11785" width="14.7109375" style="46" customWidth="1"/>
    <col min="11786" max="11786" width="17.28515625" style="46" customWidth="1"/>
    <col min="11787" max="11787" width="16.42578125" style="46" customWidth="1"/>
    <col min="11788" max="11788" width="14.28515625" style="46" customWidth="1"/>
    <col min="11789" max="11789" width="2.28515625" style="46" customWidth="1"/>
    <col min="11790" max="11790" width="9.42578125" style="46" customWidth="1"/>
    <col min="11791" max="11791" width="8.7109375" style="46" customWidth="1"/>
    <col min="11792" max="11792" width="20.28515625" style="46" bestFit="1" customWidth="1"/>
    <col min="11793" max="11793" width="12.7109375" style="46" bestFit="1" customWidth="1"/>
    <col min="11794" max="11794" width="9.28515625" style="46"/>
    <col min="11795" max="11795" width="12.7109375" style="46" bestFit="1" customWidth="1"/>
    <col min="11796" max="12038" width="9.28515625" style="46"/>
    <col min="12039" max="12039" width="3.28515625" style="46" customWidth="1"/>
    <col min="12040" max="12040" width="19.7109375" style="46" customWidth="1"/>
    <col min="12041" max="12041" width="14.7109375" style="46" customWidth="1"/>
    <col min="12042" max="12042" width="17.28515625" style="46" customWidth="1"/>
    <col min="12043" max="12043" width="16.42578125" style="46" customWidth="1"/>
    <col min="12044" max="12044" width="14.28515625" style="46" customWidth="1"/>
    <col min="12045" max="12045" width="2.28515625" style="46" customWidth="1"/>
    <col min="12046" max="12046" width="9.42578125" style="46" customWidth="1"/>
    <col min="12047" max="12047" width="8.7109375" style="46" customWidth="1"/>
    <col min="12048" max="12048" width="20.28515625" style="46" bestFit="1" customWidth="1"/>
    <col min="12049" max="12049" width="12.7109375" style="46" bestFit="1" customWidth="1"/>
    <col min="12050" max="12050" width="9.28515625" style="46"/>
    <col min="12051" max="12051" width="12.7109375" style="46" bestFit="1" customWidth="1"/>
    <col min="12052" max="12294" width="9.28515625" style="46"/>
    <col min="12295" max="12295" width="3.28515625" style="46" customWidth="1"/>
    <col min="12296" max="12296" width="19.7109375" style="46" customWidth="1"/>
    <col min="12297" max="12297" width="14.7109375" style="46" customWidth="1"/>
    <col min="12298" max="12298" width="17.28515625" style="46" customWidth="1"/>
    <col min="12299" max="12299" width="16.42578125" style="46" customWidth="1"/>
    <col min="12300" max="12300" width="14.28515625" style="46" customWidth="1"/>
    <col min="12301" max="12301" width="2.28515625" style="46" customWidth="1"/>
    <col min="12302" max="12302" width="9.42578125" style="46" customWidth="1"/>
    <col min="12303" max="12303" width="8.7109375" style="46" customWidth="1"/>
    <col min="12304" max="12304" width="20.28515625" style="46" bestFit="1" customWidth="1"/>
    <col min="12305" max="12305" width="12.7109375" style="46" bestFit="1" customWidth="1"/>
    <col min="12306" max="12306" width="9.28515625" style="46"/>
    <col min="12307" max="12307" width="12.7109375" style="46" bestFit="1" customWidth="1"/>
    <col min="12308" max="12550" width="9.28515625" style="46"/>
    <col min="12551" max="12551" width="3.28515625" style="46" customWidth="1"/>
    <col min="12552" max="12552" width="19.7109375" style="46" customWidth="1"/>
    <col min="12553" max="12553" width="14.7109375" style="46" customWidth="1"/>
    <col min="12554" max="12554" width="17.28515625" style="46" customWidth="1"/>
    <col min="12555" max="12555" width="16.42578125" style="46" customWidth="1"/>
    <col min="12556" max="12556" width="14.28515625" style="46" customWidth="1"/>
    <col min="12557" max="12557" width="2.28515625" style="46" customWidth="1"/>
    <col min="12558" max="12558" width="9.42578125" style="46" customWidth="1"/>
    <col min="12559" max="12559" width="8.7109375" style="46" customWidth="1"/>
    <col min="12560" max="12560" width="20.28515625" style="46" bestFit="1" customWidth="1"/>
    <col min="12561" max="12561" width="12.7109375" style="46" bestFit="1" customWidth="1"/>
    <col min="12562" max="12562" width="9.28515625" style="46"/>
    <col min="12563" max="12563" width="12.7109375" style="46" bestFit="1" customWidth="1"/>
    <col min="12564" max="12806" width="9.28515625" style="46"/>
    <col min="12807" max="12807" width="3.28515625" style="46" customWidth="1"/>
    <col min="12808" max="12808" width="19.7109375" style="46" customWidth="1"/>
    <col min="12809" max="12809" width="14.7109375" style="46" customWidth="1"/>
    <col min="12810" max="12810" width="17.28515625" style="46" customWidth="1"/>
    <col min="12811" max="12811" width="16.42578125" style="46" customWidth="1"/>
    <col min="12812" max="12812" width="14.28515625" style="46" customWidth="1"/>
    <col min="12813" max="12813" width="2.28515625" style="46" customWidth="1"/>
    <col min="12814" max="12814" width="9.42578125" style="46" customWidth="1"/>
    <col min="12815" max="12815" width="8.7109375" style="46" customWidth="1"/>
    <col min="12816" max="12816" width="20.28515625" style="46" bestFit="1" customWidth="1"/>
    <col min="12817" max="12817" width="12.7109375" style="46" bestFit="1" customWidth="1"/>
    <col min="12818" max="12818" width="9.28515625" style="46"/>
    <col min="12819" max="12819" width="12.7109375" style="46" bestFit="1" customWidth="1"/>
    <col min="12820" max="13062" width="9.28515625" style="46"/>
    <col min="13063" max="13063" width="3.28515625" style="46" customWidth="1"/>
    <col min="13064" max="13064" width="19.7109375" style="46" customWidth="1"/>
    <col min="13065" max="13065" width="14.7109375" style="46" customWidth="1"/>
    <col min="13066" max="13066" width="17.28515625" style="46" customWidth="1"/>
    <col min="13067" max="13067" width="16.42578125" style="46" customWidth="1"/>
    <col min="13068" max="13068" width="14.28515625" style="46" customWidth="1"/>
    <col min="13069" max="13069" width="2.28515625" style="46" customWidth="1"/>
    <col min="13070" max="13070" width="9.42578125" style="46" customWidth="1"/>
    <col min="13071" max="13071" width="8.7109375" style="46" customWidth="1"/>
    <col min="13072" max="13072" width="20.28515625" style="46" bestFit="1" customWidth="1"/>
    <col min="13073" max="13073" width="12.7109375" style="46" bestFit="1" customWidth="1"/>
    <col min="13074" max="13074" width="9.28515625" style="46"/>
    <col min="13075" max="13075" width="12.7109375" style="46" bestFit="1" customWidth="1"/>
    <col min="13076" max="13318" width="9.28515625" style="46"/>
    <col min="13319" max="13319" width="3.28515625" style="46" customWidth="1"/>
    <col min="13320" max="13320" width="19.7109375" style="46" customWidth="1"/>
    <col min="13321" max="13321" width="14.7109375" style="46" customWidth="1"/>
    <col min="13322" max="13322" width="17.28515625" style="46" customWidth="1"/>
    <col min="13323" max="13323" width="16.42578125" style="46" customWidth="1"/>
    <col min="13324" max="13324" width="14.28515625" style="46" customWidth="1"/>
    <col min="13325" max="13325" width="2.28515625" style="46" customWidth="1"/>
    <col min="13326" max="13326" width="9.42578125" style="46" customWidth="1"/>
    <col min="13327" max="13327" width="8.7109375" style="46" customWidth="1"/>
    <col min="13328" max="13328" width="20.28515625" style="46" bestFit="1" customWidth="1"/>
    <col min="13329" max="13329" width="12.7109375" style="46" bestFit="1" customWidth="1"/>
    <col min="13330" max="13330" width="9.28515625" style="46"/>
    <col min="13331" max="13331" width="12.7109375" style="46" bestFit="1" customWidth="1"/>
    <col min="13332" max="13574" width="9.28515625" style="46"/>
    <col min="13575" max="13575" width="3.28515625" style="46" customWidth="1"/>
    <col min="13576" max="13576" width="19.7109375" style="46" customWidth="1"/>
    <col min="13577" max="13577" width="14.7109375" style="46" customWidth="1"/>
    <col min="13578" max="13578" width="17.28515625" style="46" customWidth="1"/>
    <col min="13579" max="13579" width="16.42578125" style="46" customWidth="1"/>
    <col min="13580" max="13580" width="14.28515625" style="46" customWidth="1"/>
    <col min="13581" max="13581" width="2.28515625" style="46" customWidth="1"/>
    <col min="13582" max="13582" width="9.42578125" style="46" customWidth="1"/>
    <col min="13583" max="13583" width="8.7109375" style="46" customWidth="1"/>
    <col min="13584" max="13584" width="20.28515625" style="46" bestFit="1" customWidth="1"/>
    <col min="13585" max="13585" width="12.7109375" style="46" bestFit="1" customWidth="1"/>
    <col min="13586" max="13586" width="9.28515625" style="46"/>
    <col min="13587" max="13587" width="12.7109375" style="46" bestFit="1" customWidth="1"/>
    <col min="13588" max="13830" width="9.28515625" style="46"/>
    <col min="13831" max="13831" width="3.28515625" style="46" customWidth="1"/>
    <col min="13832" max="13832" width="19.7109375" style="46" customWidth="1"/>
    <col min="13833" max="13833" width="14.7109375" style="46" customWidth="1"/>
    <col min="13834" max="13834" width="17.28515625" style="46" customWidth="1"/>
    <col min="13835" max="13835" width="16.42578125" style="46" customWidth="1"/>
    <col min="13836" max="13836" width="14.28515625" style="46" customWidth="1"/>
    <col min="13837" max="13837" width="2.28515625" style="46" customWidth="1"/>
    <col min="13838" max="13838" width="9.42578125" style="46" customWidth="1"/>
    <col min="13839" max="13839" width="8.7109375" style="46" customWidth="1"/>
    <col min="13840" max="13840" width="20.28515625" style="46" bestFit="1" customWidth="1"/>
    <col min="13841" max="13841" width="12.7109375" style="46" bestFit="1" customWidth="1"/>
    <col min="13842" max="13842" width="9.28515625" style="46"/>
    <col min="13843" max="13843" width="12.7109375" style="46" bestFit="1" customWidth="1"/>
    <col min="13844" max="14086" width="9.28515625" style="46"/>
    <col min="14087" max="14087" width="3.28515625" style="46" customWidth="1"/>
    <col min="14088" max="14088" width="19.7109375" style="46" customWidth="1"/>
    <col min="14089" max="14089" width="14.7109375" style="46" customWidth="1"/>
    <col min="14090" max="14090" width="17.28515625" style="46" customWidth="1"/>
    <col min="14091" max="14091" width="16.42578125" style="46" customWidth="1"/>
    <col min="14092" max="14092" width="14.28515625" style="46" customWidth="1"/>
    <col min="14093" max="14093" width="2.28515625" style="46" customWidth="1"/>
    <col min="14094" max="14094" width="9.42578125" style="46" customWidth="1"/>
    <col min="14095" max="14095" width="8.7109375" style="46" customWidth="1"/>
    <col min="14096" max="14096" width="20.28515625" style="46" bestFit="1" customWidth="1"/>
    <col min="14097" max="14097" width="12.7109375" style="46" bestFit="1" customWidth="1"/>
    <col min="14098" max="14098" width="9.28515625" style="46"/>
    <col min="14099" max="14099" width="12.7109375" style="46" bestFit="1" customWidth="1"/>
    <col min="14100" max="14342" width="9.28515625" style="46"/>
    <col min="14343" max="14343" width="3.28515625" style="46" customWidth="1"/>
    <col min="14344" max="14344" width="19.7109375" style="46" customWidth="1"/>
    <col min="14345" max="14345" width="14.7109375" style="46" customWidth="1"/>
    <col min="14346" max="14346" width="17.28515625" style="46" customWidth="1"/>
    <col min="14347" max="14347" width="16.42578125" style="46" customWidth="1"/>
    <col min="14348" max="14348" width="14.28515625" style="46" customWidth="1"/>
    <col min="14349" max="14349" width="2.28515625" style="46" customWidth="1"/>
    <col min="14350" max="14350" width="9.42578125" style="46" customWidth="1"/>
    <col min="14351" max="14351" width="8.7109375" style="46" customWidth="1"/>
    <col min="14352" max="14352" width="20.28515625" style="46" bestFit="1" customWidth="1"/>
    <col min="14353" max="14353" width="12.7109375" style="46" bestFit="1" customWidth="1"/>
    <col min="14354" max="14354" width="9.28515625" style="46"/>
    <col min="14355" max="14355" width="12.7109375" style="46" bestFit="1" customWidth="1"/>
    <col min="14356" max="14598" width="9.28515625" style="46"/>
    <col min="14599" max="14599" width="3.28515625" style="46" customWidth="1"/>
    <col min="14600" max="14600" width="19.7109375" style="46" customWidth="1"/>
    <col min="14601" max="14601" width="14.7109375" style="46" customWidth="1"/>
    <col min="14602" max="14602" width="17.28515625" style="46" customWidth="1"/>
    <col min="14603" max="14603" width="16.42578125" style="46" customWidth="1"/>
    <col min="14604" max="14604" width="14.28515625" style="46" customWidth="1"/>
    <col min="14605" max="14605" width="2.28515625" style="46" customWidth="1"/>
    <col min="14606" max="14606" width="9.42578125" style="46" customWidth="1"/>
    <col min="14607" max="14607" width="8.7109375" style="46" customWidth="1"/>
    <col min="14608" max="14608" width="20.28515625" style="46" bestFit="1" customWidth="1"/>
    <col min="14609" max="14609" width="12.7109375" style="46" bestFit="1" customWidth="1"/>
    <col min="14610" max="14610" width="9.28515625" style="46"/>
    <col min="14611" max="14611" width="12.7109375" style="46" bestFit="1" customWidth="1"/>
    <col min="14612" max="14854" width="9.28515625" style="46"/>
    <col min="14855" max="14855" width="3.28515625" style="46" customWidth="1"/>
    <col min="14856" max="14856" width="19.7109375" style="46" customWidth="1"/>
    <col min="14857" max="14857" width="14.7109375" style="46" customWidth="1"/>
    <col min="14858" max="14858" width="17.28515625" style="46" customWidth="1"/>
    <col min="14859" max="14859" width="16.42578125" style="46" customWidth="1"/>
    <col min="14860" max="14860" width="14.28515625" style="46" customWidth="1"/>
    <col min="14861" max="14861" width="2.28515625" style="46" customWidth="1"/>
    <col min="14862" max="14862" width="9.42578125" style="46" customWidth="1"/>
    <col min="14863" max="14863" width="8.7109375" style="46" customWidth="1"/>
    <col min="14864" max="14864" width="20.28515625" style="46" bestFit="1" customWidth="1"/>
    <col min="14865" max="14865" width="12.7109375" style="46" bestFit="1" customWidth="1"/>
    <col min="14866" max="14866" width="9.28515625" style="46"/>
    <col min="14867" max="14867" width="12.7109375" style="46" bestFit="1" customWidth="1"/>
    <col min="14868" max="15110" width="9.28515625" style="46"/>
    <col min="15111" max="15111" width="3.28515625" style="46" customWidth="1"/>
    <col min="15112" max="15112" width="19.7109375" style="46" customWidth="1"/>
    <col min="15113" max="15113" width="14.7109375" style="46" customWidth="1"/>
    <col min="15114" max="15114" width="17.28515625" style="46" customWidth="1"/>
    <col min="15115" max="15115" width="16.42578125" style="46" customWidth="1"/>
    <col min="15116" max="15116" width="14.28515625" style="46" customWidth="1"/>
    <col min="15117" max="15117" width="2.28515625" style="46" customWidth="1"/>
    <col min="15118" max="15118" width="9.42578125" style="46" customWidth="1"/>
    <col min="15119" max="15119" width="8.7109375" style="46" customWidth="1"/>
    <col min="15120" max="15120" width="20.28515625" style="46" bestFit="1" customWidth="1"/>
    <col min="15121" max="15121" width="12.7109375" style="46" bestFit="1" customWidth="1"/>
    <col min="15122" max="15122" width="9.28515625" style="46"/>
    <col min="15123" max="15123" width="12.7109375" style="46" bestFit="1" customWidth="1"/>
    <col min="15124" max="15366" width="9.28515625" style="46"/>
    <col min="15367" max="15367" width="3.28515625" style="46" customWidth="1"/>
    <col min="15368" max="15368" width="19.7109375" style="46" customWidth="1"/>
    <col min="15369" max="15369" width="14.7109375" style="46" customWidth="1"/>
    <col min="15370" max="15370" width="17.28515625" style="46" customWidth="1"/>
    <col min="15371" max="15371" width="16.42578125" style="46" customWidth="1"/>
    <col min="15372" max="15372" width="14.28515625" style="46" customWidth="1"/>
    <col min="15373" max="15373" width="2.28515625" style="46" customWidth="1"/>
    <col min="15374" max="15374" width="9.42578125" style="46" customWidth="1"/>
    <col min="15375" max="15375" width="8.7109375" style="46" customWidth="1"/>
    <col min="15376" max="15376" width="20.28515625" style="46" bestFit="1" customWidth="1"/>
    <col min="15377" max="15377" width="12.7109375" style="46" bestFit="1" customWidth="1"/>
    <col min="15378" max="15378" width="9.28515625" style="46"/>
    <col min="15379" max="15379" width="12.7109375" style="46" bestFit="1" customWidth="1"/>
    <col min="15380" max="15622" width="9.28515625" style="46"/>
    <col min="15623" max="15623" width="3.28515625" style="46" customWidth="1"/>
    <col min="15624" max="15624" width="19.7109375" style="46" customWidth="1"/>
    <col min="15625" max="15625" width="14.7109375" style="46" customWidth="1"/>
    <col min="15626" max="15626" width="17.28515625" style="46" customWidth="1"/>
    <col min="15627" max="15627" width="16.42578125" style="46" customWidth="1"/>
    <col min="15628" max="15628" width="14.28515625" style="46" customWidth="1"/>
    <col min="15629" max="15629" width="2.28515625" style="46" customWidth="1"/>
    <col min="15630" max="15630" width="9.42578125" style="46" customWidth="1"/>
    <col min="15631" max="15631" width="8.7109375" style="46" customWidth="1"/>
    <col min="15632" max="15632" width="20.28515625" style="46" bestFit="1" customWidth="1"/>
    <col min="15633" max="15633" width="12.7109375" style="46" bestFit="1" customWidth="1"/>
    <col min="15634" max="15634" width="9.28515625" style="46"/>
    <col min="15635" max="15635" width="12.7109375" style="46" bestFit="1" customWidth="1"/>
    <col min="15636" max="15878" width="9.28515625" style="46"/>
    <col min="15879" max="15879" width="3.28515625" style="46" customWidth="1"/>
    <col min="15880" max="15880" width="19.7109375" style="46" customWidth="1"/>
    <col min="15881" max="15881" width="14.7109375" style="46" customWidth="1"/>
    <col min="15882" max="15882" width="17.28515625" style="46" customWidth="1"/>
    <col min="15883" max="15883" width="16.42578125" style="46" customWidth="1"/>
    <col min="15884" max="15884" width="14.28515625" style="46" customWidth="1"/>
    <col min="15885" max="15885" width="2.28515625" style="46" customWidth="1"/>
    <col min="15886" max="15886" width="9.42578125" style="46" customWidth="1"/>
    <col min="15887" max="15887" width="8.7109375" style="46" customWidth="1"/>
    <col min="15888" max="15888" width="20.28515625" style="46" bestFit="1" customWidth="1"/>
    <col min="15889" max="15889" width="12.7109375" style="46" bestFit="1" customWidth="1"/>
    <col min="15890" max="15890" width="9.28515625" style="46"/>
    <col min="15891" max="15891" width="12.7109375" style="46" bestFit="1" customWidth="1"/>
    <col min="15892" max="16134" width="9.28515625" style="46"/>
    <col min="16135" max="16135" width="3.28515625" style="46" customWidth="1"/>
    <col min="16136" max="16136" width="19.7109375" style="46" customWidth="1"/>
    <col min="16137" max="16137" width="14.7109375" style="46" customWidth="1"/>
    <col min="16138" max="16138" width="17.28515625" style="46" customWidth="1"/>
    <col min="16139" max="16139" width="16.42578125" style="46" customWidth="1"/>
    <col min="16140" max="16140" width="14.28515625" style="46" customWidth="1"/>
    <col min="16141" max="16141" width="2.28515625" style="46" customWidth="1"/>
    <col min="16142" max="16142" width="9.42578125" style="46" customWidth="1"/>
    <col min="16143" max="16143" width="8.7109375" style="46" customWidth="1"/>
    <col min="16144" max="16144" width="20.28515625" style="46" bestFit="1" customWidth="1"/>
    <col min="16145" max="16145" width="12.7109375" style="46" bestFit="1" customWidth="1"/>
    <col min="16146" max="16146" width="9.28515625" style="46"/>
    <col min="16147" max="16147" width="12.7109375" style="46" bestFit="1" customWidth="1"/>
    <col min="16148" max="16384" width="9.28515625" style="46"/>
  </cols>
  <sheetData>
    <row r="1" spans="1:11" s="1" customFormat="1" ht="65.45" customHeight="1"/>
    <row r="2" spans="1:11" s="1" customFormat="1" ht="15" customHeight="1">
      <c r="A2" s="2"/>
      <c r="B2" s="3"/>
      <c r="C2" s="3"/>
      <c r="D2" s="3"/>
      <c r="E2" s="3"/>
      <c r="F2" s="3"/>
      <c r="G2" s="3"/>
      <c r="H2" s="3"/>
      <c r="I2" s="3"/>
    </row>
    <row r="3" spans="1:11" s="1" customFormat="1" ht="81" customHeight="1">
      <c r="A3" s="2"/>
      <c r="B3" s="4"/>
      <c r="C3" s="5"/>
      <c r="D3" s="340" t="s">
        <v>0</v>
      </c>
      <c r="E3" s="340"/>
      <c r="F3" s="340" t="s">
        <v>1</v>
      </c>
      <c r="G3" s="340"/>
      <c r="H3" s="340"/>
      <c r="I3" s="340"/>
    </row>
    <row r="4" spans="1:11" s="1" customFormat="1" ht="75.599999999999994" customHeight="1">
      <c r="A4" s="2"/>
      <c r="B4" s="350" t="s">
        <v>50</v>
      </c>
      <c r="C4" s="350"/>
      <c r="D4" s="350"/>
      <c r="E4" s="350"/>
      <c r="F4" s="350"/>
      <c r="G4" s="350"/>
      <c r="H4" s="350"/>
    </row>
    <row r="5" spans="1:11" s="1" customFormat="1" ht="15" customHeight="1">
      <c r="A5" s="6"/>
      <c r="B5" s="120" t="s">
        <v>3</v>
      </c>
      <c r="C5" s="235">
        <v>3</v>
      </c>
      <c r="D5" s="121"/>
      <c r="E5" s="122" t="s">
        <v>4</v>
      </c>
      <c r="F5" s="123">
        <v>46113</v>
      </c>
      <c r="G5" s="108"/>
      <c r="H5" s="121"/>
      <c r="I5" s="124"/>
      <c r="J5" s="7"/>
      <c r="K5" s="7"/>
    </row>
    <row r="6" spans="1:11" s="2" customFormat="1"/>
    <row r="7" spans="1:11" s="2" customFormat="1" ht="162" customHeight="1">
      <c r="B7" s="345" t="s">
        <v>282</v>
      </c>
      <c r="C7" s="346"/>
      <c r="D7" s="346"/>
      <c r="E7" s="346"/>
      <c r="F7" s="346"/>
      <c r="G7" s="346"/>
      <c r="H7" s="346"/>
      <c r="I7" s="347"/>
      <c r="K7" s="72"/>
    </row>
    <row r="8" spans="1:11" s="8" customFormat="1" ht="3" customHeight="1">
      <c r="B8" s="9"/>
      <c r="C8" s="10"/>
      <c r="D8" s="11"/>
      <c r="E8" s="12"/>
      <c r="F8" s="10"/>
      <c r="G8" s="10"/>
    </row>
    <row r="9" spans="1:11" s="8" customFormat="1" ht="18" customHeight="1">
      <c r="B9" s="13"/>
      <c r="C9" s="13"/>
      <c r="D9" s="14"/>
      <c r="E9" s="237"/>
      <c r="F9" s="13"/>
      <c r="G9" s="13"/>
      <c r="H9" s="2"/>
      <c r="I9" s="2"/>
    </row>
    <row r="10" spans="1:11" s="15" customFormat="1" ht="17.25" customHeight="1">
      <c r="B10" s="106" t="s">
        <v>5</v>
      </c>
      <c r="C10" s="107"/>
      <c r="D10" s="107"/>
      <c r="E10" s="107"/>
      <c r="F10" s="107"/>
      <c r="G10" s="107"/>
      <c r="H10" s="108"/>
      <c r="I10" s="108"/>
      <c r="J10" s="16"/>
    </row>
    <row r="11" spans="1:11" s="15" customFormat="1" ht="10.15" customHeight="1">
      <c r="B11" s="17"/>
      <c r="C11" s="17"/>
      <c r="D11" s="17"/>
      <c r="E11" s="17"/>
      <c r="F11" s="17"/>
      <c r="G11" s="17"/>
      <c r="H11" s="18"/>
      <c r="I11" s="18"/>
      <c r="J11" s="19"/>
    </row>
    <row r="12" spans="1:11" s="16" customFormat="1" ht="20.100000000000001" customHeight="1">
      <c r="B12" s="94" t="s">
        <v>6</v>
      </c>
      <c r="C12" s="95"/>
      <c r="D12" s="95"/>
      <c r="E12" s="95"/>
      <c r="F12" s="96"/>
      <c r="G12" s="20"/>
      <c r="H12" s="351"/>
      <c r="I12" s="352"/>
      <c r="J12" s="21" t="str">
        <f>IF(AND(H12="",H16=""),"",IF(ISNA(#REF!),"ERROR: Please enter a valid postcode",""))</f>
        <v/>
      </c>
    </row>
    <row r="13" spans="1:11" s="16" customFormat="1" ht="20.100000000000001" customHeight="1">
      <c r="B13" s="97" t="s">
        <v>51</v>
      </c>
      <c r="C13" s="127"/>
      <c r="D13" s="127"/>
      <c r="E13" s="127"/>
      <c r="F13" s="128"/>
      <c r="G13" s="20"/>
      <c r="H13" s="367"/>
      <c r="I13" s="352"/>
      <c r="J13" s="21"/>
    </row>
    <row r="14" spans="1:11" s="16" customFormat="1" ht="20.100000000000001" customHeight="1">
      <c r="B14" s="146" t="s">
        <v>52</v>
      </c>
      <c r="C14" s="147"/>
      <c r="D14" s="147"/>
      <c r="E14" s="147"/>
      <c r="F14" s="98"/>
      <c r="G14" s="20"/>
      <c r="H14" s="325"/>
      <c r="I14" s="326"/>
    </row>
    <row r="15" spans="1:11" s="16" customFormat="1" ht="12.75" customHeight="1">
      <c r="B15" s="24"/>
      <c r="C15" s="22"/>
      <c r="D15" s="22"/>
      <c r="E15" s="22"/>
      <c r="F15" s="22"/>
      <c r="G15" s="23"/>
      <c r="H15" s="25"/>
      <c r="I15" s="26"/>
      <c r="J15" s="140"/>
    </row>
    <row r="16" spans="1:11" s="16" customFormat="1" ht="20.100000000000001" customHeight="1">
      <c r="B16" s="94" t="s">
        <v>10</v>
      </c>
      <c r="C16" s="99"/>
      <c r="D16" s="99"/>
      <c r="E16" s="99"/>
      <c r="F16" s="100" t="s">
        <v>11</v>
      </c>
      <c r="G16" s="27"/>
      <c r="H16" s="341"/>
      <c r="I16" s="342"/>
      <c r="J16" s="141"/>
    </row>
    <row r="17" spans="2:10" s="16" customFormat="1" ht="20.100000000000001" customHeight="1">
      <c r="B17" s="101"/>
      <c r="C17" s="102"/>
      <c r="D17" s="102"/>
      <c r="E17" s="102"/>
      <c r="F17" s="103" t="s">
        <v>12</v>
      </c>
      <c r="G17" s="71"/>
      <c r="H17" s="341"/>
      <c r="I17" s="342"/>
      <c r="J17" s="141"/>
    </row>
    <row r="18" spans="2:10" s="16" customFormat="1" ht="20.100000000000001" customHeight="1">
      <c r="B18" s="101"/>
      <c r="C18" s="102"/>
      <c r="D18" s="102"/>
      <c r="E18" s="102"/>
      <c r="F18" s="103" t="s">
        <v>274</v>
      </c>
      <c r="G18" s="71"/>
      <c r="H18" s="325"/>
      <c r="I18" s="326"/>
      <c r="J18" s="141"/>
    </row>
    <row r="19" spans="2:10" s="16" customFormat="1" ht="20.100000000000001" customHeight="1">
      <c r="B19" s="104"/>
      <c r="C19" s="105"/>
      <c r="D19" s="105"/>
      <c r="E19" s="102"/>
      <c r="F19" s="103" t="s">
        <v>13</v>
      </c>
      <c r="G19" s="71"/>
      <c r="H19" s="343"/>
      <c r="I19" s="344"/>
      <c r="J19" s="140"/>
    </row>
    <row r="20" spans="2:10" s="16" customFormat="1" ht="20.100000000000001" customHeight="1">
      <c r="B20" s="28"/>
      <c r="C20" s="28"/>
      <c r="D20" s="28"/>
      <c r="E20" s="111"/>
      <c r="F20" s="112" t="s">
        <v>14</v>
      </c>
      <c r="G20" s="71"/>
      <c r="H20" s="332">
        <f>H16+H17/3.6+H18*25.7/3.6+H19*38.6/3.6</f>
        <v>0</v>
      </c>
      <c r="I20" s="332"/>
      <c r="J20" s="140"/>
    </row>
    <row r="21" spans="2:10" s="16" customFormat="1" ht="20.100000000000001" customHeight="1">
      <c r="B21" s="28"/>
      <c r="C21" s="28"/>
      <c r="D21" s="28"/>
      <c r="E21" s="28"/>
      <c r="F21" s="28"/>
      <c r="G21" s="28"/>
      <c r="H21" s="28"/>
      <c r="I21" s="28"/>
      <c r="J21" s="140"/>
    </row>
    <row r="22" spans="2:10" s="16" customFormat="1" ht="20.100000000000001" customHeight="1">
      <c r="B22" s="28"/>
      <c r="C22" s="28"/>
      <c r="D22" s="28"/>
      <c r="E22" s="28"/>
      <c r="F22" s="28"/>
      <c r="G22" s="28"/>
      <c r="H22" s="28"/>
      <c r="I22" s="28"/>
      <c r="J22" s="140"/>
    </row>
    <row r="23" spans="2:10" s="16" customFormat="1" ht="20.100000000000001" customHeight="1">
      <c r="B23" s="28"/>
      <c r="C23" s="28"/>
      <c r="D23" s="28"/>
      <c r="E23" s="28"/>
      <c r="F23" s="28"/>
      <c r="G23" s="28"/>
      <c r="H23" s="28"/>
      <c r="I23" s="28"/>
      <c r="J23" s="140"/>
    </row>
    <row r="24" spans="2:10" s="16" customFormat="1" ht="20.100000000000001" customHeight="1">
      <c r="B24" s="125" t="s">
        <v>15</v>
      </c>
      <c r="C24" s="28"/>
      <c r="D24" s="28"/>
      <c r="E24" s="28"/>
      <c r="F24" s="28"/>
      <c r="G24" s="28"/>
      <c r="H24" s="28"/>
      <c r="I24" s="28"/>
      <c r="J24" s="140"/>
    </row>
    <row r="25" spans="2:10" s="16" customFormat="1" ht="20.100000000000001" customHeight="1">
      <c r="F25" s="28"/>
      <c r="G25" s="28"/>
      <c r="H25" s="28"/>
      <c r="I25" s="28"/>
    </row>
    <row r="26" spans="2:10" s="15" customFormat="1" ht="1.5" customHeight="1">
      <c r="B26" s="32"/>
      <c r="C26" s="33"/>
      <c r="D26" s="33"/>
      <c r="E26" s="33"/>
      <c r="F26" s="33"/>
      <c r="G26" s="33"/>
      <c r="H26" s="34"/>
      <c r="I26" s="35"/>
    </row>
    <row r="27" spans="2:10" s="15" customFormat="1" ht="17.25" customHeight="1">
      <c r="B27" s="109" t="s">
        <v>16</v>
      </c>
      <c r="C27" s="110"/>
      <c r="D27" s="110"/>
      <c r="E27" s="110"/>
      <c r="F27" s="110"/>
      <c r="G27" s="110"/>
      <c r="H27" s="4"/>
      <c r="I27" s="4"/>
    </row>
    <row r="28" spans="2:10" s="15" customFormat="1" ht="1.1499999999999999" customHeight="1">
      <c r="B28" s="36"/>
      <c r="C28" s="36"/>
      <c r="D28" s="36"/>
      <c r="E28" s="36"/>
      <c r="F28" s="36"/>
      <c r="G28" s="36"/>
      <c r="H28" s="37"/>
      <c r="I28" s="37"/>
      <c r="J28" s="19"/>
    </row>
    <row r="29" spans="2:10" s="15" customFormat="1" ht="13.5" thickBot="1">
      <c r="B29" s="2"/>
      <c r="C29" s="2"/>
      <c r="D29" s="2"/>
      <c r="G29" s="38"/>
      <c r="H29" s="2"/>
      <c r="I29" s="2"/>
      <c r="J29" s="39"/>
    </row>
    <row r="30" spans="2:10" s="8" customFormat="1" ht="16.5" hidden="1" customHeight="1">
      <c r="B30" s="2"/>
      <c r="C30" s="40" t="s">
        <v>17</v>
      </c>
      <c r="D30" s="2"/>
      <c r="E30" s="80"/>
      <c r="F30" s="78" t="e">
        <f>IF(#REF!&lt;&gt;"",TRUNC(#REF!),"")</f>
        <v>#REF!</v>
      </c>
      <c r="G30" s="41"/>
      <c r="H30" s="2"/>
      <c r="I30" s="2"/>
      <c r="J30" s="42"/>
    </row>
    <row r="31" spans="2:10" s="8" customFormat="1" ht="16.5" hidden="1" customHeight="1">
      <c r="B31" s="2"/>
      <c r="C31" s="40"/>
      <c r="D31" s="2"/>
      <c r="E31" s="80"/>
      <c r="F31" s="79"/>
      <c r="G31" s="41"/>
      <c r="H31" s="2"/>
      <c r="I31" s="2"/>
      <c r="J31" s="42"/>
    </row>
    <row r="32" spans="2:10" s="8" customFormat="1" ht="16.5" hidden="1" customHeight="1">
      <c r="B32" s="83"/>
      <c r="C32" s="77"/>
      <c r="D32" s="80"/>
      <c r="E32" s="119"/>
      <c r="F32" s="113"/>
      <c r="G32" s="89"/>
      <c r="H32" s="89"/>
      <c r="I32" s="91"/>
      <c r="J32" s="43"/>
    </row>
    <row r="33" spans="2:10" s="8" customFormat="1" ht="16.5" hidden="1" customHeight="1">
      <c r="B33" s="83"/>
      <c r="C33" s="77"/>
      <c r="D33" s="80"/>
      <c r="E33" s="119"/>
      <c r="F33" s="113"/>
      <c r="G33" s="89"/>
      <c r="H33" s="89"/>
      <c r="I33" s="92"/>
      <c r="J33" s="43"/>
    </row>
    <row r="34" spans="2:10" s="8" customFormat="1" ht="16.5" customHeight="1">
      <c r="B34" s="333" t="s">
        <v>263</v>
      </c>
      <c r="C34" s="81"/>
      <c r="D34" s="81"/>
      <c r="E34" s="309"/>
      <c r="F34" s="310"/>
      <c r="G34" s="87"/>
      <c r="H34" s="87"/>
      <c r="I34" s="88"/>
      <c r="J34" s="42"/>
    </row>
    <row r="35" spans="2:10" s="8" customFormat="1" ht="16.5" customHeight="1">
      <c r="B35" s="334"/>
      <c r="C35" s="77"/>
      <c r="D35" s="77"/>
      <c r="E35" s="357" t="str">
        <f>IF(AND(H12="",H14="",H16=""),"",IFERROR(S111,"NA"))</f>
        <v/>
      </c>
      <c r="F35" s="358"/>
      <c r="G35" s="319" t="s">
        <v>18</v>
      </c>
      <c r="H35" s="320"/>
      <c r="I35" s="321"/>
      <c r="J35" s="43"/>
    </row>
    <row r="36" spans="2:10" s="8" customFormat="1" ht="16.5" customHeight="1">
      <c r="B36" s="334"/>
      <c r="C36" s="324" t="s">
        <v>19</v>
      </c>
      <c r="D36" s="321"/>
      <c r="E36" s="357"/>
      <c r="F36" s="358"/>
      <c r="G36" s="319"/>
      <c r="H36" s="320"/>
      <c r="I36" s="321"/>
      <c r="J36" s="43"/>
    </row>
    <row r="37" spans="2:10" s="8" customFormat="1" ht="16.5" customHeight="1">
      <c r="B37" s="334"/>
      <c r="C37" s="77"/>
      <c r="D37" s="82"/>
      <c r="E37" s="363" t="str">
        <f>IF(OR($E$35="NA",$E$35="",E35="ERROR: Please enter valid hours"), "ERROR: Please provide inputs","")</f>
        <v>ERROR: Please provide inputs</v>
      </c>
      <c r="F37" s="364"/>
      <c r="G37" s="89"/>
      <c r="H37" s="89"/>
      <c r="I37" s="91"/>
      <c r="J37" s="43"/>
    </row>
    <row r="38" spans="2:10" s="8" customFormat="1" ht="16.5" customHeight="1" thickBot="1">
      <c r="B38" s="335"/>
      <c r="C38" s="86"/>
      <c r="D38" s="114"/>
      <c r="E38" s="361" t="e">
        <f>IF((S110&gt;6),6,(IFERROR(S110,0)))</f>
        <v>#N/A</v>
      </c>
      <c r="F38" s="362"/>
      <c r="G38" s="317" t="s">
        <v>259</v>
      </c>
      <c r="H38" s="318"/>
      <c r="I38" s="253" t="e">
        <f>ROUNDDOWN(E38,1)</f>
        <v>#N/A</v>
      </c>
      <c r="J38" s="43"/>
    </row>
    <row r="39" spans="2:10" s="8" customFormat="1" ht="13.5" thickBot="1">
      <c r="J39" s="42"/>
    </row>
    <row r="40" spans="2:10" s="8" customFormat="1" ht="16.149999999999999" hidden="1" customHeight="1" thickBot="1">
      <c r="B40" s="2"/>
      <c r="C40" s="2"/>
      <c r="D40" s="2"/>
      <c r="E40" s="2"/>
      <c r="F40" s="2"/>
      <c r="G40" s="2"/>
      <c r="H40" s="2"/>
      <c r="I40" s="2"/>
      <c r="J40" s="43"/>
    </row>
    <row r="41" spans="2:10" s="8" customFormat="1" ht="16.5" hidden="1" customHeight="1">
      <c r="B41" s="327" t="s">
        <v>260</v>
      </c>
      <c r="C41" s="245"/>
      <c r="D41" s="255"/>
      <c r="E41" s="309"/>
      <c r="F41" s="310"/>
      <c r="G41" s="257"/>
      <c r="H41" s="87"/>
      <c r="I41" s="258"/>
    </row>
    <row r="42" spans="2:10" s="8" customFormat="1" ht="16.5" hidden="1" customHeight="1">
      <c r="B42" s="328"/>
      <c r="C42" s="246"/>
      <c r="D42" s="244"/>
      <c r="E42" s="357" t="str">
        <f>IF(AND(H12="",H14="",H16=""),"", IFERROR(Y111,"NA"))</f>
        <v/>
      </c>
      <c r="F42" s="358"/>
      <c r="G42" s="319" t="s">
        <v>18</v>
      </c>
      <c r="H42" s="320"/>
      <c r="I42" s="321"/>
    </row>
    <row r="43" spans="2:10" s="8" customFormat="1" ht="16.5" hidden="1" customHeight="1">
      <c r="B43" s="328"/>
      <c r="C43" s="324" t="s">
        <v>19</v>
      </c>
      <c r="D43" s="321"/>
      <c r="E43" s="357"/>
      <c r="F43" s="358"/>
      <c r="G43" s="319"/>
      <c r="H43" s="320"/>
      <c r="I43" s="321"/>
    </row>
    <row r="44" spans="2:10" s="8" customFormat="1" ht="16.5" hidden="1" customHeight="1">
      <c r="B44" s="328"/>
      <c r="C44" s="246"/>
      <c r="D44" s="90"/>
      <c r="E44" s="359" t="str">
        <f>IF(OR($E$42="NA",$E$42="",E42="ERROR: Please enter valid hours"), "ERROR: Please provide inputs","")</f>
        <v>ERROR: Please provide inputs</v>
      </c>
      <c r="F44" s="360"/>
      <c r="G44" s="259"/>
      <c r="H44" s="80"/>
      <c r="I44" s="92"/>
    </row>
    <row r="45" spans="2:10" s="8" customFormat="1" ht="16.5" hidden="1" customHeight="1" thickBot="1">
      <c r="B45" s="329"/>
      <c r="C45" s="247"/>
      <c r="D45" s="256"/>
      <c r="E45" s="361" t="e">
        <f>IF((Y110&gt;6),6,(IFERROR(Y110,0)))</f>
        <v>#N/A</v>
      </c>
      <c r="F45" s="362"/>
      <c r="G45" s="317" t="s">
        <v>259</v>
      </c>
      <c r="H45" s="318"/>
      <c r="I45" s="253" t="e">
        <f>ROUNDDOWN(E45,1)</f>
        <v>#N/A</v>
      </c>
    </row>
    <row r="46" spans="2:10" s="8" customFormat="1" ht="16.5" hidden="1" customHeight="1">
      <c r="B46" s="84"/>
      <c r="C46" s="246"/>
      <c r="D46" s="267"/>
      <c r="E46" s="118"/>
      <c r="F46" s="93"/>
      <c r="G46" s="243"/>
      <c r="H46" s="43"/>
    </row>
    <row r="47" spans="2:10" s="8" customFormat="1" ht="16.149999999999999" hidden="1" customHeight="1">
      <c r="B47" s="83"/>
      <c r="C47" s="246"/>
      <c r="D47" s="92"/>
      <c r="E47" s="119"/>
      <c r="F47" s="89"/>
      <c r="G47" s="243"/>
      <c r="H47" s="43"/>
    </row>
    <row r="48" spans="2:10" s="8" customFormat="1" ht="16.5" customHeight="1">
      <c r="B48" s="327" t="s">
        <v>21</v>
      </c>
      <c r="C48" s="245"/>
      <c r="D48" s="255"/>
      <c r="E48" s="309"/>
      <c r="F48" s="310"/>
      <c r="G48" s="257"/>
      <c r="H48" s="87"/>
      <c r="I48" s="258"/>
    </row>
    <row r="49" spans="2:34" s="8" customFormat="1" ht="16.5" customHeight="1">
      <c r="B49" s="328"/>
      <c r="C49" s="246"/>
      <c r="D49" s="244"/>
      <c r="E49" s="357" t="str">
        <f>IF(AND(H12="",H14="",H16=""),"", IFERROR(AE111,"NA"))</f>
        <v/>
      </c>
      <c r="F49" s="358"/>
      <c r="G49" s="319" t="s">
        <v>18</v>
      </c>
      <c r="H49" s="320"/>
      <c r="I49" s="321"/>
    </row>
    <row r="50" spans="2:34" s="8" customFormat="1" ht="16.5" customHeight="1">
      <c r="B50" s="328"/>
      <c r="C50" s="324" t="s">
        <v>19</v>
      </c>
      <c r="D50" s="321"/>
      <c r="E50" s="357"/>
      <c r="F50" s="358"/>
      <c r="G50" s="319"/>
      <c r="H50" s="320"/>
      <c r="I50" s="321"/>
    </row>
    <row r="51" spans="2:34" s="8" customFormat="1" ht="16.5" customHeight="1">
      <c r="B51" s="328"/>
      <c r="C51" s="246"/>
      <c r="D51" s="90"/>
      <c r="E51" s="359" t="str">
        <f>IF(OR($E$49="NA",$E$49="",E49="ERROR: Please enter valid hours"), "ERROR: Please provide inputs","")</f>
        <v>ERROR: Please provide inputs</v>
      </c>
      <c r="F51" s="360"/>
      <c r="G51" s="259"/>
      <c r="H51" s="80"/>
      <c r="I51" s="92"/>
    </row>
    <row r="52" spans="2:34" s="8" customFormat="1" ht="16.5" customHeight="1" thickBot="1">
      <c r="B52" s="329"/>
      <c r="C52" s="247"/>
      <c r="D52" s="256"/>
      <c r="E52" s="361" t="e">
        <f>IF((AE110&gt;6),6,(IFERROR(AE110,0)))</f>
        <v>#N/A</v>
      </c>
      <c r="F52" s="362"/>
      <c r="G52" s="317" t="s">
        <v>259</v>
      </c>
      <c r="H52" s="318"/>
      <c r="I52" s="253" t="e">
        <f>ROUNDDOWN(E52,1)</f>
        <v>#N/A</v>
      </c>
    </row>
    <row r="53" spans="2:34" s="8" customFormat="1" ht="16.5" customHeight="1" thickBot="1">
      <c r="B53" s="70"/>
      <c r="D53" s="232"/>
      <c r="E53" s="233"/>
      <c r="F53" s="233"/>
      <c r="G53" s="234"/>
      <c r="I53" s="20"/>
      <c r="J53" s="43"/>
    </row>
    <row r="54" spans="2:34" s="8" customFormat="1" ht="16.5" customHeight="1">
      <c r="B54" s="292" t="s">
        <v>261</v>
      </c>
      <c r="C54" s="222"/>
      <c r="D54" s="222"/>
      <c r="E54" s="295"/>
      <c r="F54" s="296"/>
      <c r="G54" s="223"/>
      <c r="H54" s="223"/>
      <c r="I54" s="224"/>
      <c r="J54" s="43"/>
    </row>
    <row r="55" spans="2:34" s="8" customFormat="1" ht="16.5" customHeight="1">
      <c r="B55" s="293"/>
      <c r="C55" s="225"/>
      <c r="D55" s="225"/>
      <c r="E55" s="353" t="str">
        <f>IF(AND(H12="",H14="",H16=""),"", IFERROR(M111,"NA"))</f>
        <v/>
      </c>
      <c r="F55" s="354"/>
      <c r="G55" s="322" t="s">
        <v>18</v>
      </c>
      <c r="H55" s="323"/>
      <c r="I55" s="306"/>
      <c r="J55" s="43"/>
    </row>
    <row r="56" spans="2:34" s="8" customFormat="1" ht="16.5" customHeight="1">
      <c r="B56" s="293"/>
      <c r="C56" s="305" t="s">
        <v>19</v>
      </c>
      <c r="D56" s="306"/>
      <c r="E56" s="353"/>
      <c r="F56" s="354"/>
      <c r="G56" s="322"/>
      <c r="H56" s="323"/>
      <c r="I56" s="306"/>
      <c r="J56" s="43"/>
    </row>
    <row r="57" spans="2:34" s="8" customFormat="1" ht="16.5" customHeight="1">
      <c r="B57" s="293"/>
      <c r="C57" s="225"/>
      <c r="D57" s="227"/>
      <c r="E57" s="355" t="str">
        <f>IF(OR($E$55="NA",$E$55="",E55="ERROR: Please enter valid hours"), "ERROR: Please provide inputs","")</f>
        <v>ERROR: Please provide inputs</v>
      </c>
      <c r="F57" s="356"/>
      <c r="G57" s="226"/>
      <c r="H57" s="226"/>
      <c r="I57" s="228"/>
      <c r="J57" s="43"/>
    </row>
    <row r="58" spans="2:34" s="8" customFormat="1" ht="16.5" customHeight="1" thickBot="1">
      <c r="B58" s="294"/>
      <c r="C58" s="229"/>
      <c r="D58" s="230"/>
      <c r="E58" s="301" t="e">
        <f>IF((M110&gt;6),6,(IFERROR(M110,0)))</f>
        <v>#N/A</v>
      </c>
      <c r="F58" s="302"/>
      <c r="G58" s="299" t="s">
        <v>259</v>
      </c>
      <c r="H58" s="300"/>
      <c r="I58" s="254" t="e">
        <f>ROUNDDOWN(E58,1)</f>
        <v>#N/A</v>
      </c>
      <c r="J58" s="43"/>
    </row>
    <row r="59" spans="2:34" s="8" customFormat="1" ht="16.5" customHeight="1">
      <c r="B59" s="292" t="s">
        <v>262</v>
      </c>
      <c r="C59" s="222"/>
      <c r="D59" s="222"/>
      <c r="E59" s="295"/>
      <c r="F59" s="296"/>
      <c r="G59" s="223"/>
      <c r="H59" s="223"/>
      <c r="I59" s="224"/>
      <c r="J59" s="43"/>
    </row>
    <row r="60" spans="2:34" s="8" customFormat="1" ht="16.5" customHeight="1">
      <c r="B60" s="293"/>
      <c r="C60" s="225"/>
      <c r="D60" s="225"/>
      <c r="E60" s="353" t="str">
        <f>IF(AND(H12="",H14="",H16=""),"", IFERROR(F111,"NA"))</f>
        <v/>
      </c>
      <c r="F60" s="354"/>
      <c r="G60" s="322" t="s">
        <v>18</v>
      </c>
      <c r="H60" s="323"/>
      <c r="I60" s="306"/>
      <c r="J60" s="43"/>
    </row>
    <row r="61" spans="2:34" s="8" customFormat="1" ht="16.5" customHeight="1">
      <c r="B61" s="293"/>
      <c r="C61" s="305" t="s">
        <v>19</v>
      </c>
      <c r="D61" s="306"/>
      <c r="E61" s="353"/>
      <c r="F61" s="354"/>
      <c r="G61" s="322"/>
      <c r="H61" s="323"/>
      <c r="I61" s="306"/>
      <c r="J61" s="43"/>
    </row>
    <row r="62" spans="2:34" s="8" customFormat="1" ht="16.5" customHeight="1">
      <c r="B62" s="293"/>
      <c r="C62" s="225"/>
      <c r="D62" s="227"/>
      <c r="E62" s="365" t="str">
        <f>IF(OR($E$60="NA",$E$60="",E60="ERROR: Please enter valid hours"), "ERROR: Please provide inputs","")</f>
        <v>ERROR: Please provide inputs</v>
      </c>
      <c r="F62" s="366"/>
      <c r="G62" s="226"/>
      <c r="H62" s="226"/>
      <c r="I62" s="228"/>
      <c r="J62" s="43"/>
    </row>
    <row r="63" spans="2:34" s="15" customFormat="1" ht="19.5" customHeight="1" thickBot="1">
      <c r="B63" s="294"/>
      <c r="C63" s="229"/>
      <c r="D63" s="230"/>
      <c r="E63" s="301" t="e">
        <f>IF((F110&gt;6),6,(IFERROR(F110,0)))</f>
        <v>#N/A</v>
      </c>
      <c r="F63" s="302"/>
      <c r="G63" s="299" t="s">
        <v>259</v>
      </c>
      <c r="H63" s="300"/>
      <c r="I63" s="254" t="e">
        <f>ROUNDDOWN(E63,1)</f>
        <v>#N/A</v>
      </c>
      <c r="Z63" s="73"/>
      <c r="AA63" s="74" t="s">
        <v>21</v>
      </c>
      <c r="AB63" s="75">
        <f>$F$66</f>
        <v>0</v>
      </c>
      <c r="AC63" s="76">
        <v>1</v>
      </c>
      <c r="AD63" s="76">
        <v>2</v>
      </c>
      <c r="AE63" s="76">
        <v>3</v>
      </c>
      <c r="AF63" s="76">
        <v>4</v>
      </c>
      <c r="AG63" s="76">
        <v>5</v>
      </c>
      <c r="AH63" s="76">
        <v>6</v>
      </c>
    </row>
    <row r="64" spans="2:34" s="15" customFormat="1" ht="1.1499999999999999" customHeight="1">
      <c r="B64" s="32"/>
      <c r="C64" s="33"/>
      <c r="D64" s="33"/>
      <c r="E64" s="33"/>
      <c r="F64" s="33"/>
      <c r="G64" s="33"/>
      <c r="H64" s="34"/>
      <c r="I64" s="35"/>
      <c r="Z64" s="73"/>
      <c r="AA64" s="73"/>
      <c r="AB64" s="73"/>
      <c r="AC64" s="73"/>
      <c r="AD64" s="73"/>
      <c r="AE64" s="73"/>
      <c r="AF64" s="73"/>
      <c r="AG64" s="73"/>
      <c r="AH64" s="73"/>
    </row>
    <row r="65" spans="1:34" s="15" customFormat="1" ht="16.5" customHeight="1">
      <c r="B65" s="194"/>
      <c r="C65" s="72"/>
      <c r="D65" s="72"/>
      <c r="E65" s="72"/>
      <c r="F65" s="72"/>
      <c r="G65" s="72"/>
      <c r="H65" s="231"/>
      <c r="I65" s="2"/>
      <c r="Z65" s="73"/>
      <c r="AA65" s="73"/>
      <c r="AB65" s="73"/>
      <c r="AC65" s="73"/>
      <c r="AD65" s="73"/>
      <c r="AE65" s="73"/>
      <c r="AF65" s="73"/>
      <c r="AG65" s="73"/>
      <c r="AH65" s="73"/>
    </row>
    <row r="66" spans="1:34" s="15" customFormat="1" ht="17.25" customHeight="1">
      <c r="B66" s="109" t="s">
        <v>22</v>
      </c>
      <c r="C66" s="110"/>
      <c r="D66" s="110"/>
      <c r="E66" s="110"/>
      <c r="F66" s="110"/>
      <c r="G66" s="110"/>
      <c r="H66" s="4"/>
      <c r="I66" s="4"/>
      <c r="Z66" s="73"/>
      <c r="AA66" s="73"/>
      <c r="AB66" s="73"/>
      <c r="AC66" s="73"/>
      <c r="AD66" s="73"/>
      <c r="AE66" s="73"/>
      <c r="AF66" s="73"/>
      <c r="AG66" s="73"/>
      <c r="AH66" s="73"/>
    </row>
    <row r="67" spans="1:34" s="15" customFormat="1" ht="1.5" customHeight="1">
      <c r="B67" s="36"/>
      <c r="C67" s="36"/>
      <c r="D67" s="36"/>
      <c r="E67" s="36"/>
      <c r="F67" s="36"/>
      <c r="G67" s="36"/>
      <c r="H67" s="37"/>
      <c r="I67" s="37"/>
      <c r="J67" s="19"/>
      <c r="Z67" s="73"/>
      <c r="AA67" s="73"/>
      <c r="AB67" s="73"/>
      <c r="AC67" s="73"/>
      <c r="AD67" s="73"/>
      <c r="AE67" s="73"/>
      <c r="AF67" s="73"/>
      <c r="AG67" s="73"/>
      <c r="AH67" s="73"/>
    </row>
    <row r="68" spans="1:34">
      <c r="A68" s="45"/>
      <c r="B68" s="2"/>
      <c r="C68" s="2"/>
      <c r="D68" s="2"/>
      <c r="E68" s="48"/>
      <c r="F68" s="2"/>
      <c r="G68" s="2"/>
      <c r="H68" s="2"/>
      <c r="I68" s="2"/>
      <c r="M68" s="43"/>
      <c r="N68" s="8"/>
      <c r="O68" s="8"/>
      <c r="P68" s="8"/>
      <c r="Q68" s="8"/>
      <c r="R68" s="8"/>
      <c r="S68" s="15"/>
      <c r="T68" s="15"/>
      <c r="U68" s="15"/>
      <c r="V68" s="15"/>
      <c r="W68" s="8"/>
      <c r="X68" s="8"/>
      <c r="Y68" s="8"/>
      <c r="Z68" s="8"/>
      <c r="AA68" s="8"/>
    </row>
    <row r="69" spans="1:34" s="8" customFormat="1" ht="16.5" customHeight="1">
      <c r="B69" s="2"/>
      <c r="C69" s="70"/>
      <c r="D69" s="71"/>
      <c r="E69" s="71"/>
      <c r="F69" s="44"/>
      <c r="G69" s="115"/>
      <c r="H69" s="116"/>
      <c r="I69" s="20"/>
      <c r="J69" s="43"/>
    </row>
    <row r="70" spans="1:34" s="8" customFormat="1" ht="16.5" customHeight="1">
      <c r="B70" s="2"/>
      <c r="C70" s="70"/>
      <c r="D70" s="71"/>
      <c r="E70" s="71"/>
      <c r="F70" s="44"/>
      <c r="G70" s="115"/>
      <c r="H70" s="116"/>
      <c r="I70" s="20"/>
      <c r="J70" s="43"/>
    </row>
    <row r="71" spans="1:34" s="8" customFormat="1" ht="16.5" customHeight="1">
      <c r="B71" s="2"/>
      <c r="C71" s="70"/>
      <c r="D71" s="71"/>
      <c r="E71" s="71"/>
      <c r="F71" s="44"/>
      <c r="G71" s="115"/>
      <c r="H71" s="116"/>
      <c r="I71" s="20"/>
      <c r="J71" s="43"/>
    </row>
    <row r="72" spans="1:34" s="8" customFormat="1" ht="16.5" customHeight="1">
      <c r="B72" s="2"/>
      <c r="C72" s="70"/>
      <c r="D72" s="71"/>
      <c r="E72" s="71"/>
      <c r="F72" s="44"/>
      <c r="G72" s="115"/>
      <c r="H72" s="116"/>
      <c r="I72" s="20"/>
      <c r="J72" s="43"/>
    </row>
    <row r="73" spans="1:34" s="8" customFormat="1" ht="16.5" customHeight="1">
      <c r="B73" s="2"/>
      <c r="C73" s="70"/>
      <c r="D73" s="71"/>
      <c r="E73" s="71"/>
      <c r="F73" s="44"/>
      <c r="G73" s="115"/>
      <c r="H73" s="116"/>
      <c r="I73" s="20"/>
      <c r="J73" s="43"/>
    </row>
    <row r="74" spans="1:34" s="8" customFormat="1" ht="16.5" customHeight="1">
      <c r="B74" s="2"/>
      <c r="C74" s="70"/>
      <c r="D74" s="71"/>
      <c r="E74" s="71"/>
      <c r="F74" s="44"/>
      <c r="G74" s="115"/>
      <c r="H74" s="116"/>
      <c r="I74" s="20"/>
      <c r="J74" s="43"/>
    </row>
    <row r="75" spans="1:34" s="8" customFormat="1" ht="16.5" customHeight="1">
      <c r="B75" s="2"/>
      <c r="C75" s="70"/>
      <c r="D75" s="71"/>
      <c r="E75" s="71"/>
      <c r="F75" s="44"/>
      <c r="G75" s="115"/>
      <c r="H75" s="116"/>
      <c r="I75" s="20"/>
      <c r="J75" s="43"/>
    </row>
    <row r="76" spans="1:34" s="8" customFormat="1" ht="16.5" customHeight="1">
      <c r="B76" s="2"/>
      <c r="C76" s="70"/>
      <c r="D76" s="71"/>
      <c r="E76" s="71"/>
      <c r="F76" s="44"/>
      <c r="G76" s="115"/>
      <c r="H76" s="116"/>
      <c r="I76" s="20"/>
      <c r="J76" s="43"/>
    </row>
    <row r="77" spans="1:34" s="8" customFormat="1" ht="16.5" customHeight="1">
      <c r="B77" s="2"/>
      <c r="C77" s="70"/>
      <c r="D77" s="71"/>
      <c r="E77" s="71"/>
      <c r="F77" s="44"/>
      <c r="G77" s="115"/>
      <c r="H77" s="116"/>
      <c r="I77" s="20"/>
      <c r="J77" s="43"/>
    </row>
    <row r="78" spans="1:34" s="8" customFormat="1" ht="16.5" customHeight="1">
      <c r="B78" s="2"/>
      <c r="C78" s="70"/>
      <c r="D78" s="71"/>
      <c r="E78" s="71"/>
      <c r="F78" s="44"/>
      <c r="G78" s="115"/>
      <c r="H78" s="116"/>
      <c r="I78" s="20"/>
      <c r="J78" s="43"/>
    </row>
    <row r="79" spans="1:34" s="8" customFormat="1" ht="16.5" customHeight="1">
      <c r="B79" s="2"/>
      <c r="C79" s="70"/>
      <c r="D79" s="71"/>
      <c r="E79" s="71"/>
      <c r="F79" s="44"/>
      <c r="G79" s="115"/>
      <c r="H79" s="116"/>
      <c r="I79" s="20"/>
      <c r="J79" s="43"/>
    </row>
    <row r="80" spans="1:34" s="8" customFormat="1" ht="16.5" customHeight="1">
      <c r="B80" s="2"/>
      <c r="C80" s="70"/>
      <c r="D80" s="71"/>
      <c r="E80" s="71"/>
      <c r="F80" s="44"/>
      <c r="G80" s="115"/>
      <c r="H80" s="116"/>
      <c r="I80" s="20"/>
      <c r="J80" s="43"/>
    </row>
    <row r="81" spans="1:31" s="8" customFormat="1" ht="16.5" customHeight="1">
      <c r="B81" s="2"/>
      <c r="C81" s="70"/>
      <c r="D81" s="71"/>
      <c r="E81" s="71"/>
      <c r="F81" s="44"/>
      <c r="G81" s="115"/>
      <c r="H81" s="116"/>
      <c r="I81" s="20"/>
      <c r="J81" s="43"/>
    </row>
    <row r="82" spans="1:31" s="8" customFormat="1" ht="16.5" customHeight="1">
      <c r="B82" s="2"/>
      <c r="C82" s="70"/>
      <c r="D82" s="71"/>
      <c r="E82" s="71"/>
      <c r="F82" s="44"/>
      <c r="G82" s="115"/>
      <c r="H82" s="116"/>
      <c r="I82" s="20"/>
      <c r="J82" s="43"/>
    </row>
    <row r="83" spans="1:31" s="8" customFormat="1" ht="16.5" customHeight="1">
      <c r="B83" s="2"/>
      <c r="C83" s="70"/>
      <c r="D83" s="71"/>
      <c r="E83" s="71"/>
      <c r="F83" s="44"/>
      <c r="G83" s="115"/>
      <c r="H83" s="116"/>
      <c r="I83" s="20"/>
      <c r="J83" s="43"/>
    </row>
    <row r="84" spans="1:31" s="8" customFormat="1" ht="16.5" customHeight="1">
      <c r="B84" s="2"/>
      <c r="C84" s="70"/>
      <c r="D84" s="71"/>
      <c r="E84" s="71"/>
      <c r="F84" s="44"/>
      <c r="G84" s="115"/>
      <c r="H84" s="116"/>
      <c r="I84" s="20"/>
      <c r="J84" s="43"/>
    </row>
    <row r="85" spans="1:31" s="8" customFormat="1" ht="16.5" customHeight="1">
      <c r="B85" s="2"/>
      <c r="C85" s="70"/>
      <c r="D85" s="71"/>
      <c r="E85" s="71"/>
      <c r="F85" s="44"/>
      <c r="G85" s="115"/>
      <c r="H85" s="116"/>
      <c r="I85" s="20"/>
      <c r="J85" s="43"/>
    </row>
    <row r="86" spans="1:31" s="8" customFormat="1" ht="16.5" customHeight="1">
      <c r="B86" s="2"/>
      <c r="C86" s="70"/>
      <c r="D86" s="71"/>
      <c r="E86" s="71"/>
      <c r="F86" s="44"/>
      <c r="G86" s="115"/>
      <c r="H86" s="116"/>
      <c r="I86" s="20"/>
      <c r="J86" s="43"/>
    </row>
    <row r="87" spans="1:31" s="8" customFormat="1" ht="10.9" customHeight="1">
      <c r="B87" s="2"/>
      <c r="C87" s="70"/>
      <c r="D87" s="71"/>
      <c r="E87" s="71"/>
      <c r="F87" s="44"/>
      <c r="G87" s="115"/>
      <c r="H87" s="116"/>
      <c r="I87" s="20"/>
      <c r="J87" s="43"/>
    </row>
    <row r="88" spans="1:31" hidden="1">
      <c r="A88" s="45"/>
      <c r="B88" s="2"/>
      <c r="C88" s="2"/>
      <c r="D88" s="2"/>
      <c r="E88" s="48"/>
      <c r="F88" s="2"/>
      <c r="G88" s="2"/>
      <c r="H88" s="2"/>
      <c r="I88" s="2"/>
    </row>
    <row r="89" spans="1:31" ht="22.15" hidden="1" customHeight="1">
      <c r="A89" s="69"/>
      <c r="B89" s="117" t="s">
        <v>23</v>
      </c>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row>
    <row r="90" spans="1:31" ht="17.25" hidden="1">
      <c r="B90" s="129" t="s">
        <v>24</v>
      </c>
      <c r="C90" s="2"/>
      <c r="D90" s="2"/>
      <c r="E90" s="2"/>
      <c r="F90" s="2"/>
      <c r="G90" s="2"/>
      <c r="H90" s="2"/>
      <c r="I90" s="2"/>
    </row>
    <row r="91" spans="1:31" ht="15" hidden="1">
      <c r="B91" s="130" t="s">
        <v>25</v>
      </c>
      <c r="C91" s="2"/>
      <c r="D91" s="2"/>
      <c r="E91" s="2"/>
      <c r="F91" s="2"/>
      <c r="G91" s="2"/>
      <c r="H91" s="2"/>
      <c r="I91" s="2"/>
    </row>
    <row r="92" spans="1:31" ht="15" hidden="1">
      <c r="A92" s="47"/>
      <c r="B92" s="50" t="s">
        <v>26</v>
      </c>
      <c r="C92" s="131"/>
      <c r="D92" s="51"/>
      <c r="E92" s="51"/>
      <c r="F92" s="132" t="e">
        <f>VLOOKUP($H$12,Climate_pcode_xref!$A$2:$C$3727,3,0)</f>
        <v>#N/A</v>
      </c>
      <c r="G92" s="49"/>
      <c r="H92" s="49"/>
      <c r="I92" s="49"/>
      <c r="J92" s="47"/>
      <c r="K92" s="47"/>
      <c r="L92" s="47"/>
      <c r="M92" s="47"/>
    </row>
    <row r="93" spans="1:31" ht="15" hidden="1">
      <c r="B93" s="50" t="s">
        <v>27</v>
      </c>
      <c r="C93" s="131"/>
      <c r="D93" s="51"/>
      <c r="E93" s="51"/>
      <c r="F93" s="132" t="e">
        <f>VLOOKUP($H$12,Climate_pcode_xref!$A$2:$C$3727,2,0)</f>
        <v>#N/A</v>
      </c>
      <c r="G93" s="49"/>
      <c r="H93" s="49"/>
      <c r="I93" s="49"/>
      <c r="J93" s="47"/>
      <c r="K93" s="47"/>
      <c r="L93" s="47"/>
      <c r="M93" s="47"/>
    </row>
    <row r="94" spans="1:31" ht="15" hidden="1">
      <c r="B94" s="50" t="s">
        <v>28</v>
      </c>
      <c r="C94" s="131"/>
      <c r="D94" s="51"/>
      <c r="E94" s="51"/>
      <c r="F94" s="132" t="e">
        <f>VLOOKUP($F$93,Climate_zones!$A$2:$E$71,5,0)</f>
        <v>#N/A</v>
      </c>
      <c r="G94" s="49"/>
      <c r="H94" s="49"/>
      <c r="I94" s="49"/>
      <c r="J94" s="47"/>
      <c r="K94" s="47"/>
      <c r="L94" s="47"/>
      <c r="M94" s="47"/>
    </row>
    <row r="95" spans="1:31" ht="15" hidden="1">
      <c r="A95" s="47"/>
      <c r="B95" s="55"/>
      <c r="C95" s="56"/>
      <c r="D95" s="57"/>
      <c r="E95" s="57"/>
      <c r="F95" s="132"/>
      <c r="G95" s="49"/>
      <c r="H95" s="49"/>
    </row>
    <row r="96" spans="1:31" ht="15" hidden="1">
      <c r="A96" s="47"/>
      <c r="B96" s="130" t="s">
        <v>29</v>
      </c>
      <c r="C96" s="56"/>
      <c r="D96" s="57"/>
      <c r="E96" s="57"/>
      <c r="F96" s="143"/>
      <c r="G96" s="49"/>
      <c r="H96" s="49"/>
      <c r="I96" s="130" t="s">
        <v>30</v>
      </c>
      <c r="J96" s="56"/>
      <c r="K96" s="57"/>
      <c r="L96" s="57"/>
      <c r="M96" s="132"/>
      <c r="O96" s="130" t="s">
        <v>255</v>
      </c>
      <c r="P96" s="56"/>
      <c r="Q96" s="57"/>
      <c r="R96" s="57"/>
      <c r="S96" s="137"/>
      <c r="T96" s="138"/>
      <c r="U96" s="130" t="s">
        <v>256</v>
      </c>
      <c r="V96" s="56"/>
      <c r="W96" s="57"/>
      <c r="X96" s="57"/>
      <c r="Y96" s="137"/>
      <c r="Z96" s="242"/>
      <c r="AA96" s="130" t="s">
        <v>257</v>
      </c>
      <c r="AB96" s="56"/>
      <c r="AC96" s="57"/>
      <c r="AD96" s="57"/>
      <c r="AE96" s="137"/>
    </row>
    <row r="97" spans="1:31" ht="15" hidden="1">
      <c r="A97" s="47"/>
      <c r="B97" s="66" t="s">
        <v>31</v>
      </c>
      <c r="C97" s="67"/>
      <c r="D97" s="68"/>
      <c r="E97" s="68"/>
      <c r="F97" s="139" t="e">
        <f>VLOOKUP($F$92,SGEx!$A$7:$D$14,2,FALSE)</f>
        <v>#N/A</v>
      </c>
      <c r="G97" s="49"/>
      <c r="H97" s="49"/>
      <c r="I97" s="66" t="s">
        <v>32</v>
      </c>
      <c r="J97" s="67"/>
      <c r="K97" s="68"/>
      <c r="L97" s="68"/>
      <c r="M97" s="139" t="e">
        <f>VLOOKUP($F$92,SGEx!$A$19:$D$26,2,FALSE)</f>
        <v>#N/A</v>
      </c>
      <c r="O97" s="66" t="s">
        <v>33</v>
      </c>
      <c r="P97" s="67"/>
      <c r="Q97" s="68"/>
      <c r="R97" s="68"/>
      <c r="S97" s="139" t="e">
        <f>VLOOKUP($F$92,SGEx!$A$31:$D$38,2,FALSE)</f>
        <v>#N/A</v>
      </c>
      <c r="T97" s="139"/>
      <c r="U97" s="66" t="s">
        <v>34</v>
      </c>
      <c r="V97" s="67"/>
      <c r="W97" s="68"/>
      <c r="X97" s="68"/>
      <c r="Y97" s="139" t="e">
        <f>VLOOKUP($F$92,SGEx!$A$43:$D$50,2,FALSE)</f>
        <v>#N/A</v>
      </c>
      <c r="Z97" s="139"/>
      <c r="AA97" s="66" t="s">
        <v>34</v>
      </c>
      <c r="AB97" s="67"/>
      <c r="AC97" s="68"/>
      <c r="AD97" s="68"/>
      <c r="AE97" s="139" t="e">
        <f>VLOOKUP($F$92,SGEx!$A$55:$D$62,2,FALSE)</f>
        <v>#N/A</v>
      </c>
    </row>
    <row r="98" spans="1:31" ht="15" hidden="1">
      <c r="A98" s="47"/>
      <c r="B98" s="66" t="s">
        <v>35</v>
      </c>
      <c r="C98" s="67"/>
      <c r="D98" s="68"/>
      <c r="E98" s="68"/>
      <c r="F98" s="132" t="e">
        <f>VLOOKUP($F$92,SGEx!$A$7:$D$14,3,FALSE)</f>
        <v>#N/A</v>
      </c>
      <c r="G98" s="49"/>
      <c r="H98" s="49"/>
      <c r="I98" s="66" t="s">
        <v>36</v>
      </c>
      <c r="J98" s="67"/>
      <c r="K98" s="68"/>
      <c r="L98" s="68"/>
      <c r="M98" s="132" t="e">
        <f>VLOOKUP($F$92,SGEx!$A$19:$D$26,3,FALSE)</f>
        <v>#N/A</v>
      </c>
      <c r="O98" s="66" t="s">
        <v>37</v>
      </c>
      <c r="P98" s="67"/>
      <c r="Q98" s="68"/>
      <c r="R98" s="68"/>
      <c r="S98" s="132" t="e">
        <f>VLOOKUP($F$92,SGEx!$A$31:$D$38,3,FALSE)</f>
        <v>#N/A</v>
      </c>
      <c r="T98" s="132"/>
      <c r="U98" s="66" t="s">
        <v>38</v>
      </c>
      <c r="V98" s="67"/>
      <c r="W98" s="68"/>
      <c r="X98" s="68"/>
      <c r="Y98" s="132" t="e">
        <f>VLOOKUP($F$92,SGEx!$A$43:$D$50,3,FALSE)</f>
        <v>#N/A</v>
      </c>
      <c r="Z98" s="132"/>
      <c r="AA98" s="66" t="s">
        <v>38</v>
      </c>
      <c r="AB98" s="67"/>
      <c r="AC98" s="68"/>
      <c r="AD98" s="68"/>
      <c r="AE98" s="132" t="e">
        <f>VLOOKUP($F$92,SGEx!$A$55:$D$62,3,FALSE)</f>
        <v>#N/A</v>
      </c>
    </row>
    <row r="99" spans="1:31" ht="15" hidden="1">
      <c r="A99" s="47"/>
      <c r="B99" s="66" t="s">
        <v>39</v>
      </c>
      <c r="C99" s="67"/>
      <c r="D99" s="68"/>
      <c r="E99" s="68"/>
      <c r="F99" s="132" t="e">
        <f>VLOOKUP($F$92,SGEx!$A$7:$D$14,4,FALSE)</f>
        <v>#N/A</v>
      </c>
      <c r="G99" s="49"/>
      <c r="H99" s="49"/>
      <c r="I99" s="66" t="s">
        <v>40</v>
      </c>
      <c r="J99" s="67"/>
      <c r="K99" s="68"/>
      <c r="L99" s="68"/>
      <c r="M99" s="132" t="e">
        <f>VLOOKUP($F$92,SGEx!$A$19:$D$26,4,FALSE)</f>
        <v>#N/A</v>
      </c>
      <c r="O99" s="66" t="s">
        <v>41</v>
      </c>
      <c r="P99" s="67"/>
      <c r="Q99" s="68"/>
      <c r="R99" s="68"/>
      <c r="S99" s="132" t="e">
        <f>VLOOKUP($F$92,SGEx!$A$31:$D$38,4,FALSE)</f>
        <v>#N/A</v>
      </c>
      <c r="T99" s="132"/>
      <c r="U99" s="66" t="s">
        <v>42</v>
      </c>
      <c r="V99" s="67"/>
      <c r="W99" s="68"/>
      <c r="X99" s="68"/>
      <c r="Y99" s="132" t="e">
        <f>VLOOKUP($F$92,SGEx!$A$43:$D$50,4,FALSE)</f>
        <v>#N/A</v>
      </c>
      <c r="Z99" s="132"/>
      <c r="AA99" s="66" t="s">
        <v>42</v>
      </c>
      <c r="AB99" s="67"/>
      <c r="AC99" s="68"/>
      <c r="AD99" s="68"/>
      <c r="AE99" s="132" t="e">
        <f>VLOOKUP($F$92,SGEx!$A$55:$D$62,4,FALSE)</f>
        <v>#N/A</v>
      </c>
    </row>
    <row r="100" spans="1:31" ht="15" hidden="1">
      <c r="A100" s="47"/>
      <c r="B100" s="52" t="s">
        <v>53</v>
      </c>
      <c r="C100" s="53"/>
      <c r="D100" s="54"/>
      <c r="E100" s="54"/>
      <c r="F100" s="144" t="e">
        <f>$H$16*F97+($H$17+$H$18*25.7)*F98+$H$19*F99</f>
        <v>#N/A</v>
      </c>
      <c r="G100" s="47"/>
      <c r="H100" s="47"/>
      <c r="I100" s="52" t="s">
        <v>53</v>
      </c>
      <c r="J100" s="53"/>
      <c r="K100" s="54"/>
      <c r="L100" s="54"/>
      <c r="M100" s="144" t="e">
        <f>$H$16*M97+($H$17+$H$18*25.7)*M98+$H$19*M99</f>
        <v>#N/A</v>
      </c>
      <c r="O100" s="52" t="s">
        <v>53</v>
      </c>
      <c r="P100" s="53"/>
      <c r="Q100" s="54"/>
      <c r="R100" s="54"/>
      <c r="S100" s="144" t="e">
        <f>$H$16*S97+($H$17+$H$18*25.7)*S98+$H$19*S99</f>
        <v>#N/A</v>
      </c>
      <c r="T100" s="144"/>
      <c r="U100" s="52" t="s">
        <v>53</v>
      </c>
      <c r="V100" s="53"/>
      <c r="W100" s="54"/>
      <c r="X100" s="54"/>
      <c r="Y100" s="144" t="e">
        <f>$H$16*Y97+($H$17+$H$18*25.7)*Y98+$H$19*Y99</f>
        <v>#N/A</v>
      </c>
      <c r="Z100" s="144"/>
      <c r="AA100" s="52" t="s">
        <v>53</v>
      </c>
      <c r="AB100" s="53"/>
      <c r="AC100" s="54"/>
      <c r="AD100" s="54"/>
      <c r="AE100" s="144" t="e">
        <f>$H$16*AE97+($H$17+$H$18*25.7)*AE98+$H$19*AE99</f>
        <v>#N/A</v>
      </c>
    </row>
    <row r="101" spans="1:31" ht="15" hidden="1">
      <c r="A101" s="47"/>
      <c r="B101" s="52" t="s">
        <v>54</v>
      </c>
      <c r="C101" s="53"/>
      <c r="D101" s="54"/>
      <c r="E101" s="54"/>
      <c r="F101" s="144" t="e">
        <f>$H$14*F97</f>
        <v>#N/A</v>
      </c>
      <c r="G101" s="47"/>
      <c r="H101" s="47"/>
      <c r="I101" s="52" t="s">
        <v>54</v>
      </c>
      <c r="J101" s="53"/>
      <c r="K101" s="54"/>
      <c r="L101" s="54"/>
      <c r="M101" s="144" t="e">
        <f>$H$14*M97</f>
        <v>#N/A</v>
      </c>
      <c r="O101" s="52" t="s">
        <v>54</v>
      </c>
      <c r="P101" s="53"/>
      <c r="Q101" s="54"/>
      <c r="R101" s="54"/>
      <c r="S101" s="144" t="e">
        <f>$H$14*S97</f>
        <v>#N/A</v>
      </c>
      <c r="T101" s="144"/>
      <c r="U101" s="52" t="s">
        <v>54</v>
      </c>
      <c r="V101" s="53"/>
      <c r="W101" s="54"/>
      <c r="X101" s="54"/>
      <c r="Y101" s="144" t="e">
        <f>$H$14*Y97</f>
        <v>#N/A</v>
      </c>
      <c r="Z101" s="144"/>
      <c r="AA101" s="52" t="s">
        <v>54</v>
      </c>
      <c r="AB101" s="53"/>
      <c r="AC101" s="54"/>
      <c r="AD101" s="54"/>
      <c r="AE101" s="144" t="e">
        <f>$H$14*AE97</f>
        <v>#N/A</v>
      </c>
    </row>
    <row r="102" spans="1:31" ht="15" hidden="1">
      <c r="A102" s="47"/>
      <c r="B102" s="52" t="s">
        <v>55</v>
      </c>
      <c r="C102" s="53"/>
      <c r="D102" s="54"/>
      <c r="E102" s="54"/>
      <c r="F102" s="144" t="e">
        <f>0.81*F101</f>
        <v>#N/A</v>
      </c>
      <c r="G102" s="47"/>
      <c r="H102" s="47"/>
      <c r="I102" s="52" t="s">
        <v>55</v>
      </c>
      <c r="J102" s="53"/>
      <c r="K102" s="54"/>
      <c r="L102" s="54"/>
      <c r="M102" s="144" t="e">
        <f>0.81*M101</f>
        <v>#N/A</v>
      </c>
      <c r="O102" s="52" t="s">
        <v>55</v>
      </c>
      <c r="P102" s="53"/>
      <c r="Q102" s="54"/>
      <c r="R102" s="54"/>
      <c r="S102" s="144" t="e">
        <f>0.81*S101</f>
        <v>#N/A</v>
      </c>
      <c r="T102" s="144"/>
      <c r="U102" s="52" t="s">
        <v>55</v>
      </c>
      <c r="V102" s="53"/>
      <c r="W102" s="54"/>
      <c r="X102" s="54"/>
      <c r="Y102" s="144" t="e">
        <f>0.81*Y101</f>
        <v>#N/A</v>
      </c>
      <c r="Z102" s="144"/>
      <c r="AA102" s="52" t="s">
        <v>55</v>
      </c>
      <c r="AB102" s="53"/>
      <c r="AC102" s="54"/>
      <c r="AD102" s="54"/>
      <c r="AE102" s="144" t="e">
        <f>0.81*AE101</f>
        <v>#N/A</v>
      </c>
    </row>
    <row r="103" spans="1:31" ht="15" hidden="1">
      <c r="A103" s="47"/>
      <c r="B103" s="52" t="s">
        <v>56</v>
      </c>
      <c r="C103" s="53"/>
      <c r="D103" s="54"/>
      <c r="E103" s="54"/>
      <c r="F103" s="144" t="e">
        <f>(1.81*F101*$H$13/3)*0.02*(($F$94-430)/365)</f>
        <v>#N/A</v>
      </c>
      <c r="G103" s="47"/>
      <c r="H103" s="47"/>
      <c r="I103" s="52" t="s">
        <v>56</v>
      </c>
      <c r="J103" s="53"/>
      <c r="K103" s="54"/>
      <c r="L103" s="54"/>
      <c r="M103" s="144" t="e">
        <f>(1.81*M101*$H$13/3)*0.02*(($F$94-430)/365)</f>
        <v>#N/A</v>
      </c>
      <c r="O103" s="52" t="s">
        <v>56</v>
      </c>
      <c r="P103" s="53"/>
      <c r="Q103" s="54"/>
      <c r="R103" s="54"/>
      <c r="S103" s="144" t="e">
        <f>(1.81*S101*$H$13/3)*0.02*(($F$94-430)/365)</f>
        <v>#N/A</v>
      </c>
      <c r="T103" s="144"/>
      <c r="U103" s="52" t="s">
        <v>56</v>
      </c>
      <c r="V103" s="53"/>
      <c r="W103" s="54"/>
      <c r="X103" s="54"/>
      <c r="Y103" s="144" t="e">
        <f>(1.81*Y101*$H$13/3)*0.02*(($F$94-430)/365)</f>
        <v>#N/A</v>
      </c>
      <c r="Z103" s="144"/>
      <c r="AA103" s="52" t="s">
        <v>56</v>
      </c>
      <c r="AB103" s="53"/>
      <c r="AC103" s="54"/>
      <c r="AD103" s="54"/>
      <c r="AE103" s="144" t="e">
        <f>(1.81*AE101*$H$13/3)*0.02*(($F$94-430)/365)</f>
        <v>#N/A</v>
      </c>
    </row>
    <row r="104" spans="1:31" ht="15" hidden="1">
      <c r="A104" s="47"/>
      <c r="B104" s="151" t="s">
        <v>57</v>
      </c>
      <c r="C104" s="53"/>
      <c r="D104" s="54"/>
      <c r="E104" s="54"/>
      <c r="F104" s="144" t="e">
        <f>-0.04*1.81*F101*(1-$H$13)</f>
        <v>#N/A</v>
      </c>
      <c r="G104" s="47"/>
      <c r="H104" s="47"/>
      <c r="I104" s="151" t="s">
        <v>57</v>
      </c>
      <c r="J104" s="53"/>
      <c r="K104" s="54"/>
      <c r="L104" s="54"/>
      <c r="M104" s="144" t="e">
        <f>-0.04*1.81*M101*(1-$H$13)</f>
        <v>#N/A</v>
      </c>
      <c r="O104" s="151" t="s">
        <v>57</v>
      </c>
      <c r="P104" s="53"/>
      <c r="Q104" s="54"/>
      <c r="R104" s="54"/>
      <c r="S104" s="144" t="e">
        <f>-0.04*1.81*S101*(1-$H$13)</f>
        <v>#N/A</v>
      </c>
      <c r="T104" s="144"/>
      <c r="U104" s="151" t="s">
        <v>57</v>
      </c>
      <c r="V104" s="53"/>
      <c r="W104" s="54"/>
      <c r="X104" s="54"/>
      <c r="Y104" s="144" t="e">
        <f>-0.04*1.81*Y101*(1-$H$13)</f>
        <v>#N/A</v>
      </c>
      <c r="Z104" s="144"/>
      <c r="AA104" s="151" t="s">
        <v>57</v>
      </c>
      <c r="AB104" s="53"/>
      <c r="AC104" s="54"/>
      <c r="AD104" s="54"/>
      <c r="AE104" s="144" t="e">
        <f>-0.04*1.81*AE101*(1-$H$13)</f>
        <v>#N/A</v>
      </c>
    </row>
    <row r="105" spans="1:31" ht="15" hidden="1">
      <c r="A105" s="47"/>
      <c r="B105" s="52" t="s">
        <v>58</v>
      </c>
      <c r="C105" s="53"/>
      <c r="D105" s="54"/>
      <c r="E105" s="54"/>
      <c r="F105" s="144" t="e">
        <f>F102+F103+F104</f>
        <v>#N/A</v>
      </c>
      <c r="G105" s="47"/>
      <c r="H105" s="47"/>
      <c r="I105" s="52" t="s">
        <v>58</v>
      </c>
      <c r="J105" s="53"/>
      <c r="K105" s="54"/>
      <c r="L105" s="54"/>
      <c r="M105" s="144" t="e">
        <f>M102+M103+M104</f>
        <v>#N/A</v>
      </c>
      <c r="O105" s="52" t="s">
        <v>58</v>
      </c>
      <c r="P105" s="53"/>
      <c r="Q105" s="54"/>
      <c r="R105" s="54"/>
      <c r="S105" s="144" t="e">
        <f>S102+S103+S104</f>
        <v>#N/A</v>
      </c>
      <c r="T105" s="144"/>
      <c r="U105" s="52" t="s">
        <v>58</v>
      </c>
      <c r="V105" s="53"/>
      <c r="W105" s="54"/>
      <c r="X105" s="54"/>
      <c r="Y105" s="144" t="e">
        <f>Y102+Y103+Y104</f>
        <v>#N/A</v>
      </c>
      <c r="Z105" s="144"/>
      <c r="AA105" s="52" t="s">
        <v>58</v>
      </c>
      <c r="AB105" s="53"/>
      <c r="AC105" s="54"/>
      <c r="AD105" s="54"/>
      <c r="AE105" s="144" t="e">
        <f>AE102+AE103+AE104</f>
        <v>#N/A</v>
      </c>
    </row>
    <row r="106" spans="1:31" ht="15" hidden="1">
      <c r="A106" s="47"/>
      <c r="B106" s="52" t="s">
        <v>59</v>
      </c>
      <c r="C106" s="53"/>
      <c r="D106" s="54"/>
      <c r="E106" s="54"/>
      <c r="F106" s="152" t="e">
        <f>(F100-F105)/F105</f>
        <v>#N/A</v>
      </c>
      <c r="G106" s="47"/>
      <c r="H106" s="47"/>
      <c r="I106" s="52" t="s">
        <v>59</v>
      </c>
      <c r="J106" s="53"/>
      <c r="K106" s="54"/>
      <c r="L106" s="54"/>
      <c r="M106" s="152" t="e">
        <f>(M100-M105)/M105</f>
        <v>#N/A</v>
      </c>
      <c r="O106" s="52" t="s">
        <v>59</v>
      </c>
      <c r="P106" s="53"/>
      <c r="Q106" s="54"/>
      <c r="R106" s="54"/>
      <c r="S106" s="152" t="e">
        <f>(S100-S105)/S105</f>
        <v>#N/A</v>
      </c>
      <c r="T106" s="152"/>
      <c r="U106" s="52" t="s">
        <v>59</v>
      </c>
      <c r="V106" s="53"/>
      <c r="W106" s="54"/>
      <c r="X106" s="54"/>
      <c r="Y106" s="152" t="e">
        <f>(Y100-Y105)/Y105</f>
        <v>#N/A</v>
      </c>
      <c r="Z106" s="152"/>
      <c r="AA106" s="52" t="s">
        <v>59</v>
      </c>
      <c r="AB106" s="53"/>
      <c r="AC106" s="54"/>
      <c r="AD106" s="54"/>
      <c r="AE106" s="152" t="e">
        <f>(AE100-AE105)/AE105</f>
        <v>#N/A</v>
      </c>
    </row>
    <row r="107" spans="1:31" ht="15" hidden="1">
      <c r="A107" s="47"/>
      <c r="B107" s="52" t="s">
        <v>60</v>
      </c>
      <c r="C107" s="53"/>
      <c r="D107" s="54"/>
      <c r="E107" s="54"/>
      <c r="F107" s="144" t="e">
        <f>2.75-3.01*F106</f>
        <v>#N/A</v>
      </c>
      <c r="G107" s="47"/>
      <c r="H107" s="47"/>
      <c r="I107" s="52" t="s">
        <v>60</v>
      </c>
      <c r="J107" s="53"/>
      <c r="K107" s="54"/>
      <c r="L107" s="54"/>
      <c r="M107" s="144" t="e">
        <f>2.75-3.01*M106</f>
        <v>#N/A</v>
      </c>
      <c r="O107" s="52" t="s">
        <v>60</v>
      </c>
      <c r="P107" s="53"/>
      <c r="Q107" s="54"/>
      <c r="R107" s="54"/>
      <c r="S107" s="144" t="e">
        <f>2.75-3.01*S106</f>
        <v>#N/A</v>
      </c>
      <c r="T107" s="144"/>
      <c r="U107" s="52" t="s">
        <v>60</v>
      </c>
      <c r="V107" s="53"/>
      <c r="W107" s="54"/>
      <c r="X107" s="54"/>
      <c r="Y107" s="144" t="e">
        <f>2.75-3.01*Y106</f>
        <v>#N/A</v>
      </c>
      <c r="Z107" s="144"/>
      <c r="AA107" s="52" t="s">
        <v>60</v>
      </c>
      <c r="AB107" s="53"/>
      <c r="AC107" s="54"/>
      <c r="AD107" s="54"/>
      <c r="AE107" s="144" t="e">
        <f>2.75-3.01*AE106</f>
        <v>#N/A</v>
      </c>
    </row>
    <row r="108" spans="1:31" hidden="1">
      <c r="A108" s="47"/>
      <c r="F108" s="2"/>
      <c r="G108" s="47"/>
      <c r="H108" s="47"/>
      <c r="M108" s="2"/>
      <c r="S108" s="2"/>
      <c r="T108" s="2"/>
      <c r="Y108" s="2"/>
      <c r="Z108" s="2"/>
      <c r="AE108" s="2"/>
    </row>
    <row r="109" spans="1:31" hidden="1">
      <c r="A109" s="47"/>
      <c r="B109" s="58" t="s">
        <v>47</v>
      </c>
      <c r="F109" s="2"/>
      <c r="G109" s="47"/>
      <c r="H109" s="47"/>
      <c r="I109" s="58" t="s">
        <v>47</v>
      </c>
      <c r="M109" s="2"/>
      <c r="O109" s="58" t="s">
        <v>47</v>
      </c>
      <c r="S109" s="2"/>
      <c r="T109" s="2"/>
      <c r="U109" s="58" t="s">
        <v>47</v>
      </c>
      <c r="Y109" s="2"/>
      <c r="Z109" s="2"/>
      <c r="AA109" s="58" t="s">
        <v>47</v>
      </c>
      <c r="AE109" s="2"/>
    </row>
    <row r="110" spans="1:31" ht="15" hidden="1">
      <c r="A110" s="47"/>
      <c r="B110" s="59" t="s">
        <v>48</v>
      </c>
      <c r="C110" s="60"/>
      <c r="D110" s="61"/>
      <c r="E110" s="61"/>
      <c r="F110" s="139" t="e">
        <f>ROUND(F107+0.5,2)</f>
        <v>#N/A</v>
      </c>
      <c r="G110" s="47"/>
      <c r="H110" s="47"/>
      <c r="I110" s="59" t="s">
        <v>48</v>
      </c>
      <c r="J110" s="60"/>
      <c r="K110" s="61"/>
      <c r="L110" s="61"/>
      <c r="M110" s="139" t="e">
        <f>ROUND(M107+0.5,2)</f>
        <v>#N/A</v>
      </c>
      <c r="O110" s="59" t="s">
        <v>48</v>
      </c>
      <c r="P110" s="60"/>
      <c r="Q110" s="61"/>
      <c r="R110" s="61"/>
      <c r="S110" s="139" t="e">
        <f>ROUND(S107+0.5,2)</f>
        <v>#N/A</v>
      </c>
      <c r="T110" s="139"/>
      <c r="U110" s="59" t="s">
        <v>48</v>
      </c>
      <c r="V110" s="60"/>
      <c r="W110" s="61"/>
      <c r="X110" s="61"/>
      <c r="Y110" s="139" t="e">
        <f>ROUND(Y107+0.5,2)</f>
        <v>#N/A</v>
      </c>
      <c r="Z110" s="139"/>
      <c r="AA110" s="59" t="s">
        <v>48</v>
      </c>
      <c r="AB110" s="60"/>
      <c r="AC110" s="61"/>
      <c r="AD110" s="61"/>
      <c r="AE110" s="139" t="e">
        <f>ROUND(AE107+0.5,2)</f>
        <v>#N/A</v>
      </c>
    </row>
    <row r="111" spans="1:31" ht="14.45" hidden="1" customHeight="1">
      <c r="A111" s="47"/>
      <c r="B111" s="59" t="s">
        <v>49</v>
      </c>
      <c r="C111" s="60"/>
      <c r="D111" s="61"/>
      <c r="E111" s="61"/>
      <c r="F111" s="132" t="e">
        <f>IF((ROUNDDOWN(F110*2,0)/2)&gt;6,6,IF((ROUNDDOWN(F110*2,0)/2)&lt;1,0,(ROUNDDOWN(F110*2,0)/2)))</f>
        <v>#N/A</v>
      </c>
      <c r="G111" s="47"/>
      <c r="H111" s="47"/>
      <c r="I111" s="59" t="s">
        <v>49</v>
      </c>
      <c r="J111" s="60"/>
      <c r="K111" s="61"/>
      <c r="L111" s="61"/>
      <c r="M111" s="132" t="e">
        <f>IF((ROUNDDOWN(M110*2,0)/2)&gt;6,6,IF((ROUNDDOWN(M110*2,0)/2)&lt;1,0,(ROUNDDOWN(M110*2,0)/2)))</f>
        <v>#N/A</v>
      </c>
      <c r="O111" s="59" t="s">
        <v>49</v>
      </c>
      <c r="P111" s="60"/>
      <c r="Q111" s="61"/>
      <c r="R111" s="61"/>
      <c r="S111" s="132" t="e">
        <f>IF((ROUNDDOWN(S110*2,0)/2)&gt;6,6,IF((ROUNDDOWN(S110*2,0)/2)&lt;1,0,(ROUNDDOWN(S110*2,0)/2)))</f>
        <v>#N/A</v>
      </c>
      <c r="T111" s="132"/>
      <c r="U111" s="59" t="s">
        <v>49</v>
      </c>
      <c r="V111" s="60"/>
      <c r="W111" s="61"/>
      <c r="X111" s="61"/>
      <c r="Y111" s="132" t="e">
        <f>IF((ROUNDDOWN(Y110*2,0)/2)&gt;6,6,IF((ROUNDDOWN(Y110*2,0)/2)&lt;1,0,(ROUNDDOWN(Y110*2,0)/2)))</f>
        <v>#N/A</v>
      </c>
      <c r="Z111" s="132"/>
      <c r="AA111" s="59" t="s">
        <v>49</v>
      </c>
      <c r="AB111" s="60"/>
      <c r="AC111" s="61"/>
      <c r="AD111" s="61"/>
      <c r="AE111" s="132" t="e">
        <f>IF((ROUNDDOWN(AE110*2,0)/2)&gt;6,6,IF((ROUNDDOWN(AE110*2,0)/2)&lt;1,0,(ROUNDDOWN(AE110*2,0)/2)))</f>
        <v>#N/A</v>
      </c>
    </row>
    <row r="112" spans="1:31">
      <c r="A112" s="47"/>
      <c r="B112" s="47"/>
      <c r="C112" s="47"/>
      <c r="D112" s="47"/>
      <c r="E112" s="47"/>
      <c r="F112" s="49"/>
      <c r="G112" s="47"/>
      <c r="H112" s="47"/>
      <c r="I112" s="47"/>
      <c r="J112" s="47"/>
      <c r="K112" s="47"/>
      <c r="L112" s="47"/>
      <c r="M112" s="49"/>
      <c r="O112" s="47"/>
      <c r="P112" s="47"/>
      <c r="Q112" s="47"/>
      <c r="R112" s="47"/>
      <c r="S112" s="49"/>
      <c r="Y112" s="2"/>
    </row>
    <row r="113" spans="1:19">
      <c r="A113" s="47"/>
      <c r="B113" s="47"/>
      <c r="C113" s="47"/>
      <c r="D113" s="47"/>
      <c r="E113" s="47"/>
      <c r="F113" s="47"/>
      <c r="G113" s="47"/>
      <c r="H113" s="47"/>
      <c r="I113" s="47"/>
      <c r="J113" s="47"/>
      <c r="K113" s="47"/>
      <c r="L113" s="47"/>
      <c r="M113" s="47"/>
      <c r="O113" s="47"/>
      <c r="P113" s="47"/>
      <c r="Q113" s="47"/>
      <c r="R113" s="47"/>
      <c r="S113" s="47"/>
    </row>
    <row r="114" spans="1:19">
      <c r="A114" s="47"/>
      <c r="B114" s="47"/>
      <c r="C114" s="47"/>
      <c r="D114" s="47"/>
      <c r="E114" s="47"/>
      <c r="F114" s="47"/>
      <c r="G114" s="47"/>
      <c r="H114" s="47"/>
      <c r="I114" s="47"/>
      <c r="J114" s="47"/>
      <c r="K114" s="47"/>
      <c r="L114" s="47"/>
      <c r="M114" s="47"/>
      <c r="O114" s="47"/>
      <c r="P114" s="47"/>
      <c r="Q114" s="47"/>
      <c r="R114" s="47"/>
      <c r="S114" s="47"/>
    </row>
    <row r="115" spans="1:19">
      <c r="A115" s="47"/>
      <c r="B115" s="47"/>
      <c r="C115" s="47"/>
      <c r="D115" s="47"/>
      <c r="E115" s="47"/>
      <c r="F115" s="47"/>
      <c r="G115" s="47"/>
      <c r="H115" s="47"/>
      <c r="I115" s="47"/>
      <c r="J115" s="47"/>
      <c r="K115" s="47"/>
      <c r="L115" s="47"/>
      <c r="M115" s="47"/>
      <c r="O115" s="47"/>
      <c r="P115" s="47"/>
      <c r="Q115" s="47"/>
      <c r="R115" s="47"/>
      <c r="S115" s="47"/>
    </row>
    <row r="116" spans="1:19">
      <c r="A116" s="47"/>
      <c r="B116" s="47"/>
      <c r="C116" s="47"/>
      <c r="D116" s="47"/>
      <c r="E116" s="47"/>
      <c r="F116" s="47"/>
      <c r="G116" s="47"/>
      <c r="H116" s="47"/>
      <c r="I116" s="47"/>
      <c r="J116" s="47"/>
      <c r="K116" s="47"/>
      <c r="L116" s="47"/>
      <c r="M116" s="47"/>
      <c r="O116" s="47"/>
      <c r="P116" s="47"/>
      <c r="Q116" s="47"/>
      <c r="R116" s="47"/>
      <c r="S116" s="47"/>
    </row>
    <row r="117" spans="1:19">
      <c r="A117" s="47"/>
      <c r="B117" s="47"/>
      <c r="C117" s="47"/>
      <c r="D117" s="47"/>
      <c r="E117" s="47"/>
      <c r="F117" s="47"/>
      <c r="G117" s="47"/>
      <c r="H117" s="47"/>
      <c r="I117" s="47"/>
      <c r="J117" s="47"/>
      <c r="K117" s="47"/>
      <c r="L117" s="47"/>
      <c r="M117" s="47"/>
      <c r="O117" s="47"/>
      <c r="P117" s="47"/>
      <c r="Q117" s="47"/>
      <c r="R117" s="47"/>
      <c r="S117" s="47"/>
    </row>
    <row r="118" spans="1:19">
      <c r="A118" s="47"/>
      <c r="B118" s="47"/>
      <c r="C118" s="47"/>
      <c r="D118" s="47"/>
      <c r="E118" s="47"/>
      <c r="F118" s="47"/>
      <c r="G118" s="47"/>
      <c r="H118" s="47"/>
      <c r="I118" s="47"/>
      <c r="J118" s="47"/>
      <c r="K118" s="47"/>
      <c r="L118" s="47"/>
      <c r="M118" s="47"/>
    </row>
    <row r="119" spans="1:19">
      <c r="A119" s="47"/>
      <c r="B119" s="47"/>
      <c r="C119" s="47"/>
      <c r="D119" s="47"/>
      <c r="E119" s="47"/>
      <c r="F119" s="47"/>
      <c r="G119" s="47"/>
      <c r="H119" s="47"/>
      <c r="I119" s="47"/>
      <c r="J119" s="47"/>
      <c r="K119" s="47"/>
      <c r="L119" s="47"/>
      <c r="M119" s="47"/>
    </row>
    <row r="120" spans="1:19">
      <c r="A120" s="47"/>
      <c r="B120" s="47"/>
      <c r="C120" s="47"/>
      <c r="D120" s="47"/>
      <c r="E120" s="47"/>
      <c r="F120" s="47"/>
      <c r="G120" s="47"/>
      <c r="H120" s="47"/>
      <c r="I120" s="47"/>
      <c r="J120" s="47"/>
      <c r="K120" s="47"/>
      <c r="L120" s="47"/>
      <c r="M120" s="47"/>
    </row>
    <row r="121" spans="1:19">
      <c r="A121" s="47"/>
      <c r="B121" s="47"/>
      <c r="C121" s="47"/>
      <c r="D121" s="47"/>
      <c r="E121" s="47"/>
      <c r="F121" s="47"/>
      <c r="G121" s="47"/>
      <c r="H121" s="47"/>
      <c r="I121" s="47"/>
      <c r="J121" s="47"/>
      <c r="K121" s="47"/>
      <c r="L121" s="47"/>
      <c r="M121" s="47"/>
    </row>
    <row r="122" spans="1:19">
      <c r="A122" s="47"/>
      <c r="B122" s="47"/>
      <c r="C122" s="47"/>
      <c r="D122" s="47"/>
      <c r="E122" s="47"/>
      <c r="F122" s="47"/>
      <c r="G122" s="47"/>
      <c r="H122" s="47"/>
      <c r="I122" s="47"/>
      <c r="J122" s="47"/>
      <c r="K122" s="47"/>
      <c r="L122" s="47"/>
      <c r="M122" s="47"/>
    </row>
    <row r="123" spans="1:19">
      <c r="A123" s="47"/>
      <c r="B123" s="47"/>
      <c r="C123" s="47"/>
      <c r="D123" s="47"/>
      <c r="E123" s="47"/>
      <c r="F123" s="47"/>
      <c r="G123" s="47"/>
      <c r="H123" s="47"/>
      <c r="I123" s="47"/>
      <c r="J123" s="47"/>
      <c r="K123" s="47"/>
      <c r="L123" s="47"/>
      <c r="M123" s="47"/>
    </row>
    <row r="124" spans="1:19">
      <c r="A124" s="47"/>
      <c r="B124" s="47"/>
      <c r="C124" s="47"/>
      <c r="D124" s="47"/>
      <c r="E124" s="47"/>
      <c r="F124" s="47"/>
      <c r="G124" s="47"/>
      <c r="H124" s="47"/>
      <c r="I124" s="47"/>
      <c r="J124" s="47"/>
      <c r="K124" s="47"/>
      <c r="L124" s="47"/>
      <c r="M124" s="47"/>
    </row>
    <row r="125" spans="1:19">
      <c r="A125" s="47"/>
      <c r="B125" s="47"/>
      <c r="C125" s="47"/>
      <c r="D125" s="47"/>
      <c r="E125" s="47"/>
      <c r="F125" s="47"/>
      <c r="G125" s="47"/>
      <c r="H125" s="47"/>
      <c r="I125" s="47"/>
      <c r="J125" s="47"/>
      <c r="K125" s="47"/>
      <c r="L125" s="47"/>
      <c r="M125" s="47"/>
    </row>
    <row r="126" spans="1:19">
      <c r="A126" s="47"/>
      <c r="B126" s="47"/>
      <c r="C126" s="47"/>
      <c r="D126" s="47"/>
      <c r="E126" s="47"/>
      <c r="F126" s="47"/>
      <c r="G126" s="47"/>
      <c r="H126" s="47"/>
      <c r="I126" s="47"/>
      <c r="J126" s="47"/>
      <c r="K126" s="47"/>
      <c r="L126" s="47"/>
      <c r="M126" s="47"/>
    </row>
    <row r="127" spans="1:19">
      <c r="A127" s="47"/>
      <c r="B127" s="47"/>
      <c r="C127" s="47"/>
      <c r="D127" s="47"/>
      <c r="E127" s="47"/>
      <c r="F127" s="47"/>
      <c r="G127" s="47"/>
      <c r="H127" s="47"/>
      <c r="I127" s="47"/>
      <c r="J127" s="47"/>
      <c r="K127" s="47"/>
      <c r="L127" s="47"/>
      <c r="M127" s="47"/>
    </row>
    <row r="128" spans="1:19">
      <c r="A128" s="47"/>
      <c r="B128" s="47"/>
      <c r="C128" s="47"/>
      <c r="D128" s="47"/>
      <c r="E128" s="47"/>
      <c r="F128" s="47"/>
      <c r="G128" s="47"/>
      <c r="H128" s="47"/>
      <c r="I128" s="47"/>
      <c r="J128" s="47"/>
      <c r="K128" s="47"/>
      <c r="L128" s="47"/>
      <c r="M128" s="47"/>
    </row>
    <row r="129" spans="1:13">
      <c r="A129" s="47"/>
      <c r="B129" s="47"/>
      <c r="C129" s="47"/>
      <c r="D129" s="47"/>
      <c r="E129" s="47"/>
      <c r="F129" s="47"/>
      <c r="G129" s="47"/>
      <c r="H129" s="47"/>
      <c r="I129" s="47"/>
      <c r="J129" s="47"/>
      <c r="K129" s="47"/>
      <c r="L129" s="47"/>
      <c r="M129" s="47"/>
    </row>
    <row r="130" spans="1:13">
      <c r="A130" s="47"/>
      <c r="B130" s="47"/>
      <c r="C130" s="47"/>
      <c r="D130" s="47"/>
      <c r="E130" s="47"/>
      <c r="F130" s="47"/>
      <c r="G130" s="47"/>
      <c r="H130" s="47"/>
      <c r="I130" s="47"/>
      <c r="J130" s="47"/>
      <c r="K130" s="47"/>
      <c r="L130" s="47"/>
      <c r="M130" s="47"/>
    </row>
    <row r="131" spans="1:13">
      <c r="A131" s="47"/>
      <c r="B131" s="47"/>
      <c r="C131" s="47"/>
      <c r="D131" s="47"/>
      <c r="E131" s="47"/>
      <c r="F131" s="47"/>
      <c r="G131" s="47"/>
      <c r="H131" s="47"/>
      <c r="I131" s="47"/>
      <c r="J131" s="47"/>
      <c r="K131" s="47"/>
      <c r="L131" s="47"/>
      <c r="M131" s="47"/>
    </row>
    <row r="132" spans="1:13">
      <c r="A132" s="47"/>
      <c r="B132" s="47"/>
      <c r="C132" s="47"/>
      <c r="D132" s="47"/>
      <c r="E132" s="47"/>
      <c r="F132" s="47"/>
      <c r="G132" s="47"/>
      <c r="H132" s="47"/>
      <c r="I132" s="47"/>
      <c r="J132" s="47"/>
      <c r="K132" s="47"/>
      <c r="L132" s="47"/>
      <c r="M132" s="47"/>
    </row>
    <row r="133" spans="1:13">
      <c r="A133" s="47"/>
      <c r="B133" s="47"/>
      <c r="C133" s="47"/>
      <c r="D133" s="47"/>
      <c r="E133" s="47"/>
      <c r="F133" s="47"/>
      <c r="G133" s="47"/>
      <c r="H133" s="47"/>
      <c r="I133" s="47"/>
      <c r="J133" s="47"/>
      <c r="K133" s="47"/>
      <c r="L133" s="47"/>
      <c r="M133" s="47"/>
    </row>
    <row r="134" spans="1:13">
      <c r="A134" s="47"/>
      <c r="B134" s="47"/>
      <c r="C134" s="47"/>
      <c r="D134" s="47"/>
      <c r="E134" s="47"/>
      <c r="F134" s="47"/>
      <c r="G134" s="47"/>
      <c r="H134" s="47"/>
      <c r="I134" s="47"/>
      <c r="J134" s="47"/>
      <c r="K134" s="47"/>
      <c r="L134" s="47"/>
      <c r="M134" s="47"/>
    </row>
    <row r="135" spans="1:13">
      <c r="A135" s="47"/>
      <c r="B135" s="47"/>
      <c r="C135" s="47"/>
      <c r="D135" s="47"/>
      <c r="E135" s="47"/>
      <c r="F135" s="47"/>
      <c r="G135" s="47"/>
      <c r="H135" s="47"/>
      <c r="I135" s="47"/>
      <c r="J135" s="47"/>
      <c r="K135" s="47"/>
      <c r="L135" s="47"/>
      <c r="M135" s="47"/>
    </row>
    <row r="136" spans="1:13">
      <c r="A136" s="47"/>
      <c r="B136" s="47"/>
      <c r="C136" s="47"/>
      <c r="D136" s="47"/>
      <c r="E136" s="47"/>
      <c r="F136" s="47"/>
      <c r="G136" s="47"/>
      <c r="H136" s="47"/>
      <c r="I136" s="47"/>
      <c r="J136" s="47"/>
      <c r="K136" s="47"/>
      <c r="L136" s="47"/>
      <c r="M136" s="47"/>
    </row>
    <row r="137" spans="1:13">
      <c r="A137" s="47"/>
      <c r="B137" s="47"/>
      <c r="C137" s="47"/>
      <c r="D137" s="47"/>
      <c r="E137" s="47"/>
      <c r="F137" s="47"/>
      <c r="G137" s="47"/>
      <c r="H137" s="47"/>
      <c r="I137" s="47"/>
      <c r="J137" s="47"/>
      <c r="K137" s="47"/>
      <c r="L137" s="47"/>
      <c r="M137" s="47"/>
    </row>
    <row r="138" spans="1:13">
      <c r="A138" s="47"/>
      <c r="B138" s="47"/>
      <c r="C138" s="47"/>
      <c r="D138" s="47"/>
      <c r="E138" s="47"/>
      <c r="F138" s="47"/>
      <c r="G138" s="47"/>
      <c r="H138" s="47"/>
      <c r="I138" s="47"/>
      <c r="J138" s="47"/>
      <c r="K138" s="47"/>
      <c r="L138" s="47"/>
      <c r="M138" s="47"/>
    </row>
    <row r="139" spans="1:13">
      <c r="A139" s="47"/>
      <c r="B139" s="47"/>
      <c r="C139" s="47"/>
      <c r="D139" s="47"/>
      <c r="E139" s="47"/>
      <c r="F139" s="47"/>
      <c r="G139" s="47"/>
      <c r="H139" s="47"/>
      <c r="I139" s="47"/>
      <c r="J139" s="47"/>
      <c r="K139" s="47"/>
      <c r="L139" s="47"/>
      <c r="M139" s="47"/>
    </row>
    <row r="140" spans="1:13">
      <c r="A140" s="47"/>
      <c r="B140" s="47"/>
      <c r="C140" s="47"/>
      <c r="D140" s="47"/>
      <c r="E140" s="47"/>
      <c r="F140" s="47"/>
      <c r="G140" s="47"/>
      <c r="H140" s="47"/>
      <c r="I140" s="47"/>
      <c r="J140" s="47"/>
      <c r="K140" s="47"/>
      <c r="L140" s="47"/>
      <c r="M140" s="47"/>
    </row>
    <row r="141" spans="1:13">
      <c r="A141" s="47"/>
      <c r="B141" s="47"/>
      <c r="C141" s="47"/>
      <c r="D141" s="47"/>
      <c r="E141" s="47"/>
      <c r="F141" s="47"/>
      <c r="G141" s="47"/>
      <c r="H141" s="47"/>
      <c r="I141" s="47"/>
      <c r="J141" s="47"/>
      <c r="K141" s="47"/>
      <c r="L141" s="47"/>
      <c r="M141" s="47"/>
    </row>
    <row r="142" spans="1:13">
      <c r="A142" s="47"/>
      <c r="B142" s="47"/>
      <c r="C142" s="47"/>
      <c r="D142" s="47"/>
      <c r="E142" s="47"/>
      <c r="F142" s="47"/>
      <c r="G142" s="47"/>
      <c r="H142" s="47"/>
      <c r="I142" s="47"/>
      <c r="J142" s="47"/>
      <c r="K142" s="47"/>
      <c r="L142" s="47"/>
      <c r="M142" s="47"/>
    </row>
    <row r="143" spans="1:13">
      <c r="A143" s="47"/>
      <c r="B143" s="47"/>
      <c r="C143" s="47"/>
      <c r="D143" s="47"/>
      <c r="E143" s="47"/>
      <c r="F143" s="47"/>
      <c r="G143" s="47"/>
      <c r="H143" s="47"/>
      <c r="I143" s="47"/>
      <c r="J143" s="47"/>
      <c r="K143" s="47"/>
      <c r="L143" s="47"/>
      <c r="M143" s="47"/>
    </row>
    <row r="144" spans="1:13">
      <c r="A144" s="47"/>
      <c r="B144" s="47"/>
      <c r="C144" s="47"/>
      <c r="D144" s="47"/>
      <c r="E144" s="47"/>
      <c r="F144" s="47"/>
      <c r="G144" s="47"/>
      <c r="H144" s="47"/>
      <c r="I144" s="47"/>
      <c r="J144" s="47"/>
      <c r="K144" s="47"/>
      <c r="L144" s="47"/>
      <c r="M144" s="47"/>
    </row>
    <row r="145" spans="1:13">
      <c r="A145" s="47"/>
      <c r="B145" s="47"/>
      <c r="C145" s="47"/>
      <c r="D145" s="47"/>
      <c r="E145" s="47"/>
      <c r="F145" s="47"/>
      <c r="G145" s="47"/>
      <c r="H145" s="47"/>
      <c r="I145" s="47"/>
      <c r="J145" s="47"/>
      <c r="K145" s="47"/>
      <c r="L145" s="47"/>
      <c r="M145" s="47"/>
    </row>
    <row r="146" spans="1:13">
      <c r="A146" s="47"/>
      <c r="B146" s="47"/>
      <c r="C146" s="47"/>
      <c r="D146" s="47"/>
      <c r="E146" s="47"/>
      <c r="F146" s="47"/>
      <c r="G146" s="47"/>
      <c r="H146" s="47"/>
      <c r="I146" s="47"/>
      <c r="J146" s="47"/>
      <c r="K146" s="47"/>
      <c r="L146" s="47"/>
      <c r="M146" s="47"/>
    </row>
    <row r="147" spans="1:13">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row r="270" spans="1:13">
      <c r="A270" s="47"/>
      <c r="B270" s="47"/>
      <c r="C270" s="47"/>
      <c r="D270" s="47"/>
      <c r="E270" s="47"/>
      <c r="F270" s="47"/>
      <c r="G270" s="47"/>
      <c r="H270" s="47"/>
      <c r="I270" s="47"/>
      <c r="J270" s="47"/>
      <c r="K270" s="47"/>
      <c r="L270" s="47"/>
      <c r="M270" s="47"/>
    </row>
    <row r="271" spans="1:13">
      <c r="A271" s="47"/>
      <c r="B271" s="47"/>
      <c r="C271" s="47"/>
      <c r="D271" s="47"/>
      <c r="E271" s="47"/>
      <c r="F271" s="47"/>
      <c r="G271" s="47"/>
      <c r="H271" s="47"/>
      <c r="I271" s="47"/>
      <c r="J271" s="47"/>
      <c r="K271" s="47"/>
      <c r="L271" s="47"/>
      <c r="M271" s="47"/>
    </row>
    <row r="272" spans="1:13">
      <c r="A272" s="47"/>
      <c r="B272" s="47"/>
      <c r="C272" s="47"/>
      <c r="D272" s="47"/>
      <c r="E272" s="47"/>
      <c r="F272" s="47"/>
      <c r="G272" s="47"/>
      <c r="H272" s="47"/>
      <c r="I272" s="47"/>
      <c r="J272" s="47"/>
      <c r="K272" s="47"/>
      <c r="L272" s="47"/>
      <c r="M272" s="47"/>
    </row>
    <row r="273" spans="1:13">
      <c r="A273" s="47"/>
      <c r="B273" s="47"/>
      <c r="C273" s="47"/>
      <c r="D273" s="47"/>
      <c r="E273" s="47"/>
      <c r="F273" s="47"/>
      <c r="G273" s="47"/>
      <c r="H273" s="47"/>
      <c r="I273" s="47"/>
      <c r="J273" s="47"/>
      <c r="K273" s="47"/>
      <c r="L273" s="47"/>
      <c r="M273" s="47"/>
    </row>
    <row r="274" spans="1:13">
      <c r="A274" s="47"/>
      <c r="B274" s="47"/>
      <c r="C274" s="47"/>
      <c r="D274" s="47"/>
      <c r="E274" s="47"/>
      <c r="F274" s="47"/>
      <c r="G274" s="47"/>
      <c r="H274" s="47"/>
      <c r="I274" s="47"/>
      <c r="J274" s="47"/>
      <c r="K274" s="47"/>
      <c r="L274" s="47"/>
      <c r="M274" s="47"/>
    </row>
    <row r="275" spans="1:13">
      <c r="A275" s="47"/>
      <c r="B275" s="47"/>
      <c r="C275" s="47"/>
      <c r="D275" s="47"/>
      <c r="E275" s="47"/>
      <c r="F275" s="47"/>
      <c r="G275" s="47"/>
      <c r="H275" s="47"/>
      <c r="I275" s="47"/>
      <c r="J275" s="47"/>
      <c r="K275" s="47"/>
      <c r="L275" s="47"/>
      <c r="M275" s="47"/>
    </row>
    <row r="276" spans="1:13">
      <c r="A276" s="47"/>
      <c r="B276" s="47"/>
      <c r="C276" s="47"/>
      <c r="D276" s="47"/>
      <c r="E276" s="47"/>
      <c r="F276" s="47"/>
      <c r="G276" s="47"/>
      <c r="H276" s="47"/>
      <c r="I276" s="47"/>
      <c r="J276" s="47"/>
      <c r="K276" s="47"/>
      <c r="L276" s="47"/>
      <c r="M276" s="47"/>
    </row>
    <row r="277" spans="1:13">
      <c r="A277" s="47"/>
      <c r="B277" s="47"/>
      <c r="C277" s="47"/>
      <c r="D277" s="47"/>
      <c r="E277" s="47"/>
      <c r="F277" s="47"/>
      <c r="G277" s="47"/>
      <c r="H277" s="47"/>
      <c r="I277" s="47"/>
      <c r="J277" s="47"/>
      <c r="K277" s="47"/>
      <c r="L277" s="47"/>
      <c r="M277" s="47"/>
    </row>
  </sheetData>
  <sheetProtection algorithmName="SHA-512" hashValue="VfnsW9NDk71xm8z9a/lCX9svie+u5s0w5El0HNUbdXNWjoy0yQM8k+AHB8mktqyrD7+U6WibTWi8OnnDP1y3CA==" saltValue="umgCAkki1pXhItl+OzuN1w==" spinCount="100000" sheet="1" selectLockedCells="1"/>
  <mergeCells count="52">
    <mergeCell ref="H18:I18"/>
    <mergeCell ref="G63:H63"/>
    <mergeCell ref="G60:I61"/>
    <mergeCell ref="H20:I20"/>
    <mergeCell ref="D3:E3"/>
    <mergeCell ref="F3:I3"/>
    <mergeCell ref="B4:H4"/>
    <mergeCell ref="B7:I7"/>
    <mergeCell ref="H12:I12"/>
    <mergeCell ref="H13:I13"/>
    <mergeCell ref="H14:I14"/>
    <mergeCell ref="H16:I16"/>
    <mergeCell ref="H17:I17"/>
    <mergeCell ref="H19:I19"/>
    <mergeCell ref="B34:B38"/>
    <mergeCell ref="E34:F34"/>
    <mergeCell ref="B59:B63"/>
    <mergeCell ref="E59:F59"/>
    <mergeCell ref="E60:F61"/>
    <mergeCell ref="C61:D61"/>
    <mergeCell ref="E62:F62"/>
    <mergeCell ref="E63:F63"/>
    <mergeCell ref="E35:F36"/>
    <mergeCell ref="C36:D36"/>
    <mergeCell ref="E37:F37"/>
    <mergeCell ref="E38:F38"/>
    <mergeCell ref="G38:H38"/>
    <mergeCell ref="G35:I36"/>
    <mergeCell ref="G49:I50"/>
    <mergeCell ref="G45:H45"/>
    <mergeCell ref="G42:I43"/>
    <mergeCell ref="B48:B52"/>
    <mergeCell ref="C50:D50"/>
    <mergeCell ref="B41:B45"/>
    <mergeCell ref="C43:D43"/>
    <mergeCell ref="E41:F41"/>
    <mergeCell ref="E42:F43"/>
    <mergeCell ref="E44:F44"/>
    <mergeCell ref="E45:F45"/>
    <mergeCell ref="E48:F48"/>
    <mergeCell ref="E49:F50"/>
    <mergeCell ref="E51:F51"/>
    <mergeCell ref="E52:F52"/>
    <mergeCell ref="G52:H52"/>
    <mergeCell ref="B54:B58"/>
    <mergeCell ref="E54:F54"/>
    <mergeCell ref="E55:F56"/>
    <mergeCell ref="G55:I56"/>
    <mergeCell ref="C56:D56"/>
    <mergeCell ref="E57:F57"/>
    <mergeCell ref="E58:F58"/>
    <mergeCell ref="G58:H58"/>
  </mergeCells>
  <phoneticPr fontId="8" type="noConversion"/>
  <conditionalFormatting sqref="E32:E33 E38 E52:E53">
    <cfRule type="expression" dxfId="55" priority="17" stopIfTrue="1">
      <formula>(#REF!="")</formula>
    </cfRule>
    <cfRule type="expression" dxfId="54" priority="18" stopIfTrue="1">
      <formula>OR(#REF!="ERROR: Rating must be in 0.5 star increment")</formula>
    </cfRule>
  </conditionalFormatting>
  <conditionalFormatting sqref="E45:E47">
    <cfRule type="expression" dxfId="53" priority="11" stopIfTrue="1">
      <formula>(#REF!="")</formula>
    </cfRule>
    <cfRule type="expression" dxfId="52" priority="12" stopIfTrue="1">
      <formula>OR(#REF!="ERROR: Rating must be in 0.5 star increment")</formula>
    </cfRule>
  </conditionalFormatting>
  <conditionalFormatting sqref="E58:E63">
    <cfRule type="expression" dxfId="51" priority="1" stopIfTrue="1">
      <formula>(#REF!="")</formula>
    </cfRule>
    <cfRule type="expression" dxfId="50" priority="2" stopIfTrue="1">
      <formula>OR(#REF!="ERROR: Rating must be in 0.5 star increment")</formula>
    </cfRule>
  </conditionalFormatting>
  <conditionalFormatting sqref="E63">
    <cfRule type="expression" dxfId="49" priority="19" stopIfTrue="1">
      <formula>(#REF!="")</formula>
    </cfRule>
    <cfRule type="expression" dxfId="48" priority="20" stopIfTrue="1">
      <formula>OR(#REF!="ERROR: Rating must be in 0.5 star increment")</formula>
    </cfRule>
  </conditionalFormatting>
  <conditionalFormatting sqref="F30">
    <cfRule type="expression" dxfId="47" priority="23" stopIfTrue="1">
      <formula>OR(#REF!="ERROR: Rating must be in 0.5 star increment")</formula>
    </cfRule>
  </conditionalFormatting>
  <conditionalFormatting sqref="F53">
    <cfRule type="expression" dxfId="46" priority="5" stopIfTrue="1">
      <formula>(#REF!="")</formula>
    </cfRule>
    <cfRule type="expression" dxfId="45" priority="6" stopIfTrue="1">
      <formula>OR(#REF!="ERROR: Rating must be in 0.5 star increment")</formula>
    </cfRule>
  </conditionalFormatting>
  <conditionalFormatting sqref="F68:F88">
    <cfRule type="expression" dxfId="44" priority="9" stopIfTrue="1">
      <formula>(#REF!="")</formula>
    </cfRule>
    <cfRule type="expression" dxfId="43" priority="10" stopIfTrue="1">
      <formula>OR(#REF!="ERROR: Rating must be in 0.5 star increment")</formula>
    </cfRule>
  </conditionalFormatting>
  <conditionalFormatting sqref="H20 H25">
    <cfRule type="expression" dxfId="42" priority="22" stopIfTrue="1">
      <formula>($B$17="ERROR: Percentage breakdown must total 100%")</formula>
    </cfRule>
  </conditionalFormatting>
  <conditionalFormatting sqref="H16:I17 H18 H19:I19">
    <cfRule type="expression" dxfId="41" priority="3" stopIfTrue="1">
      <formula>($B$17="ERROR: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55:D65556 JF65555:JF65556 TB65555:TB65556 ACX65555:ACX65556 AMT65555:AMT65556 AWP65555:AWP65556 BGL65555:BGL65556 BQH65555:BQH65556 CAD65555:CAD65556 CJZ65555:CJZ65556 CTV65555:CTV65556 DDR65555:DDR65556 DNN65555:DNN65556 DXJ65555:DXJ65556 EHF65555:EHF65556 ERB65555:ERB65556 FAX65555:FAX65556 FKT65555:FKT65556 FUP65555:FUP65556 GEL65555:GEL65556 GOH65555:GOH65556 GYD65555:GYD65556 HHZ65555:HHZ65556 HRV65555:HRV65556 IBR65555:IBR65556 ILN65555:ILN65556 IVJ65555:IVJ65556 JFF65555:JFF65556 JPB65555:JPB65556 JYX65555:JYX65556 KIT65555:KIT65556 KSP65555:KSP65556 LCL65555:LCL65556 LMH65555:LMH65556 LWD65555:LWD65556 MFZ65555:MFZ65556 MPV65555:MPV65556 MZR65555:MZR65556 NJN65555:NJN65556 NTJ65555:NTJ65556 ODF65555:ODF65556 ONB65555:ONB65556 OWX65555:OWX65556 PGT65555:PGT65556 PQP65555:PQP65556 QAL65555:QAL65556 QKH65555:QKH65556 QUD65555:QUD65556 RDZ65555:RDZ65556 RNV65555:RNV65556 RXR65555:RXR65556 SHN65555:SHN65556 SRJ65555:SRJ65556 TBF65555:TBF65556 TLB65555:TLB65556 TUX65555:TUX65556 UET65555:UET65556 UOP65555:UOP65556 UYL65555:UYL65556 VIH65555:VIH65556 VSD65555:VSD65556 WBZ65555:WBZ65556 WLV65555:WLV65556 WVR65555:WVR65556 D131091:D131092 JF131091:JF131092 TB131091:TB131092 ACX131091:ACX131092 AMT131091:AMT131092 AWP131091:AWP131092 BGL131091:BGL131092 BQH131091:BQH131092 CAD131091:CAD131092 CJZ131091:CJZ131092 CTV131091:CTV131092 DDR131091:DDR131092 DNN131091:DNN131092 DXJ131091:DXJ131092 EHF131091:EHF131092 ERB131091:ERB131092 FAX131091:FAX131092 FKT131091:FKT131092 FUP131091:FUP131092 GEL131091:GEL131092 GOH131091:GOH131092 GYD131091:GYD131092 HHZ131091:HHZ131092 HRV131091:HRV131092 IBR131091:IBR131092 ILN131091:ILN131092 IVJ131091:IVJ131092 JFF131091:JFF131092 JPB131091:JPB131092 JYX131091:JYX131092 KIT131091:KIT131092 KSP131091:KSP131092 LCL131091:LCL131092 LMH131091:LMH131092 LWD131091:LWD131092 MFZ131091:MFZ131092 MPV131091:MPV131092 MZR131091:MZR131092 NJN131091:NJN131092 NTJ131091:NTJ131092 ODF131091:ODF131092 ONB131091:ONB131092 OWX131091:OWX131092 PGT131091:PGT131092 PQP131091:PQP131092 QAL131091:QAL131092 QKH131091:QKH131092 QUD131091:QUD131092 RDZ131091:RDZ131092 RNV131091:RNV131092 RXR131091:RXR131092 SHN131091:SHN131092 SRJ131091:SRJ131092 TBF131091:TBF131092 TLB131091:TLB131092 TUX131091:TUX131092 UET131091:UET131092 UOP131091:UOP131092 UYL131091:UYL131092 VIH131091:VIH131092 VSD131091:VSD131092 WBZ131091:WBZ131092 WLV131091:WLV131092 WVR131091:WVR131092 D196627:D196628 JF196627:JF196628 TB196627:TB196628 ACX196627:ACX196628 AMT196627:AMT196628 AWP196627:AWP196628 BGL196627:BGL196628 BQH196627:BQH196628 CAD196627:CAD196628 CJZ196627:CJZ196628 CTV196627:CTV196628 DDR196627:DDR196628 DNN196627:DNN196628 DXJ196627:DXJ196628 EHF196627:EHF196628 ERB196627:ERB196628 FAX196627:FAX196628 FKT196627:FKT196628 FUP196627:FUP196628 GEL196627:GEL196628 GOH196627:GOH196628 GYD196627:GYD196628 HHZ196627:HHZ196628 HRV196627:HRV196628 IBR196627:IBR196628 ILN196627:ILN196628 IVJ196627:IVJ196628 JFF196627:JFF196628 JPB196627:JPB196628 JYX196627:JYX196628 KIT196627:KIT196628 KSP196627:KSP196628 LCL196627:LCL196628 LMH196627:LMH196628 LWD196627:LWD196628 MFZ196627:MFZ196628 MPV196627:MPV196628 MZR196627:MZR196628 NJN196627:NJN196628 NTJ196627:NTJ196628 ODF196627:ODF196628 ONB196627:ONB196628 OWX196627:OWX196628 PGT196627:PGT196628 PQP196627:PQP196628 QAL196627:QAL196628 QKH196627:QKH196628 QUD196627:QUD196628 RDZ196627:RDZ196628 RNV196627:RNV196628 RXR196627:RXR196628 SHN196627:SHN196628 SRJ196627:SRJ196628 TBF196627:TBF196628 TLB196627:TLB196628 TUX196627:TUX196628 UET196627:UET196628 UOP196627:UOP196628 UYL196627:UYL196628 VIH196627:VIH196628 VSD196627:VSD196628 WBZ196627:WBZ196628 WLV196627:WLV196628 WVR196627:WVR196628 D262163:D262164 JF262163:JF262164 TB262163:TB262164 ACX262163:ACX262164 AMT262163:AMT262164 AWP262163:AWP262164 BGL262163:BGL262164 BQH262163:BQH262164 CAD262163:CAD262164 CJZ262163:CJZ262164 CTV262163:CTV262164 DDR262163:DDR262164 DNN262163:DNN262164 DXJ262163:DXJ262164 EHF262163:EHF262164 ERB262163:ERB262164 FAX262163:FAX262164 FKT262163:FKT262164 FUP262163:FUP262164 GEL262163:GEL262164 GOH262163:GOH262164 GYD262163:GYD262164 HHZ262163:HHZ262164 HRV262163:HRV262164 IBR262163:IBR262164 ILN262163:ILN262164 IVJ262163:IVJ262164 JFF262163:JFF262164 JPB262163:JPB262164 JYX262163:JYX262164 KIT262163:KIT262164 KSP262163:KSP262164 LCL262163:LCL262164 LMH262163:LMH262164 LWD262163:LWD262164 MFZ262163:MFZ262164 MPV262163:MPV262164 MZR262163:MZR262164 NJN262163:NJN262164 NTJ262163:NTJ262164 ODF262163:ODF262164 ONB262163:ONB262164 OWX262163:OWX262164 PGT262163:PGT262164 PQP262163:PQP262164 QAL262163:QAL262164 QKH262163:QKH262164 QUD262163:QUD262164 RDZ262163:RDZ262164 RNV262163:RNV262164 RXR262163:RXR262164 SHN262163:SHN262164 SRJ262163:SRJ262164 TBF262163:TBF262164 TLB262163:TLB262164 TUX262163:TUX262164 UET262163:UET262164 UOP262163:UOP262164 UYL262163:UYL262164 VIH262163:VIH262164 VSD262163:VSD262164 WBZ262163:WBZ262164 WLV262163:WLV262164 WVR262163:WVR262164 D327699:D327700 JF327699:JF327700 TB327699:TB327700 ACX327699:ACX327700 AMT327699:AMT327700 AWP327699:AWP327700 BGL327699:BGL327700 BQH327699:BQH327700 CAD327699:CAD327700 CJZ327699:CJZ327700 CTV327699:CTV327700 DDR327699:DDR327700 DNN327699:DNN327700 DXJ327699:DXJ327700 EHF327699:EHF327700 ERB327699:ERB327700 FAX327699:FAX327700 FKT327699:FKT327700 FUP327699:FUP327700 GEL327699:GEL327700 GOH327699:GOH327700 GYD327699:GYD327700 HHZ327699:HHZ327700 HRV327699:HRV327700 IBR327699:IBR327700 ILN327699:ILN327700 IVJ327699:IVJ327700 JFF327699:JFF327700 JPB327699:JPB327700 JYX327699:JYX327700 KIT327699:KIT327700 KSP327699:KSP327700 LCL327699:LCL327700 LMH327699:LMH327700 LWD327699:LWD327700 MFZ327699:MFZ327700 MPV327699:MPV327700 MZR327699:MZR327700 NJN327699:NJN327700 NTJ327699:NTJ327700 ODF327699:ODF327700 ONB327699:ONB327700 OWX327699:OWX327700 PGT327699:PGT327700 PQP327699:PQP327700 QAL327699:QAL327700 QKH327699:QKH327700 QUD327699:QUD327700 RDZ327699:RDZ327700 RNV327699:RNV327700 RXR327699:RXR327700 SHN327699:SHN327700 SRJ327699:SRJ327700 TBF327699:TBF327700 TLB327699:TLB327700 TUX327699:TUX327700 UET327699:UET327700 UOP327699:UOP327700 UYL327699:UYL327700 VIH327699:VIH327700 VSD327699:VSD327700 WBZ327699:WBZ327700 WLV327699:WLV327700 WVR327699:WVR327700 D393235:D393236 JF393235:JF393236 TB393235:TB393236 ACX393235:ACX393236 AMT393235:AMT393236 AWP393235:AWP393236 BGL393235:BGL393236 BQH393235:BQH393236 CAD393235:CAD393236 CJZ393235:CJZ393236 CTV393235:CTV393236 DDR393235:DDR393236 DNN393235:DNN393236 DXJ393235:DXJ393236 EHF393235:EHF393236 ERB393235:ERB393236 FAX393235:FAX393236 FKT393235:FKT393236 FUP393235:FUP393236 GEL393235:GEL393236 GOH393235:GOH393236 GYD393235:GYD393236 HHZ393235:HHZ393236 HRV393235:HRV393236 IBR393235:IBR393236 ILN393235:ILN393236 IVJ393235:IVJ393236 JFF393235:JFF393236 JPB393235:JPB393236 JYX393235:JYX393236 KIT393235:KIT393236 KSP393235:KSP393236 LCL393235:LCL393236 LMH393235:LMH393236 LWD393235:LWD393236 MFZ393235:MFZ393236 MPV393235:MPV393236 MZR393235:MZR393236 NJN393235:NJN393236 NTJ393235:NTJ393236 ODF393235:ODF393236 ONB393235:ONB393236 OWX393235:OWX393236 PGT393235:PGT393236 PQP393235:PQP393236 QAL393235:QAL393236 QKH393235:QKH393236 QUD393235:QUD393236 RDZ393235:RDZ393236 RNV393235:RNV393236 RXR393235:RXR393236 SHN393235:SHN393236 SRJ393235:SRJ393236 TBF393235:TBF393236 TLB393235:TLB393236 TUX393235:TUX393236 UET393235:UET393236 UOP393235:UOP393236 UYL393235:UYL393236 VIH393235:VIH393236 VSD393235:VSD393236 WBZ393235:WBZ393236 WLV393235:WLV393236 WVR393235:WVR393236 D458771:D458772 JF458771:JF458772 TB458771:TB458772 ACX458771:ACX458772 AMT458771:AMT458772 AWP458771:AWP458772 BGL458771:BGL458772 BQH458771:BQH458772 CAD458771:CAD458772 CJZ458771:CJZ458772 CTV458771:CTV458772 DDR458771:DDR458772 DNN458771:DNN458772 DXJ458771:DXJ458772 EHF458771:EHF458772 ERB458771:ERB458772 FAX458771:FAX458772 FKT458771:FKT458772 FUP458771:FUP458772 GEL458771:GEL458772 GOH458771:GOH458772 GYD458771:GYD458772 HHZ458771:HHZ458772 HRV458771:HRV458772 IBR458771:IBR458772 ILN458771:ILN458772 IVJ458771:IVJ458772 JFF458771:JFF458772 JPB458771:JPB458772 JYX458771:JYX458772 KIT458771:KIT458772 KSP458771:KSP458772 LCL458771:LCL458772 LMH458771:LMH458772 LWD458771:LWD458772 MFZ458771:MFZ458772 MPV458771:MPV458772 MZR458771:MZR458772 NJN458771:NJN458772 NTJ458771:NTJ458772 ODF458771:ODF458772 ONB458771:ONB458772 OWX458771:OWX458772 PGT458771:PGT458772 PQP458771:PQP458772 QAL458771:QAL458772 QKH458771:QKH458772 QUD458771:QUD458772 RDZ458771:RDZ458772 RNV458771:RNV458772 RXR458771:RXR458772 SHN458771:SHN458772 SRJ458771:SRJ458772 TBF458771:TBF458772 TLB458771:TLB458772 TUX458771:TUX458772 UET458771:UET458772 UOP458771:UOP458772 UYL458771:UYL458772 VIH458771:VIH458772 VSD458771:VSD458772 WBZ458771:WBZ458772 WLV458771:WLV458772 WVR458771:WVR458772 D524307:D524308 JF524307:JF524308 TB524307:TB524308 ACX524307:ACX524308 AMT524307:AMT524308 AWP524307:AWP524308 BGL524307:BGL524308 BQH524307:BQH524308 CAD524307:CAD524308 CJZ524307:CJZ524308 CTV524307:CTV524308 DDR524307:DDR524308 DNN524307:DNN524308 DXJ524307:DXJ524308 EHF524307:EHF524308 ERB524307:ERB524308 FAX524307:FAX524308 FKT524307:FKT524308 FUP524307:FUP524308 GEL524307:GEL524308 GOH524307:GOH524308 GYD524307:GYD524308 HHZ524307:HHZ524308 HRV524307:HRV524308 IBR524307:IBR524308 ILN524307:ILN524308 IVJ524307:IVJ524308 JFF524307:JFF524308 JPB524307:JPB524308 JYX524307:JYX524308 KIT524307:KIT524308 KSP524307:KSP524308 LCL524307:LCL524308 LMH524307:LMH524308 LWD524307:LWD524308 MFZ524307:MFZ524308 MPV524307:MPV524308 MZR524307:MZR524308 NJN524307:NJN524308 NTJ524307:NTJ524308 ODF524307:ODF524308 ONB524307:ONB524308 OWX524307:OWX524308 PGT524307:PGT524308 PQP524307:PQP524308 QAL524307:QAL524308 QKH524307:QKH524308 QUD524307:QUD524308 RDZ524307:RDZ524308 RNV524307:RNV524308 RXR524307:RXR524308 SHN524307:SHN524308 SRJ524307:SRJ524308 TBF524307:TBF524308 TLB524307:TLB524308 TUX524307:TUX524308 UET524307:UET524308 UOP524307:UOP524308 UYL524307:UYL524308 VIH524307:VIH524308 VSD524307:VSD524308 WBZ524307:WBZ524308 WLV524307:WLV524308 WVR524307:WVR524308 D589843:D589844 JF589843:JF589844 TB589843:TB589844 ACX589843:ACX589844 AMT589843:AMT589844 AWP589843:AWP589844 BGL589843:BGL589844 BQH589843:BQH589844 CAD589843:CAD589844 CJZ589843:CJZ589844 CTV589843:CTV589844 DDR589843:DDR589844 DNN589843:DNN589844 DXJ589843:DXJ589844 EHF589843:EHF589844 ERB589843:ERB589844 FAX589843:FAX589844 FKT589843:FKT589844 FUP589843:FUP589844 GEL589843:GEL589844 GOH589843:GOH589844 GYD589843:GYD589844 HHZ589843:HHZ589844 HRV589843:HRV589844 IBR589843:IBR589844 ILN589843:ILN589844 IVJ589843:IVJ589844 JFF589843:JFF589844 JPB589843:JPB589844 JYX589843:JYX589844 KIT589843:KIT589844 KSP589843:KSP589844 LCL589843:LCL589844 LMH589843:LMH589844 LWD589843:LWD589844 MFZ589843:MFZ589844 MPV589843:MPV589844 MZR589843:MZR589844 NJN589843:NJN589844 NTJ589843:NTJ589844 ODF589843:ODF589844 ONB589843:ONB589844 OWX589843:OWX589844 PGT589843:PGT589844 PQP589843:PQP589844 QAL589843:QAL589844 QKH589843:QKH589844 QUD589843:QUD589844 RDZ589843:RDZ589844 RNV589843:RNV589844 RXR589843:RXR589844 SHN589843:SHN589844 SRJ589843:SRJ589844 TBF589843:TBF589844 TLB589843:TLB589844 TUX589843:TUX589844 UET589843:UET589844 UOP589843:UOP589844 UYL589843:UYL589844 VIH589843:VIH589844 VSD589843:VSD589844 WBZ589843:WBZ589844 WLV589843:WLV589844 WVR589843:WVR589844 D655379:D655380 JF655379:JF655380 TB655379:TB655380 ACX655379:ACX655380 AMT655379:AMT655380 AWP655379:AWP655380 BGL655379:BGL655380 BQH655379:BQH655380 CAD655379:CAD655380 CJZ655379:CJZ655380 CTV655379:CTV655380 DDR655379:DDR655380 DNN655379:DNN655380 DXJ655379:DXJ655380 EHF655379:EHF655380 ERB655379:ERB655380 FAX655379:FAX655380 FKT655379:FKT655380 FUP655379:FUP655380 GEL655379:GEL655380 GOH655379:GOH655380 GYD655379:GYD655380 HHZ655379:HHZ655380 HRV655379:HRV655380 IBR655379:IBR655380 ILN655379:ILN655380 IVJ655379:IVJ655380 JFF655379:JFF655380 JPB655379:JPB655380 JYX655379:JYX655380 KIT655379:KIT655380 KSP655379:KSP655380 LCL655379:LCL655380 LMH655379:LMH655380 LWD655379:LWD655380 MFZ655379:MFZ655380 MPV655379:MPV655380 MZR655379:MZR655380 NJN655379:NJN655380 NTJ655379:NTJ655380 ODF655379:ODF655380 ONB655379:ONB655380 OWX655379:OWX655380 PGT655379:PGT655380 PQP655379:PQP655380 QAL655379:QAL655380 QKH655379:QKH655380 QUD655379:QUD655380 RDZ655379:RDZ655380 RNV655379:RNV655380 RXR655379:RXR655380 SHN655379:SHN655380 SRJ655379:SRJ655380 TBF655379:TBF655380 TLB655379:TLB655380 TUX655379:TUX655380 UET655379:UET655380 UOP655379:UOP655380 UYL655379:UYL655380 VIH655379:VIH655380 VSD655379:VSD655380 WBZ655379:WBZ655380 WLV655379:WLV655380 WVR655379:WVR655380 D720915:D720916 JF720915:JF720916 TB720915:TB720916 ACX720915:ACX720916 AMT720915:AMT720916 AWP720915:AWP720916 BGL720915:BGL720916 BQH720915:BQH720916 CAD720915:CAD720916 CJZ720915:CJZ720916 CTV720915:CTV720916 DDR720915:DDR720916 DNN720915:DNN720916 DXJ720915:DXJ720916 EHF720915:EHF720916 ERB720915:ERB720916 FAX720915:FAX720916 FKT720915:FKT720916 FUP720915:FUP720916 GEL720915:GEL720916 GOH720915:GOH720916 GYD720915:GYD720916 HHZ720915:HHZ720916 HRV720915:HRV720916 IBR720915:IBR720916 ILN720915:ILN720916 IVJ720915:IVJ720916 JFF720915:JFF720916 JPB720915:JPB720916 JYX720915:JYX720916 KIT720915:KIT720916 KSP720915:KSP720916 LCL720915:LCL720916 LMH720915:LMH720916 LWD720915:LWD720916 MFZ720915:MFZ720916 MPV720915:MPV720916 MZR720915:MZR720916 NJN720915:NJN720916 NTJ720915:NTJ720916 ODF720915:ODF720916 ONB720915:ONB720916 OWX720915:OWX720916 PGT720915:PGT720916 PQP720915:PQP720916 QAL720915:QAL720916 QKH720915:QKH720916 QUD720915:QUD720916 RDZ720915:RDZ720916 RNV720915:RNV720916 RXR720915:RXR720916 SHN720915:SHN720916 SRJ720915:SRJ720916 TBF720915:TBF720916 TLB720915:TLB720916 TUX720915:TUX720916 UET720915:UET720916 UOP720915:UOP720916 UYL720915:UYL720916 VIH720915:VIH720916 VSD720915:VSD720916 WBZ720915:WBZ720916 WLV720915:WLV720916 WVR720915:WVR720916 D786451:D786452 JF786451:JF786452 TB786451:TB786452 ACX786451:ACX786452 AMT786451:AMT786452 AWP786451:AWP786452 BGL786451:BGL786452 BQH786451:BQH786452 CAD786451:CAD786452 CJZ786451:CJZ786452 CTV786451:CTV786452 DDR786451:DDR786452 DNN786451:DNN786452 DXJ786451:DXJ786452 EHF786451:EHF786452 ERB786451:ERB786452 FAX786451:FAX786452 FKT786451:FKT786452 FUP786451:FUP786452 GEL786451:GEL786452 GOH786451:GOH786452 GYD786451:GYD786452 HHZ786451:HHZ786452 HRV786451:HRV786452 IBR786451:IBR786452 ILN786451:ILN786452 IVJ786451:IVJ786452 JFF786451:JFF786452 JPB786451:JPB786452 JYX786451:JYX786452 KIT786451:KIT786452 KSP786451:KSP786452 LCL786451:LCL786452 LMH786451:LMH786452 LWD786451:LWD786452 MFZ786451:MFZ786452 MPV786451:MPV786452 MZR786451:MZR786452 NJN786451:NJN786452 NTJ786451:NTJ786452 ODF786451:ODF786452 ONB786451:ONB786452 OWX786451:OWX786452 PGT786451:PGT786452 PQP786451:PQP786452 QAL786451:QAL786452 QKH786451:QKH786452 QUD786451:QUD786452 RDZ786451:RDZ786452 RNV786451:RNV786452 RXR786451:RXR786452 SHN786451:SHN786452 SRJ786451:SRJ786452 TBF786451:TBF786452 TLB786451:TLB786452 TUX786451:TUX786452 UET786451:UET786452 UOP786451:UOP786452 UYL786451:UYL786452 VIH786451:VIH786452 VSD786451:VSD786452 WBZ786451:WBZ786452 WLV786451:WLV786452 WVR786451:WVR786452 D851987:D851988 JF851987:JF851988 TB851987:TB851988 ACX851987:ACX851988 AMT851987:AMT851988 AWP851987:AWP851988 BGL851987:BGL851988 BQH851987:BQH851988 CAD851987:CAD851988 CJZ851987:CJZ851988 CTV851987:CTV851988 DDR851987:DDR851988 DNN851987:DNN851988 DXJ851987:DXJ851988 EHF851987:EHF851988 ERB851987:ERB851988 FAX851987:FAX851988 FKT851987:FKT851988 FUP851987:FUP851988 GEL851987:GEL851988 GOH851987:GOH851988 GYD851987:GYD851988 HHZ851987:HHZ851988 HRV851987:HRV851988 IBR851987:IBR851988 ILN851987:ILN851988 IVJ851987:IVJ851988 JFF851987:JFF851988 JPB851987:JPB851988 JYX851987:JYX851988 KIT851987:KIT851988 KSP851987:KSP851988 LCL851987:LCL851988 LMH851987:LMH851988 LWD851987:LWD851988 MFZ851987:MFZ851988 MPV851987:MPV851988 MZR851987:MZR851988 NJN851987:NJN851988 NTJ851987:NTJ851988 ODF851987:ODF851988 ONB851987:ONB851988 OWX851987:OWX851988 PGT851987:PGT851988 PQP851987:PQP851988 QAL851987:QAL851988 QKH851987:QKH851988 QUD851987:QUD851988 RDZ851987:RDZ851988 RNV851987:RNV851988 RXR851987:RXR851988 SHN851987:SHN851988 SRJ851987:SRJ851988 TBF851987:TBF851988 TLB851987:TLB851988 TUX851987:TUX851988 UET851987:UET851988 UOP851987:UOP851988 UYL851987:UYL851988 VIH851987:VIH851988 VSD851987:VSD851988 WBZ851987:WBZ851988 WLV851987:WLV851988 WVR851987:WVR851988 D917523:D917524 JF917523:JF917524 TB917523:TB917524 ACX917523:ACX917524 AMT917523:AMT917524 AWP917523:AWP917524 BGL917523:BGL917524 BQH917523:BQH917524 CAD917523:CAD917524 CJZ917523:CJZ917524 CTV917523:CTV917524 DDR917523:DDR917524 DNN917523:DNN917524 DXJ917523:DXJ917524 EHF917523:EHF917524 ERB917523:ERB917524 FAX917523:FAX917524 FKT917523:FKT917524 FUP917523:FUP917524 GEL917523:GEL917524 GOH917523:GOH917524 GYD917523:GYD917524 HHZ917523:HHZ917524 HRV917523:HRV917524 IBR917523:IBR917524 ILN917523:ILN917524 IVJ917523:IVJ917524 JFF917523:JFF917524 JPB917523:JPB917524 JYX917523:JYX917524 KIT917523:KIT917524 KSP917523:KSP917524 LCL917523:LCL917524 LMH917523:LMH917524 LWD917523:LWD917524 MFZ917523:MFZ917524 MPV917523:MPV917524 MZR917523:MZR917524 NJN917523:NJN917524 NTJ917523:NTJ917524 ODF917523:ODF917524 ONB917523:ONB917524 OWX917523:OWX917524 PGT917523:PGT917524 PQP917523:PQP917524 QAL917523:QAL917524 QKH917523:QKH917524 QUD917523:QUD917524 RDZ917523:RDZ917524 RNV917523:RNV917524 RXR917523:RXR917524 SHN917523:SHN917524 SRJ917523:SRJ917524 TBF917523:TBF917524 TLB917523:TLB917524 TUX917523:TUX917524 UET917523:UET917524 UOP917523:UOP917524 UYL917523:UYL917524 VIH917523:VIH917524 VSD917523:VSD917524 WBZ917523:WBZ917524 WLV917523:WLV917524 WVR917523:WVR917524 D983059:D983060 JF983059:JF983060 TB983059:TB983060 ACX983059:ACX983060 AMT983059:AMT983060 AWP983059:AWP983060 BGL983059:BGL983060 BQH983059:BQH983060 CAD983059:CAD983060 CJZ983059:CJZ983060 CTV983059:CTV983060 DDR983059:DDR983060 DNN983059:DNN983060 DXJ983059:DXJ983060 EHF983059:EHF983060 ERB983059:ERB983060 FAX983059:FAX983060 FKT983059:FKT983060 FUP983059:FUP983060 GEL983059:GEL983060 GOH983059:GOH983060 GYD983059:GYD983060 HHZ983059:HHZ983060 HRV983059:HRV983060 IBR983059:IBR983060 ILN983059:ILN983060 IVJ983059:IVJ983060 JFF983059:JFF983060 JPB983059:JPB983060 JYX983059:JYX983060 KIT983059:KIT983060 KSP983059:KSP983060 LCL983059:LCL983060 LMH983059:LMH983060 LWD983059:LWD983060 MFZ983059:MFZ983060 MPV983059:MPV983060 MZR983059:MZR983060 NJN983059:NJN983060 NTJ983059:NTJ983060 ODF983059:ODF983060 ONB983059:ONB983060 OWX983059:OWX983060 PGT983059:PGT983060 PQP983059:PQP983060 QAL983059:QAL983060 QKH983059:QKH983060 QUD983059:QUD983060 RDZ983059:RDZ983060 RNV983059:RNV983060 RXR983059:RXR983060 SHN983059:SHN983060 SRJ983059:SRJ983060 TBF983059:TBF983060 TLB983059:TLB983060 TUX983059:TUX983060 UET983059:UET983060 UOP983059:UOP983060 UYL983059:UYL983060 VIH983059:VIH983060 VSD983059:VSD983060 WBZ983059:WBZ983060 WLV983059:WLV983060 WVR983059:WVR983060" xr:uid="{06A57D4F-BA63-4771-A799-86BE2D0E7771}">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ignoredErrors>
    <ignoredError sqref="F30"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282CF-84DA-4DC3-9EA4-1276499EF71C}">
  <dimension ref="A1:AH277"/>
  <sheetViews>
    <sheetView showGridLines="0" topLeftCell="A22" zoomScale="115" zoomScaleNormal="115" zoomScaleSheetLayoutView="70" workbookViewId="0">
      <selection activeCell="H12" sqref="H12:I12"/>
    </sheetView>
  </sheetViews>
  <sheetFormatPr defaultColWidth="9.28515625" defaultRowHeight="12.75"/>
  <cols>
    <col min="1" max="1" width="3.28515625" style="46" customWidth="1"/>
    <col min="2" max="2" width="19.28515625" style="46" customWidth="1"/>
    <col min="3" max="3" width="4.7109375" style="46" customWidth="1"/>
    <col min="4" max="4" width="19.28515625" style="46" customWidth="1"/>
    <col min="5" max="6" width="17.7109375" style="46" customWidth="1"/>
    <col min="7" max="7" width="2.28515625" style="46" customWidth="1"/>
    <col min="8" max="8" width="9.42578125" style="46" customWidth="1"/>
    <col min="9" max="9" width="5.28515625" style="46" customWidth="1"/>
    <col min="10" max="10" width="22.28515625" style="46" customWidth="1"/>
    <col min="11" max="11" width="19.28515625" style="46" customWidth="1"/>
    <col min="12" max="12" width="17.7109375" style="46" customWidth="1"/>
    <col min="13" max="13" width="15" style="46" customWidth="1"/>
    <col min="14" max="15" width="9.28515625" style="46"/>
    <col min="16" max="17" width="18.5703125" style="46" customWidth="1"/>
    <col min="18" max="18" width="20.7109375" style="46" customWidth="1"/>
    <col min="19" max="19" width="19.140625" style="46" bestFit="1" customWidth="1"/>
    <col min="20" max="20" width="11.5703125" style="46" customWidth="1"/>
    <col min="21" max="24" width="18.7109375" style="46" customWidth="1"/>
    <col min="25" max="25" width="15" style="46" customWidth="1"/>
    <col min="26" max="26" width="10.5703125" style="46" customWidth="1"/>
    <col min="27" max="29" width="9.28515625" style="46"/>
    <col min="30" max="30" width="21.140625" style="46" customWidth="1"/>
    <col min="31" max="31" width="14.28515625" style="46" customWidth="1"/>
    <col min="32" max="262" width="9.28515625" style="46"/>
    <col min="263" max="263" width="3.28515625" style="46" customWidth="1"/>
    <col min="264" max="264" width="19.7109375" style="46" customWidth="1"/>
    <col min="265" max="265" width="14.7109375" style="46" customWidth="1"/>
    <col min="266" max="266" width="17.28515625" style="46" customWidth="1"/>
    <col min="267" max="267" width="16.42578125" style="46" customWidth="1"/>
    <col min="268" max="268" width="14.28515625" style="46" customWidth="1"/>
    <col min="269" max="269" width="2.28515625" style="46" customWidth="1"/>
    <col min="270" max="270" width="9.42578125" style="46" customWidth="1"/>
    <col min="271" max="271" width="8.7109375" style="46" customWidth="1"/>
    <col min="272" max="272" width="20.28515625" style="46" bestFit="1" customWidth="1"/>
    <col min="273" max="273" width="12.7109375" style="46" bestFit="1" customWidth="1"/>
    <col min="274" max="274" width="9.28515625" style="46"/>
    <col min="275" max="275" width="12.7109375" style="46" bestFit="1" customWidth="1"/>
    <col min="276" max="518" width="9.28515625" style="46"/>
    <col min="519" max="519" width="3.28515625" style="46" customWidth="1"/>
    <col min="520" max="520" width="19.7109375" style="46" customWidth="1"/>
    <col min="521" max="521" width="14.7109375" style="46" customWidth="1"/>
    <col min="522" max="522" width="17.28515625" style="46" customWidth="1"/>
    <col min="523" max="523" width="16.42578125" style="46" customWidth="1"/>
    <col min="524" max="524" width="14.28515625" style="46" customWidth="1"/>
    <col min="525" max="525" width="2.28515625" style="46" customWidth="1"/>
    <col min="526" max="526" width="9.42578125" style="46" customWidth="1"/>
    <col min="527" max="527" width="8.7109375" style="46" customWidth="1"/>
    <col min="528" max="528" width="20.28515625" style="46" bestFit="1" customWidth="1"/>
    <col min="529" max="529" width="12.7109375" style="46" bestFit="1" customWidth="1"/>
    <col min="530" max="530" width="9.28515625" style="46"/>
    <col min="531" max="531" width="12.7109375" style="46" bestFit="1" customWidth="1"/>
    <col min="532" max="774" width="9.28515625" style="46"/>
    <col min="775" max="775" width="3.28515625" style="46" customWidth="1"/>
    <col min="776" max="776" width="19.7109375" style="46" customWidth="1"/>
    <col min="777" max="777" width="14.7109375" style="46" customWidth="1"/>
    <col min="778" max="778" width="17.28515625" style="46" customWidth="1"/>
    <col min="779" max="779" width="16.42578125" style="46" customWidth="1"/>
    <col min="780" max="780" width="14.28515625" style="46" customWidth="1"/>
    <col min="781" max="781" width="2.28515625" style="46" customWidth="1"/>
    <col min="782" max="782" width="9.42578125" style="46" customWidth="1"/>
    <col min="783" max="783" width="8.7109375" style="46" customWidth="1"/>
    <col min="784" max="784" width="20.28515625" style="46" bestFit="1" customWidth="1"/>
    <col min="785" max="785" width="12.7109375" style="46" bestFit="1" customWidth="1"/>
    <col min="786" max="786" width="9.28515625" style="46"/>
    <col min="787" max="787" width="12.7109375" style="46" bestFit="1" customWidth="1"/>
    <col min="788" max="1030" width="9.28515625" style="46"/>
    <col min="1031" max="1031" width="3.28515625" style="46" customWidth="1"/>
    <col min="1032" max="1032" width="19.7109375" style="46" customWidth="1"/>
    <col min="1033" max="1033" width="14.7109375" style="46" customWidth="1"/>
    <col min="1034" max="1034" width="17.28515625" style="46" customWidth="1"/>
    <col min="1035" max="1035" width="16.42578125" style="46" customWidth="1"/>
    <col min="1036" max="1036" width="14.28515625" style="46" customWidth="1"/>
    <col min="1037" max="1037" width="2.28515625" style="46" customWidth="1"/>
    <col min="1038" max="1038" width="9.42578125" style="46" customWidth="1"/>
    <col min="1039" max="1039" width="8.7109375" style="46" customWidth="1"/>
    <col min="1040" max="1040" width="20.28515625" style="46" bestFit="1" customWidth="1"/>
    <col min="1041" max="1041" width="12.7109375" style="46" bestFit="1" customWidth="1"/>
    <col min="1042" max="1042" width="9.28515625" style="46"/>
    <col min="1043" max="1043" width="12.7109375" style="46" bestFit="1" customWidth="1"/>
    <col min="1044" max="1286" width="9.28515625" style="46"/>
    <col min="1287" max="1287" width="3.28515625" style="46" customWidth="1"/>
    <col min="1288" max="1288" width="19.7109375" style="46" customWidth="1"/>
    <col min="1289" max="1289" width="14.7109375" style="46" customWidth="1"/>
    <col min="1290" max="1290" width="17.28515625" style="46" customWidth="1"/>
    <col min="1291" max="1291" width="16.42578125" style="46" customWidth="1"/>
    <col min="1292" max="1292" width="14.28515625" style="46" customWidth="1"/>
    <col min="1293" max="1293" width="2.28515625" style="46" customWidth="1"/>
    <col min="1294" max="1294" width="9.42578125" style="46" customWidth="1"/>
    <col min="1295" max="1295" width="8.7109375" style="46" customWidth="1"/>
    <col min="1296" max="1296" width="20.28515625" style="46" bestFit="1" customWidth="1"/>
    <col min="1297" max="1297" width="12.7109375" style="46" bestFit="1" customWidth="1"/>
    <col min="1298" max="1298" width="9.28515625" style="46"/>
    <col min="1299" max="1299" width="12.7109375" style="46" bestFit="1" customWidth="1"/>
    <col min="1300" max="1542" width="9.28515625" style="46"/>
    <col min="1543" max="1543" width="3.28515625" style="46" customWidth="1"/>
    <col min="1544" max="1544" width="19.7109375" style="46" customWidth="1"/>
    <col min="1545" max="1545" width="14.7109375" style="46" customWidth="1"/>
    <col min="1546" max="1546" width="17.28515625" style="46" customWidth="1"/>
    <col min="1547" max="1547" width="16.42578125" style="46" customWidth="1"/>
    <col min="1548" max="1548" width="14.28515625" style="46" customWidth="1"/>
    <col min="1549" max="1549" width="2.28515625" style="46" customWidth="1"/>
    <col min="1550" max="1550" width="9.42578125" style="46" customWidth="1"/>
    <col min="1551" max="1551" width="8.7109375" style="46" customWidth="1"/>
    <col min="1552" max="1552" width="20.28515625" style="46" bestFit="1" customWidth="1"/>
    <col min="1553" max="1553" width="12.7109375" style="46" bestFit="1" customWidth="1"/>
    <col min="1554" max="1554" width="9.28515625" style="46"/>
    <col min="1555" max="1555" width="12.7109375" style="46" bestFit="1" customWidth="1"/>
    <col min="1556" max="1798" width="9.28515625" style="46"/>
    <col min="1799" max="1799" width="3.28515625" style="46" customWidth="1"/>
    <col min="1800" max="1800" width="19.7109375" style="46" customWidth="1"/>
    <col min="1801" max="1801" width="14.7109375" style="46" customWidth="1"/>
    <col min="1802" max="1802" width="17.28515625" style="46" customWidth="1"/>
    <col min="1803" max="1803" width="16.42578125" style="46" customWidth="1"/>
    <col min="1804" max="1804" width="14.28515625" style="46" customWidth="1"/>
    <col min="1805" max="1805" width="2.28515625" style="46" customWidth="1"/>
    <col min="1806" max="1806" width="9.42578125" style="46" customWidth="1"/>
    <col min="1807" max="1807" width="8.7109375" style="46" customWidth="1"/>
    <col min="1808" max="1808" width="20.28515625" style="46" bestFit="1" customWidth="1"/>
    <col min="1809" max="1809" width="12.7109375" style="46" bestFit="1" customWidth="1"/>
    <col min="1810" max="1810" width="9.28515625" style="46"/>
    <col min="1811" max="1811" width="12.7109375" style="46" bestFit="1" customWidth="1"/>
    <col min="1812" max="2054" width="9.28515625" style="46"/>
    <col min="2055" max="2055" width="3.28515625" style="46" customWidth="1"/>
    <col min="2056" max="2056" width="19.7109375" style="46" customWidth="1"/>
    <col min="2057" max="2057" width="14.7109375" style="46" customWidth="1"/>
    <col min="2058" max="2058" width="17.28515625" style="46" customWidth="1"/>
    <col min="2059" max="2059" width="16.42578125" style="46" customWidth="1"/>
    <col min="2060" max="2060" width="14.28515625" style="46" customWidth="1"/>
    <col min="2061" max="2061" width="2.28515625" style="46" customWidth="1"/>
    <col min="2062" max="2062" width="9.42578125" style="46" customWidth="1"/>
    <col min="2063" max="2063" width="8.7109375" style="46" customWidth="1"/>
    <col min="2064" max="2064" width="20.28515625" style="46" bestFit="1" customWidth="1"/>
    <col min="2065" max="2065" width="12.7109375" style="46" bestFit="1" customWidth="1"/>
    <col min="2066" max="2066" width="9.28515625" style="46"/>
    <col min="2067" max="2067" width="12.7109375" style="46" bestFit="1" customWidth="1"/>
    <col min="2068" max="2310" width="9.28515625" style="46"/>
    <col min="2311" max="2311" width="3.28515625" style="46" customWidth="1"/>
    <col min="2312" max="2312" width="19.7109375" style="46" customWidth="1"/>
    <col min="2313" max="2313" width="14.7109375" style="46" customWidth="1"/>
    <col min="2314" max="2314" width="17.28515625" style="46" customWidth="1"/>
    <col min="2315" max="2315" width="16.42578125" style="46" customWidth="1"/>
    <col min="2316" max="2316" width="14.28515625" style="46" customWidth="1"/>
    <col min="2317" max="2317" width="2.28515625" style="46" customWidth="1"/>
    <col min="2318" max="2318" width="9.42578125" style="46" customWidth="1"/>
    <col min="2319" max="2319" width="8.7109375" style="46" customWidth="1"/>
    <col min="2320" max="2320" width="20.28515625" style="46" bestFit="1" customWidth="1"/>
    <col min="2321" max="2321" width="12.7109375" style="46" bestFit="1" customWidth="1"/>
    <col min="2322" max="2322" width="9.28515625" style="46"/>
    <col min="2323" max="2323" width="12.7109375" style="46" bestFit="1" customWidth="1"/>
    <col min="2324" max="2566" width="9.28515625" style="46"/>
    <col min="2567" max="2567" width="3.28515625" style="46" customWidth="1"/>
    <col min="2568" max="2568" width="19.7109375" style="46" customWidth="1"/>
    <col min="2569" max="2569" width="14.7109375" style="46" customWidth="1"/>
    <col min="2570" max="2570" width="17.28515625" style="46" customWidth="1"/>
    <col min="2571" max="2571" width="16.42578125" style="46" customWidth="1"/>
    <col min="2572" max="2572" width="14.28515625" style="46" customWidth="1"/>
    <col min="2573" max="2573" width="2.28515625" style="46" customWidth="1"/>
    <col min="2574" max="2574" width="9.42578125" style="46" customWidth="1"/>
    <col min="2575" max="2575" width="8.7109375" style="46" customWidth="1"/>
    <col min="2576" max="2576" width="20.28515625" style="46" bestFit="1" customWidth="1"/>
    <col min="2577" max="2577" width="12.7109375" style="46" bestFit="1" customWidth="1"/>
    <col min="2578" max="2578" width="9.28515625" style="46"/>
    <col min="2579" max="2579" width="12.7109375" style="46" bestFit="1" customWidth="1"/>
    <col min="2580" max="2822" width="9.28515625" style="46"/>
    <col min="2823" max="2823" width="3.28515625" style="46" customWidth="1"/>
    <col min="2824" max="2824" width="19.7109375" style="46" customWidth="1"/>
    <col min="2825" max="2825" width="14.7109375" style="46" customWidth="1"/>
    <col min="2826" max="2826" width="17.28515625" style="46" customWidth="1"/>
    <col min="2827" max="2827" width="16.42578125" style="46" customWidth="1"/>
    <col min="2828" max="2828" width="14.28515625" style="46" customWidth="1"/>
    <col min="2829" max="2829" width="2.28515625" style="46" customWidth="1"/>
    <col min="2830" max="2830" width="9.42578125" style="46" customWidth="1"/>
    <col min="2831" max="2831" width="8.7109375" style="46" customWidth="1"/>
    <col min="2832" max="2832" width="20.28515625" style="46" bestFit="1" customWidth="1"/>
    <col min="2833" max="2833" width="12.7109375" style="46" bestFit="1" customWidth="1"/>
    <col min="2834" max="2834" width="9.28515625" style="46"/>
    <col min="2835" max="2835" width="12.7109375" style="46" bestFit="1" customWidth="1"/>
    <col min="2836" max="3078" width="9.28515625" style="46"/>
    <col min="3079" max="3079" width="3.28515625" style="46" customWidth="1"/>
    <col min="3080" max="3080" width="19.7109375" style="46" customWidth="1"/>
    <col min="3081" max="3081" width="14.7109375" style="46" customWidth="1"/>
    <col min="3082" max="3082" width="17.28515625" style="46" customWidth="1"/>
    <col min="3083" max="3083" width="16.42578125" style="46" customWidth="1"/>
    <col min="3084" max="3084" width="14.28515625" style="46" customWidth="1"/>
    <col min="3085" max="3085" width="2.28515625" style="46" customWidth="1"/>
    <col min="3086" max="3086" width="9.42578125" style="46" customWidth="1"/>
    <col min="3087" max="3087" width="8.7109375" style="46" customWidth="1"/>
    <col min="3088" max="3088" width="20.28515625" style="46" bestFit="1" customWidth="1"/>
    <col min="3089" max="3089" width="12.7109375" style="46" bestFit="1" customWidth="1"/>
    <col min="3090" max="3090" width="9.28515625" style="46"/>
    <col min="3091" max="3091" width="12.7109375" style="46" bestFit="1" customWidth="1"/>
    <col min="3092" max="3334" width="9.28515625" style="46"/>
    <col min="3335" max="3335" width="3.28515625" style="46" customWidth="1"/>
    <col min="3336" max="3336" width="19.7109375" style="46" customWidth="1"/>
    <col min="3337" max="3337" width="14.7109375" style="46" customWidth="1"/>
    <col min="3338" max="3338" width="17.28515625" style="46" customWidth="1"/>
    <col min="3339" max="3339" width="16.42578125" style="46" customWidth="1"/>
    <col min="3340" max="3340" width="14.28515625" style="46" customWidth="1"/>
    <col min="3341" max="3341" width="2.28515625" style="46" customWidth="1"/>
    <col min="3342" max="3342" width="9.42578125" style="46" customWidth="1"/>
    <col min="3343" max="3343" width="8.7109375" style="46" customWidth="1"/>
    <col min="3344" max="3344" width="20.28515625" style="46" bestFit="1" customWidth="1"/>
    <col min="3345" max="3345" width="12.7109375" style="46" bestFit="1" customWidth="1"/>
    <col min="3346" max="3346" width="9.28515625" style="46"/>
    <col min="3347" max="3347" width="12.7109375" style="46" bestFit="1" customWidth="1"/>
    <col min="3348" max="3590" width="9.28515625" style="46"/>
    <col min="3591" max="3591" width="3.28515625" style="46" customWidth="1"/>
    <col min="3592" max="3592" width="19.7109375" style="46" customWidth="1"/>
    <col min="3593" max="3593" width="14.7109375" style="46" customWidth="1"/>
    <col min="3594" max="3594" width="17.28515625" style="46" customWidth="1"/>
    <col min="3595" max="3595" width="16.42578125" style="46" customWidth="1"/>
    <col min="3596" max="3596" width="14.28515625" style="46" customWidth="1"/>
    <col min="3597" max="3597" width="2.28515625" style="46" customWidth="1"/>
    <col min="3598" max="3598" width="9.42578125" style="46" customWidth="1"/>
    <col min="3599" max="3599" width="8.7109375" style="46" customWidth="1"/>
    <col min="3600" max="3600" width="20.28515625" style="46" bestFit="1" customWidth="1"/>
    <col min="3601" max="3601" width="12.7109375" style="46" bestFit="1" customWidth="1"/>
    <col min="3602" max="3602" width="9.28515625" style="46"/>
    <col min="3603" max="3603" width="12.7109375" style="46" bestFit="1" customWidth="1"/>
    <col min="3604" max="3846" width="9.28515625" style="46"/>
    <col min="3847" max="3847" width="3.28515625" style="46" customWidth="1"/>
    <col min="3848" max="3848" width="19.7109375" style="46" customWidth="1"/>
    <col min="3849" max="3849" width="14.7109375" style="46" customWidth="1"/>
    <col min="3850" max="3850" width="17.28515625" style="46" customWidth="1"/>
    <col min="3851" max="3851" width="16.42578125" style="46" customWidth="1"/>
    <col min="3852" max="3852" width="14.28515625" style="46" customWidth="1"/>
    <col min="3853" max="3853" width="2.28515625" style="46" customWidth="1"/>
    <col min="3854" max="3854" width="9.42578125" style="46" customWidth="1"/>
    <col min="3855" max="3855" width="8.7109375" style="46" customWidth="1"/>
    <col min="3856" max="3856" width="20.28515625" style="46" bestFit="1" customWidth="1"/>
    <col min="3857" max="3857" width="12.7109375" style="46" bestFit="1" customWidth="1"/>
    <col min="3858" max="3858" width="9.28515625" style="46"/>
    <col min="3859" max="3859" width="12.7109375" style="46" bestFit="1" customWidth="1"/>
    <col min="3860" max="4102" width="9.28515625" style="46"/>
    <col min="4103" max="4103" width="3.28515625" style="46" customWidth="1"/>
    <col min="4104" max="4104" width="19.7109375" style="46" customWidth="1"/>
    <col min="4105" max="4105" width="14.7109375" style="46" customWidth="1"/>
    <col min="4106" max="4106" width="17.28515625" style="46" customWidth="1"/>
    <col min="4107" max="4107" width="16.42578125" style="46" customWidth="1"/>
    <col min="4108" max="4108" width="14.28515625" style="46" customWidth="1"/>
    <col min="4109" max="4109" width="2.28515625" style="46" customWidth="1"/>
    <col min="4110" max="4110" width="9.42578125" style="46" customWidth="1"/>
    <col min="4111" max="4111" width="8.7109375" style="46" customWidth="1"/>
    <col min="4112" max="4112" width="20.28515625" style="46" bestFit="1" customWidth="1"/>
    <col min="4113" max="4113" width="12.7109375" style="46" bestFit="1" customWidth="1"/>
    <col min="4114" max="4114" width="9.28515625" style="46"/>
    <col min="4115" max="4115" width="12.7109375" style="46" bestFit="1" customWidth="1"/>
    <col min="4116" max="4358" width="9.28515625" style="46"/>
    <col min="4359" max="4359" width="3.28515625" style="46" customWidth="1"/>
    <col min="4360" max="4360" width="19.7109375" style="46" customWidth="1"/>
    <col min="4361" max="4361" width="14.7109375" style="46" customWidth="1"/>
    <col min="4362" max="4362" width="17.28515625" style="46" customWidth="1"/>
    <col min="4363" max="4363" width="16.42578125" style="46" customWidth="1"/>
    <col min="4364" max="4364" width="14.28515625" style="46" customWidth="1"/>
    <col min="4365" max="4365" width="2.28515625" style="46" customWidth="1"/>
    <col min="4366" max="4366" width="9.42578125" style="46" customWidth="1"/>
    <col min="4367" max="4367" width="8.7109375" style="46" customWidth="1"/>
    <col min="4368" max="4368" width="20.28515625" style="46" bestFit="1" customWidth="1"/>
    <col min="4369" max="4369" width="12.7109375" style="46" bestFit="1" customWidth="1"/>
    <col min="4370" max="4370" width="9.28515625" style="46"/>
    <col min="4371" max="4371" width="12.7109375" style="46" bestFit="1" customWidth="1"/>
    <col min="4372" max="4614" width="9.28515625" style="46"/>
    <col min="4615" max="4615" width="3.28515625" style="46" customWidth="1"/>
    <col min="4616" max="4616" width="19.7109375" style="46" customWidth="1"/>
    <col min="4617" max="4617" width="14.7109375" style="46" customWidth="1"/>
    <col min="4618" max="4618" width="17.28515625" style="46" customWidth="1"/>
    <col min="4619" max="4619" width="16.42578125" style="46" customWidth="1"/>
    <col min="4620" max="4620" width="14.28515625" style="46" customWidth="1"/>
    <col min="4621" max="4621" width="2.28515625" style="46" customWidth="1"/>
    <col min="4622" max="4622" width="9.42578125" style="46" customWidth="1"/>
    <col min="4623" max="4623" width="8.7109375" style="46" customWidth="1"/>
    <col min="4624" max="4624" width="20.28515625" style="46" bestFit="1" customWidth="1"/>
    <col min="4625" max="4625" width="12.7109375" style="46" bestFit="1" customWidth="1"/>
    <col min="4626" max="4626" width="9.28515625" style="46"/>
    <col min="4627" max="4627" width="12.7109375" style="46" bestFit="1" customWidth="1"/>
    <col min="4628" max="4870" width="9.28515625" style="46"/>
    <col min="4871" max="4871" width="3.28515625" style="46" customWidth="1"/>
    <col min="4872" max="4872" width="19.7109375" style="46" customWidth="1"/>
    <col min="4873" max="4873" width="14.7109375" style="46" customWidth="1"/>
    <col min="4874" max="4874" width="17.28515625" style="46" customWidth="1"/>
    <col min="4875" max="4875" width="16.42578125" style="46" customWidth="1"/>
    <col min="4876" max="4876" width="14.28515625" style="46" customWidth="1"/>
    <col min="4877" max="4877" width="2.28515625" style="46" customWidth="1"/>
    <col min="4878" max="4878" width="9.42578125" style="46" customWidth="1"/>
    <col min="4879" max="4879" width="8.7109375" style="46" customWidth="1"/>
    <col min="4880" max="4880" width="20.28515625" style="46" bestFit="1" customWidth="1"/>
    <col min="4881" max="4881" width="12.7109375" style="46" bestFit="1" customWidth="1"/>
    <col min="4882" max="4882" width="9.28515625" style="46"/>
    <col min="4883" max="4883" width="12.7109375" style="46" bestFit="1" customWidth="1"/>
    <col min="4884" max="5126" width="9.28515625" style="46"/>
    <col min="5127" max="5127" width="3.28515625" style="46" customWidth="1"/>
    <col min="5128" max="5128" width="19.7109375" style="46" customWidth="1"/>
    <col min="5129" max="5129" width="14.7109375" style="46" customWidth="1"/>
    <col min="5130" max="5130" width="17.28515625" style="46" customWidth="1"/>
    <col min="5131" max="5131" width="16.42578125" style="46" customWidth="1"/>
    <col min="5132" max="5132" width="14.28515625" style="46" customWidth="1"/>
    <col min="5133" max="5133" width="2.28515625" style="46" customWidth="1"/>
    <col min="5134" max="5134" width="9.42578125" style="46" customWidth="1"/>
    <col min="5135" max="5135" width="8.7109375" style="46" customWidth="1"/>
    <col min="5136" max="5136" width="20.28515625" style="46" bestFit="1" customWidth="1"/>
    <col min="5137" max="5137" width="12.7109375" style="46" bestFit="1" customWidth="1"/>
    <col min="5138" max="5138" width="9.28515625" style="46"/>
    <col min="5139" max="5139" width="12.7109375" style="46" bestFit="1" customWidth="1"/>
    <col min="5140" max="5382" width="9.28515625" style="46"/>
    <col min="5383" max="5383" width="3.28515625" style="46" customWidth="1"/>
    <col min="5384" max="5384" width="19.7109375" style="46" customWidth="1"/>
    <col min="5385" max="5385" width="14.7109375" style="46" customWidth="1"/>
    <col min="5386" max="5386" width="17.28515625" style="46" customWidth="1"/>
    <col min="5387" max="5387" width="16.42578125" style="46" customWidth="1"/>
    <col min="5388" max="5388" width="14.28515625" style="46" customWidth="1"/>
    <col min="5389" max="5389" width="2.28515625" style="46" customWidth="1"/>
    <col min="5390" max="5390" width="9.42578125" style="46" customWidth="1"/>
    <col min="5391" max="5391" width="8.7109375" style="46" customWidth="1"/>
    <col min="5392" max="5392" width="20.28515625" style="46" bestFit="1" customWidth="1"/>
    <col min="5393" max="5393" width="12.7109375" style="46" bestFit="1" customWidth="1"/>
    <col min="5394" max="5394" width="9.28515625" style="46"/>
    <col min="5395" max="5395" width="12.7109375" style="46" bestFit="1" customWidth="1"/>
    <col min="5396" max="5638" width="9.28515625" style="46"/>
    <col min="5639" max="5639" width="3.28515625" style="46" customWidth="1"/>
    <col min="5640" max="5640" width="19.7109375" style="46" customWidth="1"/>
    <col min="5641" max="5641" width="14.7109375" style="46" customWidth="1"/>
    <col min="5642" max="5642" width="17.28515625" style="46" customWidth="1"/>
    <col min="5643" max="5643" width="16.42578125" style="46" customWidth="1"/>
    <col min="5644" max="5644" width="14.28515625" style="46" customWidth="1"/>
    <col min="5645" max="5645" width="2.28515625" style="46" customWidth="1"/>
    <col min="5646" max="5646" width="9.42578125" style="46" customWidth="1"/>
    <col min="5647" max="5647" width="8.7109375" style="46" customWidth="1"/>
    <col min="5648" max="5648" width="20.28515625" style="46" bestFit="1" customWidth="1"/>
    <col min="5649" max="5649" width="12.7109375" style="46" bestFit="1" customWidth="1"/>
    <col min="5650" max="5650" width="9.28515625" style="46"/>
    <col min="5651" max="5651" width="12.7109375" style="46" bestFit="1" customWidth="1"/>
    <col min="5652" max="5894" width="9.28515625" style="46"/>
    <col min="5895" max="5895" width="3.28515625" style="46" customWidth="1"/>
    <col min="5896" max="5896" width="19.7109375" style="46" customWidth="1"/>
    <col min="5897" max="5897" width="14.7109375" style="46" customWidth="1"/>
    <col min="5898" max="5898" width="17.28515625" style="46" customWidth="1"/>
    <col min="5899" max="5899" width="16.42578125" style="46" customWidth="1"/>
    <col min="5900" max="5900" width="14.28515625" style="46" customWidth="1"/>
    <col min="5901" max="5901" width="2.28515625" style="46" customWidth="1"/>
    <col min="5902" max="5902" width="9.42578125" style="46" customWidth="1"/>
    <col min="5903" max="5903" width="8.7109375" style="46" customWidth="1"/>
    <col min="5904" max="5904" width="20.28515625" style="46" bestFit="1" customWidth="1"/>
    <col min="5905" max="5905" width="12.7109375" style="46" bestFit="1" customWidth="1"/>
    <col min="5906" max="5906" width="9.28515625" style="46"/>
    <col min="5907" max="5907" width="12.7109375" style="46" bestFit="1" customWidth="1"/>
    <col min="5908" max="6150" width="9.28515625" style="46"/>
    <col min="6151" max="6151" width="3.28515625" style="46" customWidth="1"/>
    <col min="6152" max="6152" width="19.7109375" style="46" customWidth="1"/>
    <col min="6153" max="6153" width="14.7109375" style="46" customWidth="1"/>
    <col min="6154" max="6154" width="17.28515625" style="46" customWidth="1"/>
    <col min="6155" max="6155" width="16.42578125" style="46" customWidth="1"/>
    <col min="6156" max="6156" width="14.28515625" style="46" customWidth="1"/>
    <col min="6157" max="6157" width="2.28515625" style="46" customWidth="1"/>
    <col min="6158" max="6158" width="9.42578125" style="46" customWidth="1"/>
    <col min="6159" max="6159" width="8.7109375" style="46" customWidth="1"/>
    <col min="6160" max="6160" width="20.28515625" style="46" bestFit="1" customWidth="1"/>
    <col min="6161" max="6161" width="12.7109375" style="46" bestFit="1" customWidth="1"/>
    <col min="6162" max="6162" width="9.28515625" style="46"/>
    <col min="6163" max="6163" width="12.7109375" style="46" bestFit="1" customWidth="1"/>
    <col min="6164" max="6406" width="9.28515625" style="46"/>
    <col min="6407" max="6407" width="3.28515625" style="46" customWidth="1"/>
    <col min="6408" max="6408" width="19.7109375" style="46" customWidth="1"/>
    <col min="6409" max="6409" width="14.7109375" style="46" customWidth="1"/>
    <col min="6410" max="6410" width="17.28515625" style="46" customWidth="1"/>
    <col min="6411" max="6411" width="16.42578125" style="46" customWidth="1"/>
    <col min="6412" max="6412" width="14.28515625" style="46" customWidth="1"/>
    <col min="6413" max="6413" width="2.28515625" style="46" customWidth="1"/>
    <col min="6414" max="6414" width="9.42578125" style="46" customWidth="1"/>
    <col min="6415" max="6415" width="8.7109375" style="46" customWidth="1"/>
    <col min="6416" max="6416" width="20.28515625" style="46" bestFit="1" customWidth="1"/>
    <col min="6417" max="6417" width="12.7109375" style="46" bestFit="1" customWidth="1"/>
    <col min="6418" max="6418" width="9.28515625" style="46"/>
    <col min="6419" max="6419" width="12.7109375" style="46" bestFit="1" customWidth="1"/>
    <col min="6420" max="6662" width="9.28515625" style="46"/>
    <col min="6663" max="6663" width="3.28515625" style="46" customWidth="1"/>
    <col min="6664" max="6664" width="19.7109375" style="46" customWidth="1"/>
    <col min="6665" max="6665" width="14.7109375" style="46" customWidth="1"/>
    <col min="6666" max="6666" width="17.28515625" style="46" customWidth="1"/>
    <col min="6667" max="6667" width="16.42578125" style="46" customWidth="1"/>
    <col min="6668" max="6668" width="14.28515625" style="46" customWidth="1"/>
    <col min="6669" max="6669" width="2.28515625" style="46" customWidth="1"/>
    <col min="6670" max="6670" width="9.42578125" style="46" customWidth="1"/>
    <col min="6671" max="6671" width="8.7109375" style="46" customWidth="1"/>
    <col min="6672" max="6672" width="20.28515625" style="46" bestFit="1" customWidth="1"/>
    <col min="6673" max="6673" width="12.7109375" style="46" bestFit="1" customWidth="1"/>
    <col min="6674" max="6674" width="9.28515625" style="46"/>
    <col min="6675" max="6675" width="12.7109375" style="46" bestFit="1" customWidth="1"/>
    <col min="6676" max="6918" width="9.28515625" style="46"/>
    <col min="6919" max="6919" width="3.28515625" style="46" customWidth="1"/>
    <col min="6920" max="6920" width="19.7109375" style="46" customWidth="1"/>
    <col min="6921" max="6921" width="14.7109375" style="46" customWidth="1"/>
    <col min="6922" max="6922" width="17.28515625" style="46" customWidth="1"/>
    <col min="6923" max="6923" width="16.42578125" style="46" customWidth="1"/>
    <col min="6924" max="6924" width="14.28515625" style="46" customWidth="1"/>
    <col min="6925" max="6925" width="2.28515625" style="46" customWidth="1"/>
    <col min="6926" max="6926" width="9.42578125" style="46" customWidth="1"/>
    <col min="6927" max="6927" width="8.7109375" style="46" customWidth="1"/>
    <col min="6928" max="6928" width="20.28515625" style="46" bestFit="1" customWidth="1"/>
    <col min="6929" max="6929" width="12.7109375" style="46" bestFit="1" customWidth="1"/>
    <col min="6930" max="6930" width="9.28515625" style="46"/>
    <col min="6931" max="6931" width="12.7109375" style="46" bestFit="1" customWidth="1"/>
    <col min="6932" max="7174" width="9.28515625" style="46"/>
    <col min="7175" max="7175" width="3.28515625" style="46" customWidth="1"/>
    <col min="7176" max="7176" width="19.7109375" style="46" customWidth="1"/>
    <col min="7177" max="7177" width="14.7109375" style="46" customWidth="1"/>
    <col min="7178" max="7178" width="17.28515625" style="46" customWidth="1"/>
    <col min="7179" max="7179" width="16.42578125" style="46" customWidth="1"/>
    <col min="7180" max="7180" width="14.28515625" style="46" customWidth="1"/>
    <col min="7181" max="7181" width="2.28515625" style="46" customWidth="1"/>
    <col min="7182" max="7182" width="9.42578125" style="46" customWidth="1"/>
    <col min="7183" max="7183" width="8.7109375" style="46" customWidth="1"/>
    <col min="7184" max="7184" width="20.28515625" style="46" bestFit="1" customWidth="1"/>
    <col min="7185" max="7185" width="12.7109375" style="46" bestFit="1" customWidth="1"/>
    <col min="7186" max="7186" width="9.28515625" style="46"/>
    <col min="7187" max="7187" width="12.7109375" style="46" bestFit="1" customWidth="1"/>
    <col min="7188" max="7430" width="9.28515625" style="46"/>
    <col min="7431" max="7431" width="3.28515625" style="46" customWidth="1"/>
    <col min="7432" max="7432" width="19.7109375" style="46" customWidth="1"/>
    <col min="7433" max="7433" width="14.7109375" style="46" customWidth="1"/>
    <col min="7434" max="7434" width="17.28515625" style="46" customWidth="1"/>
    <col min="7435" max="7435" width="16.42578125" style="46" customWidth="1"/>
    <col min="7436" max="7436" width="14.28515625" style="46" customWidth="1"/>
    <col min="7437" max="7437" width="2.28515625" style="46" customWidth="1"/>
    <col min="7438" max="7438" width="9.42578125" style="46" customWidth="1"/>
    <col min="7439" max="7439" width="8.7109375" style="46" customWidth="1"/>
    <col min="7440" max="7440" width="20.28515625" style="46" bestFit="1" customWidth="1"/>
    <col min="7441" max="7441" width="12.7109375" style="46" bestFit="1" customWidth="1"/>
    <col min="7442" max="7442" width="9.28515625" style="46"/>
    <col min="7443" max="7443" width="12.7109375" style="46" bestFit="1" customWidth="1"/>
    <col min="7444" max="7686" width="9.28515625" style="46"/>
    <col min="7687" max="7687" width="3.28515625" style="46" customWidth="1"/>
    <col min="7688" max="7688" width="19.7109375" style="46" customWidth="1"/>
    <col min="7689" max="7689" width="14.7109375" style="46" customWidth="1"/>
    <col min="7690" max="7690" width="17.28515625" style="46" customWidth="1"/>
    <col min="7691" max="7691" width="16.42578125" style="46" customWidth="1"/>
    <col min="7692" max="7692" width="14.28515625" style="46" customWidth="1"/>
    <col min="7693" max="7693" width="2.28515625" style="46" customWidth="1"/>
    <col min="7694" max="7694" width="9.42578125" style="46" customWidth="1"/>
    <col min="7695" max="7695" width="8.7109375" style="46" customWidth="1"/>
    <col min="7696" max="7696" width="20.28515625" style="46" bestFit="1" customWidth="1"/>
    <col min="7697" max="7697" width="12.7109375" style="46" bestFit="1" customWidth="1"/>
    <col min="7698" max="7698" width="9.28515625" style="46"/>
    <col min="7699" max="7699" width="12.7109375" style="46" bestFit="1" customWidth="1"/>
    <col min="7700" max="7942" width="9.28515625" style="46"/>
    <col min="7943" max="7943" width="3.28515625" style="46" customWidth="1"/>
    <col min="7944" max="7944" width="19.7109375" style="46" customWidth="1"/>
    <col min="7945" max="7945" width="14.7109375" style="46" customWidth="1"/>
    <col min="7946" max="7946" width="17.28515625" style="46" customWidth="1"/>
    <col min="7947" max="7947" width="16.42578125" style="46" customWidth="1"/>
    <col min="7948" max="7948" width="14.28515625" style="46" customWidth="1"/>
    <col min="7949" max="7949" width="2.28515625" style="46" customWidth="1"/>
    <col min="7950" max="7950" width="9.42578125" style="46" customWidth="1"/>
    <col min="7951" max="7951" width="8.7109375" style="46" customWidth="1"/>
    <col min="7952" max="7952" width="20.28515625" style="46" bestFit="1" customWidth="1"/>
    <col min="7953" max="7953" width="12.7109375" style="46" bestFit="1" customWidth="1"/>
    <col min="7954" max="7954" width="9.28515625" style="46"/>
    <col min="7955" max="7955" width="12.7109375" style="46" bestFit="1" customWidth="1"/>
    <col min="7956" max="8198" width="9.28515625" style="46"/>
    <col min="8199" max="8199" width="3.28515625" style="46" customWidth="1"/>
    <col min="8200" max="8200" width="19.7109375" style="46" customWidth="1"/>
    <col min="8201" max="8201" width="14.7109375" style="46" customWidth="1"/>
    <col min="8202" max="8202" width="17.28515625" style="46" customWidth="1"/>
    <col min="8203" max="8203" width="16.42578125" style="46" customWidth="1"/>
    <col min="8204" max="8204" width="14.28515625" style="46" customWidth="1"/>
    <col min="8205" max="8205" width="2.28515625" style="46" customWidth="1"/>
    <col min="8206" max="8206" width="9.42578125" style="46" customWidth="1"/>
    <col min="8207" max="8207" width="8.7109375" style="46" customWidth="1"/>
    <col min="8208" max="8208" width="20.28515625" style="46" bestFit="1" customWidth="1"/>
    <col min="8209" max="8209" width="12.7109375" style="46" bestFit="1" customWidth="1"/>
    <col min="8210" max="8210" width="9.28515625" style="46"/>
    <col min="8211" max="8211" width="12.7109375" style="46" bestFit="1" customWidth="1"/>
    <col min="8212" max="8454" width="9.28515625" style="46"/>
    <col min="8455" max="8455" width="3.28515625" style="46" customWidth="1"/>
    <col min="8456" max="8456" width="19.7109375" style="46" customWidth="1"/>
    <col min="8457" max="8457" width="14.7109375" style="46" customWidth="1"/>
    <col min="8458" max="8458" width="17.28515625" style="46" customWidth="1"/>
    <col min="8459" max="8459" width="16.42578125" style="46" customWidth="1"/>
    <col min="8460" max="8460" width="14.28515625" style="46" customWidth="1"/>
    <col min="8461" max="8461" width="2.28515625" style="46" customWidth="1"/>
    <col min="8462" max="8462" width="9.42578125" style="46" customWidth="1"/>
    <col min="8463" max="8463" width="8.7109375" style="46" customWidth="1"/>
    <col min="8464" max="8464" width="20.28515625" style="46" bestFit="1" customWidth="1"/>
    <col min="8465" max="8465" width="12.7109375" style="46" bestFit="1" customWidth="1"/>
    <col min="8466" max="8466" width="9.28515625" style="46"/>
    <col min="8467" max="8467" width="12.7109375" style="46" bestFit="1" customWidth="1"/>
    <col min="8468" max="8710" width="9.28515625" style="46"/>
    <col min="8711" max="8711" width="3.28515625" style="46" customWidth="1"/>
    <col min="8712" max="8712" width="19.7109375" style="46" customWidth="1"/>
    <col min="8713" max="8713" width="14.7109375" style="46" customWidth="1"/>
    <col min="8714" max="8714" width="17.28515625" style="46" customWidth="1"/>
    <col min="8715" max="8715" width="16.42578125" style="46" customWidth="1"/>
    <col min="8716" max="8716" width="14.28515625" style="46" customWidth="1"/>
    <col min="8717" max="8717" width="2.28515625" style="46" customWidth="1"/>
    <col min="8718" max="8718" width="9.42578125" style="46" customWidth="1"/>
    <col min="8719" max="8719" width="8.7109375" style="46" customWidth="1"/>
    <col min="8720" max="8720" width="20.28515625" style="46" bestFit="1" customWidth="1"/>
    <col min="8721" max="8721" width="12.7109375" style="46" bestFit="1" customWidth="1"/>
    <col min="8722" max="8722" width="9.28515625" style="46"/>
    <col min="8723" max="8723" width="12.7109375" style="46" bestFit="1" customWidth="1"/>
    <col min="8724" max="8966" width="9.28515625" style="46"/>
    <col min="8967" max="8967" width="3.28515625" style="46" customWidth="1"/>
    <col min="8968" max="8968" width="19.7109375" style="46" customWidth="1"/>
    <col min="8969" max="8969" width="14.7109375" style="46" customWidth="1"/>
    <col min="8970" max="8970" width="17.28515625" style="46" customWidth="1"/>
    <col min="8971" max="8971" width="16.42578125" style="46" customWidth="1"/>
    <col min="8972" max="8972" width="14.28515625" style="46" customWidth="1"/>
    <col min="8973" max="8973" width="2.28515625" style="46" customWidth="1"/>
    <col min="8974" max="8974" width="9.42578125" style="46" customWidth="1"/>
    <col min="8975" max="8975" width="8.7109375" style="46" customWidth="1"/>
    <col min="8976" max="8976" width="20.28515625" style="46" bestFit="1" customWidth="1"/>
    <col min="8977" max="8977" width="12.7109375" style="46" bestFit="1" customWidth="1"/>
    <col min="8978" max="8978" width="9.28515625" style="46"/>
    <col min="8979" max="8979" width="12.7109375" style="46" bestFit="1" customWidth="1"/>
    <col min="8980" max="9222" width="9.28515625" style="46"/>
    <col min="9223" max="9223" width="3.28515625" style="46" customWidth="1"/>
    <col min="9224" max="9224" width="19.7109375" style="46" customWidth="1"/>
    <col min="9225" max="9225" width="14.7109375" style="46" customWidth="1"/>
    <col min="9226" max="9226" width="17.28515625" style="46" customWidth="1"/>
    <col min="9227" max="9227" width="16.42578125" style="46" customWidth="1"/>
    <col min="9228" max="9228" width="14.28515625" style="46" customWidth="1"/>
    <col min="9229" max="9229" width="2.28515625" style="46" customWidth="1"/>
    <col min="9230" max="9230" width="9.42578125" style="46" customWidth="1"/>
    <col min="9231" max="9231" width="8.7109375" style="46" customWidth="1"/>
    <col min="9232" max="9232" width="20.28515625" style="46" bestFit="1" customWidth="1"/>
    <col min="9233" max="9233" width="12.7109375" style="46" bestFit="1" customWidth="1"/>
    <col min="9234" max="9234" width="9.28515625" style="46"/>
    <col min="9235" max="9235" width="12.7109375" style="46" bestFit="1" customWidth="1"/>
    <col min="9236" max="9478" width="9.28515625" style="46"/>
    <col min="9479" max="9479" width="3.28515625" style="46" customWidth="1"/>
    <col min="9480" max="9480" width="19.7109375" style="46" customWidth="1"/>
    <col min="9481" max="9481" width="14.7109375" style="46" customWidth="1"/>
    <col min="9482" max="9482" width="17.28515625" style="46" customWidth="1"/>
    <col min="9483" max="9483" width="16.42578125" style="46" customWidth="1"/>
    <col min="9484" max="9484" width="14.28515625" style="46" customWidth="1"/>
    <col min="9485" max="9485" width="2.28515625" style="46" customWidth="1"/>
    <col min="9486" max="9486" width="9.42578125" style="46" customWidth="1"/>
    <col min="9487" max="9487" width="8.7109375" style="46" customWidth="1"/>
    <col min="9488" max="9488" width="20.28515625" style="46" bestFit="1" customWidth="1"/>
    <col min="9489" max="9489" width="12.7109375" style="46" bestFit="1" customWidth="1"/>
    <col min="9490" max="9490" width="9.28515625" style="46"/>
    <col min="9491" max="9491" width="12.7109375" style="46" bestFit="1" customWidth="1"/>
    <col min="9492" max="9734" width="9.28515625" style="46"/>
    <col min="9735" max="9735" width="3.28515625" style="46" customWidth="1"/>
    <col min="9736" max="9736" width="19.7109375" style="46" customWidth="1"/>
    <col min="9737" max="9737" width="14.7109375" style="46" customWidth="1"/>
    <col min="9738" max="9738" width="17.28515625" style="46" customWidth="1"/>
    <col min="9739" max="9739" width="16.42578125" style="46" customWidth="1"/>
    <col min="9740" max="9740" width="14.28515625" style="46" customWidth="1"/>
    <col min="9741" max="9741" width="2.28515625" style="46" customWidth="1"/>
    <col min="9742" max="9742" width="9.42578125" style="46" customWidth="1"/>
    <col min="9743" max="9743" width="8.7109375" style="46" customWidth="1"/>
    <col min="9744" max="9744" width="20.28515625" style="46" bestFit="1" customWidth="1"/>
    <col min="9745" max="9745" width="12.7109375" style="46" bestFit="1" customWidth="1"/>
    <col min="9746" max="9746" width="9.28515625" style="46"/>
    <col min="9747" max="9747" width="12.7109375" style="46" bestFit="1" customWidth="1"/>
    <col min="9748" max="9990" width="9.28515625" style="46"/>
    <col min="9991" max="9991" width="3.28515625" style="46" customWidth="1"/>
    <col min="9992" max="9992" width="19.7109375" style="46" customWidth="1"/>
    <col min="9993" max="9993" width="14.7109375" style="46" customWidth="1"/>
    <col min="9994" max="9994" width="17.28515625" style="46" customWidth="1"/>
    <col min="9995" max="9995" width="16.42578125" style="46" customWidth="1"/>
    <col min="9996" max="9996" width="14.28515625" style="46" customWidth="1"/>
    <col min="9997" max="9997" width="2.28515625" style="46" customWidth="1"/>
    <col min="9998" max="9998" width="9.42578125" style="46" customWidth="1"/>
    <col min="9999" max="9999" width="8.7109375" style="46" customWidth="1"/>
    <col min="10000" max="10000" width="20.28515625" style="46" bestFit="1" customWidth="1"/>
    <col min="10001" max="10001" width="12.7109375" style="46" bestFit="1" customWidth="1"/>
    <col min="10002" max="10002" width="9.28515625" style="46"/>
    <col min="10003" max="10003" width="12.7109375" style="46" bestFit="1" customWidth="1"/>
    <col min="10004" max="10246" width="9.28515625" style="46"/>
    <col min="10247" max="10247" width="3.28515625" style="46" customWidth="1"/>
    <col min="10248" max="10248" width="19.7109375" style="46" customWidth="1"/>
    <col min="10249" max="10249" width="14.7109375" style="46" customWidth="1"/>
    <col min="10250" max="10250" width="17.28515625" style="46" customWidth="1"/>
    <col min="10251" max="10251" width="16.42578125" style="46" customWidth="1"/>
    <col min="10252" max="10252" width="14.28515625" style="46" customWidth="1"/>
    <col min="10253" max="10253" width="2.28515625" style="46" customWidth="1"/>
    <col min="10254" max="10254" width="9.42578125" style="46" customWidth="1"/>
    <col min="10255" max="10255" width="8.7109375" style="46" customWidth="1"/>
    <col min="10256" max="10256" width="20.28515625" style="46" bestFit="1" customWidth="1"/>
    <col min="10257" max="10257" width="12.7109375" style="46" bestFit="1" customWidth="1"/>
    <col min="10258" max="10258" width="9.28515625" style="46"/>
    <col min="10259" max="10259" width="12.7109375" style="46" bestFit="1" customWidth="1"/>
    <col min="10260" max="10502" width="9.28515625" style="46"/>
    <col min="10503" max="10503" width="3.28515625" style="46" customWidth="1"/>
    <col min="10504" max="10504" width="19.7109375" style="46" customWidth="1"/>
    <col min="10505" max="10505" width="14.7109375" style="46" customWidth="1"/>
    <col min="10506" max="10506" width="17.28515625" style="46" customWidth="1"/>
    <col min="10507" max="10507" width="16.42578125" style="46" customWidth="1"/>
    <col min="10508" max="10508" width="14.28515625" style="46" customWidth="1"/>
    <col min="10509" max="10509" width="2.28515625" style="46" customWidth="1"/>
    <col min="10510" max="10510" width="9.42578125" style="46" customWidth="1"/>
    <col min="10511" max="10511" width="8.7109375" style="46" customWidth="1"/>
    <col min="10512" max="10512" width="20.28515625" style="46" bestFit="1" customWidth="1"/>
    <col min="10513" max="10513" width="12.7109375" style="46" bestFit="1" customWidth="1"/>
    <col min="10514" max="10514" width="9.28515625" style="46"/>
    <col min="10515" max="10515" width="12.7109375" style="46" bestFit="1" customWidth="1"/>
    <col min="10516" max="10758" width="9.28515625" style="46"/>
    <col min="10759" max="10759" width="3.28515625" style="46" customWidth="1"/>
    <col min="10760" max="10760" width="19.7109375" style="46" customWidth="1"/>
    <col min="10761" max="10761" width="14.7109375" style="46" customWidth="1"/>
    <col min="10762" max="10762" width="17.28515625" style="46" customWidth="1"/>
    <col min="10763" max="10763" width="16.42578125" style="46" customWidth="1"/>
    <col min="10764" max="10764" width="14.28515625" style="46" customWidth="1"/>
    <col min="10765" max="10765" width="2.28515625" style="46" customWidth="1"/>
    <col min="10766" max="10766" width="9.42578125" style="46" customWidth="1"/>
    <col min="10767" max="10767" width="8.7109375" style="46" customWidth="1"/>
    <col min="10768" max="10768" width="20.28515625" style="46" bestFit="1" customWidth="1"/>
    <col min="10769" max="10769" width="12.7109375" style="46" bestFit="1" customWidth="1"/>
    <col min="10770" max="10770" width="9.28515625" style="46"/>
    <col min="10771" max="10771" width="12.7109375" style="46" bestFit="1" customWidth="1"/>
    <col min="10772" max="11014" width="9.28515625" style="46"/>
    <col min="11015" max="11015" width="3.28515625" style="46" customWidth="1"/>
    <col min="11016" max="11016" width="19.7109375" style="46" customWidth="1"/>
    <col min="11017" max="11017" width="14.7109375" style="46" customWidth="1"/>
    <col min="11018" max="11018" width="17.28515625" style="46" customWidth="1"/>
    <col min="11019" max="11019" width="16.42578125" style="46" customWidth="1"/>
    <col min="11020" max="11020" width="14.28515625" style="46" customWidth="1"/>
    <col min="11021" max="11021" width="2.28515625" style="46" customWidth="1"/>
    <col min="11022" max="11022" width="9.42578125" style="46" customWidth="1"/>
    <col min="11023" max="11023" width="8.7109375" style="46" customWidth="1"/>
    <col min="11024" max="11024" width="20.28515625" style="46" bestFit="1" customWidth="1"/>
    <col min="11025" max="11025" width="12.7109375" style="46" bestFit="1" customWidth="1"/>
    <col min="11026" max="11026" width="9.28515625" style="46"/>
    <col min="11027" max="11027" width="12.7109375" style="46" bestFit="1" customWidth="1"/>
    <col min="11028" max="11270" width="9.28515625" style="46"/>
    <col min="11271" max="11271" width="3.28515625" style="46" customWidth="1"/>
    <col min="11272" max="11272" width="19.7109375" style="46" customWidth="1"/>
    <col min="11273" max="11273" width="14.7109375" style="46" customWidth="1"/>
    <col min="11274" max="11274" width="17.28515625" style="46" customWidth="1"/>
    <col min="11275" max="11275" width="16.42578125" style="46" customWidth="1"/>
    <col min="11276" max="11276" width="14.28515625" style="46" customWidth="1"/>
    <col min="11277" max="11277" width="2.28515625" style="46" customWidth="1"/>
    <col min="11278" max="11278" width="9.42578125" style="46" customWidth="1"/>
    <col min="11279" max="11279" width="8.7109375" style="46" customWidth="1"/>
    <col min="11280" max="11280" width="20.28515625" style="46" bestFit="1" customWidth="1"/>
    <col min="11281" max="11281" width="12.7109375" style="46" bestFit="1" customWidth="1"/>
    <col min="11282" max="11282" width="9.28515625" style="46"/>
    <col min="11283" max="11283" width="12.7109375" style="46" bestFit="1" customWidth="1"/>
    <col min="11284" max="11526" width="9.28515625" style="46"/>
    <col min="11527" max="11527" width="3.28515625" style="46" customWidth="1"/>
    <col min="11528" max="11528" width="19.7109375" style="46" customWidth="1"/>
    <col min="11529" max="11529" width="14.7109375" style="46" customWidth="1"/>
    <col min="11530" max="11530" width="17.28515625" style="46" customWidth="1"/>
    <col min="11531" max="11531" width="16.42578125" style="46" customWidth="1"/>
    <col min="11532" max="11532" width="14.28515625" style="46" customWidth="1"/>
    <col min="11533" max="11533" width="2.28515625" style="46" customWidth="1"/>
    <col min="11534" max="11534" width="9.42578125" style="46" customWidth="1"/>
    <col min="11535" max="11535" width="8.7109375" style="46" customWidth="1"/>
    <col min="11536" max="11536" width="20.28515625" style="46" bestFit="1" customWidth="1"/>
    <col min="11537" max="11537" width="12.7109375" style="46" bestFit="1" customWidth="1"/>
    <col min="11538" max="11538" width="9.28515625" style="46"/>
    <col min="11539" max="11539" width="12.7109375" style="46" bestFit="1" customWidth="1"/>
    <col min="11540" max="11782" width="9.28515625" style="46"/>
    <col min="11783" max="11783" width="3.28515625" style="46" customWidth="1"/>
    <col min="11784" max="11784" width="19.7109375" style="46" customWidth="1"/>
    <col min="11785" max="11785" width="14.7109375" style="46" customWidth="1"/>
    <col min="11786" max="11786" width="17.28515625" style="46" customWidth="1"/>
    <col min="11787" max="11787" width="16.42578125" style="46" customWidth="1"/>
    <col min="11788" max="11788" width="14.28515625" style="46" customWidth="1"/>
    <col min="11789" max="11789" width="2.28515625" style="46" customWidth="1"/>
    <col min="11790" max="11790" width="9.42578125" style="46" customWidth="1"/>
    <col min="11791" max="11791" width="8.7109375" style="46" customWidth="1"/>
    <col min="11792" max="11792" width="20.28515625" style="46" bestFit="1" customWidth="1"/>
    <col min="11793" max="11793" width="12.7109375" style="46" bestFit="1" customWidth="1"/>
    <col min="11794" max="11794" width="9.28515625" style="46"/>
    <col min="11795" max="11795" width="12.7109375" style="46" bestFit="1" customWidth="1"/>
    <col min="11796" max="12038" width="9.28515625" style="46"/>
    <col min="12039" max="12039" width="3.28515625" style="46" customWidth="1"/>
    <col min="12040" max="12040" width="19.7109375" style="46" customWidth="1"/>
    <col min="12041" max="12041" width="14.7109375" style="46" customWidth="1"/>
    <col min="12042" max="12042" width="17.28515625" style="46" customWidth="1"/>
    <col min="12043" max="12043" width="16.42578125" style="46" customWidth="1"/>
    <col min="12044" max="12044" width="14.28515625" style="46" customWidth="1"/>
    <col min="12045" max="12045" width="2.28515625" style="46" customWidth="1"/>
    <col min="12046" max="12046" width="9.42578125" style="46" customWidth="1"/>
    <col min="12047" max="12047" width="8.7109375" style="46" customWidth="1"/>
    <col min="12048" max="12048" width="20.28515625" style="46" bestFit="1" customWidth="1"/>
    <col min="12049" max="12049" width="12.7109375" style="46" bestFit="1" customWidth="1"/>
    <col min="12050" max="12050" width="9.28515625" style="46"/>
    <col min="12051" max="12051" width="12.7109375" style="46" bestFit="1" customWidth="1"/>
    <col min="12052" max="12294" width="9.28515625" style="46"/>
    <col min="12295" max="12295" width="3.28515625" style="46" customWidth="1"/>
    <col min="12296" max="12296" width="19.7109375" style="46" customWidth="1"/>
    <col min="12297" max="12297" width="14.7109375" style="46" customWidth="1"/>
    <col min="12298" max="12298" width="17.28515625" style="46" customWidth="1"/>
    <col min="12299" max="12299" width="16.42578125" style="46" customWidth="1"/>
    <col min="12300" max="12300" width="14.28515625" style="46" customWidth="1"/>
    <col min="12301" max="12301" width="2.28515625" style="46" customWidth="1"/>
    <col min="12302" max="12302" width="9.42578125" style="46" customWidth="1"/>
    <col min="12303" max="12303" width="8.7109375" style="46" customWidth="1"/>
    <col min="12304" max="12304" width="20.28515625" style="46" bestFit="1" customWidth="1"/>
    <col min="12305" max="12305" width="12.7109375" style="46" bestFit="1" customWidth="1"/>
    <col min="12306" max="12306" width="9.28515625" style="46"/>
    <col min="12307" max="12307" width="12.7109375" style="46" bestFit="1" customWidth="1"/>
    <col min="12308" max="12550" width="9.28515625" style="46"/>
    <col min="12551" max="12551" width="3.28515625" style="46" customWidth="1"/>
    <col min="12552" max="12552" width="19.7109375" style="46" customWidth="1"/>
    <col min="12553" max="12553" width="14.7109375" style="46" customWidth="1"/>
    <col min="12554" max="12554" width="17.28515625" style="46" customWidth="1"/>
    <col min="12555" max="12555" width="16.42578125" style="46" customWidth="1"/>
    <col min="12556" max="12556" width="14.28515625" style="46" customWidth="1"/>
    <col min="12557" max="12557" width="2.28515625" style="46" customWidth="1"/>
    <col min="12558" max="12558" width="9.42578125" style="46" customWidth="1"/>
    <col min="12559" max="12559" width="8.7109375" style="46" customWidth="1"/>
    <col min="12560" max="12560" width="20.28515625" style="46" bestFit="1" customWidth="1"/>
    <col min="12561" max="12561" width="12.7109375" style="46" bestFit="1" customWidth="1"/>
    <col min="12562" max="12562" width="9.28515625" style="46"/>
    <col min="12563" max="12563" width="12.7109375" style="46" bestFit="1" customWidth="1"/>
    <col min="12564" max="12806" width="9.28515625" style="46"/>
    <col min="12807" max="12807" width="3.28515625" style="46" customWidth="1"/>
    <col min="12808" max="12808" width="19.7109375" style="46" customWidth="1"/>
    <col min="12809" max="12809" width="14.7109375" style="46" customWidth="1"/>
    <col min="12810" max="12810" width="17.28515625" style="46" customWidth="1"/>
    <col min="12811" max="12811" width="16.42578125" style="46" customWidth="1"/>
    <col min="12812" max="12812" width="14.28515625" style="46" customWidth="1"/>
    <col min="12813" max="12813" width="2.28515625" style="46" customWidth="1"/>
    <col min="12814" max="12814" width="9.42578125" style="46" customWidth="1"/>
    <col min="12815" max="12815" width="8.7109375" style="46" customWidth="1"/>
    <col min="12816" max="12816" width="20.28515625" style="46" bestFit="1" customWidth="1"/>
    <col min="12817" max="12817" width="12.7109375" style="46" bestFit="1" customWidth="1"/>
    <col min="12818" max="12818" width="9.28515625" style="46"/>
    <col min="12819" max="12819" width="12.7109375" style="46" bestFit="1" customWidth="1"/>
    <col min="12820" max="13062" width="9.28515625" style="46"/>
    <col min="13063" max="13063" width="3.28515625" style="46" customWidth="1"/>
    <col min="13064" max="13064" width="19.7109375" style="46" customWidth="1"/>
    <col min="13065" max="13065" width="14.7109375" style="46" customWidth="1"/>
    <col min="13066" max="13066" width="17.28515625" style="46" customWidth="1"/>
    <col min="13067" max="13067" width="16.42578125" style="46" customWidth="1"/>
    <col min="13068" max="13068" width="14.28515625" style="46" customWidth="1"/>
    <col min="13069" max="13069" width="2.28515625" style="46" customWidth="1"/>
    <col min="13070" max="13070" width="9.42578125" style="46" customWidth="1"/>
    <col min="13071" max="13071" width="8.7109375" style="46" customWidth="1"/>
    <col min="13072" max="13072" width="20.28515625" style="46" bestFit="1" customWidth="1"/>
    <col min="13073" max="13073" width="12.7109375" style="46" bestFit="1" customWidth="1"/>
    <col min="13074" max="13074" width="9.28515625" style="46"/>
    <col min="13075" max="13075" width="12.7109375" style="46" bestFit="1" customWidth="1"/>
    <col min="13076" max="13318" width="9.28515625" style="46"/>
    <col min="13319" max="13319" width="3.28515625" style="46" customWidth="1"/>
    <col min="13320" max="13320" width="19.7109375" style="46" customWidth="1"/>
    <col min="13321" max="13321" width="14.7109375" style="46" customWidth="1"/>
    <col min="13322" max="13322" width="17.28515625" style="46" customWidth="1"/>
    <col min="13323" max="13323" width="16.42578125" style="46" customWidth="1"/>
    <col min="13324" max="13324" width="14.28515625" style="46" customWidth="1"/>
    <col min="13325" max="13325" width="2.28515625" style="46" customWidth="1"/>
    <col min="13326" max="13326" width="9.42578125" style="46" customWidth="1"/>
    <col min="13327" max="13327" width="8.7109375" style="46" customWidth="1"/>
    <col min="13328" max="13328" width="20.28515625" style="46" bestFit="1" customWidth="1"/>
    <col min="13329" max="13329" width="12.7109375" style="46" bestFit="1" customWidth="1"/>
    <col min="13330" max="13330" width="9.28515625" style="46"/>
    <col min="13331" max="13331" width="12.7109375" style="46" bestFit="1" customWidth="1"/>
    <col min="13332" max="13574" width="9.28515625" style="46"/>
    <col min="13575" max="13575" width="3.28515625" style="46" customWidth="1"/>
    <col min="13576" max="13576" width="19.7109375" style="46" customWidth="1"/>
    <col min="13577" max="13577" width="14.7109375" style="46" customWidth="1"/>
    <col min="13578" max="13578" width="17.28515625" style="46" customWidth="1"/>
    <col min="13579" max="13579" width="16.42578125" style="46" customWidth="1"/>
    <col min="13580" max="13580" width="14.28515625" style="46" customWidth="1"/>
    <col min="13581" max="13581" width="2.28515625" style="46" customWidth="1"/>
    <col min="13582" max="13582" width="9.42578125" style="46" customWidth="1"/>
    <col min="13583" max="13583" width="8.7109375" style="46" customWidth="1"/>
    <col min="13584" max="13584" width="20.28515625" style="46" bestFit="1" customWidth="1"/>
    <col min="13585" max="13585" width="12.7109375" style="46" bestFit="1" customWidth="1"/>
    <col min="13586" max="13586" width="9.28515625" style="46"/>
    <col min="13587" max="13587" width="12.7109375" style="46" bestFit="1" customWidth="1"/>
    <col min="13588" max="13830" width="9.28515625" style="46"/>
    <col min="13831" max="13831" width="3.28515625" style="46" customWidth="1"/>
    <col min="13832" max="13832" width="19.7109375" style="46" customWidth="1"/>
    <col min="13833" max="13833" width="14.7109375" style="46" customWidth="1"/>
    <col min="13834" max="13834" width="17.28515625" style="46" customWidth="1"/>
    <col min="13835" max="13835" width="16.42578125" style="46" customWidth="1"/>
    <col min="13836" max="13836" width="14.28515625" style="46" customWidth="1"/>
    <col min="13837" max="13837" width="2.28515625" style="46" customWidth="1"/>
    <col min="13838" max="13838" width="9.42578125" style="46" customWidth="1"/>
    <col min="13839" max="13839" width="8.7109375" style="46" customWidth="1"/>
    <col min="13840" max="13840" width="20.28515625" style="46" bestFit="1" customWidth="1"/>
    <col min="13841" max="13841" width="12.7109375" style="46" bestFit="1" customWidth="1"/>
    <col min="13842" max="13842" width="9.28515625" style="46"/>
    <col min="13843" max="13843" width="12.7109375" style="46" bestFit="1" customWidth="1"/>
    <col min="13844" max="14086" width="9.28515625" style="46"/>
    <col min="14087" max="14087" width="3.28515625" style="46" customWidth="1"/>
    <col min="14088" max="14088" width="19.7109375" style="46" customWidth="1"/>
    <col min="14089" max="14089" width="14.7109375" style="46" customWidth="1"/>
    <col min="14090" max="14090" width="17.28515625" style="46" customWidth="1"/>
    <col min="14091" max="14091" width="16.42578125" style="46" customWidth="1"/>
    <col min="14092" max="14092" width="14.28515625" style="46" customWidth="1"/>
    <col min="14093" max="14093" width="2.28515625" style="46" customWidth="1"/>
    <col min="14094" max="14094" width="9.42578125" style="46" customWidth="1"/>
    <col min="14095" max="14095" width="8.7109375" style="46" customWidth="1"/>
    <col min="14096" max="14096" width="20.28515625" style="46" bestFit="1" customWidth="1"/>
    <col min="14097" max="14097" width="12.7109375" style="46" bestFit="1" customWidth="1"/>
    <col min="14098" max="14098" width="9.28515625" style="46"/>
    <col min="14099" max="14099" width="12.7109375" style="46" bestFit="1" customWidth="1"/>
    <col min="14100" max="14342" width="9.28515625" style="46"/>
    <col min="14343" max="14343" width="3.28515625" style="46" customWidth="1"/>
    <col min="14344" max="14344" width="19.7109375" style="46" customWidth="1"/>
    <col min="14345" max="14345" width="14.7109375" style="46" customWidth="1"/>
    <col min="14346" max="14346" width="17.28515625" style="46" customWidth="1"/>
    <col min="14347" max="14347" width="16.42578125" style="46" customWidth="1"/>
    <col min="14348" max="14348" width="14.28515625" style="46" customWidth="1"/>
    <col min="14349" max="14349" width="2.28515625" style="46" customWidth="1"/>
    <col min="14350" max="14350" width="9.42578125" style="46" customWidth="1"/>
    <col min="14351" max="14351" width="8.7109375" style="46" customWidth="1"/>
    <col min="14352" max="14352" width="20.28515625" style="46" bestFit="1" customWidth="1"/>
    <col min="14353" max="14353" width="12.7109375" style="46" bestFit="1" customWidth="1"/>
    <col min="14354" max="14354" width="9.28515625" style="46"/>
    <col min="14355" max="14355" width="12.7109375" style="46" bestFit="1" customWidth="1"/>
    <col min="14356" max="14598" width="9.28515625" style="46"/>
    <col min="14599" max="14599" width="3.28515625" style="46" customWidth="1"/>
    <col min="14600" max="14600" width="19.7109375" style="46" customWidth="1"/>
    <col min="14601" max="14601" width="14.7109375" style="46" customWidth="1"/>
    <col min="14602" max="14602" width="17.28515625" style="46" customWidth="1"/>
    <col min="14603" max="14603" width="16.42578125" style="46" customWidth="1"/>
    <col min="14604" max="14604" width="14.28515625" style="46" customWidth="1"/>
    <col min="14605" max="14605" width="2.28515625" style="46" customWidth="1"/>
    <col min="14606" max="14606" width="9.42578125" style="46" customWidth="1"/>
    <col min="14607" max="14607" width="8.7109375" style="46" customWidth="1"/>
    <col min="14608" max="14608" width="20.28515625" style="46" bestFit="1" customWidth="1"/>
    <col min="14609" max="14609" width="12.7109375" style="46" bestFit="1" customWidth="1"/>
    <col min="14610" max="14610" width="9.28515625" style="46"/>
    <col min="14611" max="14611" width="12.7109375" style="46" bestFit="1" customWidth="1"/>
    <col min="14612" max="14854" width="9.28515625" style="46"/>
    <col min="14855" max="14855" width="3.28515625" style="46" customWidth="1"/>
    <col min="14856" max="14856" width="19.7109375" style="46" customWidth="1"/>
    <col min="14857" max="14857" width="14.7109375" style="46" customWidth="1"/>
    <col min="14858" max="14858" width="17.28515625" style="46" customWidth="1"/>
    <col min="14859" max="14859" width="16.42578125" style="46" customWidth="1"/>
    <col min="14860" max="14860" width="14.28515625" style="46" customWidth="1"/>
    <col min="14861" max="14861" width="2.28515625" style="46" customWidth="1"/>
    <col min="14862" max="14862" width="9.42578125" style="46" customWidth="1"/>
    <col min="14863" max="14863" width="8.7109375" style="46" customWidth="1"/>
    <col min="14864" max="14864" width="20.28515625" style="46" bestFit="1" customWidth="1"/>
    <col min="14865" max="14865" width="12.7109375" style="46" bestFit="1" customWidth="1"/>
    <col min="14866" max="14866" width="9.28515625" style="46"/>
    <col min="14867" max="14867" width="12.7109375" style="46" bestFit="1" customWidth="1"/>
    <col min="14868" max="15110" width="9.28515625" style="46"/>
    <col min="15111" max="15111" width="3.28515625" style="46" customWidth="1"/>
    <col min="15112" max="15112" width="19.7109375" style="46" customWidth="1"/>
    <col min="15113" max="15113" width="14.7109375" style="46" customWidth="1"/>
    <col min="15114" max="15114" width="17.28515625" style="46" customWidth="1"/>
    <col min="15115" max="15115" width="16.42578125" style="46" customWidth="1"/>
    <col min="15116" max="15116" width="14.28515625" style="46" customWidth="1"/>
    <col min="15117" max="15117" width="2.28515625" style="46" customWidth="1"/>
    <col min="15118" max="15118" width="9.42578125" style="46" customWidth="1"/>
    <col min="15119" max="15119" width="8.7109375" style="46" customWidth="1"/>
    <col min="15120" max="15120" width="20.28515625" style="46" bestFit="1" customWidth="1"/>
    <col min="15121" max="15121" width="12.7109375" style="46" bestFit="1" customWidth="1"/>
    <col min="15122" max="15122" width="9.28515625" style="46"/>
    <col min="15123" max="15123" width="12.7109375" style="46" bestFit="1" customWidth="1"/>
    <col min="15124" max="15366" width="9.28515625" style="46"/>
    <col min="15367" max="15367" width="3.28515625" style="46" customWidth="1"/>
    <col min="15368" max="15368" width="19.7109375" style="46" customWidth="1"/>
    <col min="15369" max="15369" width="14.7109375" style="46" customWidth="1"/>
    <col min="15370" max="15370" width="17.28515625" style="46" customWidth="1"/>
    <col min="15371" max="15371" width="16.42578125" style="46" customWidth="1"/>
    <col min="15372" max="15372" width="14.28515625" style="46" customWidth="1"/>
    <col min="15373" max="15373" width="2.28515625" style="46" customWidth="1"/>
    <col min="15374" max="15374" width="9.42578125" style="46" customWidth="1"/>
    <col min="15375" max="15375" width="8.7109375" style="46" customWidth="1"/>
    <col min="15376" max="15376" width="20.28515625" style="46" bestFit="1" customWidth="1"/>
    <col min="15377" max="15377" width="12.7109375" style="46" bestFit="1" customWidth="1"/>
    <col min="15378" max="15378" width="9.28515625" style="46"/>
    <col min="15379" max="15379" width="12.7109375" style="46" bestFit="1" customWidth="1"/>
    <col min="15380" max="15622" width="9.28515625" style="46"/>
    <col min="15623" max="15623" width="3.28515625" style="46" customWidth="1"/>
    <col min="15624" max="15624" width="19.7109375" style="46" customWidth="1"/>
    <col min="15625" max="15625" width="14.7109375" style="46" customWidth="1"/>
    <col min="15626" max="15626" width="17.28515625" style="46" customWidth="1"/>
    <col min="15627" max="15627" width="16.42578125" style="46" customWidth="1"/>
    <col min="15628" max="15628" width="14.28515625" style="46" customWidth="1"/>
    <col min="15629" max="15629" width="2.28515625" style="46" customWidth="1"/>
    <col min="15630" max="15630" width="9.42578125" style="46" customWidth="1"/>
    <col min="15631" max="15631" width="8.7109375" style="46" customWidth="1"/>
    <col min="15632" max="15632" width="20.28515625" style="46" bestFit="1" customWidth="1"/>
    <col min="15633" max="15633" width="12.7109375" style="46" bestFit="1" customWidth="1"/>
    <col min="15634" max="15634" width="9.28515625" style="46"/>
    <col min="15635" max="15635" width="12.7109375" style="46" bestFit="1" customWidth="1"/>
    <col min="15636" max="15878" width="9.28515625" style="46"/>
    <col min="15879" max="15879" width="3.28515625" style="46" customWidth="1"/>
    <col min="15880" max="15880" width="19.7109375" style="46" customWidth="1"/>
    <col min="15881" max="15881" width="14.7109375" style="46" customWidth="1"/>
    <col min="15882" max="15882" width="17.28515625" style="46" customWidth="1"/>
    <col min="15883" max="15883" width="16.42578125" style="46" customWidth="1"/>
    <col min="15884" max="15884" width="14.28515625" style="46" customWidth="1"/>
    <col min="15885" max="15885" width="2.28515625" style="46" customWidth="1"/>
    <col min="15886" max="15886" width="9.42578125" style="46" customWidth="1"/>
    <col min="15887" max="15887" width="8.7109375" style="46" customWidth="1"/>
    <col min="15888" max="15888" width="20.28515625" style="46" bestFit="1" customWidth="1"/>
    <col min="15889" max="15889" width="12.7109375" style="46" bestFit="1" customWidth="1"/>
    <col min="15890" max="15890" width="9.28515625" style="46"/>
    <col min="15891" max="15891" width="12.7109375" style="46" bestFit="1" customWidth="1"/>
    <col min="15892" max="16134" width="9.28515625" style="46"/>
    <col min="16135" max="16135" width="3.28515625" style="46" customWidth="1"/>
    <col min="16136" max="16136" width="19.7109375" style="46" customWidth="1"/>
    <col min="16137" max="16137" width="14.7109375" style="46" customWidth="1"/>
    <col min="16138" max="16138" width="17.28515625" style="46" customWidth="1"/>
    <col min="16139" max="16139" width="16.42578125" style="46" customWidth="1"/>
    <col min="16140" max="16140" width="14.28515625" style="46" customWidth="1"/>
    <col min="16141" max="16141" width="2.28515625" style="46" customWidth="1"/>
    <col min="16142" max="16142" width="9.42578125" style="46" customWidth="1"/>
    <col min="16143" max="16143" width="8.7109375" style="46" customWidth="1"/>
    <col min="16144" max="16144" width="20.28515625" style="46" bestFit="1" customWidth="1"/>
    <col min="16145" max="16145" width="12.7109375" style="46" bestFit="1" customWidth="1"/>
    <col min="16146" max="16146" width="9.28515625" style="46"/>
    <col min="16147" max="16147" width="12.7109375" style="46" bestFit="1" customWidth="1"/>
    <col min="16148" max="16384" width="9.28515625" style="46"/>
  </cols>
  <sheetData>
    <row r="1" spans="1:11" s="1" customFormat="1" ht="65.45" customHeight="1"/>
    <row r="2" spans="1:11" s="1" customFormat="1" ht="15" customHeight="1">
      <c r="A2" s="2"/>
      <c r="B2" s="3"/>
      <c r="C2" s="3"/>
      <c r="D2" s="3"/>
      <c r="E2" s="3"/>
      <c r="F2" s="3"/>
      <c r="G2" s="3"/>
      <c r="H2" s="3"/>
      <c r="I2" s="3"/>
    </row>
    <row r="3" spans="1:11" s="1" customFormat="1" ht="81" customHeight="1">
      <c r="A3" s="2"/>
      <c r="B3" s="4"/>
      <c r="C3" s="5"/>
      <c r="D3" s="340" t="s">
        <v>0</v>
      </c>
      <c r="E3" s="340"/>
      <c r="F3" s="340" t="s">
        <v>1</v>
      </c>
      <c r="G3" s="340"/>
      <c r="H3" s="340"/>
      <c r="I3" s="340"/>
    </row>
    <row r="4" spans="1:11" s="1" customFormat="1" ht="75.599999999999994" customHeight="1">
      <c r="A4" s="2"/>
      <c r="B4" s="350" t="s">
        <v>61</v>
      </c>
      <c r="C4" s="350"/>
      <c r="D4" s="350"/>
      <c r="E4" s="350"/>
      <c r="F4" s="350"/>
      <c r="G4" s="350"/>
      <c r="H4" s="350"/>
    </row>
    <row r="5" spans="1:11" s="1" customFormat="1" ht="15" customHeight="1">
      <c r="A5" s="6"/>
      <c r="B5" s="120" t="s">
        <v>3</v>
      </c>
      <c r="C5" s="235">
        <v>3</v>
      </c>
      <c r="D5" s="121"/>
      <c r="E5" s="122" t="s">
        <v>4</v>
      </c>
      <c r="F5" s="123">
        <v>46113</v>
      </c>
      <c r="G5" s="108"/>
      <c r="H5" s="121"/>
      <c r="I5" s="124"/>
      <c r="J5" s="7"/>
      <c r="K5" s="7"/>
    </row>
    <row r="6" spans="1:11" s="2" customFormat="1"/>
    <row r="7" spans="1:11" s="2" customFormat="1" ht="155.25" customHeight="1">
      <c r="B7" s="345" t="s">
        <v>282</v>
      </c>
      <c r="C7" s="346"/>
      <c r="D7" s="346"/>
      <c r="E7" s="346"/>
      <c r="F7" s="346"/>
      <c r="G7" s="346"/>
      <c r="H7" s="346"/>
      <c r="I7" s="347"/>
      <c r="K7" s="72"/>
    </row>
    <row r="8" spans="1:11" s="8" customFormat="1" ht="3" customHeight="1">
      <c r="B8" s="9"/>
      <c r="C8" s="10"/>
      <c r="D8" s="11"/>
      <c r="E8" s="12"/>
      <c r="F8" s="10"/>
      <c r="G8" s="10"/>
    </row>
    <row r="9" spans="1:11" s="8" customFormat="1" ht="18" customHeight="1">
      <c r="B9" s="13"/>
      <c r="C9" s="13"/>
      <c r="D9" s="14"/>
      <c r="E9" s="237"/>
      <c r="F9" s="13"/>
      <c r="G9" s="13"/>
      <c r="H9" s="2"/>
      <c r="I9" s="2"/>
    </row>
    <row r="10" spans="1:11" s="15" customFormat="1" ht="17.25" customHeight="1">
      <c r="B10" s="106" t="s">
        <v>5</v>
      </c>
      <c r="C10" s="107"/>
      <c r="D10" s="107"/>
      <c r="E10" s="107"/>
      <c r="F10" s="107"/>
      <c r="G10" s="107"/>
      <c r="H10" s="108"/>
      <c r="I10" s="108"/>
      <c r="J10" s="16"/>
    </row>
    <row r="11" spans="1:11" s="15" customFormat="1" ht="10.15" customHeight="1">
      <c r="B11" s="17"/>
      <c r="C11" s="17"/>
      <c r="D11" s="17"/>
      <c r="E11" s="17"/>
      <c r="F11" s="17"/>
      <c r="G11" s="17"/>
      <c r="H11" s="18"/>
      <c r="I11" s="18"/>
      <c r="J11" s="19"/>
    </row>
    <row r="12" spans="1:11" s="16" customFormat="1" ht="20.100000000000001" customHeight="1">
      <c r="B12" s="94" t="s">
        <v>6</v>
      </c>
      <c r="C12" s="95"/>
      <c r="D12" s="95"/>
      <c r="E12" s="95"/>
      <c r="F12" s="96"/>
      <c r="G12" s="20"/>
      <c r="H12" s="351"/>
      <c r="I12" s="352"/>
      <c r="J12" s="21" t="str">
        <f>IF(AND(H12="",H17=""),"",IF(ISNA(F64),"ERROR: Please enter a valid postcode",""))</f>
        <v/>
      </c>
    </row>
    <row r="13" spans="1:11" s="16" customFormat="1" ht="20.100000000000001" customHeight="1">
      <c r="B13" s="97" t="s">
        <v>7</v>
      </c>
      <c r="C13" s="127"/>
      <c r="D13" s="127"/>
      <c r="E13" s="127"/>
      <c r="F13" s="128"/>
      <c r="G13" s="20"/>
      <c r="H13" s="351"/>
      <c r="I13" s="352"/>
      <c r="J13" s="21"/>
    </row>
    <row r="14" spans="1:11" s="16" customFormat="1" ht="20.100000000000001" customHeight="1">
      <c r="B14" s="97" t="s">
        <v>8</v>
      </c>
      <c r="C14" s="127"/>
      <c r="D14" s="127"/>
      <c r="E14" s="127"/>
      <c r="F14" s="128"/>
      <c r="G14" s="20"/>
      <c r="H14" s="351"/>
      <c r="I14" s="352"/>
      <c r="J14" s="21"/>
    </row>
    <row r="15" spans="1:11" s="16" customFormat="1" ht="20.100000000000001" customHeight="1">
      <c r="B15" s="146" t="s">
        <v>51</v>
      </c>
      <c r="C15" s="147"/>
      <c r="D15" s="147"/>
      <c r="E15" s="147"/>
      <c r="F15" s="98"/>
      <c r="G15" s="20"/>
      <c r="H15" s="370"/>
      <c r="I15" s="371"/>
    </row>
    <row r="16" spans="1:11" s="16" customFormat="1" ht="12.75" customHeight="1">
      <c r="B16" s="24"/>
      <c r="C16" s="22"/>
      <c r="D16" s="22"/>
      <c r="E16" s="22"/>
      <c r="F16" s="22"/>
      <c r="G16" s="23"/>
      <c r="H16" s="25"/>
      <c r="I16" s="26"/>
      <c r="J16" s="140"/>
    </row>
    <row r="17" spans="2:10" s="16" customFormat="1" ht="20.100000000000001" customHeight="1">
      <c r="B17" s="94" t="s">
        <v>10</v>
      </c>
      <c r="C17" s="99"/>
      <c r="D17" s="99"/>
      <c r="E17" s="99"/>
      <c r="F17" s="100" t="s">
        <v>11</v>
      </c>
      <c r="G17" s="27"/>
      <c r="H17" s="341"/>
      <c r="I17" s="342"/>
      <c r="J17" s="141"/>
    </row>
    <row r="18" spans="2:10" s="16" customFormat="1" ht="20.100000000000001" customHeight="1">
      <c r="B18" s="101"/>
      <c r="C18" s="102"/>
      <c r="D18" s="102"/>
      <c r="E18" s="102"/>
      <c r="F18" s="103" t="s">
        <v>12</v>
      </c>
      <c r="G18" s="71"/>
      <c r="H18" s="341"/>
      <c r="I18" s="342"/>
      <c r="J18" s="141"/>
    </row>
    <row r="19" spans="2:10" s="16" customFormat="1" ht="20.100000000000001" customHeight="1">
      <c r="B19" s="101"/>
      <c r="C19" s="102"/>
      <c r="D19" s="102"/>
      <c r="E19" s="102"/>
      <c r="F19" s="103" t="s">
        <v>274</v>
      </c>
      <c r="G19" s="71"/>
      <c r="H19" s="325"/>
      <c r="I19" s="326"/>
      <c r="J19" s="141"/>
    </row>
    <row r="20" spans="2:10" s="16" customFormat="1" ht="20.100000000000001" customHeight="1">
      <c r="B20" s="104"/>
      <c r="C20" s="105"/>
      <c r="D20" s="105"/>
      <c r="E20" s="102"/>
      <c r="F20" s="103" t="s">
        <v>13</v>
      </c>
      <c r="G20" s="71"/>
      <c r="H20" s="343"/>
      <c r="I20" s="344"/>
      <c r="J20" s="140"/>
    </row>
    <row r="21" spans="2:10" s="16" customFormat="1" ht="20.100000000000001" customHeight="1">
      <c r="B21" s="28"/>
      <c r="C21" s="28"/>
      <c r="D21" s="28"/>
      <c r="E21" s="111"/>
      <c r="F21" s="112" t="s">
        <v>14</v>
      </c>
      <c r="G21" s="71"/>
      <c r="H21" s="332">
        <f>H17+H18/3.6+H19*25.7/3.6+H20*38.6/3.6</f>
        <v>0</v>
      </c>
      <c r="I21" s="332"/>
      <c r="J21" s="140"/>
    </row>
    <row r="22" spans="2:10" s="16" customFormat="1" ht="20.100000000000001" customHeight="1">
      <c r="B22" s="28"/>
      <c r="C22" s="28"/>
      <c r="D22" s="28"/>
      <c r="E22" s="28"/>
      <c r="F22" s="28"/>
      <c r="G22" s="28"/>
      <c r="H22" s="28"/>
      <c r="I22" s="28"/>
      <c r="J22" s="140"/>
    </row>
    <row r="23" spans="2:10" s="16" customFormat="1" ht="20.100000000000001" customHeight="1">
      <c r="B23" s="28"/>
      <c r="C23" s="28"/>
      <c r="D23" s="28"/>
      <c r="E23" s="28"/>
      <c r="F23" s="28"/>
      <c r="G23" s="28"/>
      <c r="H23" s="28"/>
      <c r="I23" s="28"/>
      <c r="J23" s="140"/>
    </row>
    <row r="24" spans="2:10" s="16" customFormat="1" ht="20.100000000000001" customHeight="1">
      <c r="B24" s="125" t="s">
        <v>15</v>
      </c>
      <c r="C24" s="28"/>
      <c r="D24" s="28"/>
      <c r="E24" s="28"/>
      <c r="F24" s="28"/>
      <c r="G24" s="28"/>
      <c r="H24" s="28"/>
      <c r="I24" s="28"/>
      <c r="J24" s="140"/>
    </row>
    <row r="25" spans="2:10" s="16" customFormat="1" ht="20.100000000000001" customHeight="1">
      <c r="F25" s="28"/>
      <c r="G25" s="28"/>
      <c r="H25" s="28"/>
      <c r="I25" s="28"/>
    </row>
    <row r="26" spans="2:10" s="15" customFormat="1" ht="1.5" customHeight="1">
      <c r="B26" s="32"/>
      <c r="C26" s="33"/>
      <c r="D26" s="33"/>
      <c r="E26" s="33"/>
      <c r="F26" s="33"/>
      <c r="G26" s="33"/>
      <c r="H26" s="34"/>
      <c r="I26" s="35"/>
    </row>
    <row r="27" spans="2:10" s="15" customFormat="1" ht="17.25" customHeight="1">
      <c r="B27" s="109" t="s">
        <v>16</v>
      </c>
      <c r="C27" s="110"/>
      <c r="D27" s="110"/>
      <c r="E27" s="110"/>
      <c r="F27" s="110"/>
      <c r="G27" s="110"/>
      <c r="H27" s="4"/>
      <c r="I27" s="4"/>
    </row>
    <row r="28" spans="2:10" s="15" customFormat="1" ht="1.1499999999999999" customHeight="1">
      <c r="B28" s="36"/>
      <c r="C28" s="36"/>
      <c r="D28" s="36"/>
      <c r="E28" s="36"/>
      <c r="F28" s="36"/>
      <c r="G28" s="36"/>
      <c r="H28" s="37"/>
      <c r="I28" s="37"/>
      <c r="J28" s="19"/>
    </row>
    <row r="29" spans="2:10" s="15" customFormat="1" ht="13.5" thickBot="1">
      <c r="B29" s="2"/>
      <c r="C29" s="2"/>
      <c r="D29" s="2"/>
      <c r="G29" s="38"/>
      <c r="H29" s="2"/>
      <c r="I29" s="2"/>
      <c r="J29" s="39"/>
    </row>
    <row r="30" spans="2:10" s="8" customFormat="1" ht="16.5" hidden="1" customHeight="1">
      <c r="B30" s="2"/>
      <c r="C30" s="40" t="s">
        <v>17</v>
      </c>
      <c r="D30" s="2"/>
      <c r="E30" s="80"/>
      <c r="F30" s="78" t="e">
        <f>IF(#REF!&lt;&gt;"",TRUNC(#REF!),"")</f>
        <v>#REF!</v>
      </c>
      <c r="G30" s="41"/>
      <c r="H30" s="2"/>
      <c r="I30" s="2"/>
      <c r="J30" s="42"/>
    </row>
    <row r="31" spans="2:10" s="8" customFormat="1" ht="16.5" hidden="1" customHeight="1">
      <c r="B31" s="2"/>
      <c r="C31" s="40"/>
      <c r="D31" s="2"/>
      <c r="E31" s="80"/>
      <c r="F31" s="79"/>
      <c r="G31" s="41"/>
      <c r="H31" s="2"/>
      <c r="I31" s="2"/>
      <c r="J31" s="42"/>
    </row>
    <row r="32" spans="2:10" s="8" customFormat="1" ht="16.5" hidden="1" customHeight="1">
      <c r="B32" s="83"/>
      <c r="C32" s="77"/>
      <c r="D32" s="80"/>
      <c r="E32" s="119"/>
      <c r="F32" s="113"/>
      <c r="G32" s="89"/>
      <c r="H32" s="89"/>
      <c r="I32" s="91"/>
      <c r="J32" s="43"/>
    </row>
    <row r="33" spans="2:10" s="8" customFormat="1" ht="16.5" hidden="1" customHeight="1">
      <c r="B33" s="83"/>
      <c r="C33" s="77"/>
      <c r="D33" s="80"/>
      <c r="E33" s="119"/>
      <c r="F33" s="113"/>
      <c r="G33" s="89"/>
      <c r="H33" s="89"/>
      <c r="I33" s="92"/>
      <c r="J33" s="43"/>
    </row>
    <row r="34" spans="2:10" s="8" customFormat="1" ht="16.5" customHeight="1">
      <c r="B34" s="333" t="s">
        <v>258</v>
      </c>
      <c r="C34" s="81"/>
      <c r="D34" s="81"/>
      <c r="E34" s="309"/>
      <c r="F34" s="310"/>
      <c r="G34" s="87"/>
      <c r="H34" s="87"/>
      <c r="I34" s="88"/>
      <c r="J34" s="42"/>
    </row>
    <row r="35" spans="2:10" s="8" customFormat="1" ht="16.5" customHeight="1">
      <c r="B35" s="334"/>
      <c r="C35" s="77"/>
      <c r="D35" s="77"/>
      <c r="E35" s="311" t="str">
        <f>IF(AND(H12="",H13="",H14="",H17=""),"",IFERROR(S111,"NA"))</f>
        <v/>
      </c>
      <c r="F35" s="312"/>
      <c r="G35" s="319" t="s">
        <v>18</v>
      </c>
      <c r="H35" s="320"/>
      <c r="I35" s="321"/>
      <c r="J35" s="43"/>
    </row>
    <row r="36" spans="2:10" s="8" customFormat="1" ht="16.5" customHeight="1">
      <c r="B36" s="334"/>
      <c r="C36" s="324" t="s">
        <v>19</v>
      </c>
      <c r="D36" s="321"/>
      <c r="E36" s="311"/>
      <c r="F36" s="312"/>
      <c r="G36" s="319"/>
      <c r="H36" s="320"/>
      <c r="I36" s="321"/>
      <c r="J36" s="43"/>
    </row>
    <row r="37" spans="2:10" s="8" customFormat="1" ht="16.5" customHeight="1">
      <c r="B37" s="334"/>
      <c r="C37" s="77"/>
      <c r="D37" s="82"/>
      <c r="E37" s="338" t="str">
        <f>IF(OR($E$35="NA",$E$35="",E35="ERROR: Please enter valid hours"), "ERROR: Please provide inputs","")</f>
        <v>ERROR: Please provide inputs</v>
      </c>
      <c r="F37" s="339"/>
      <c r="G37" s="89"/>
      <c r="H37" s="89"/>
      <c r="I37" s="91"/>
      <c r="J37" s="43"/>
    </row>
    <row r="38" spans="2:10" s="8" customFormat="1" ht="16.5" customHeight="1" thickBot="1">
      <c r="B38" s="335"/>
      <c r="C38" s="86"/>
      <c r="D38" s="114"/>
      <c r="E38" s="315" t="e">
        <f>IF((S110&gt;6),6,(IFERROR(S110,0)))</f>
        <v>#N/A</v>
      </c>
      <c r="F38" s="316"/>
      <c r="G38" s="317" t="s">
        <v>259</v>
      </c>
      <c r="H38" s="318"/>
      <c r="I38" s="253" t="e">
        <f>ROUNDDOWN(E38,1)</f>
        <v>#N/A</v>
      </c>
      <c r="J38" s="43"/>
    </row>
    <row r="39" spans="2:10" s="8" customFormat="1" ht="16.5" customHeight="1" thickBot="1">
      <c r="J39" s="42"/>
    </row>
    <row r="40" spans="2:10" s="8" customFormat="1" ht="16.149999999999999" hidden="1" customHeight="1" thickBot="1">
      <c r="B40" s="2"/>
      <c r="C40" s="2"/>
      <c r="D40" s="2"/>
      <c r="E40" s="2"/>
      <c r="F40" s="2"/>
      <c r="G40" s="2"/>
      <c r="H40" s="2"/>
      <c r="I40" s="2"/>
      <c r="J40" s="43"/>
    </row>
    <row r="41" spans="2:10" s="8" customFormat="1" ht="16.5" hidden="1" customHeight="1">
      <c r="B41" s="327" t="s">
        <v>260</v>
      </c>
      <c r="C41" s="245"/>
      <c r="D41" s="255"/>
      <c r="E41" s="309"/>
      <c r="F41" s="310"/>
      <c r="G41" s="257"/>
      <c r="H41" s="87"/>
      <c r="I41" s="258"/>
      <c r="J41" s="42"/>
    </row>
    <row r="42" spans="2:10" s="8" customFormat="1" ht="16.5" hidden="1" customHeight="1">
      <c r="B42" s="328"/>
      <c r="C42" s="246"/>
      <c r="D42" s="244"/>
      <c r="E42" s="311" t="str">
        <f>IF(OR(H12="",H13="",H14="",H17=""),"", IFERROR(Y111,"NA"))</f>
        <v/>
      </c>
      <c r="F42" s="312"/>
      <c r="G42" s="319" t="s">
        <v>18</v>
      </c>
      <c r="H42" s="320"/>
      <c r="I42" s="321"/>
      <c r="J42" s="43"/>
    </row>
    <row r="43" spans="2:10" s="8" customFormat="1" ht="16.5" hidden="1" customHeight="1">
      <c r="B43" s="328"/>
      <c r="C43" s="324" t="s">
        <v>19</v>
      </c>
      <c r="D43" s="321"/>
      <c r="E43" s="311"/>
      <c r="F43" s="312"/>
      <c r="G43" s="319"/>
      <c r="H43" s="320"/>
      <c r="I43" s="321"/>
      <c r="J43" s="43"/>
    </row>
    <row r="44" spans="2:10" s="8" customFormat="1" ht="16.5" hidden="1" customHeight="1">
      <c r="B44" s="328"/>
      <c r="C44" s="246"/>
      <c r="D44" s="90"/>
      <c r="E44" s="338" t="str">
        <f>IF(OR($E$42="NA",$E$42="",E42="ERROR: Please enter valid hours"), "ERROR: Please provide inputs","")</f>
        <v>ERROR: Please provide inputs</v>
      </c>
      <c r="F44" s="339"/>
      <c r="G44" s="259"/>
      <c r="H44" s="260"/>
      <c r="I44" s="92"/>
      <c r="J44" s="43"/>
    </row>
    <row r="45" spans="2:10" s="8" customFormat="1" ht="16.5" hidden="1" customHeight="1" thickBot="1">
      <c r="B45" s="329"/>
      <c r="C45" s="247"/>
      <c r="D45" s="256"/>
      <c r="E45" s="315" t="e">
        <f>IF((Y110&gt;6),6,(IFERROR(Y110,0)))</f>
        <v>#N/A</v>
      </c>
      <c r="F45" s="316"/>
      <c r="G45" s="317" t="s">
        <v>259</v>
      </c>
      <c r="H45" s="318"/>
      <c r="I45" s="253" t="e">
        <f>ROUNDDOWN(E45,1)</f>
        <v>#N/A</v>
      </c>
      <c r="J45" s="43"/>
    </row>
    <row r="46" spans="2:10" s="8" customFormat="1" ht="16.5" hidden="1" customHeight="1">
      <c r="B46" s="84"/>
      <c r="C46" s="246"/>
      <c r="D46" s="85"/>
      <c r="E46" s="118"/>
      <c r="F46" s="252"/>
      <c r="G46" s="243"/>
      <c r="H46" s="251"/>
      <c r="I46" s="248"/>
      <c r="J46" s="43"/>
    </row>
    <row r="47" spans="2:10" s="8" customFormat="1" ht="16.149999999999999" hidden="1" customHeight="1">
      <c r="B47" s="83"/>
      <c r="C47" s="246"/>
      <c r="D47" s="80"/>
      <c r="E47" s="119"/>
      <c r="F47" s="252"/>
      <c r="G47" s="243"/>
      <c r="H47" s="249"/>
      <c r="I47" s="250"/>
      <c r="J47" s="43"/>
    </row>
    <row r="48" spans="2:10" s="8" customFormat="1" ht="16.5" customHeight="1">
      <c r="B48" s="327" t="s">
        <v>278</v>
      </c>
      <c r="C48" s="245"/>
      <c r="D48" s="255"/>
      <c r="E48" s="273"/>
      <c r="F48" s="274"/>
      <c r="G48" s="257"/>
      <c r="H48" s="87"/>
      <c r="I48" s="258"/>
      <c r="J48" s="42"/>
    </row>
    <row r="49" spans="2:34" s="8" customFormat="1" ht="16.5" customHeight="1">
      <c r="B49" s="328"/>
      <c r="C49" s="246"/>
      <c r="D49" s="244"/>
      <c r="E49" s="311" t="str">
        <f>IF(OR(H12="",H13="",H14="",H17=""),"", IFERROR(AE111,"NA"))</f>
        <v/>
      </c>
      <c r="F49" s="312"/>
      <c r="G49" s="319" t="s">
        <v>18</v>
      </c>
      <c r="H49" s="320"/>
      <c r="I49" s="321"/>
      <c r="J49" s="43"/>
    </row>
    <row r="50" spans="2:34" s="8" customFormat="1" ht="16.5" customHeight="1">
      <c r="B50" s="328"/>
      <c r="C50" s="324" t="s">
        <v>19</v>
      </c>
      <c r="D50" s="321"/>
      <c r="E50" s="311"/>
      <c r="F50" s="312"/>
      <c r="G50" s="319"/>
      <c r="H50" s="320"/>
      <c r="I50" s="321"/>
      <c r="J50" s="43"/>
    </row>
    <row r="51" spans="2:34" s="8" customFormat="1" ht="16.5" customHeight="1">
      <c r="B51" s="328"/>
      <c r="C51" s="246"/>
      <c r="D51" s="90"/>
      <c r="E51" s="368" t="str">
        <f>IF(OR($E$49="NA",$E$49="",E49="ERROR: Please enter valid hours"), "ERROR: Please provide inputs","")</f>
        <v>ERROR: Please provide inputs</v>
      </c>
      <c r="F51" s="369"/>
      <c r="G51" s="259"/>
      <c r="H51" s="260"/>
      <c r="I51" s="92"/>
      <c r="J51" s="43"/>
    </row>
    <row r="52" spans="2:34" s="8" customFormat="1" ht="16.5" customHeight="1" thickBot="1">
      <c r="B52" s="329"/>
      <c r="C52" s="247"/>
      <c r="D52" s="256"/>
      <c r="E52" s="315" t="e">
        <f>IF((AE110&gt;6),6,(IFERROR(AE110,0)))</f>
        <v>#N/A</v>
      </c>
      <c r="F52" s="316"/>
      <c r="G52" s="317" t="s">
        <v>259</v>
      </c>
      <c r="H52" s="318"/>
      <c r="I52" s="253" t="e">
        <f>ROUNDDOWN(E52,1)</f>
        <v>#N/A</v>
      </c>
      <c r="J52" s="43"/>
    </row>
    <row r="53" spans="2:34" s="261" customFormat="1" ht="16.5" customHeight="1" thickBot="1">
      <c r="B53" s="264"/>
      <c r="D53" s="262"/>
      <c r="E53" s="275"/>
      <c r="F53" s="275"/>
      <c r="G53" s="263"/>
      <c r="H53" s="263"/>
      <c r="I53" s="265"/>
      <c r="J53" s="266"/>
    </row>
    <row r="54" spans="2:34" s="8" customFormat="1" ht="16.5" customHeight="1">
      <c r="B54" s="292" t="s">
        <v>261</v>
      </c>
      <c r="C54" s="222"/>
      <c r="D54" s="222"/>
      <c r="E54" s="295"/>
      <c r="F54" s="296"/>
      <c r="G54" s="223"/>
      <c r="H54" s="223"/>
      <c r="I54" s="224"/>
      <c r="J54" s="43"/>
    </row>
    <row r="55" spans="2:34" s="8" customFormat="1" ht="16.5" customHeight="1">
      <c r="B55" s="293"/>
      <c r="C55" s="225"/>
      <c r="D55" s="225"/>
      <c r="E55" s="297" t="str">
        <f>IF(OR(H12="",H13="",H14="",H17=""),"", IFERROR(M111,"NA"))</f>
        <v/>
      </c>
      <c r="F55" s="298"/>
      <c r="G55" s="322" t="s">
        <v>18</v>
      </c>
      <c r="H55" s="323"/>
      <c r="I55" s="306"/>
      <c r="J55" s="43"/>
    </row>
    <row r="56" spans="2:34" s="8" customFormat="1" ht="16.5" customHeight="1">
      <c r="B56" s="293"/>
      <c r="C56" s="305" t="s">
        <v>19</v>
      </c>
      <c r="D56" s="306"/>
      <c r="E56" s="297"/>
      <c r="F56" s="298"/>
      <c r="G56" s="322"/>
      <c r="H56" s="323"/>
      <c r="I56" s="306"/>
      <c r="J56" s="43"/>
    </row>
    <row r="57" spans="2:34" s="8" customFormat="1" ht="16.5" customHeight="1">
      <c r="B57" s="293"/>
      <c r="C57" s="225"/>
      <c r="D57" s="227"/>
      <c r="E57" s="307" t="str">
        <f>IF(OR($E$55="NA",$E$55="",E55="ERROR: Please enter valid hours"), "ERROR: Please provide inputs","")</f>
        <v>ERROR: Please provide inputs</v>
      </c>
      <c r="F57" s="308"/>
      <c r="G57" s="226"/>
      <c r="H57" s="226"/>
      <c r="I57" s="228"/>
      <c r="J57" s="43"/>
    </row>
    <row r="58" spans="2:34" s="8" customFormat="1" ht="16.5" customHeight="1" thickBot="1">
      <c r="B58" s="294"/>
      <c r="C58" s="229"/>
      <c r="D58" s="230"/>
      <c r="E58" s="301" t="e">
        <f>IF((M110&gt;6),6,(IFERROR(M110,0)))</f>
        <v>#N/A</v>
      </c>
      <c r="F58" s="302"/>
      <c r="G58" s="299" t="s">
        <v>259</v>
      </c>
      <c r="H58" s="300"/>
      <c r="I58" s="254" t="e">
        <f>ROUNDDOWN(E58,1)</f>
        <v>#N/A</v>
      </c>
      <c r="J58" s="43"/>
    </row>
    <row r="59" spans="2:34" s="8" customFormat="1" ht="16.5" customHeight="1">
      <c r="B59" s="292" t="s">
        <v>262</v>
      </c>
      <c r="C59" s="222"/>
      <c r="D59" s="222"/>
      <c r="E59" s="295"/>
      <c r="F59" s="296"/>
      <c r="G59" s="223"/>
      <c r="H59" s="223"/>
      <c r="I59" s="224"/>
      <c r="J59" s="43"/>
    </row>
    <row r="60" spans="2:34" s="8" customFormat="1" ht="16.5" customHeight="1">
      <c r="B60" s="293"/>
      <c r="C60" s="225"/>
      <c r="D60" s="225"/>
      <c r="E60" s="297" t="str">
        <f>IF(OR(H12="",H13="",H14="",H17=""),"", IFERROR(F111,"NA"))</f>
        <v/>
      </c>
      <c r="F60" s="298"/>
      <c r="G60" s="322" t="s">
        <v>18</v>
      </c>
      <c r="H60" s="323"/>
      <c r="I60" s="306"/>
      <c r="J60" s="43"/>
    </row>
    <row r="61" spans="2:34" s="8" customFormat="1" ht="16.5" customHeight="1">
      <c r="B61" s="293"/>
      <c r="C61" s="305" t="s">
        <v>19</v>
      </c>
      <c r="D61" s="306"/>
      <c r="E61" s="297"/>
      <c r="F61" s="298"/>
      <c r="G61" s="322"/>
      <c r="H61" s="323"/>
      <c r="I61" s="306"/>
      <c r="J61" s="43"/>
    </row>
    <row r="62" spans="2:34" s="8" customFormat="1" ht="16.5" customHeight="1">
      <c r="B62" s="293"/>
      <c r="C62" s="225"/>
      <c r="D62" s="227"/>
      <c r="E62" s="303" t="str">
        <f>IF(OR($E$60="NA",$E$60="",E60="ERROR: Please enter valid hours"), "ERROR: Please provide inputs","")</f>
        <v>ERROR: Please provide inputs</v>
      </c>
      <c r="F62" s="304"/>
      <c r="G62" s="226"/>
      <c r="H62" s="226"/>
      <c r="I62" s="228"/>
      <c r="J62" s="43"/>
    </row>
    <row r="63" spans="2:34" s="8" customFormat="1" ht="16.5" customHeight="1" thickBot="1">
      <c r="B63" s="294"/>
      <c r="C63" s="229"/>
      <c r="D63" s="230"/>
      <c r="E63" s="301" t="e">
        <f>IF((F110&gt;6),6,(IFERROR(F110,0)))</f>
        <v>#N/A</v>
      </c>
      <c r="F63" s="302"/>
      <c r="G63" s="299" t="s">
        <v>259</v>
      </c>
      <c r="H63" s="300"/>
      <c r="I63" s="254" t="e">
        <f>ROUNDDOWN(E63,1)</f>
        <v>#N/A</v>
      </c>
      <c r="J63" s="43"/>
    </row>
    <row r="64" spans="2:34" s="15" customFormat="1" ht="19.5" customHeight="1">
      <c r="B64" s="29"/>
      <c r="C64" s="30"/>
      <c r="D64" s="30"/>
      <c r="E64" s="30"/>
      <c r="F64" s="30"/>
      <c r="G64" s="30"/>
      <c r="H64" s="31"/>
      <c r="I64" s="2"/>
      <c r="Z64" s="73"/>
      <c r="AA64" s="74" t="s">
        <v>21</v>
      </c>
      <c r="AB64" s="75">
        <f>$F$66</f>
        <v>0</v>
      </c>
      <c r="AC64" s="76">
        <v>1</v>
      </c>
      <c r="AD64" s="76">
        <v>2</v>
      </c>
      <c r="AE64" s="76">
        <v>3</v>
      </c>
      <c r="AF64" s="76">
        <v>4</v>
      </c>
      <c r="AG64" s="76">
        <v>5</v>
      </c>
      <c r="AH64" s="76">
        <v>6</v>
      </c>
    </row>
    <row r="65" spans="1:34" s="15" customFormat="1" ht="1.1499999999999999" customHeight="1">
      <c r="B65" s="32"/>
      <c r="C65" s="33"/>
      <c r="D65" s="33"/>
      <c r="E65" s="33"/>
      <c r="F65" s="33"/>
      <c r="G65" s="33"/>
      <c r="H65" s="34"/>
      <c r="I65" s="35"/>
      <c r="Z65" s="73"/>
      <c r="AA65" s="73"/>
      <c r="AB65" s="73"/>
      <c r="AC65" s="73"/>
      <c r="AD65" s="73"/>
      <c r="AE65" s="73"/>
      <c r="AF65" s="73"/>
      <c r="AG65" s="73"/>
      <c r="AH65" s="73"/>
    </row>
    <row r="66" spans="1:34" s="15" customFormat="1" ht="17.25" customHeight="1">
      <c r="B66" s="109" t="s">
        <v>22</v>
      </c>
      <c r="C66" s="110"/>
      <c r="D66" s="110"/>
      <c r="E66" s="110"/>
      <c r="F66" s="110"/>
      <c r="G66" s="110"/>
      <c r="H66" s="4"/>
      <c r="I66" s="4"/>
      <c r="Z66" s="73"/>
      <c r="AA66" s="73"/>
      <c r="AB66" s="73"/>
      <c r="AC66" s="73"/>
      <c r="AD66" s="73"/>
      <c r="AE66" s="73"/>
      <c r="AF66" s="73"/>
      <c r="AG66" s="73"/>
      <c r="AH66" s="73"/>
    </row>
    <row r="67" spans="1:34" s="15" customFormat="1" ht="1.5" customHeight="1">
      <c r="B67" s="36"/>
      <c r="C67" s="36"/>
      <c r="D67" s="36"/>
      <c r="E67" s="36"/>
      <c r="F67" s="36"/>
      <c r="G67" s="36"/>
      <c r="H67" s="37"/>
      <c r="I67" s="37"/>
      <c r="J67" s="19"/>
      <c r="Z67" s="73"/>
      <c r="AA67" s="73"/>
      <c r="AB67" s="73"/>
      <c r="AC67" s="73"/>
      <c r="AD67" s="73"/>
      <c r="AE67" s="73"/>
      <c r="AF67" s="73"/>
      <c r="AG67" s="73"/>
      <c r="AH67" s="73"/>
    </row>
    <row r="68" spans="1:34">
      <c r="A68" s="45"/>
      <c r="B68" s="2"/>
      <c r="C68" s="2"/>
      <c r="D68" s="2"/>
      <c r="E68" s="48"/>
      <c r="F68" s="2"/>
      <c r="G68" s="2"/>
      <c r="H68" s="2"/>
      <c r="I68" s="2"/>
      <c r="M68" s="43"/>
      <c r="N68" s="8"/>
      <c r="O68" s="8"/>
      <c r="P68" s="8"/>
      <c r="Q68" s="8"/>
      <c r="R68" s="8"/>
      <c r="S68" s="15"/>
      <c r="T68" s="15"/>
      <c r="U68" s="15"/>
      <c r="V68" s="15"/>
      <c r="W68" s="8"/>
      <c r="X68" s="8"/>
      <c r="Y68" s="8"/>
      <c r="Z68" s="8"/>
      <c r="AA68" s="8"/>
    </row>
    <row r="69" spans="1:34" s="8" customFormat="1" ht="16.5" customHeight="1">
      <c r="B69" s="2"/>
      <c r="C69" s="70"/>
      <c r="D69" s="71"/>
      <c r="E69" s="71"/>
      <c r="F69" s="44"/>
      <c r="G69" s="115"/>
      <c r="H69" s="116"/>
      <c r="I69" s="20"/>
      <c r="J69" s="43"/>
    </row>
    <row r="70" spans="1:34" s="8" customFormat="1" ht="16.5" customHeight="1">
      <c r="B70" s="2"/>
      <c r="C70" s="70"/>
      <c r="D70" s="71"/>
      <c r="E70" s="71"/>
      <c r="F70" s="44"/>
      <c r="G70" s="115"/>
      <c r="H70" s="116"/>
      <c r="I70" s="20"/>
      <c r="J70" s="43"/>
    </row>
    <row r="71" spans="1:34" s="8" customFormat="1" ht="16.5" customHeight="1">
      <c r="B71" s="2"/>
      <c r="C71" s="70"/>
      <c r="D71" s="71"/>
      <c r="E71" s="71"/>
      <c r="F71" s="44"/>
      <c r="G71" s="115"/>
      <c r="H71" s="116"/>
      <c r="I71" s="20"/>
      <c r="J71" s="43"/>
    </row>
    <row r="72" spans="1:34" s="8" customFormat="1" ht="16.5" customHeight="1">
      <c r="B72" s="2"/>
      <c r="C72" s="70"/>
      <c r="D72" s="71"/>
      <c r="E72" s="71"/>
      <c r="F72" s="44"/>
      <c r="G72" s="115"/>
      <c r="H72" s="116"/>
      <c r="I72" s="20"/>
      <c r="J72" s="43"/>
    </row>
    <row r="73" spans="1:34" s="8" customFormat="1" ht="16.149999999999999" customHeight="1">
      <c r="B73" s="2"/>
      <c r="C73" s="70"/>
      <c r="D73" s="71"/>
      <c r="E73" s="71"/>
      <c r="F73" s="44"/>
      <c r="G73" s="115"/>
      <c r="H73" s="116"/>
      <c r="I73" s="20"/>
      <c r="J73" s="43"/>
    </row>
    <row r="74" spans="1:34" s="8" customFormat="1" ht="45" customHeight="1">
      <c r="B74" s="2"/>
      <c r="C74" s="70"/>
      <c r="D74" s="71"/>
      <c r="E74" s="71"/>
      <c r="F74" s="44"/>
      <c r="G74" s="115"/>
      <c r="H74" s="116"/>
      <c r="I74" s="20"/>
      <c r="J74" s="43"/>
    </row>
    <row r="75" spans="1:34" s="8" customFormat="1" ht="16.5" customHeight="1">
      <c r="B75" s="2"/>
      <c r="C75" s="70"/>
      <c r="D75" s="71"/>
      <c r="E75" s="71"/>
      <c r="F75" s="44"/>
      <c r="G75" s="115"/>
      <c r="H75" s="116"/>
      <c r="I75" s="20"/>
      <c r="J75" s="43"/>
    </row>
    <row r="76" spans="1:34" s="8" customFormat="1" ht="16.5" customHeight="1">
      <c r="B76" s="2"/>
      <c r="C76" s="70"/>
      <c r="D76" s="71"/>
      <c r="E76" s="71"/>
      <c r="F76" s="44"/>
      <c r="G76" s="115"/>
      <c r="H76" s="116"/>
      <c r="I76" s="20"/>
      <c r="J76" s="43"/>
    </row>
    <row r="77" spans="1:34" s="8" customFormat="1" ht="16.5" customHeight="1">
      <c r="B77" s="2"/>
      <c r="C77" s="70"/>
      <c r="D77" s="71"/>
      <c r="E77" s="71"/>
      <c r="F77" s="44"/>
      <c r="G77" s="115"/>
      <c r="H77" s="116"/>
      <c r="I77" s="20"/>
      <c r="J77" s="43"/>
    </row>
    <row r="78" spans="1:34" s="8" customFormat="1" ht="16.5" customHeight="1">
      <c r="B78" s="2"/>
      <c r="C78" s="70"/>
      <c r="D78" s="71"/>
      <c r="E78" s="71"/>
      <c r="F78" s="44"/>
      <c r="G78" s="115"/>
      <c r="H78" s="116"/>
      <c r="I78" s="20"/>
      <c r="J78" s="43"/>
    </row>
    <row r="79" spans="1:34" s="8" customFormat="1" ht="16.5" customHeight="1">
      <c r="B79" s="2"/>
      <c r="C79" s="70"/>
      <c r="D79" s="71"/>
      <c r="E79" s="71"/>
      <c r="F79" s="44"/>
      <c r="G79" s="115"/>
      <c r="H79" s="116"/>
      <c r="I79" s="20"/>
      <c r="J79" s="43"/>
    </row>
    <row r="80" spans="1:34" s="8" customFormat="1" ht="16.5" customHeight="1">
      <c r="B80" s="2"/>
      <c r="C80" s="70"/>
      <c r="D80" s="71"/>
      <c r="E80" s="71"/>
      <c r="F80" s="44"/>
      <c r="G80" s="115"/>
      <c r="H80" s="116"/>
      <c r="I80" s="20"/>
      <c r="J80" s="43"/>
    </row>
    <row r="81" spans="1:31" s="8" customFormat="1" ht="16.5" customHeight="1">
      <c r="B81" s="2"/>
      <c r="C81" s="70"/>
      <c r="D81" s="71"/>
      <c r="E81" s="71"/>
      <c r="F81" s="44"/>
      <c r="G81" s="115"/>
      <c r="H81" s="116"/>
      <c r="I81" s="20"/>
      <c r="J81" s="43"/>
    </row>
    <row r="82" spans="1:31" s="8" customFormat="1" ht="16.5" customHeight="1">
      <c r="B82" s="2"/>
      <c r="C82" s="70"/>
      <c r="D82" s="71"/>
      <c r="E82" s="71"/>
      <c r="F82" s="44"/>
      <c r="G82" s="115"/>
      <c r="H82" s="116"/>
      <c r="I82" s="20"/>
      <c r="J82" s="43"/>
    </row>
    <row r="83" spans="1:31" s="8" customFormat="1" ht="16.5" customHeight="1">
      <c r="B83" s="2"/>
      <c r="C83" s="70"/>
      <c r="D83" s="71"/>
      <c r="E83" s="71"/>
      <c r="F83" s="44"/>
      <c r="G83" s="115"/>
      <c r="H83" s="116"/>
      <c r="I83" s="20"/>
      <c r="J83" s="43"/>
    </row>
    <row r="84" spans="1:31" s="8" customFormat="1" ht="16.5" customHeight="1">
      <c r="B84" s="2"/>
      <c r="C84" s="70"/>
      <c r="D84" s="71"/>
      <c r="E84" s="71"/>
      <c r="F84" s="44"/>
      <c r="G84" s="115"/>
      <c r="H84" s="116"/>
      <c r="I84" s="20"/>
      <c r="J84" s="43"/>
    </row>
    <row r="85" spans="1:31" s="8" customFormat="1" ht="16.5" customHeight="1">
      <c r="B85" s="2"/>
      <c r="C85" s="70"/>
      <c r="D85" s="71"/>
      <c r="E85" s="71"/>
      <c r="F85" s="44"/>
      <c r="G85" s="115"/>
      <c r="H85" s="116"/>
      <c r="I85" s="20"/>
      <c r="J85" s="43"/>
    </row>
    <row r="86" spans="1:31" s="8" customFormat="1" ht="16.5" customHeight="1">
      <c r="B86" s="2"/>
      <c r="C86" s="70"/>
      <c r="D86" s="71"/>
      <c r="E86" s="71"/>
      <c r="F86" s="44"/>
      <c r="G86" s="115"/>
      <c r="H86" s="116"/>
      <c r="I86" s="20"/>
      <c r="J86" s="43"/>
    </row>
    <row r="87" spans="1:31" s="8" customFormat="1" ht="16.5" customHeight="1">
      <c r="B87" s="2"/>
      <c r="C87" s="70"/>
      <c r="D87" s="71"/>
      <c r="E87" s="71"/>
      <c r="F87" s="44"/>
      <c r="G87" s="115"/>
      <c r="H87" s="116"/>
      <c r="I87" s="20"/>
      <c r="J87" s="43"/>
    </row>
    <row r="88" spans="1:31" hidden="1">
      <c r="A88" s="45"/>
      <c r="B88" s="2"/>
      <c r="C88" s="2"/>
      <c r="D88" s="2"/>
      <c r="E88" s="48"/>
      <c r="F88" s="2"/>
      <c r="G88" s="2"/>
      <c r="H88" s="2"/>
      <c r="I88" s="2"/>
    </row>
    <row r="89" spans="1:31" ht="22.15" hidden="1" customHeight="1">
      <c r="A89" s="69"/>
      <c r="B89" s="117" t="s">
        <v>23</v>
      </c>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row>
    <row r="90" spans="1:31" ht="17.25" hidden="1">
      <c r="B90" s="129" t="s">
        <v>24</v>
      </c>
      <c r="C90" s="2"/>
      <c r="D90" s="2"/>
      <c r="E90" s="2"/>
      <c r="F90" s="2"/>
      <c r="G90" s="2"/>
      <c r="H90" s="2"/>
      <c r="I90" s="2"/>
    </row>
    <row r="91" spans="1:31" ht="15" hidden="1">
      <c r="B91" s="130" t="s">
        <v>25</v>
      </c>
      <c r="C91" s="2"/>
      <c r="D91" s="2"/>
      <c r="E91" s="2"/>
      <c r="F91" s="2"/>
      <c r="G91" s="2"/>
      <c r="H91" s="2"/>
      <c r="I91" s="2"/>
    </row>
    <row r="92" spans="1:31" ht="15" hidden="1">
      <c r="A92" s="47"/>
      <c r="B92" s="50" t="s">
        <v>26</v>
      </c>
      <c r="C92" s="131"/>
      <c r="D92" s="51"/>
      <c r="E92" s="51"/>
      <c r="F92" s="132" t="e">
        <f>VLOOKUP($H$12,Climate_pcode_xref!$A$2:$C$3727,3,0)</f>
        <v>#N/A</v>
      </c>
      <c r="G92" s="49"/>
      <c r="H92" s="49"/>
      <c r="I92" s="49"/>
      <c r="J92" s="47"/>
      <c r="K92" s="47"/>
      <c r="L92" s="47"/>
      <c r="M92" s="47"/>
    </row>
    <row r="93" spans="1:31" ht="15" hidden="1">
      <c r="B93" s="50" t="s">
        <v>27</v>
      </c>
      <c r="C93" s="131"/>
      <c r="D93" s="51"/>
      <c r="E93" s="51"/>
      <c r="F93" s="132" t="e">
        <f>VLOOKUP($H$12,Climate_pcode_xref!$A$2:$C$3727,2,0)</f>
        <v>#N/A</v>
      </c>
      <c r="G93" s="49"/>
      <c r="H93" s="49"/>
      <c r="I93" s="49"/>
      <c r="J93" s="47"/>
      <c r="K93" s="47"/>
      <c r="L93" s="47"/>
      <c r="M93" s="47"/>
    </row>
    <row r="94" spans="1:31" ht="15" hidden="1">
      <c r="B94" s="50" t="s">
        <v>28</v>
      </c>
      <c r="C94" s="131"/>
      <c r="D94" s="51"/>
      <c r="E94" s="51"/>
      <c r="F94" s="132" t="e">
        <f>VLOOKUP($F$93,Climate_zones!$A$2:$E$71,5,0)</f>
        <v>#N/A</v>
      </c>
      <c r="G94" s="49"/>
      <c r="H94" s="49"/>
      <c r="I94" s="49"/>
      <c r="J94" s="47"/>
      <c r="K94" s="47"/>
      <c r="L94" s="47"/>
      <c r="M94" s="47"/>
    </row>
    <row r="95" spans="1:31" ht="15" hidden="1">
      <c r="A95" s="47"/>
      <c r="B95" s="55"/>
      <c r="C95" s="56"/>
      <c r="D95" s="57"/>
      <c r="E95" s="57"/>
      <c r="F95" s="132"/>
      <c r="G95" s="49"/>
      <c r="H95" s="49"/>
    </row>
    <row r="96" spans="1:31" ht="15" hidden="1">
      <c r="A96" s="47"/>
      <c r="B96" s="130" t="s">
        <v>29</v>
      </c>
      <c r="C96" s="56"/>
      <c r="D96" s="57"/>
      <c r="E96" s="57"/>
      <c r="F96" s="143"/>
      <c r="G96" s="49"/>
      <c r="H96" s="49"/>
      <c r="I96" s="130" t="s">
        <v>30</v>
      </c>
      <c r="J96" s="56"/>
      <c r="K96" s="57"/>
      <c r="L96" s="57"/>
      <c r="M96" s="132"/>
      <c r="O96" s="130" t="s">
        <v>255</v>
      </c>
      <c r="P96" s="56"/>
      <c r="Q96" s="57"/>
      <c r="R96" s="57"/>
      <c r="S96" s="137" t="s">
        <v>20</v>
      </c>
      <c r="T96" s="242"/>
      <c r="U96" s="130" t="s">
        <v>256</v>
      </c>
      <c r="V96" s="56"/>
      <c r="W96" s="57"/>
      <c r="X96" s="57"/>
      <c r="Y96" s="137" t="s">
        <v>20</v>
      </c>
      <c r="Z96" s="242"/>
      <c r="AA96" s="130" t="s">
        <v>257</v>
      </c>
      <c r="AB96" s="56"/>
      <c r="AC96" s="57"/>
      <c r="AD96" s="57"/>
      <c r="AE96" s="137" t="s">
        <v>20</v>
      </c>
    </row>
    <row r="97" spans="1:31" ht="15" hidden="1">
      <c r="A97" s="47"/>
      <c r="B97" s="66" t="s">
        <v>31</v>
      </c>
      <c r="C97" s="67"/>
      <c r="D97" s="68"/>
      <c r="E97" s="68"/>
      <c r="F97" s="139" t="e">
        <f>VLOOKUP($F$92,SGEx!$A$7:$D$14,2,FALSE)</f>
        <v>#N/A</v>
      </c>
      <c r="G97" s="49"/>
      <c r="H97" s="49"/>
      <c r="I97" s="66" t="s">
        <v>32</v>
      </c>
      <c r="J97" s="67"/>
      <c r="K97" s="68"/>
      <c r="L97" s="68"/>
      <c r="M97" s="139" t="e">
        <f>VLOOKUP($F$92,SGEx!$A$19:$D$26,2,FALSE)</f>
        <v>#N/A</v>
      </c>
      <c r="O97" s="66" t="s">
        <v>33</v>
      </c>
      <c r="P97" s="67"/>
      <c r="Q97" s="68"/>
      <c r="R97" s="68"/>
      <c r="S97" s="139" t="e">
        <f>VLOOKUP($F$92,SGEx!$A$31:$D$38,2,FALSE)</f>
        <v>#N/A</v>
      </c>
      <c r="T97" s="139"/>
      <c r="U97" s="66" t="s">
        <v>34</v>
      </c>
      <c r="V97" s="67"/>
      <c r="W97" s="68"/>
      <c r="X97" s="68"/>
      <c r="Y97" s="139" t="e">
        <f>VLOOKUP($F$92,SGEx!$A$43:$D$50,2,FALSE)</f>
        <v>#N/A</v>
      </c>
      <c r="Z97" s="139"/>
      <c r="AA97" s="66" t="s">
        <v>34</v>
      </c>
      <c r="AB97" s="67"/>
      <c r="AC97" s="68"/>
      <c r="AD97" s="68"/>
      <c r="AE97" s="139" t="e">
        <f>VLOOKUP($F$92,SGEx!A55:D62,2,FALSE)</f>
        <v>#N/A</v>
      </c>
    </row>
    <row r="98" spans="1:31" ht="15" hidden="1">
      <c r="A98" s="47"/>
      <c r="B98" s="66" t="s">
        <v>35</v>
      </c>
      <c r="C98" s="67"/>
      <c r="D98" s="68"/>
      <c r="E98" s="68"/>
      <c r="F98" s="132" t="e">
        <f>VLOOKUP($F$92,SGEx!$A$7:$D$14,3,FALSE)</f>
        <v>#N/A</v>
      </c>
      <c r="G98" s="49"/>
      <c r="H98" s="49"/>
      <c r="I98" s="66" t="s">
        <v>36</v>
      </c>
      <c r="J98" s="67"/>
      <c r="K98" s="68"/>
      <c r="L98" s="68"/>
      <c r="M98" s="132" t="e">
        <f>VLOOKUP($F$92,SGEx!$A$19:$D$26,3,FALSE)</f>
        <v>#N/A</v>
      </c>
      <c r="O98" s="66" t="s">
        <v>37</v>
      </c>
      <c r="P98" s="67"/>
      <c r="Q98" s="68"/>
      <c r="R98" s="68"/>
      <c r="S98" s="132" t="e">
        <f>VLOOKUP($F$92,SGEx!$A$31:$D$38,3,FALSE)</f>
        <v>#N/A</v>
      </c>
      <c r="T98" s="132"/>
      <c r="U98" s="66" t="s">
        <v>38</v>
      </c>
      <c r="V98" s="67"/>
      <c r="W98" s="68"/>
      <c r="X98" s="68"/>
      <c r="Y98" s="132" t="e">
        <f>VLOOKUP($F$92,SGEx!$A$43:$D$50,3,FALSE)</f>
        <v>#N/A</v>
      </c>
      <c r="Z98" s="132"/>
      <c r="AA98" s="66" t="s">
        <v>38</v>
      </c>
      <c r="AB98" s="67"/>
      <c r="AC98" s="68"/>
      <c r="AD98" s="68"/>
      <c r="AE98" s="132" t="e">
        <f>VLOOKUP($F$92,SGEx!A55:D62,3,FALSE)</f>
        <v>#N/A</v>
      </c>
    </row>
    <row r="99" spans="1:31" ht="15" hidden="1">
      <c r="A99" s="47"/>
      <c r="B99" s="66" t="s">
        <v>39</v>
      </c>
      <c r="C99" s="67"/>
      <c r="D99" s="68"/>
      <c r="E99" s="68"/>
      <c r="F99" s="132" t="e">
        <f>VLOOKUP($F$92,SGEx!$A$7:$D$14,4,FALSE)</f>
        <v>#N/A</v>
      </c>
      <c r="G99" s="49"/>
      <c r="H99" s="49"/>
      <c r="I99" s="66" t="s">
        <v>40</v>
      </c>
      <c r="J99" s="67"/>
      <c r="K99" s="68"/>
      <c r="L99" s="68"/>
      <c r="M99" s="132" t="e">
        <f>VLOOKUP($F$92,SGEx!$A$19:$D$26,4,FALSE)</f>
        <v>#N/A</v>
      </c>
      <c r="O99" s="66" t="s">
        <v>41</v>
      </c>
      <c r="P99" s="67"/>
      <c r="Q99" s="68"/>
      <c r="R99" s="68"/>
      <c r="S99" s="132" t="e">
        <f>VLOOKUP($F$92,SGEx!$A$31:$D$38,4,FALSE)</f>
        <v>#N/A</v>
      </c>
      <c r="T99" s="132"/>
      <c r="U99" s="66" t="s">
        <v>42</v>
      </c>
      <c r="V99" s="67"/>
      <c r="W99" s="68"/>
      <c r="X99" s="68"/>
      <c r="Y99" s="132" t="e">
        <f>VLOOKUP($F$92,SGEx!$A$43:$D$50,4,FALSE)</f>
        <v>#N/A</v>
      </c>
      <c r="Z99" s="132"/>
      <c r="AA99" s="66" t="s">
        <v>42</v>
      </c>
      <c r="AB99" s="67"/>
      <c r="AC99" s="68"/>
      <c r="AD99" s="68"/>
      <c r="AE99" s="132" t="e">
        <f>VLOOKUP($F$92,SGEx!A55:D62,4,FALSE)</f>
        <v>#N/A</v>
      </c>
    </row>
    <row r="100" spans="1:31" ht="15" hidden="1">
      <c r="A100" s="47"/>
      <c r="B100" s="52" t="s">
        <v>62</v>
      </c>
      <c r="C100" s="53"/>
      <c r="D100" s="54"/>
      <c r="E100" s="54"/>
      <c r="F100" s="144" t="e">
        <f>$H$17*F97+($H$18+$H$19*25.7)*F98+$H$20*F99</f>
        <v>#N/A</v>
      </c>
      <c r="G100" s="47"/>
      <c r="H100" s="47"/>
      <c r="I100" s="52" t="s">
        <v>62</v>
      </c>
      <c r="J100" s="53"/>
      <c r="K100" s="54"/>
      <c r="L100" s="54"/>
      <c r="M100" s="144" t="e">
        <f>$H$17*M97+($H$18+$H$19*25.7)*M98+$H$20*M99</f>
        <v>#N/A</v>
      </c>
      <c r="O100" s="52" t="s">
        <v>62</v>
      </c>
      <c r="P100" s="53"/>
      <c r="Q100" s="54"/>
      <c r="R100" s="54"/>
      <c r="S100" s="144" t="e">
        <f>$H$17*S97+($H$18+$H$19*25.7)*S98+$H$20*S99</f>
        <v>#N/A</v>
      </c>
      <c r="T100" s="144"/>
      <c r="U100" s="52" t="s">
        <v>62</v>
      </c>
      <c r="V100" s="53"/>
      <c r="W100" s="54"/>
      <c r="X100" s="54"/>
      <c r="Y100" s="144" t="e">
        <f>$H$17*Y97+($H$18+$H$19*25.7)*Y98+$H$20*Y99</f>
        <v>#N/A</v>
      </c>
      <c r="Z100" s="144"/>
      <c r="AA100" s="52" t="s">
        <v>62</v>
      </c>
      <c r="AB100" s="53"/>
      <c r="AC100" s="54"/>
      <c r="AD100" s="54"/>
      <c r="AE100" s="144" t="e">
        <f>$H$17*AE97+($H$18+$H$19*25.7)*AE98+$H$20*AE99</f>
        <v>#N/A</v>
      </c>
    </row>
    <row r="101" spans="1:31" ht="15" hidden="1">
      <c r="A101" s="47"/>
      <c r="B101" s="53" t="s">
        <v>63</v>
      </c>
      <c r="C101" s="53"/>
      <c r="D101" s="54"/>
      <c r="E101" s="54"/>
      <c r="F101" s="144" t="e">
        <f>(370*$H$13+440*$H$14)*F97*0.956</f>
        <v>#N/A</v>
      </c>
      <c r="G101" s="47"/>
      <c r="H101" s="47"/>
      <c r="I101" s="53" t="s">
        <v>63</v>
      </c>
      <c r="J101" s="53"/>
      <c r="K101" s="54"/>
      <c r="L101" s="54"/>
      <c r="M101" s="144" t="e">
        <f>(370*$H$13+440*$H$14)*M97*0.956</f>
        <v>#N/A</v>
      </c>
      <c r="O101" s="53" t="s">
        <v>63</v>
      </c>
      <c r="P101" s="53"/>
      <c r="Q101" s="54"/>
      <c r="R101" s="54"/>
      <c r="S101" s="144" t="e">
        <f>(370*$H$13+440*$H$14)*S97*0.956</f>
        <v>#N/A</v>
      </c>
      <c r="T101" s="144"/>
      <c r="U101" s="53" t="s">
        <v>63</v>
      </c>
      <c r="V101" s="53"/>
      <c r="W101" s="54"/>
      <c r="X101" s="54"/>
      <c r="Y101" s="144" t="e">
        <f>(370*$H$13+440*$H$14)*Y97*0.956</f>
        <v>#N/A</v>
      </c>
      <c r="Z101" s="144"/>
      <c r="AA101" s="53" t="s">
        <v>63</v>
      </c>
      <c r="AB101" s="53"/>
      <c r="AC101" s="54"/>
      <c r="AD101" s="54"/>
      <c r="AE101" s="144" t="e">
        <f>(370*$H$13+440*$H$14)*AE97*0.956</f>
        <v>#N/A</v>
      </c>
    </row>
    <row r="102" spans="1:31" ht="15" hidden="1">
      <c r="A102" s="47"/>
      <c r="B102" s="53" t="s">
        <v>64</v>
      </c>
      <c r="C102" s="53"/>
      <c r="D102" s="54"/>
      <c r="E102" s="54"/>
      <c r="F102" s="144" t="e">
        <f>1.81*F101</f>
        <v>#N/A</v>
      </c>
      <c r="G102" s="47"/>
      <c r="H102" s="47"/>
      <c r="I102" s="53" t="s">
        <v>64</v>
      </c>
      <c r="J102" s="53"/>
      <c r="K102" s="54"/>
      <c r="L102" s="54"/>
      <c r="M102" s="144" t="e">
        <f>1.81*M101</f>
        <v>#N/A</v>
      </c>
      <c r="O102" s="53" t="s">
        <v>64</v>
      </c>
      <c r="P102" s="53"/>
      <c r="Q102" s="54"/>
      <c r="R102" s="54"/>
      <c r="S102" s="144" t="e">
        <f>1.81*S101</f>
        <v>#N/A</v>
      </c>
      <c r="T102" s="144"/>
      <c r="U102" s="53" t="s">
        <v>64</v>
      </c>
      <c r="V102" s="53"/>
      <c r="W102" s="54"/>
      <c r="X102" s="54"/>
      <c r="Y102" s="144" t="e">
        <f>1.81*Y101</f>
        <v>#N/A</v>
      </c>
      <c r="Z102" s="144"/>
      <c r="AA102" s="53" t="s">
        <v>64</v>
      </c>
      <c r="AB102" s="53"/>
      <c r="AC102" s="54"/>
      <c r="AD102" s="54"/>
      <c r="AE102" s="144" t="e">
        <f>1.81*AE101</f>
        <v>#N/A</v>
      </c>
    </row>
    <row r="103" spans="1:31" ht="15" hidden="1">
      <c r="A103" s="47"/>
      <c r="B103" s="53" t="s">
        <v>65</v>
      </c>
      <c r="C103" s="53"/>
      <c r="D103" s="54"/>
      <c r="E103" s="54"/>
      <c r="F103" s="144" t="e">
        <f>(1.81*F101*$H$15)/3*(0.02*($F$94-430)/365)</f>
        <v>#N/A</v>
      </c>
      <c r="G103" s="47"/>
      <c r="H103" s="47"/>
      <c r="I103" s="53" t="s">
        <v>65</v>
      </c>
      <c r="J103" s="53"/>
      <c r="K103" s="54"/>
      <c r="L103" s="54"/>
      <c r="M103" s="144" t="e">
        <f>(1.81*M101*$H$15)/3*(0.02*($F$94-430)/365)</f>
        <v>#N/A</v>
      </c>
      <c r="O103" s="53" t="s">
        <v>65</v>
      </c>
      <c r="P103" s="53"/>
      <c r="Q103" s="54"/>
      <c r="R103" s="54"/>
      <c r="S103" s="144" t="e">
        <f>(1.81*S101*$H$15)/3*(0.02*($F$94-430)/365)</f>
        <v>#N/A</v>
      </c>
      <c r="T103" s="144"/>
      <c r="U103" s="53" t="s">
        <v>65</v>
      </c>
      <c r="V103" s="53"/>
      <c r="W103" s="54"/>
      <c r="X103" s="54"/>
      <c r="Y103" s="144" t="e">
        <f>(1.81*Y101*$H$15)/3*(0.02*($F$94-430)/365)</f>
        <v>#N/A</v>
      </c>
      <c r="Z103" s="144"/>
      <c r="AA103" s="53" t="s">
        <v>65</v>
      </c>
      <c r="AB103" s="53"/>
      <c r="AC103" s="54"/>
      <c r="AD103" s="54"/>
      <c r="AE103" s="144" t="e">
        <f>(1.81*AE101*$H$15)/3*(0.02*($F$94-430)/365)</f>
        <v>#N/A</v>
      </c>
    </row>
    <row r="104" spans="1:31" ht="15" hidden="1">
      <c r="A104" s="47"/>
      <c r="B104" s="153" t="s">
        <v>66</v>
      </c>
      <c r="C104" s="53"/>
      <c r="D104" s="54"/>
      <c r="E104" s="54"/>
      <c r="F104" s="144" t="e">
        <f>-0.04*(1.81*F101*(1-$H$15))</f>
        <v>#N/A</v>
      </c>
      <c r="G104" s="47"/>
      <c r="H104" s="47"/>
      <c r="I104" s="153" t="s">
        <v>66</v>
      </c>
      <c r="J104" s="53"/>
      <c r="K104" s="54"/>
      <c r="L104" s="54"/>
      <c r="M104" s="144" t="e">
        <f>-0.04*(1.81*M101*(1-$H$15))</f>
        <v>#N/A</v>
      </c>
      <c r="O104" s="153" t="s">
        <v>66</v>
      </c>
      <c r="P104" s="53"/>
      <c r="Q104" s="54"/>
      <c r="R104" s="54"/>
      <c r="S104" s="144" t="e">
        <f>-0.04*(1.81*S101*(1-$H$15))</f>
        <v>#N/A</v>
      </c>
      <c r="T104" s="144"/>
      <c r="U104" s="153" t="s">
        <v>66</v>
      </c>
      <c r="V104" s="53"/>
      <c r="W104" s="54"/>
      <c r="X104" s="54"/>
      <c r="Y104" s="144" t="e">
        <f>-0.04*(1.81*Y101*(1-$H$15))</f>
        <v>#N/A</v>
      </c>
      <c r="Z104" s="144"/>
      <c r="AA104" s="153" t="s">
        <v>66</v>
      </c>
      <c r="AB104" s="53"/>
      <c r="AC104" s="54"/>
      <c r="AD104" s="54"/>
      <c r="AE104" s="144" t="e">
        <f>-0.04*(1.81*AE101*(1-$H$15))</f>
        <v>#N/A</v>
      </c>
    </row>
    <row r="105" spans="1:31" ht="15" hidden="1">
      <c r="A105" s="47"/>
      <c r="B105" s="53" t="s">
        <v>67</v>
      </c>
      <c r="C105" s="53"/>
      <c r="D105" s="54"/>
      <c r="E105" s="54"/>
      <c r="F105" s="144" t="e">
        <f>F102+F103+F104</f>
        <v>#N/A</v>
      </c>
      <c r="G105" s="47"/>
      <c r="H105" s="47"/>
      <c r="I105" s="53" t="s">
        <v>67</v>
      </c>
      <c r="J105" s="53"/>
      <c r="K105" s="54"/>
      <c r="L105" s="54"/>
      <c r="M105" s="144" t="e">
        <f>M102+M103+M104</f>
        <v>#N/A</v>
      </c>
      <c r="O105" s="53" t="s">
        <v>67</v>
      </c>
      <c r="P105" s="53"/>
      <c r="Q105" s="54"/>
      <c r="R105" s="54"/>
      <c r="S105" s="144" t="e">
        <f>S102+S103+S104</f>
        <v>#N/A</v>
      </c>
      <c r="T105" s="144"/>
      <c r="U105" s="53" t="s">
        <v>67</v>
      </c>
      <c r="V105" s="53"/>
      <c r="W105" s="54"/>
      <c r="X105" s="54"/>
      <c r="Y105" s="144" t="e">
        <f>Y102+Y103+Y104</f>
        <v>#N/A</v>
      </c>
      <c r="Z105" s="144"/>
      <c r="AA105" s="53" t="s">
        <v>67</v>
      </c>
      <c r="AB105" s="53"/>
      <c r="AC105" s="54"/>
      <c r="AD105" s="54"/>
      <c r="AE105" s="144" t="e">
        <f>AE102+AE103+AE104</f>
        <v>#N/A</v>
      </c>
    </row>
    <row r="106" spans="1:31" ht="15" hidden="1">
      <c r="A106" s="47"/>
      <c r="B106" s="53" t="s">
        <v>68</v>
      </c>
      <c r="C106" s="53"/>
      <c r="D106" s="54"/>
      <c r="E106" s="54"/>
      <c r="F106" s="152" t="e">
        <f>(F100-F105)/F105</f>
        <v>#N/A</v>
      </c>
      <c r="G106" s="47"/>
      <c r="H106" s="47"/>
      <c r="I106" s="53" t="s">
        <v>68</v>
      </c>
      <c r="J106" s="53"/>
      <c r="K106" s="54"/>
      <c r="L106" s="54"/>
      <c r="M106" s="152" t="e">
        <f>(M100-M105)/M105</f>
        <v>#N/A</v>
      </c>
      <c r="O106" s="53" t="s">
        <v>68</v>
      </c>
      <c r="P106" s="53"/>
      <c r="Q106" s="54"/>
      <c r="R106" s="54"/>
      <c r="S106" s="152" t="e">
        <f>(S100-S105)/S105</f>
        <v>#N/A</v>
      </c>
      <c r="T106" s="152"/>
      <c r="U106" s="53" t="s">
        <v>68</v>
      </c>
      <c r="V106" s="53"/>
      <c r="W106" s="54"/>
      <c r="X106" s="54"/>
      <c r="Y106" s="152" t="e">
        <f>(Y100-Y105)/Y105</f>
        <v>#N/A</v>
      </c>
      <c r="Z106" s="152"/>
      <c r="AA106" s="53" t="s">
        <v>68</v>
      </c>
      <c r="AB106" s="53"/>
      <c r="AC106" s="54"/>
      <c r="AD106" s="54"/>
      <c r="AE106" s="152" t="e">
        <f>(AE100-AE105)/AE105</f>
        <v>#N/A</v>
      </c>
    </row>
    <row r="107" spans="1:31" ht="15" hidden="1">
      <c r="A107" s="47"/>
      <c r="B107" s="53" t="s">
        <v>69</v>
      </c>
      <c r="C107" s="53"/>
      <c r="D107" s="54"/>
      <c r="E107" s="54"/>
      <c r="F107" s="145" t="e">
        <f>2.75-3.45*F106</f>
        <v>#N/A</v>
      </c>
      <c r="G107" s="47"/>
      <c r="H107" s="47"/>
      <c r="I107" s="53" t="s">
        <v>69</v>
      </c>
      <c r="J107" s="53"/>
      <c r="K107" s="54"/>
      <c r="L107" s="54"/>
      <c r="M107" s="145" t="e">
        <f>2.75-3.45*M106</f>
        <v>#N/A</v>
      </c>
      <c r="O107" s="53" t="s">
        <v>69</v>
      </c>
      <c r="P107" s="53"/>
      <c r="Q107" s="54"/>
      <c r="R107" s="54"/>
      <c r="S107" s="145" t="e">
        <f>2.75-3.45*S106</f>
        <v>#N/A</v>
      </c>
      <c r="T107" s="145"/>
      <c r="U107" s="53" t="s">
        <v>69</v>
      </c>
      <c r="V107" s="53"/>
      <c r="W107" s="54"/>
      <c r="X107" s="54"/>
      <c r="Y107" s="145" t="e">
        <f>2.75-3.45*Y106</f>
        <v>#N/A</v>
      </c>
      <c r="Z107" s="145"/>
      <c r="AA107" s="53" t="s">
        <v>69</v>
      </c>
      <c r="AB107" s="53"/>
      <c r="AC107" s="54"/>
      <c r="AD107" s="54"/>
      <c r="AE107" s="145" t="e">
        <f>2.75-3.45*AE106</f>
        <v>#N/A</v>
      </c>
    </row>
    <row r="108" spans="1:31" hidden="1">
      <c r="A108" s="47"/>
      <c r="F108" s="2"/>
      <c r="G108" s="47"/>
      <c r="H108" s="47"/>
      <c r="M108" s="2"/>
      <c r="S108" s="2"/>
      <c r="T108" s="2"/>
      <c r="Y108" s="2"/>
      <c r="Z108" s="2"/>
      <c r="AE108" s="2"/>
    </row>
    <row r="109" spans="1:31" hidden="1">
      <c r="A109" s="47"/>
      <c r="B109" s="58" t="s">
        <v>47</v>
      </c>
      <c r="F109" s="2"/>
      <c r="G109" s="47"/>
      <c r="H109" s="47"/>
      <c r="I109" s="58" t="s">
        <v>47</v>
      </c>
      <c r="M109" s="2"/>
      <c r="O109" s="58" t="s">
        <v>47</v>
      </c>
      <c r="S109" s="2"/>
      <c r="T109" s="2"/>
      <c r="U109" s="58" t="s">
        <v>47</v>
      </c>
      <c r="Y109" s="2"/>
      <c r="Z109" s="2"/>
      <c r="AA109" s="58" t="s">
        <v>47</v>
      </c>
      <c r="AE109" s="2"/>
    </row>
    <row r="110" spans="1:31" ht="15" hidden="1">
      <c r="A110" s="47"/>
      <c r="B110" s="59" t="s">
        <v>48</v>
      </c>
      <c r="C110" s="60"/>
      <c r="D110" s="61"/>
      <c r="E110" s="61"/>
      <c r="F110" s="139" t="e">
        <f>ROUND(F107+0.5,2)</f>
        <v>#N/A</v>
      </c>
      <c r="G110" s="47"/>
      <c r="H110" s="47"/>
      <c r="I110" s="59" t="s">
        <v>48</v>
      </c>
      <c r="J110" s="60"/>
      <c r="K110" s="61"/>
      <c r="L110" s="61"/>
      <c r="M110" s="139" t="e">
        <f>ROUND(M107+0.5,2)</f>
        <v>#N/A</v>
      </c>
      <c r="O110" s="59" t="s">
        <v>48</v>
      </c>
      <c r="P110" s="60"/>
      <c r="Q110" s="61"/>
      <c r="R110" s="61"/>
      <c r="S110" s="139" t="e">
        <f>ROUND(S107+0.5,2)</f>
        <v>#N/A</v>
      </c>
      <c r="T110" s="139"/>
      <c r="U110" s="59" t="s">
        <v>48</v>
      </c>
      <c r="V110" s="60"/>
      <c r="W110" s="61"/>
      <c r="X110" s="61"/>
      <c r="Y110" s="139" t="e">
        <f>ROUND(Y107+0.5,2)</f>
        <v>#N/A</v>
      </c>
      <c r="Z110" s="139"/>
      <c r="AA110" s="59" t="s">
        <v>48</v>
      </c>
      <c r="AB110" s="60"/>
      <c r="AC110" s="61"/>
      <c r="AD110" s="61"/>
      <c r="AE110" s="139" t="e">
        <f>ROUND(AE107+0.5,2)</f>
        <v>#N/A</v>
      </c>
    </row>
    <row r="111" spans="1:31" ht="14.45" hidden="1" customHeight="1">
      <c r="A111" s="47"/>
      <c r="B111" s="59" t="s">
        <v>49</v>
      </c>
      <c r="C111" s="60"/>
      <c r="D111" s="61"/>
      <c r="E111" s="61"/>
      <c r="F111" s="132" t="e">
        <f>IF((ROUNDDOWN(F110*2,0)/2)&gt;6,6,IF((ROUNDDOWN(F110*2,0)/2)&lt;1,0,(ROUNDDOWN(F110*2,0)/2)))</f>
        <v>#N/A</v>
      </c>
      <c r="G111" s="47"/>
      <c r="H111" s="47"/>
      <c r="I111" s="59" t="s">
        <v>49</v>
      </c>
      <c r="J111" s="60"/>
      <c r="K111" s="61"/>
      <c r="L111" s="61"/>
      <c r="M111" s="132" t="e">
        <f>IF((ROUNDDOWN(M110*2,0)/2)&gt;6,6,IF((ROUNDDOWN(M110*2,0)/2)&lt;1,0,(ROUNDDOWN(M110*2,0)/2)))</f>
        <v>#N/A</v>
      </c>
      <c r="O111" s="59" t="s">
        <v>49</v>
      </c>
      <c r="P111" s="60"/>
      <c r="Q111" s="61"/>
      <c r="R111" s="61"/>
      <c r="S111" s="132" t="e">
        <f>IF((ROUNDDOWN(S110*2,0)/2)&gt;6,6,IF((ROUNDDOWN(S110*2,0)/2)&lt;1,0,(ROUNDDOWN(S110*2,0)/2)))</f>
        <v>#N/A</v>
      </c>
      <c r="T111" s="132"/>
      <c r="U111" s="59" t="s">
        <v>49</v>
      </c>
      <c r="V111" s="60"/>
      <c r="W111" s="61"/>
      <c r="X111" s="61"/>
      <c r="Y111" s="132" t="e">
        <f>IF((ROUNDDOWN(Y110*2,0)/2)&gt;6,6,IF((ROUNDDOWN(Y110*2,0)/2)&lt;1,0,(ROUNDDOWN(Y110*2,0)/2)))</f>
        <v>#N/A</v>
      </c>
      <c r="Z111" s="132"/>
      <c r="AA111" s="59" t="s">
        <v>49</v>
      </c>
      <c r="AB111" s="60"/>
      <c r="AC111" s="61"/>
      <c r="AD111" s="61"/>
      <c r="AE111" s="132" t="e">
        <f>IF((ROUNDDOWN(AE110*2,0)/2)&gt;6,6,IF((ROUNDDOWN(AE110*2,0)/2)&lt;1,0,(ROUNDDOWN(AE110*2,0)/2)))</f>
        <v>#N/A</v>
      </c>
    </row>
    <row r="112" spans="1:31">
      <c r="A112" s="47"/>
      <c r="B112" s="47"/>
      <c r="C112" s="47"/>
      <c r="D112" s="47"/>
      <c r="E112" s="47"/>
      <c r="F112" s="49"/>
      <c r="G112" s="47"/>
      <c r="H112" s="47"/>
      <c r="I112" s="47"/>
      <c r="J112" s="47"/>
      <c r="K112" s="47"/>
      <c r="L112" s="47"/>
      <c r="M112" s="49"/>
      <c r="O112" s="47"/>
      <c r="P112" s="47"/>
      <c r="Q112" s="47"/>
      <c r="R112" s="47"/>
      <c r="S112" s="49"/>
      <c r="Y112" s="2"/>
    </row>
    <row r="113" spans="1:19">
      <c r="A113" s="47"/>
      <c r="B113" s="47"/>
      <c r="C113" s="47"/>
      <c r="D113" s="47"/>
      <c r="E113" s="47"/>
      <c r="F113" s="47"/>
      <c r="G113" s="47"/>
      <c r="H113" s="47"/>
      <c r="I113" s="47"/>
      <c r="J113" s="47"/>
      <c r="K113" s="47"/>
      <c r="L113" s="47"/>
      <c r="M113" s="47"/>
      <c r="O113" s="47"/>
      <c r="P113" s="47"/>
      <c r="Q113" s="47"/>
      <c r="R113" s="47"/>
      <c r="S113" s="47"/>
    </row>
    <row r="114" spans="1:19">
      <c r="A114" s="47"/>
      <c r="B114" s="47"/>
      <c r="C114" s="47"/>
      <c r="D114" s="47"/>
      <c r="E114" s="47"/>
      <c r="F114" s="47"/>
      <c r="G114" s="47"/>
      <c r="H114" s="47"/>
      <c r="I114" s="47"/>
      <c r="J114" s="47"/>
      <c r="K114" s="47"/>
      <c r="L114" s="47"/>
      <c r="M114" s="47"/>
      <c r="O114" s="47"/>
      <c r="P114" s="47"/>
      <c r="Q114" s="47"/>
      <c r="R114" s="47"/>
      <c r="S114" s="47"/>
    </row>
    <row r="115" spans="1:19">
      <c r="A115" s="47"/>
      <c r="B115" s="47"/>
      <c r="C115" s="47"/>
      <c r="D115" s="47"/>
      <c r="E115" s="47"/>
      <c r="F115" s="47"/>
      <c r="G115" s="47"/>
      <c r="H115" s="47"/>
      <c r="I115" s="47"/>
      <c r="J115" s="47"/>
      <c r="K115" s="47"/>
      <c r="L115" s="47"/>
      <c r="M115" s="47"/>
      <c r="O115" s="47"/>
      <c r="P115" s="47"/>
      <c r="Q115" s="47"/>
      <c r="R115" s="47"/>
      <c r="S115" s="47"/>
    </row>
    <row r="116" spans="1:19">
      <c r="A116" s="47"/>
      <c r="B116" s="47"/>
      <c r="C116" s="47"/>
      <c r="D116" s="47"/>
      <c r="E116" s="47"/>
      <c r="F116" s="47"/>
      <c r="G116" s="47"/>
      <c r="H116" s="47"/>
      <c r="I116" s="47"/>
      <c r="J116" s="47"/>
      <c r="K116" s="47"/>
      <c r="L116" s="47"/>
      <c r="M116" s="47"/>
      <c r="O116" s="47"/>
      <c r="P116" s="47"/>
      <c r="Q116" s="47"/>
      <c r="R116" s="47"/>
      <c r="S116" s="47"/>
    </row>
    <row r="117" spans="1:19">
      <c r="A117" s="47"/>
      <c r="B117" s="47"/>
      <c r="C117" s="47"/>
      <c r="D117" s="47"/>
      <c r="E117" s="47"/>
      <c r="F117" s="47"/>
      <c r="G117" s="47"/>
      <c r="H117" s="47"/>
      <c r="I117" s="47"/>
      <c r="J117" s="47"/>
      <c r="K117" s="47"/>
      <c r="L117" s="47"/>
      <c r="M117" s="47"/>
      <c r="O117" s="47"/>
      <c r="P117" s="47"/>
      <c r="Q117" s="47"/>
      <c r="R117" s="47"/>
      <c r="S117" s="47"/>
    </row>
    <row r="118" spans="1:19">
      <c r="A118" s="47"/>
      <c r="B118" s="47"/>
      <c r="C118" s="47"/>
      <c r="D118" s="47"/>
      <c r="E118" s="47"/>
      <c r="F118" s="47"/>
      <c r="G118" s="47"/>
      <c r="H118" s="47"/>
      <c r="I118" s="47"/>
      <c r="J118" s="47"/>
      <c r="K118" s="47"/>
      <c r="L118" s="47"/>
      <c r="M118" s="47"/>
    </row>
    <row r="119" spans="1:19">
      <c r="A119" s="47"/>
      <c r="B119" s="47"/>
      <c r="C119" s="47"/>
      <c r="D119" s="47"/>
      <c r="E119" s="47"/>
      <c r="F119" s="47"/>
      <c r="G119" s="47"/>
      <c r="H119" s="47"/>
      <c r="I119" s="47"/>
      <c r="J119" s="47"/>
      <c r="K119" s="47"/>
      <c r="L119" s="47"/>
      <c r="M119" s="47"/>
    </row>
    <row r="120" spans="1:19">
      <c r="A120" s="47"/>
      <c r="B120" s="47"/>
      <c r="C120" s="47"/>
      <c r="D120" s="47"/>
      <c r="E120" s="47"/>
      <c r="F120" s="47"/>
      <c r="G120" s="47"/>
      <c r="H120" s="47"/>
      <c r="I120" s="47"/>
      <c r="J120" s="47"/>
      <c r="K120" s="47"/>
      <c r="L120" s="47"/>
      <c r="M120" s="47"/>
    </row>
    <row r="121" spans="1:19">
      <c r="A121" s="47"/>
      <c r="B121" s="47"/>
      <c r="C121" s="47"/>
      <c r="D121" s="47"/>
      <c r="E121" s="47"/>
      <c r="F121" s="47"/>
      <c r="G121" s="47"/>
      <c r="H121" s="47"/>
      <c r="I121" s="47"/>
      <c r="J121" s="47"/>
      <c r="K121" s="47"/>
      <c r="L121" s="47"/>
      <c r="M121" s="47"/>
    </row>
    <row r="122" spans="1:19">
      <c r="A122" s="47"/>
      <c r="B122" s="47"/>
      <c r="C122" s="47"/>
      <c r="D122" s="47"/>
      <c r="E122" s="47"/>
      <c r="F122" s="47"/>
      <c r="G122" s="47"/>
      <c r="H122" s="47"/>
      <c r="I122" s="47"/>
      <c r="J122" s="47"/>
      <c r="K122" s="47"/>
      <c r="L122" s="47"/>
      <c r="M122" s="47"/>
    </row>
    <row r="123" spans="1:19">
      <c r="A123" s="47"/>
      <c r="B123" s="47"/>
      <c r="C123" s="47"/>
      <c r="D123" s="47"/>
      <c r="E123" s="47"/>
      <c r="F123" s="47"/>
      <c r="G123" s="47"/>
      <c r="H123" s="47"/>
      <c r="I123" s="47"/>
      <c r="J123" s="47"/>
      <c r="K123" s="47"/>
      <c r="L123" s="47"/>
      <c r="M123" s="47"/>
    </row>
    <row r="124" spans="1:19">
      <c r="A124" s="47"/>
      <c r="B124" s="47"/>
      <c r="C124" s="47"/>
      <c r="D124" s="47"/>
      <c r="E124" s="47"/>
      <c r="F124" s="47"/>
      <c r="G124" s="47"/>
      <c r="H124" s="47"/>
      <c r="I124" s="47"/>
      <c r="J124" s="47"/>
      <c r="K124" s="47"/>
      <c r="L124" s="47"/>
      <c r="M124" s="47"/>
    </row>
    <row r="125" spans="1:19">
      <c r="A125" s="47"/>
      <c r="B125" s="47"/>
      <c r="C125" s="47"/>
      <c r="D125" s="47"/>
      <c r="E125" s="47"/>
      <c r="F125" s="47"/>
      <c r="G125" s="47"/>
      <c r="H125" s="47"/>
      <c r="I125" s="47"/>
      <c r="J125" s="47"/>
      <c r="K125" s="47"/>
      <c r="L125" s="47"/>
      <c r="M125" s="47"/>
    </row>
    <row r="126" spans="1:19">
      <c r="A126" s="47"/>
      <c r="B126" s="47"/>
      <c r="C126" s="47"/>
      <c r="D126" s="47"/>
      <c r="E126" s="47"/>
      <c r="F126" s="47"/>
      <c r="G126" s="47"/>
      <c r="H126" s="47"/>
      <c r="I126" s="47"/>
      <c r="J126" s="47"/>
      <c r="K126" s="47"/>
      <c r="L126" s="47"/>
      <c r="M126" s="47"/>
    </row>
    <row r="127" spans="1:19">
      <c r="A127" s="47"/>
      <c r="B127" s="47"/>
      <c r="C127" s="47"/>
      <c r="D127" s="47"/>
      <c r="E127" s="47"/>
      <c r="F127" s="47"/>
      <c r="G127" s="47"/>
      <c r="H127" s="47"/>
      <c r="I127" s="47"/>
      <c r="J127" s="47"/>
      <c r="K127" s="47"/>
      <c r="L127" s="47"/>
      <c r="M127" s="47"/>
    </row>
    <row r="128" spans="1:19">
      <c r="A128" s="47"/>
      <c r="B128" s="47"/>
      <c r="C128" s="47"/>
      <c r="D128" s="47"/>
      <c r="E128" s="47"/>
      <c r="F128" s="47"/>
      <c r="G128" s="47"/>
      <c r="H128" s="47"/>
      <c r="I128" s="47"/>
      <c r="J128" s="47"/>
      <c r="K128" s="47"/>
      <c r="L128" s="47"/>
      <c r="M128" s="47"/>
    </row>
    <row r="129" spans="1:13">
      <c r="A129" s="47"/>
      <c r="B129" s="47"/>
      <c r="C129" s="47"/>
      <c r="D129" s="47"/>
      <c r="E129" s="47"/>
      <c r="F129" s="47"/>
      <c r="G129" s="47"/>
      <c r="H129" s="47"/>
      <c r="I129" s="47"/>
      <c r="J129" s="47"/>
      <c r="K129" s="47"/>
      <c r="L129" s="47"/>
      <c r="M129" s="47"/>
    </row>
    <row r="130" spans="1:13">
      <c r="A130" s="47"/>
      <c r="B130" s="47"/>
      <c r="C130" s="47"/>
      <c r="D130" s="47"/>
      <c r="E130" s="47"/>
      <c r="F130" s="47"/>
      <c r="G130" s="47"/>
      <c r="H130" s="47"/>
      <c r="I130" s="47"/>
      <c r="J130" s="47"/>
      <c r="K130" s="47"/>
      <c r="L130" s="47"/>
      <c r="M130" s="47"/>
    </row>
    <row r="131" spans="1:13">
      <c r="A131" s="47"/>
      <c r="B131" s="47"/>
      <c r="C131" s="47"/>
      <c r="D131" s="47"/>
      <c r="E131" s="47"/>
      <c r="F131" s="47"/>
      <c r="G131" s="47"/>
      <c r="H131" s="47"/>
      <c r="I131" s="47"/>
      <c r="J131" s="47"/>
      <c r="K131" s="47"/>
      <c r="L131" s="47"/>
      <c r="M131" s="47"/>
    </row>
    <row r="132" spans="1:13">
      <c r="A132" s="47"/>
      <c r="B132" s="47"/>
      <c r="C132" s="47"/>
      <c r="D132" s="47"/>
      <c r="E132" s="47"/>
      <c r="F132" s="47"/>
      <c r="G132" s="47"/>
      <c r="H132" s="47"/>
      <c r="I132" s="47"/>
      <c r="J132" s="47"/>
      <c r="K132" s="47"/>
      <c r="L132" s="47"/>
      <c r="M132" s="47"/>
    </row>
    <row r="133" spans="1:13">
      <c r="A133" s="47"/>
      <c r="B133" s="47"/>
      <c r="C133" s="47"/>
      <c r="D133" s="47"/>
      <c r="E133" s="47"/>
      <c r="F133" s="47"/>
      <c r="G133" s="47"/>
      <c r="H133" s="47"/>
      <c r="I133" s="47"/>
      <c r="J133" s="47"/>
      <c r="K133" s="47"/>
      <c r="L133" s="47"/>
      <c r="M133" s="47"/>
    </row>
    <row r="134" spans="1:13">
      <c r="A134" s="47"/>
      <c r="B134" s="47"/>
      <c r="C134" s="47"/>
      <c r="D134" s="47"/>
      <c r="E134" s="47"/>
      <c r="F134" s="47"/>
      <c r="G134" s="47"/>
      <c r="H134" s="47"/>
      <c r="I134" s="47"/>
      <c r="J134" s="47"/>
      <c r="K134" s="47"/>
      <c r="L134" s="47"/>
      <c r="M134" s="47"/>
    </row>
    <row r="135" spans="1:13">
      <c r="A135" s="47"/>
      <c r="B135" s="47"/>
      <c r="C135" s="47"/>
      <c r="D135" s="47"/>
      <c r="E135" s="47"/>
      <c r="F135" s="47"/>
      <c r="G135" s="47"/>
      <c r="H135" s="47"/>
      <c r="I135" s="47"/>
      <c r="J135" s="47"/>
      <c r="K135" s="47"/>
      <c r="L135" s="47"/>
      <c r="M135" s="47"/>
    </row>
    <row r="136" spans="1:13">
      <c r="A136" s="47"/>
      <c r="B136" s="47"/>
      <c r="C136" s="47"/>
      <c r="D136" s="47"/>
      <c r="E136" s="47"/>
      <c r="F136" s="47"/>
      <c r="G136" s="47"/>
      <c r="H136" s="47"/>
      <c r="I136" s="47"/>
      <c r="J136" s="47"/>
      <c r="K136" s="47"/>
      <c r="L136" s="47"/>
      <c r="M136" s="47"/>
    </row>
    <row r="137" spans="1:13">
      <c r="A137" s="47"/>
      <c r="B137" s="47"/>
      <c r="C137" s="47"/>
      <c r="D137" s="47"/>
      <c r="E137" s="47"/>
      <c r="F137" s="47"/>
      <c r="G137" s="47"/>
      <c r="H137" s="47"/>
      <c r="I137" s="47"/>
      <c r="J137" s="47"/>
      <c r="K137" s="47"/>
      <c r="L137" s="47"/>
      <c r="M137" s="47"/>
    </row>
    <row r="138" spans="1:13">
      <c r="A138" s="47"/>
      <c r="B138" s="47"/>
      <c r="C138" s="47"/>
      <c r="D138" s="47"/>
      <c r="E138" s="47"/>
      <c r="F138" s="47"/>
      <c r="G138" s="47"/>
      <c r="H138" s="47"/>
      <c r="I138" s="47"/>
      <c r="J138" s="47"/>
      <c r="K138" s="47"/>
      <c r="L138" s="47"/>
      <c r="M138" s="47"/>
    </row>
    <row r="139" spans="1:13">
      <c r="A139" s="47"/>
      <c r="B139" s="47"/>
      <c r="C139" s="47"/>
      <c r="D139" s="47"/>
      <c r="E139" s="47"/>
      <c r="F139" s="47"/>
      <c r="G139" s="47"/>
      <c r="H139" s="47"/>
      <c r="I139" s="47"/>
      <c r="J139" s="47"/>
      <c r="K139" s="47"/>
      <c r="L139" s="47"/>
      <c r="M139" s="47"/>
    </row>
    <row r="140" spans="1:13">
      <c r="A140" s="47"/>
      <c r="B140" s="47"/>
      <c r="C140" s="47"/>
      <c r="D140" s="47"/>
      <c r="E140" s="47"/>
      <c r="F140" s="47"/>
      <c r="G140" s="47"/>
      <c r="H140" s="47"/>
      <c r="I140" s="47"/>
      <c r="J140" s="47"/>
      <c r="K140" s="47"/>
      <c r="L140" s="47"/>
      <c r="M140" s="47"/>
    </row>
    <row r="141" spans="1:13">
      <c r="A141" s="47"/>
      <c r="B141" s="47"/>
      <c r="C141" s="47"/>
      <c r="D141" s="47"/>
      <c r="E141" s="47"/>
      <c r="F141" s="47"/>
      <c r="G141" s="47"/>
      <c r="H141" s="47"/>
      <c r="I141" s="47"/>
      <c r="J141" s="47"/>
      <c r="K141" s="47"/>
      <c r="L141" s="47"/>
      <c r="M141" s="47"/>
    </row>
    <row r="142" spans="1:13">
      <c r="A142" s="47"/>
      <c r="B142" s="47"/>
      <c r="C142" s="47"/>
      <c r="D142" s="47"/>
      <c r="E142" s="47"/>
      <c r="F142" s="47"/>
      <c r="G142" s="47"/>
      <c r="H142" s="47"/>
      <c r="I142" s="47"/>
      <c r="J142" s="47"/>
      <c r="K142" s="47"/>
      <c r="L142" s="47"/>
      <c r="M142" s="47"/>
    </row>
    <row r="143" spans="1:13">
      <c r="A143" s="47"/>
      <c r="B143" s="47"/>
      <c r="C143" s="47"/>
      <c r="D143" s="47"/>
      <c r="E143" s="47"/>
      <c r="F143" s="47"/>
      <c r="G143" s="47"/>
      <c r="H143" s="47"/>
      <c r="I143" s="47"/>
      <c r="J143" s="47"/>
      <c r="K143" s="47"/>
      <c r="L143" s="47"/>
      <c r="M143" s="47"/>
    </row>
    <row r="144" spans="1:13">
      <c r="A144" s="47"/>
      <c r="B144" s="47"/>
      <c r="C144" s="47"/>
      <c r="D144" s="47"/>
      <c r="E144" s="47"/>
      <c r="F144" s="47"/>
      <c r="G144" s="47"/>
      <c r="H144" s="47"/>
      <c r="I144" s="47"/>
      <c r="J144" s="47"/>
      <c r="K144" s="47"/>
      <c r="L144" s="47"/>
      <c r="M144" s="47"/>
    </row>
    <row r="145" spans="1:13">
      <c r="A145" s="47"/>
      <c r="B145" s="47"/>
      <c r="C145" s="47"/>
      <c r="D145" s="47"/>
      <c r="E145" s="47"/>
      <c r="F145" s="47"/>
      <c r="G145" s="47"/>
      <c r="H145" s="47"/>
      <c r="I145" s="47"/>
      <c r="J145" s="47"/>
      <c r="K145" s="47"/>
      <c r="L145" s="47"/>
      <c r="M145" s="47"/>
    </row>
    <row r="146" spans="1:13">
      <c r="A146" s="47"/>
      <c r="B146" s="47"/>
      <c r="C146" s="47"/>
      <c r="D146" s="47"/>
      <c r="E146" s="47"/>
      <c r="F146" s="47"/>
      <c r="G146" s="47"/>
      <c r="H146" s="47"/>
      <c r="I146" s="47"/>
      <c r="J146" s="47"/>
      <c r="K146" s="47"/>
      <c r="L146" s="47"/>
      <c r="M146" s="47"/>
    </row>
    <row r="147" spans="1:13">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row r="270" spans="1:13">
      <c r="A270" s="47"/>
      <c r="B270" s="47"/>
      <c r="C270" s="47"/>
      <c r="D270" s="47"/>
      <c r="E270" s="47"/>
      <c r="F270" s="47"/>
      <c r="G270" s="47"/>
      <c r="H270" s="47"/>
      <c r="I270" s="47"/>
      <c r="J270" s="47"/>
      <c r="K270" s="47"/>
      <c r="L270" s="47"/>
      <c r="M270" s="47"/>
    </row>
    <row r="271" spans="1:13">
      <c r="A271" s="47"/>
      <c r="B271" s="47"/>
      <c r="C271" s="47"/>
      <c r="D271" s="47"/>
      <c r="E271" s="47"/>
      <c r="F271" s="47"/>
      <c r="G271" s="47"/>
      <c r="H271" s="47"/>
      <c r="I271" s="47"/>
      <c r="J271" s="47"/>
      <c r="K271" s="47"/>
      <c r="L271" s="47"/>
      <c r="M271" s="47"/>
    </row>
    <row r="272" spans="1:13">
      <c r="A272" s="47"/>
      <c r="B272" s="47"/>
      <c r="C272" s="47"/>
      <c r="D272" s="47"/>
      <c r="E272" s="47"/>
      <c r="F272" s="47"/>
      <c r="G272" s="47"/>
      <c r="H272" s="47"/>
      <c r="I272" s="47"/>
      <c r="J272" s="47"/>
      <c r="K272" s="47"/>
      <c r="L272" s="47"/>
      <c r="M272" s="47"/>
    </row>
    <row r="273" spans="1:13">
      <c r="A273" s="47"/>
      <c r="B273" s="47"/>
      <c r="C273" s="47"/>
      <c r="D273" s="47"/>
      <c r="E273" s="47"/>
      <c r="F273" s="47"/>
      <c r="G273" s="47"/>
      <c r="H273" s="47"/>
      <c r="I273" s="47"/>
      <c r="J273" s="47"/>
      <c r="K273" s="47"/>
      <c r="L273" s="47"/>
      <c r="M273" s="47"/>
    </row>
    <row r="274" spans="1:13">
      <c r="A274" s="47"/>
      <c r="B274" s="47"/>
      <c r="C274" s="47"/>
      <c r="D274" s="47"/>
      <c r="E274" s="47"/>
      <c r="F274" s="47"/>
      <c r="G274" s="47"/>
      <c r="H274" s="47"/>
      <c r="I274" s="47"/>
      <c r="J274" s="47"/>
      <c r="K274" s="47"/>
      <c r="L274" s="47"/>
      <c r="M274" s="47"/>
    </row>
    <row r="275" spans="1:13">
      <c r="A275" s="47"/>
      <c r="B275" s="47"/>
      <c r="C275" s="47"/>
      <c r="D275" s="47"/>
      <c r="E275" s="47"/>
      <c r="F275" s="47"/>
      <c r="G275" s="47"/>
      <c r="H275" s="47"/>
      <c r="I275" s="47"/>
      <c r="J275" s="47"/>
      <c r="K275" s="47"/>
      <c r="L275" s="47"/>
      <c r="M275" s="47"/>
    </row>
    <row r="276" spans="1:13">
      <c r="A276" s="47"/>
      <c r="B276" s="47"/>
      <c r="C276" s="47"/>
      <c r="D276" s="47"/>
      <c r="E276" s="47"/>
      <c r="F276" s="47"/>
      <c r="G276" s="47"/>
      <c r="H276" s="47"/>
      <c r="I276" s="47"/>
      <c r="J276" s="47"/>
      <c r="K276" s="47"/>
      <c r="L276" s="47"/>
      <c r="M276" s="47"/>
    </row>
    <row r="277" spans="1:13">
      <c r="A277" s="47"/>
      <c r="B277" s="47"/>
      <c r="C277" s="47"/>
      <c r="D277" s="47"/>
      <c r="E277" s="47"/>
      <c r="F277" s="47"/>
      <c r="G277" s="47"/>
      <c r="H277" s="47"/>
      <c r="I277" s="47"/>
      <c r="J277" s="47"/>
      <c r="K277" s="47"/>
      <c r="L277" s="47"/>
      <c r="M277" s="47"/>
    </row>
  </sheetData>
  <sheetProtection algorithmName="SHA-512" hashValue="UgPOLd5XOa4CDvdT0TmNoOy9Bm0qWK/7TkruTZGzeKjhK8R4IlXAx1DmzzqBQB2OiHCj6KwADa4oeGLvBHJoPA==" saltValue="YQq0+g/cLVawVCvSnwLtHA==" spinCount="100000" sheet="1" selectLockedCells="1"/>
  <mergeCells count="52">
    <mergeCell ref="H13:I13"/>
    <mergeCell ref="D3:E3"/>
    <mergeCell ref="F3:I3"/>
    <mergeCell ref="B4:H4"/>
    <mergeCell ref="B7:I7"/>
    <mergeCell ref="H12:I12"/>
    <mergeCell ref="H14:I14"/>
    <mergeCell ref="C36:D36"/>
    <mergeCell ref="E37:F37"/>
    <mergeCell ref="E38:F38"/>
    <mergeCell ref="H15:I15"/>
    <mergeCell ref="H17:I17"/>
    <mergeCell ref="H18:I18"/>
    <mergeCell ref="H20:I20"/>
    <mergeCell ref="H21:I21"/>
    <mergeCell ref="H19:I19"/>
    <mergeCell ref="B59:B63"/>
    <mergeCell ref="B48:B52"/>
    <mergeCell ref="E59:F59"/>
    <mergeCell ref="E60:F61"/>
    <mergeCell ref="C50:D50"/>
    <mergeCell ref="B54:B58"/>
    <mergeCell ref="E54:F54"/>
    <mergeCell ref="E55:F56"/>
    <mergeCell ref="C61:D61"/>
    <mergeCell ref="E62:F62"/>
    <mergeCell ref="E63:F63"/>
    <mergeCell ref="C56:D56"/>
    <mergeCell ref="E57:F57"/>
    <mergeCell ref="E58:F58"/>
    <mergeCell ref="E49:F50"/>
    <mergeCell ref="E51:F51"/>
    <mergeCell ref="E52:F52"/>
    <mergeCell ref="B34:B38"/>
    <mergeCell ref="E34:F34"/>
    <mergeCell ref="E35:F36"/>
    <mergeCell ref="B41:B45"/>
    <mergeCell ref="C43:D43"/>
    <mergeCell ref="E41:F41"/>
    <mergeCell ref="E42:F43"/>
    <mergeCell ref="E44:F44"/>
    <mergeCell ref="E45:F45"/>
    <mergeCell ref="G63:H63"/>
    <mergeCell ref="G49:I50"/>
    <mergeCell ref="G42:I43"/>
    <mergeCell ref="G35:I36"/>
    <mergeCell ref="G60:I61"/>
    <mergeCell ref="G55:I56"/>
    <mergeCell ref="G58:H58"/>
    <mergeCell ref="G38:H38"/>
    <mergeCell ref="G52:H52"/>
    <mergeCell ref="G45:H45"/>
  </mergeCells>
  <phoneticPr fontId="8" type="noConversion"/>
  <conditionalFormatting sqref="E32:E33 E59:F62">
    <cfRule type="expression" dxfId="40" priority="31" stopIfTrue="1">
      <formula>(#REF!="")</formula>
    </cfRule>
    <cfRule type="expression" dxfId="39" priority="32" stopIfTrue="1">
      <formula>OR(#REF!="ERROR: Rating must be in 0.5 star increment")</formula>
    </cfRule>
  </conditionalFormatting>
  <conditionalFormatting sqref="E38">
    <cfRule type="expression" dxfId="38" priority="9" stopIfTrue="1">
      <formula>(#REF!="")</formula>
    </cfRule>
    <cfRule type="expression" dxfId="37" priority="10" stopIfTrue="1">
      <formula>OR(#REF!="ERROR: Rating must be in 0.5 star increment")</formula>
    </cfRule>
  </conditionalFormatting>
  <conditionalFormatting sqref="E45:E47">
    <cfRule type="expression" dxfId="36" priority="7" stopIfTrue="1">
      <formula>(#REF!="")</formula>
    </cfRule>
    <cfRule type="expression" dxfId="35" priority="8" stopIfTrue="1">
      <formula>OR(#REF!="ERROR: Rating must be in 0.5 star increment")</formula>
    </cfRule>
  </conditionalFormatting>
  <conditionalFormatting sqref="E52:E53">
    <cfRule type="expression" dxfId="34" priority="5" stopIfTrue="1">
      <formula>(#REF!="")</formula>
    </cfRule>
    <cfRule type="expression" dxfId="33" priority="6" stopIfTrue="1">
      <formula>OR(#REF!="ERROR: Rating must be in 0.5 star increment")</formula>
    </cfRule>
  </conditionalFormatting>
  <conditionalFormatting sqref="E58">
    <cfRule type="expression" dxfId="32" priority="3" stopIfTrue="1">
      <formula>(#REF!="")</formula>
    </cfRule>
    <cfRule type="expression" dxfId="31" priority="4" stopIfTrue="1">
      <formula>OR(#REF!="ERROR: Rating must be in 0.5 star increment")</formula>
    </cfRule>
  </conditionalFormatting>
  <conditionalFormatting sqref="E63">
    <cfRule type="expression" dxfId="30" priority="1" stopIfTrue="1">
      <formula>(#REF!="")</formula>
    </cfRule>
    <cfRule type="expression" dxfId="29" priority="2" stopIfTrue="1">
      <formula>OR(#REF!="ERROR: Rating must be in 0.5 star increment")</formula>
    </cfRule>
  </conditionalFormatting>
  <conditionalFormatting sqref="F30">
    <cfRule type="expression" dxfId="28" priority="37" stopIfTrue="1">
      <formula>OR(#REF!="ERROR: Rating must be in 0.5 star increment")</formula>
    </cfRule>
  </conditionalFormatting>
  <conditionalFormatting sqref="F68:F88">
    <cfRule type="expression" dxfId="27" priority="23" stopIfTrue="1">
      <formula>(#REF!="")</formula>
    </cfRule>
    <cfRule type="expression" dxfId="26" priority="24" stopIfTrue="1">
      <formula>OR(#REF!="ERROR: Rating must be in 0.5 star increment")</formula>
    </cfRule>
  </conditionalFormatting>
  <conditionalFormatting sqref="H21 H25">
    <cfRule type="expression" dxfId="25" priority="36" stopIfTrue="1">
      <formula>($B$18="ERROR: Percentage breakdown must total 100%")</formula>
    </cfRule>
  </conditionalFormatting>
  <conditionalFormatting sqref="H17:I18 H19 H20:I20">
    <cfRule type="expression" dxfId="24" priority="17" stopIfTrue="1">
      <formula>($B$18="ERROR: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55:D65556 JF65555:JF65556 TB65555:TB65556 ACX65555:ACX65556 AMT65555:AMT65556 AWP65555:AWP65556 BGL65555:BGL65556 BQH65555:BQH65556 CAD65555:CAD65556 CJZ65555:CJZ65556 CTV65555:CTV65556 DDR65555:DDR65556 DNN65555:DNN65556 DXJ65555:DXJ65556 EHF65555:EHF65556 ERB65555:ERB65556 FAX65555:FAX65556 FKT65555:FKT65556 FUP65555:FUP65556 GEL65555:GEL65556 GOH65555:GOH65556 GYD65555:GYD65556 HHZ65555:HHZ65556 HRV65555:HRV65556 IBR65555:IBR65556 ILN65555:ILN65556 IVJ65555:IVJ65556 JFF65555:JFF65556 JPB65555:JPB65556 JYX65555:JYX65556 KIT65555:KIT65556 KSP65555:KSP65556 LCL65555:LCL65556 LMH65555:LMH65556 LWD65555:LWD65556 MFZ65555:MFZ65556 MPV65555:MPV65556 MZR65555:MZR65556 NJN65555:NJN65556 NTJ65555:NTJ65556 ODF65555:ODF65556 ONB65555:ONB65556 OWX65555:OWX65556 PGT65555:PGT65556 PQP65555:PQP65556 QAL65555:QAL65556 QKH65555:QKH65556 QUD65555:QUD65556 RDZ65555:RDZ65556 RNV65555:RNV65556 RXR65555:RXR65556 SHN65555:SHN65556 SRJ65555:SRJ65556 TBF65555:TBF65556 TLB65555:TLB65556 TUX65555:TUX65556 UET65555:UET65556 UOP65555:UOP65556 UYL65555:UYL65556 VIH65555:VIH65556 VSD65555:VSD65556 WBZ65555:WBZ65556 WLV65555:WLV65556 WVR65555:WVR65556 D131091:D131092 JF131091:JF131092 TB131091:TB131092 ACX131091:ACX131092 AMT131091:AMT131092 AWP131091:AWP131092 BGL131091:BGL131092 BQH131091:BQH131092 CAD131091:CAD131092 CJZ131091:CJZ131092 CTV131091:CTV131092 DDR131091:DDR131092 DNN131091:DNN131092 DXJ131091:DXJ131092 EHF131091:EHF131092 ERB131091:ERB131092 FAX131091:FAX131092 FKT131091:FKT131092 FUP131091:FUP131092 GEL131091:GEL131092 GOH131091:GOH131092 GYD131091:GYD131092 HHZ131091:HHZ131092 HRV131091:HRV131092 IBR131091:IBR131092 ILN131091:ILN131092 IVJ131091:IVJ131092 JFF131091:JFF131092 JPB131091:JPB131092 JYX131091:JYX131092 KIT131091:KIT131092 KSP131091:KSP131092 LCL131091:LCL131092 LMH131091:LMH131092 LWD131091:LWD131092 MFZ131091:MFZ131092 MPV131091:MPV131092 MZR131091:MZR131092 NJN131091:NJN131092 NTJ131091:NTJ131092 ODF131091:ODF131092 ONB131091:ONB131092 OWX131091:OWX131092 PGT131091:PGT131092 PQP131091:PQP131092 QAL131091:QAL131092 QKH131091:QKH131092 QUD131091:QUD131092 RDZ131091:RDZ131092 RNV131091:RNV131092 RXR131091:RXR131092 SHN131091:SHN131092 SRJ131091:SRJ131092 TBF131091:TBF131092 TLB131091:TLB131092 TUX131091:TUX131092 UET131091:UET131092 UOP131091:UOP131092 UYL131091:UYL131092 VIH131091:VIH131092 VSD131091:VSD131092 WBZ131091:WBZ131092 WLV131091:WLV131092 WVR131091:WVR131092 D196627:D196628 JF196627:JF196628 TB196627:TB196628 ACX196627:ACX196628 AMT196627:AMT196628 AWP196627:AWP196628 BGL196627:BGL196628 BQH196627:BQH196628 CAD196627:CAD196628 CJZ196627:CJZ196628 CTV196627:CTV196628 DDR196627:DDR196628 DNN196627:DNN196628 DXJ196627:DXJ196628 EHF196627:EHF196628 ERB196627:ERB196628 FAX196627:FAX196628 FKT196627:FKT196628 FUP196627:FUP196628 GEL196627:GEL196628 GOH196627:GOH196628 GYD196627:GYD196628 HHZ196627:HHZ196628 HRV196627:HRV196628 IBR196627:IBR196628 ILN196627:ILN196628 IVJ196627:IVJ196628 JFF196627:JFF196628 JPB196627:JPB196628 JYX196627:JYX196628 KIT196627:KIT196628 KSP196627:KSP196628 LCL196627:LCL196628 LMH196627:LMH196628 LWD196627:LWD196628 MFZ196627:MFZ196628 MPV196627:MPV196628 MZR196627:MZR196628 NJN196627:NJN196628 NTJ196627:NTJ196628 ODF196627:ODF196628 ONB196627:ONB196628 OWX196627:OWX196628 PGT196627:PGT196628 PQP196627:PQP196628 QAL196627:QAL196628 QKH196627:QKH196628 QUD196627:QUD196628 RDZ196627:RDZ196628 RNV196627:RNV196628 RXR196627:RXR196628 SHN196627:SHN196628 SRJ196627:SRJ196628 TBF196627:TBF196628 TLB196627:TLB196628 TUX196627:TUX196628 UET196627:UET196628 UOP196627:UOP196628 UYL196627:UYL196628 VIH196627:VIH196628 VSD196627:VSD196628 WBZ196627:WBZ196628 WLV196627:WLV196628 WVR196627:WVR196628 D262163:D262164 JF262163:JF262164 TB262163:TB262164 ACX262163:ACX262164 AMT262163:AMT262164 AWP262163:AWP262164 BGL262163:BGL262164 BQH262163:BQH262164 CAD262163:CAD262164 CJZ262163:CJZ262164 CTV262163:CTV262164 DDR262163:DDR262164 DNN262163:DNN262164 DXJ262163:DXJ262164 EHF262163:EHF262164 ERB262163:ERB262164 FAX262163:FAX262164 FKT262163:FKT262164 FUP262163:FUP262164 GEL262163:GEL262164 GOH262163:GOH262164 GYD262163:GYD262164 HHZ262163:HHZ262164 HRV262163:HRV262164 IBR262163:IBR262164 ILN262163:ILN262164 IVJ262163:IVJ262164 JFF262163:JFF262164 JPB262163:JPB262164 JYX262163:JYX262164 KIT262163:KIT262164 KSP262163:KSP262164 LCL262163:LCL262164 LMH262163:LMH262164 LWD262163:LWD262164 MFZ262163:MFZ262164 MPV262163:MPV262164 MZR262163:MZR262164 NJN262163:NJN262164 NTJ262163:NTJ262164 ODF262163:ODF262164 ONB262163:ONB262164 OWX262163:OWX262164 PGT262163:PGT262164 PQP262163:PQP262164 QAL262163:QAL262164 QKH262163:QKH262164 QUD262163:QUD262164 RDZ262163:RDZ262164 RNV262163:RNV262164 RXR262163:RXR262164 SHN262163:SHN262164 SRJ262163:SRJ262164 TBF262163:TBF262164 TLB262163:TLB262164 TUX262163:TUX262164 UET262163:UET262164 UOP262163:UOP262164 UYL262163:UYL262164 VIH262163:VIH262164 VSD262163:VSD262164 WBZ262163:WBZ262164 WLV262163:WLV262164 WVR262163:WVR262164 D327699:D327700 JF327699:JF327700 TB327699:TB327700 ACX327699:ACX327700 AMT327699:AMT327700 AWP327699:AWP327700 BGL327699:BGL327700 BQH327699:BQH327700 CAD327699:CAD327700 CJZ327699:CJZ327700 CTV327699:CTV327700 DDR327699:DDR327700 DNN327699:DNN327700 DXJ327699:DXJ327700 EHF327699:EHF327700 ERB327699:ERB327700 FAX327699:FAX327700 FKT327699:FKT327700 FUP327699:FUP327700 GEL327699:GEL327700 GOH327699:GOH327700 GYD327699:GYD327700 HHZ327699:HHZ327700 HRV327699:HRV327700 IBR327699:IBR327700 ILN327699:ILN327700 IVJ327699:IVJ327700 JFF327699:JFF327700 JPB327699:JPB327700 JYX327699:JYX327700 KIT327699:KIT327700 KSP327699:KSP327700 LCL327699:LCL327700 LMH327699:LMH327700 LWD327699:LWD327700 MFZ327699:MFZ327700 MPV327699:MPV327700 MZR327699:MZR327700 NJN327699:NJN327700 NTJ327699:NTJ327700 ODF327699:ODF327700 ONB327699:ONB327700 OWX327699:OWX327700 PGT327699:PGT327700 PQP327699:PQP327700 QAL327699:QAL327700 QKH327699:QKH327700 QUD327699:QUD327700 RDZ327699:RDZ327700 RNV327699:RNV327700 RXR327699:RXR327700 SHN327699:SHN327700 SRJ327699:SRJ327700 TBF327699:TBF327700 TLB327699:TLB327700 TUX327699:TUX327700 UET327699:UET327700 UOP327699:UOP327700 UYL327699:UYL327700 VIH327699:VIH327700 VSD327699:VSD327700 WBZ327699:WBZ327700 WLV327699:WLV327700 WVR327699:WVR327700 D393235:D393236 JF393235:JF393236 TB393235:TB393236 ACX393235:ACX393236 AMT393235:AMT393236 AWP393235:AWP393236 BGL393235:BGL393236 BQH393235:BQH393236 CAD393235:CAD393236 CJZ393235:CJZ393236 CTV393235:CTV393236 DDR393235:DDR393236 DNN393235:DNN393236 DXJ393235:DXJ393236 EHF393235:EHF393236 ERB393235:ERB393236 FAX393235:FAX393236 FKT393235:FKT393236 FUP393235:FUP393236 GEL393235:GEL393236 GOH393235:GOH393236 GYD393235:GYD393236 HHZ393235:HHZ393236 HRV393235:HRV393236 IBR393235:IBR393236 ILN393235:ILN393236 IVJ393235:IVJ393236 JFF393235:JFF393236 JPB393235:JPB393236 JYX393235:JYX393236 KIT393235:KIT393236 KSP393235:KSP393236 LCL393235:LCL393236 LMH393235:LMH393236 LWD393235:LWD393236 MFZ393235:MFZ393236 MPV393235:MPV393236 MZR393235:MZR393236 NJN393235:NJN393236 NTJ393235:NTJ393236 ODF393235:ODF393236 ONB393235:ONB393236 OWX393235:OWX393236 PGT393235:PGT393236 PQP393235:PQP393236 QAL393235:QAL393236 QKH393235:QKH393236 QUD393235:QUD393236 RDZ393235:RDZ393236 RNV393235:RNV393236 RXR393235:RXR393236 SHN393235:SHN393236 SRJ393235:SRJ393236 TBF393235:TBF393236 TLB393235:TLB393236 TUX393235:TUX393236 UET393235:UET393236 UOP393235:UOP393236 UYL393235:UYL393236 VIH393235:VIH393236 VSD393235:VSD393236 WBZ393235:WBZ393236 WLV393235:WLV393236 WVR393235:WVR393236 D458771:D458772 JF458771:JF458772 TB458771:TB458772 ACX458771:ACX458772 AMT458771:AMT458772 AWP458771:AWP458772 BGL458771:BGL458772 BQH458771:BQH458772 CAD458771:CAD458772 CJZ458771:CJZ458772 CTV458771:CTV458772 DDR458771:DDR458772 DNN458771:DNN458772 DXJ458771:DXJ458772 EHF458771:EHF458772 ERB458771:ERB458772 FAX458771:FAX458772 FKT458771:FKT458772 FUP458771:FUP458772 GEL458771:GEL458772 GOH458771:GOH458772 GYD458771:GYD458772 HHZ458771:HHZ458772 HRV458771:HRV458772 IBR458771:IBR458772 ILN458771:ILN458772 IVJ458771:IVJ458772 JFF458771:JFF458772 JPB458771:JPB458772 JYX458771:JYX458772 KIT458771:KIT458772 KSP458771:KSP458772 LCL458771:LCL458772 LMH458771:LMH458772 LWD458771:LWD458772 MFZ458771:MFZ458772 MPV458771:MPV458772 MZR458771:MZR458772 NJN458771:NJN458772 NTJ458771:NTJ458772 ODF458771:ODF458772 ONB458771:ONB458772 OWX458771:OWX458772 PGT458771:PGT458772 PQP458771:PQP458772 QAL458771:QAL458772 QKH458771:QKH458772 QUD458771:QUD458772 RDZ458771:RDZ458772 RNV458771:RNV458772 RXR458771:RXR458772 SHN458771:SHN458772 SRJ458771:SRJ458772 TBF458771:TBF458772 TLB458771:TLB458772 TUX458771:TUX458772 UET458771:UET458772 UOP458771:UOP458772 UYL458771:UYL458772 VIH458771:VIH458772 VSD458771:VSD458772 WBZ458771:WBZ458772 WLV458771:WLV458772 WVR458771:WVR458772 D524307:D524308 JF524307:JF524308 TB524307:TB524308 ACX524307:ACX524308 AMT524307:AMT524308 AWP524307:AWP524308 BGL524307:BGL524308 BQH524307:BQH524308 CAD524307:CAD524308 CJZ524307:CJZ524308 CTV524307:CTV524308 DDR524307:DDR524308 DNN524307:DNN524308 DXJ524307:DXJ524308 EHF524307:EHF524308 ERB524307:ERB524308 FAX524307:FAX524308 FKT524307:FKT524308 FUP524307:FUP524308 GEL524307:GEL524308 GOH524307:GOH524308 GYD524307:GYD524308 HHZ524307:HHZ524308 HRV524307:HRV524308 IBR524307:IBR524308 ILN524307:ILN524308 IVJ524307:IVJ524308 JFF524307:JFF524308 JPB524307:JPB524308 JYX524307:JYX524308 KIT524307:KIT524308 KSP524307:KSP524308 LCL524307:LCL524308 LMH524307:LMH524308 LWD524307:LWD524308 MFZ524307:MFZ524308 MPV524307:MPV524308 MZR524307:MZR524308 NJN524307:NJN524308 NTJ524307:NTJ524308 ODF524307:ODF524308 ONB524307:ONB524308 OWX524307:OWX524308 PGT524307:PGT524308 PQP524307:PQP524308 QAL524307:QAL524308 QKH524307:QKH524308 QUD524307:QUD524308 RDZ524307:RDZ524308 RNV524307:RNV524308 RXR524307:RXR524308 SHN524307:SHN524308 SRJ524307:SRJ524308 TBF524307:TBF524308 TLB524307:TLB524308 TUX524307:TUX524308 UET524307:UET524308 UOP524307:UOP524308 UYL524307:UYL524308 VIH524307:VIH524308 VSD524307:VSD524308 WBZ524307:WBZ524308 WLV524307:WLV524308 WVR524307:WVR524308 D589843:D589844 JF589843:JF589844 TB589843:TB589844 ACX589843:ACX589844 AMT589843:AMT589844 AWP589843:AWP589844 BGL589843:BGL589844 BQH589843:BQH589844 CAD589843:CAD589844 CJZ589843:CJZ589844 CTV589843:CTV589844 DDR589843:DDR589844 DNN589843:DNN589844 DXJ589843:DXJ589844 EHF589843:EHF589844 ERB589843:ERB589844 FAX589843:FAX589844 FKT589843:FKT589844 FUP589843:FUP589844 GEL589843:GEL589844 GOH589843:GOH589844 GYD589843:GYD589844 HHZ589843:HHZ589844 HRV589843:HRV589844 IBR589843:IBR589844 ILN589843:ILN589844 IVJ589843:IVJ589844 JFF589843:JFF589844 JPB589843:JPB589844 JYX589843:JYX589844 KIT589843:KIT589844 KSP589843:KSP589844 LCL589843:LCL589844 LMH589843:LMH589844 LWD589843:LWD589844 MFZ589843:MFZ589844 MPV589843:MPV589844 MZR589843:MZR589844 NJN589843:NJN589844 NTJ589843:NTJ589844 ODF589843:ODF589844 ONB589843:ONB589844 OWX589843:OWX589844 PGT589843:PGT589844 PQP589843:PQP589844 QAL589843:QAL589844 QKH589843:QKH589844 QUD589843:QUD589844 RDZ589843:RDZ589844 RNV589843:RNV589844 RXR589843:RXR589844 SHN589843:SHN589844 SRJ589843:SRJ589844 TBF589843:TBF589844 TLB589843:TLB589844 TUX589843:TUX589844 UET589843:UET589844 UOP589843:UOP589844 UYL589843:UYL589844 VIH589843:VIH589844 VSD589843:VSD589844 WBZ589843:WBZ589844 WLV589843:WLV589844 WVR589843:WVR589844 D655379:D655380 JF655379:JF655380 TB655379:TB655380 ACX655379:ACX655380 AMT655379:AMT655380 AWP655379:AWP655380 BGL655379:BGL655380 BQH655379:BQH655380 CAD655379:CAD655380 CJZ655379:CJZ655380 CTV655379:CTV655380 DDR655379:DDR655380 DNN655379:DNN655380 DXJ655379:DXJ655380 EHF655379:EHF655380 ERB655379:ERB655380 FAX655379:FAX655380 FKT655379:FKT655380 FUP655379:FUP655380 GEL655379:GEL655380 GOH655379:GOH655380 GYD655379:GYD655380 HHZ655379:HHZ655380 HRV655379:HRV655380 IBR655379:IBR655380 ILN655379:ILN655380 IVJ655379:IVJ655380 JFF655379:JFF655380 JPB655379:JPB655380 JYX655379:JYX655380 KIT655379:KIT655380 KSP655379:KSP655380 LCL655379:LCL655380 LMH655379:LMH655380 LWD655379:LWD655380 MFZ655379:MFZ655380 MPV655379:MPV655380 MZR655379:MZR655380 NJN655379:NJN655380 NTJ655379:NTJ655380 ODF655379:ODF655380 ONB655379:ONB655380 OWX655379:OWX655380 PGT655379:PGT655380 PQP655379:PQP655380 QAL655379:QAL655380 QKH655379:QKH655380 QUD655379:QUD655380 RDZ655379:RDZ655380 RNV655379:RNV655380 RXR655379:RXR655380 SHN655379:SHN655380 SRJ655379:SRJ655380 TBF655379:TBF655380 TLB655379:TLB655380 TUX655379:TUX655380 UET655379:UET655380 UOP655379:UOP655380 UYL655379:UYL655380 VIH655379:VIH655380 VSD655379:VSD655380 WBZ655379:WBZ655380 WLV655379:WLV655380 WVR655379:WVR655380 D720915:D720916 JF720915:JF720916 TB720915:TB720916 ACX720915:ACX720916 AMT720915:AMT720916 AWP720915:AWP720916 BGL720915:BGL720916 BQH720915:BQH720916 CAD720915:CAD720916 CJZ720915:CJZ720916 CTV720915:CTV720916 DDR720915:DDR720916 DNN720915:DNN720916 DXJ720915:DXJ720916 EHF720915:EHF720916 ERB720915:ERB720916 FAX720915:FAX720916 FKT720915:FKT720916 FUP720915:FUP720916 GEL720915:GEL720916 GOH720915:GOH720916 GYD720915:GYD720916 HHZ720915:HHZ720916 HRV720915:HRV720916 IBR720915:IBR720916 ILN720915:ILN720916 IVJ720915:IVJ720916 JFF720915:JFF720916 JPB720915:JPB720916 JYX720915:JYX720916 KIT720915:KIT720916 KSP720915:KSP720916 LCL720915:LCL720916 LMH720915:LMH720916 LWD720915:LWD720916 MFZ720915:MFZ720916 MPV720915:MPV720916 MZR720915:MZR720916 NJN720915:NJN720916 NTJ720915:NTJ720916 ODF720915:ODF720916 ONB720915:ONB720916 OWX720915:OWX720916 PGT720915:PGT720916 PQP720915:PQP720916 QAL720915:QAL720916 QKH720915:QKH720916 QUD720915:QUD720916 RDZ720915:RDZ720916 RNV720915:RNV720916 RXR720915:RXR720916 SHN720915:SHN720916 SRJ720915:SRJ720916 TBF720915:TBF720916 TLB720915:TLB720916 TUX720915:TUX720916 UET720915:UET720916 UOP720915:UOP720916 UYL720915:UYL720916 VIH720915:VIH720916 VSD720915:VSD720916 WBZ720915:WBZ720916 WLV720915:WLV720916 WVR720915:WVR720916 D786451:D786452 JF786451:JF786452 TB786451:TB786452 ACX786451:ACX786452 AMT786451:AMT786452 AWP786451:AWP786452 BGL786451:BGL786452 BQH786451:BQH786452 CAD786451:CAD786452 CJZ786451:CJZ786452 CTV786451:CTV786452 DDR786451:DDR786452 DNN786451:DNN786452 DXJ786451:DXJ786452 EHF786451:EHF786452 ERB786451:ERB786452 FAX786451:FAX786452 FKT786451:FKT786452 FUP786451:FUP786452 GEL786451:GEL786452 GOH786451:GOH786452 GYD786451:GYD786452 HHZ786451:HHZ786452 HRV786451:HRV786452 IBR786451:IBR786452 ILN786451:ILN786452 IVJ786451:IVJ786452 JFF786451:JFF786452 JPB786451:JPB786452 JYX786451:JYX786452 KIT786451:KIT786452 KSP786451:KSP786452 LCL786451:LCL786452 LMH786451:LMH786452 LWD786451:LWD786452 MFZ786451:MFZ786452 MPV786451:MPV786452 MZR786451:MZR786452 NJN786451:NJN786452 NTJ786451:NTJ786452 ODF786451:ODF786452 ONB786451:ONB786452 OWX786451:OWX786452 PGT786451:PGT786452 PQP786451:PQP786452 QAL786451:QAL786452 QKH786451:QKH786452 QUD786451:QUD786452 RDZ786451:RDZ786452 RNV786451:RNV786452 RXR786451:RXR786452 SHN786451:SHN786452 SRJ786451:SRJ786452 TBF786451:TBF786452 TLB786451:TLB786452 TUX786451:TUX786452 UET786451:UET786452 UOP786451:UOP786452 UYL786451:UYL786452 VIH786451:VIH786452 VSD786451:VSD786452 WBZ786451:WBZ786452 WLV786451:WLV786452 WVR786451:WVR786452 D851987:D851988 JF851987:JF851988 TB851987:TB851988 ACX851987:ACX851988 AMT851987:AMT851988 AWP851987:AWP851988 BGL851987:BGL851988 BQH851987:BQH851988 CAD851987:CAD851988 CJZ851987:CJZ851988 CTV851987:CTV851988 DDR851987:DDR851988 DNN851987:DNN851988 DXJ851987:DXJ851988 EHF851987:EHF851988 ERB851987:ERB851988 FAX851987:FAX851988 FKT851987:FKT851988 FUP851987:FUP851988 GEL851987:GEL851988 GOH851987:GOH851988 GYD851987:GYD851988 HHZ851987:HHZ851988 HRV851987:HRV851988 IBR851987:IBR851988 ILN851987:ILN851988 IVJ851987:IVJ851988 JFF851987:JFF851988 JPB851987:JPB851988 JYX851987:JYX851988 KIT851987:KIT851988 KSP851987:KSP851988 LCL851987:LCL851988 LMH851987:LMH851988 LWD851987:LWD851988 MFZ851987:MFZ851988 MPV851987:MPV851988 MZR851987:MZR851988 NJN851987:NJN851988 NTJ851987:NTJ851988 ODF851987:ODF851988 ONB851987:ONB851988 OWX851987:OWX851988 PGT851987:PGT851988 PQP851987:PQP851988 QAL851987:QAL851988 QKH851987:QKH851988 QUD851987:QUD851988 RDZ851987:RDZ851988 RNV851987:RNV851988 RXR851987:RXR851988 SHN851987:SHN851988 SRJ851987:SRJ851988 TBF851987:TBF851988 TLB851987:TLB851988 TUX851987:TUX851988 UET851987:UET851988 UOP851987:UOP851988 UYL851987:UYL851988 VIH851987:VIH851988 VSD851987:VSD851988 WBZ851987:WBZ851988 WLV851987:WLV851988 WVR851987:WVR851988 D917523:D917524 JF917523:JF917524 TB917523:TB917524 ACX917523:ACX917524 AMT917523:AMT917524 AWP917523:AWP917524 BGL917523:BGL917524 BQH917523:BQH917524 CAD917523:CAD917524 CJZ917523:CJZ917524 CTV917523:CTV917524 DDR917523:DDR917524 DNN917523:DNN917524 DXJ917523:DXJ917524 EHF917523:EHF917524 ERB917523:ERB917524 FAX917523:FAX917524 FKT917523:FKT917524 FUP917523:FUP917524 GEL917523:GEL917524 GOH917523:GOH917524 GYD917523:GYD917524 HHZ917523:HHZ917524 HRV917523:HRV917524 IBR917523:IBR917524 ILN917523:ILN917524 IVJ917523:IVJ917524 JFF917523:JFF917524 JPB917523:JPB917524 JYX917523:JYX917524 KIT917523:KIT917524 KSP917523:KSP917524 LCL917523:LCL917524 LMH917523:LMH917524 LWD917523:LWD917524 MFZ917523:MFZ917524 MPV917523:MPV917524 MZR917523:MZR917524 NJN917523:NJN917524 NTJ917523:NTJ917524 ODF917523:ODF917524 ONB917523:ONB917524 OWX917523:OWX917524 PGT917523:PGT917524 PQP917523:PQP917524 QAL917523:QAL917524 QKH917523:QKH917524 QUD917523:QUD917524 RDZ917523:RDZ917524 RNV917523:RNV917524 RXR917523:RXR917524 SHN917523:SHN917524 SRJ917523:SRJ917524 TBF917523:TBF917524 TLB917523:TLB917524 TUX917523:TUX917524 UET917523:UET917524 UOP917523:UOP917524 UYL917523:UYL917524 VIH917523:VIH917524 VSD917523:VSD917524 WBZ917523:WBZ917524 WLV917523:WLV917524 WVR917523:WVR917524 D983059:D983060 JF983059:JF983060 TB983059:TB983060 ACX983059:ACX983060 AMT983059:AMT983060 AWP983059:AWP983060 BGL983059:BGL983060 BQH983059:BQH983060 CAD983059:CAD983060 CJZ983059:CJZ983060 CTV983059:CTV983060 DDR983059:DDR983060 DNN983059:DNN983060 DXJ983059:DXJ983060 EHF983059:EHF983060 ERB983059:ERB983060 FAX983059:FAX983060 FKT983059:FKT983060 FUP983059:FUP983060 GEL983059:GEL983060 GOH983059:GOH983060 GYD983059:GYD983060 HHZ983059:HHZ983060 HRV983059:HRV983060 IBR983059:IBR983060 ILN983059:ILN983060 IVJ983059:IVJ983060 JFF983059:JFF983060 JPB983059:JPB983060 JYX983059:JYX983060 KIT983059:KIT983060 KSP983059:KSP983060 LCL983059:LCL983060 LMH983059:LMH983060 LWD983059:LWD983060 MFZ983059:MFZ983060 MPV983059:MPV983060 MZR983059:MZR983060 NJN983059:NJN983060 NTJ983059:NTJ983060 ODF983059:ODF983060 ONB983059:ONB983060 OWX983059:OWX983060 PGT983059:PGT983060 PQP983059:PQP983060 QAL983059:QAL983060 QKH983059:QKH983060 QUD983059:QUD983060 RDZ983059:RDZ983060 RNV983059:RNV983060 RXR983059:RXR983060 SHN983059:SHN983060 SRJ983059:SRJ983060 TBF983059:TBF983060 TLB983059:TLB983060 TUX983059:TUX983060 UET983059:UET983060 UOP983059:UOP983060 UYL983059:UYL983060 VIH983059:VIH983060 VSD983059:VSD983060 WBZ983059:WBZ983060 WLV983059:WLV983060 WVR983059:WVR983060" xr:uid="{9FE5DB0A-5730-4FCA-8DF2-052A5FEE041F}">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ignoredErrors>
    <ignoredError sqref="F30" evalError="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4DC38-CE41-4A40-A613-9239EB9C7777}">
  <sheetPr>
    <pageSetUpPr fitToPage="1"/>
  </sheetPr>
  <dimension ref="A1:O118"/>
  <sheetViews>
    <sheetView topLeftCell="A4" zoomScale="85" zoomScaleNormal="85" zoomScaleSheetLayoutView="100" workbookViewId="0">
      <selection activeCell="I21" sqref="I21"/>
    </sheetView>
  </sheetViews>
  <sheetFormatPr defaultColWidth="9.28515625" defaultRowHeight="12.75"/>
  <cols>
    <col min="1" max="1" width="3.42578125" style="2" customWidth="1"/>
    <col min="2" max="2" width="19" style="2" customWidth="1"/>
    <col min="3" max="3" width="14.7109375" style="2" customWidth="1"/>
    <col min="4" max="4" width="18.7109375" style="2" customWidth="1"/>
    <col min="5" max="5" width="17" style="2" customWidth="1"/>
    <col min="6" max="6" width="0.5703125" style="2" customWidth="1"/>
    <col min="7" max="7" width="14.42578125" style="2" customWidth="1"/>
    <col min="8" max="8" width="10.42578125" style="2" customWidth="1"/>
    <col min="9" max="9" width="10.5703125" style="2" customWidth="1"/>
    <col min="10" max="10" width="32.5703125" style="2" customWidth="1"/>
    <col min="11" max="256" width="9.28515625" style="2"/>
    <col min="257" max="257" width="3.42578125" style="2" customWidth="1"/>
    <col min="258" max="258" width="19" style="2" customWidth="1"/>
    <col min="259" max="259" width="14.7109375" style="2" customWidth="1"/>
    <col min="260" max="260" width="18.7109375" style="2" customWidth="1"/>
    <col min="261" max="261" width="17" style="2" customWidth="1"/>
    <col min="262" max="262" width="0.5703125" style="2" customWidth="1"/>
    <col min="263" max="263" width="14.42578125" style="2" customWidth="1"/>
    <col min="264" max="264" width="10.42578125" style="2" customWidth="1"/>
    <col min="265" max="265" width="10.5703125" style="2" customWidth="1"/>
    <col min="266" max="266" width="32.5703125" style="2" customWidth="1"/>
    <col min="267" max="512" width="9.28515625" style="2"/>
    <col min="513" max="513" width="3.42578125" style="2" customWidth="1"/>
    <col min="514" max="514" width="19" style="2" customWidth="1"/>
    <col min="515" max="515" width="14.7109375" style="2" customWidth="1"/>
    <col min="516" max="516" width="18.7109375" style="2" customWidth="1"/>
    <col min="517" max="517" width="17" style="2" customWidth="1"/>
    <col min="518" max="518" width="0.5703125" style="2" customWidth="1"/>
    <col min="519" max="519" width="14.42578125" style="2" customWidth="1"/>
    <col min="520" max="520" width="10.42578125" style="2" customWidth="1"/>
    <col min="521" max="521" width="10.5703125" style="2" customWidth="1"/>
    <col min="522" max="522" width="32.5703125" style="2" customWidth="1"/>
    <col min="523" max="768" width="9.28515625" style="2"/>
    <col min="769" max="769" width="3.42578125" style="2" customWidth="1"/>
    <col min="770" max="770" width="19" style="2" customWidth="1"/>
    <col min="771" max="771" width="14.7109375" style="2" customWidth="1"/>
    <col min="772" max="772" width="18.7109375" style="2" customWidth="1"/>
    <col min="773" max="773" width="17" style="2" customWidth="1"/>
    <col min="774" max="774" width="0.5703125" style="2" customWidth="1"/>
    <col min="775" max="775" width="14.42578125" style="2" customWidth="1"/>
    <col min="776" max="776" width="10.42578125" style="2" customWidth="1"/>
    <col min="777" max="777" width="10.5703125" style="2" customWidth="1"/>
    <col min="778" max="778" width="32.5703125" style="2" customWidth="1"/>
    <col min="779" max="1024" width="9.28515625" style="2"/>
    <col min="1025" max="1025" width="3.42578125" style="2" customWidth="1"/>
    <col min="1026" max="1026" width="19" style="2" customWidth="1"/>
    <col min="1027" max="1027" width="14.7109375" style="2" customWidth="1"/>
    <col min="1028" max="1028" width="18.7109375" style="2" customWidth="1"/>
    <col min="1029" max="1029" width="17" style="2" customWidth="1"/>
    <col min="1030" max="1030" width="0.5703125" style="2" customWidth="1"/>
    <col min="1031" max="1031" width="14.42578125" style="2" customWidth="1"/>
    <col min="1032" max="1032" width="10.42578125" style="2" customWidth="1"/>
    <col min="1033" max="1033" width="10.5703125" style="2" customWidth="1"/>
    <col min="1034" max="1034" width="32.5703125" style="2" customWidth="1"/>
    <col min="1035" max="1280" width="9.28515625" style="2"/>
    <col min="1281" max="1281" width="3.42578125" style="2" customWidth="1"/>
    <col min="1282" max="1282" width="19" style="2" customWidth="1"/>
    <col min="1283" max="1283" width="14.7109375" style="2" customWidth="1"/>
    <col min="1284" max="1284" width="18.7109375" style="2" customWidth="1"/>
    <col min="1285" max="1285" width="17" style="2" customWidth="1"/>
    <col min="1286" max="1286" width="0.5703125" style="2" customWidth="1"/>
    <col min="1287" max="1287" width="14.42578125" style="2" customWidth="1"/>
    <col min="1288" max="1288" width="10.42578125" style="2" customWidth="1"/>
    <col min="1289" max="1289" width="10.5703125" style="2" customWidth="1"/>
    <col min="1290" max="1290" width="32.5703125" style="2" customWidth="1"/>
    <col min="1291" max="1536" width="9.28515625" style="2"/>
    <col min="1537" max="1537" width="3.42578125" style="2" customWidth="1"/>
    <col min="1538" max="1538" width="19" style="2" customWidth="1"/>
    <col min="1539" max="1539" width="14.7109375" style="2" customWidth="1"/>
    <col min="1540" max="1540" width="18.7109375" style="2" customWidth="1"/>
    <col min="1541" max="1541" width="17" style="2" customWidth="1"/>
    <col min="1542" max="1542" width="0.5703125" style="2" customWidth="1"/>
    <col min="1543" max="1543" width="14.42578125" style="2" customWidth="1"/>
    <col min="1544" max="1544" width="10.42578125" style="2" customWidth="1"/>
    <col min="1545" max="1545" width="10.5703125" style="2" customWidth="1"/>
    <col min="1546" max="1546" width="32.5703125" style="2" customWidth="1"/>
    <col min="1547" max="1792" width="9.28515625" style="2"/>
    <col min="1793" max="1793" width="3.42578125" style="2" customWidth="1"/>
    <col min="1794" max="1794" width="19" style="2" customWidth="1"/>
    <col min="1795" max="1795" width="14.7109375" style="2" customWidth="1"/>
    <col min="1796" max="1796" width="18.7109375" style="2" customWidth="1"/>
    <col min="1797" max="1797" width="17" style="2" customWidth="1"/>
    <col min="1798" max="1798" width="0.5703125" style="2" customWidth="1"/>
    <col min="1799" max="1799" width="14.42578125" style="2" customWidth="1"/>
    <col min="1800" max="1800" width="10.42578125" style="2" customWidth="1"/>
    <col min="1801" max="1801" width="10.5703125" style="2" customWidth="1"/>
    <col min="1802" max="1802" width="32.5703125" style="2" customWidth="1"/>
    <col min="1803" max="2048" width="9.28515625" style="2"/>
    <col min="2049" max="2049" width="3.42578125" style="2" customWidth="1"/>
    <col min="2050" max="2050" width="19" style="2" customWidth="1"/>
    <col min="2051" max="2051" width="14.7109375" style="2" customWidth="1"/>
    <col min="2052" max="2052" width="18.7109375" style="2" customWidth="1"/>
    <col min="2053" max="2053" width="17" style="2" customWidth="1"/>
    <col min="2054" max="2054" width="0.5703125" style="2" customWidth="1"/>
    <col min="2055" max="2055" width="14.42578125" style="2" customWidth="1"/>
    <col min="2056" max="2056" width="10.42578125" style="2" customWidth="1"/>
    <col min="2057" max="2057" width="10.5703125" style="2" customWidth="1"/>
    <col min="2058" max="2058" width="32.5703125" style="2" customWidth="1"/>
    <col min="2059" max="2304" width="9.28515625" style="2"/>
    <col min="2305" max="2305" width="3.42578125" style="2" customWidth="1"/>
    <col min="2306" max="2306" width="19" style="2" customWidth="1"/>
    <col min="2307" max="2307" width="14.7109375" style="2" customWidth="1"/>
    <col min="2308" max="2308" width="18.7109375" style="2" customWidth="1"/>
    <col min="2309" max="2309" width="17" style="2" customWidth="1"/>
    <col min="2310" max="2310" width="0.5703125" style="2" customWidth="1"/>
    <col min="2311" max="2311" width="14.42578125" style="2" customWidth="1"/>
    <col min="2312" max="2312" width="10.42578125" style="2" customWidth="1"/>
    <col min="2313" max="2313" width="10.5703125" style="2" customWidth="1"/>
    <col min="2314" max="2314" width="32.5703125" style="2" customWidth="1"/>
    <col min="2315" max="2560" width="9.28515625" style="2"/>
    <col min="2561" max="2561" width="3.42578125" style="2" customWidth="1"/>
    <col min="2562" max="2562" width="19" style="2" customWidth="1"/>
    <col min="2563" max="2563" width="14.7109375" style="2" customWidth="1"/>
    <col min="2564" max="2564" width="18.7109375" style="2" customWidth="1"/>
    <col min="2565" max="2565" width="17" style="2" customWidth="1"/>
    <col min="2566" max="2566" width="0.5703125" style="2" customWidth="1"/>
    <col min="2567" max="2567" width="14.42578125" style="2" customWidth="1"/>
    <col min="2568" max="2568" width="10.42578125" style="2" customWidth="1"/>
    <col min="2569" max="2569" width="10.5703125" style="2" customWidth="1"/>
    <col min="2570" max="2570" width="32.5703125" style="2" customWidth="1"/>
    <col min="2571" max="2816" width="9.28515625" style="2"/>
    <col min="2817" max="2817" width="3.42578125" style="2" customWidth="1"/>
    <col min="2818" max="2818" width="19" style="2" customWidth="1"/>
    <col min="2819" max="2819" width="14.7109375" style="2" customWidth="1"/>
    <col min="2820" max="2820" width="18.7109375" style="2" customWidth="1"/>
    <col min="2821" max="2821" width="17" style="2" customWidth="1"/>
    <col min="2822" max="2822" width="0.5703125" style="2" customWidth="1"/>
    <col min="2823" max="2823" width="14.42578125" style="2" customWidth="1"/>
    <col min="2824" max="2824" width="10.42578125" style="2" customWidth="1"/>
    <col min="2825" max="2825" width="10.5703125" style="2" customWidth="1"/>
    <col min="2826" max="2826" width="32.5703125" style="2" customWidth="1"/>
    <col min="2827" max="3072" width="9.28515625" style="2"/>
    <col min="3073" max="3073" width="3.42578125" style="2" customWidth="1"/>
    <col min="3074" max="3074" width="19" style="2" customWidth="1"/>
    <col min="3075" max="3075" width="14.7109375" style="2" customWidth="1"/>
    <col min="3076" max="3076" width="18.7109375" style="2" customWidth="1"/>
    <col min="3077" max="3077" width="17" style="2" customWidth="1"/>
    <col min="3078" max="3078" width="0.5703125" style="2" customWidth="1"/>
    <col min="3079" max="3079" width="14.42578125" style="2" customWidth="1"/>
    <col min="3080" max="3080" width="10.42578125" style="2" customWidth="1"/>
    <col min="3081" max="3081" width="10.5703125" style="2" customWidth="1"/>
    <col min="3082" max="3082" width="32.5703125" style="2" customWidth="1"/>
    <col min="3083" max="3328" width="9.28515625" style="2"/>
    <col min="3329" max="3329" width="3.42578125" style="2" customWidth="1"/>
    <col min="3330" max="3330" width="19" style="2" customWidth="1"/>
    <col min="3331" max="3331" width="14.7109375" style="2" customWidth="1"/>
    <col min="3332" max="3332" width="18.7109375" style="2" customWidth="1"/>
    <col min="3333" max="3333" width="17" style="2" customWidth="1"/>
    <col min="3334" max="3334" width="0.5703125" style="2" customWidth="1"/>
    <col min="3335" max="3335" width="14.42578125" style="2" customWidth="1"/>
    <col min="3336" max="3336" width="10.42578125" style="2" customWidth="1"/>
    <col min="3337" max="3337" width="10.5703125" style="2" customWidth="1"/>
    <col min="3338" max="3338" width="32.5703125" style="2" customWidth="1"/>
    <col min="3339" max="3584" width="9.28515625" style="2"/>
    <col min="3585" max="3585" width="3.42578125" style="2" customWidth="1"/>
    <col min="3586" max="3586" width="19" style="2" customWidth="1"/>
    <col min="3587" max="3587" width="14.7109375" style="2" customWidth="1"/>
    <col min="3588" max="3588" width="18.7109375" style="2" customWidth="1"/>
    <col min="3589" max="3589" width="17" style="2" customWidth="1"/>
    <col min="3590" max="3590" width="0.5703125" style="2" customWidth="1"/>
    <col min="3591" max="3591" width="14.42578125" style="2" customWidth="1"/>
    <col min="3592" max="3592" width="10.42578125" style="2" customWidth="1"/>
    <col min="3593" max="3593" width="10.5703125" style="2" customWidth="1"/>
    <col min="3594" max="3594" width="32.5703125" style="2" customWidth="1"/>
    <col min="3595" max="3840" width="9.28515625" style="2"/>
    <col min="3841" max="3841" width="3.42578125" style="2" customWidth="1"/>
    <col min="3842" max="3842" width="19" style="2" customWidth="1"/>
    <col min="3843" max="3843" width="14.7109375" style="2" customWidth="1"/>
    <col min="3844" max="3844" width="18.7109375" style="2" customWidth="1"/>
    <col min="3845" max="3845" width="17" style="2" customWidth="1"/>
    <col min="3846" max="3846" width="0.5703125" style="2" customWidth="1"/>
    <col min="3847" max="3847" width="14.42578125" style="2" customWidth="1"/>
    <col min="3848" max="3848" width="10.42578125" style="2" customWidth="1"/>
    <col min="3849" max="3849" width="10.5703125" style="2" customWidth="1"/>
    <col min="3850" max="3850" width="32.5703125" style="2" customWidth="1"/>
    <col min="3851" max="4096" width="9.28515625" style="2"/>
    <col min="4097" max="4097" width="3.42578125" style="2" customWidth="1"/>
    <col min="4098" max="4098" width="19" style="2" customWidth="1"/>
    <col min="4099" max="4099" width="14.7109375" style="2" customWidth="1"/>
    <col min="4100" max="4100" width="18.7109375" style="2" customWidth="1"/>
    <col min="4101" max="4101" width="17" style="2" customWidth="1"/>
    <col min="4102" max="4102" width="0.5703125" style="2" customWidth="1"/>
    <col min="4103" max="4103" width="14.42578125" style="2" customWidth="1"/>
    <col min="4104" max="4104" width="10.42578125" style="2" customWidth="1"/>
    <col min="4105" max="4105" width="10.5703125" style="2" customWidth="1"/>
    <col min="4106" max="4106" width="32.5703125" style="2" customWidth="1"/>
    <col min="4107" max="4352" width="9.28515625" style="2"/>
    <col min="4353" max="4353" width="3.42578125" style="2" customWidth="1"/>
    <col min="4354" max="4354" width="19" style="2" customWidth="1"/>
    <col min="4355" max="4355" width="14.7109375" style="2" customWidth="1"/>
    <col min="4356" max="4356" width="18.7109375" style="2" customWidth="1"/>
    <col min="4357" max="4357" width="17" style="2" customWidth="1"/>
    <col min="4358" max="4358" width="0.5703125" style="2" customWidth="1"/>
    <col min="4359" max="4359" width="14.42578125" style="2" customWidth="1"/>
    <col min="4360" max="4360" width="10.42578125" style="2" customWidth="1"/>
    <col min="4361" max="4361" width="10.5703125" style="2" customWidth="1"/>
    <col min="4362" max="4362" width="32.5703125" style="2" customWidth="1"/>
    <col min="4363" max="4608" width="9.28515625" style="2"/>
    <col min="4609" max="4609" width="3.42578125" style="2" customWidth="1"/>
    <col min="4610" max="4610" width="19" style="2" customWidth="1"/>
    <col min="4611" max="4611" width="14.7109375" style="2" customWidth="1"/>
    <col min="4612" max="4612" width="18.7109375" style="2" customWidth="1"/>
    <col min="4613" max="4613" width="17" style="2" customWidth="1"/>
    <col min="4614" max="4614" width="0.5703125" style="2" customWidth="1"/>
    <col min="4615" max="4615" width="14.42578125" style="2" customWidth="1"/>
    <col min="4616" max="4616" width="10.42578125" style="2" customWidth="1"/>
    <col min="4617" max="4617" width="10.5703125" style="2" customWidth="1"/>
    <col min="4618" max="4618" width="32.5703125" style="2" customWidth="1"/>
    <col min="4619" max="4864" width="9.28515625" style="2"/>
    <col min="4865" max="4865" width="3.42578125" style="2" customWidth="1"/>
    <col min="4866" max="4866" width="19" style="2" customWidth="1"/>
    <col min="4867" max="4867" width="14.7109375" style="2" customWidth="1"/>
    <col min="4868" max="4868" width="18.7109375" style="2" customWidth="1"/>
    <col min="4869" max="4869" width="17" style="2" customWidth="1"/>
    <col min="4870" max="4870" width="0.5703125" style="2" customWidth="1"/>
    <col min="4871" max="4871" width="14.42578125" style="2" customWidth="1"/>
    <col min="4872" max="4872" width="10.42578125" style="2" customWidth="1"/>
    <col min="4873" max="4873" width="10.5703125" style="2" customWidth="1"/>
    <col min="4874" max="4874" width="32.5703125" style="2" customWidth="1"/>
    <col min="4875" max="5120" width="9.28515625" style="2"/>
    <col min="5121" max="5121" width="3.42578125" style="2" customWidth="1"/>
    <col min="5122" max="5122" width="19" style="2" customWidth="1"/>
    <col min="5123" max="5123" width="14.7109375" style="2" customWidth="1"/>
    <col min="5124" max="5124" width="18.7109375" style="2" customWidth="1"/>
    <col min="5125" max="5125" width="17" style="2" customWidth="1"/>
    <col min="5126" max="5126" width="0.5703125" style="2" customWidth="1"/>
    <col min="5127" max="5127" width="14.42578125" style="2" customWidth="1"/>
    <col min="5128" max="5128" width="10.42578125" style="2" customWidth="1"/>
    <col min="5129" max="5129" width="10.5703125" style="2" customWidth="1"/>
    <col min="5130" max="5130" width="32.5703125" style="2" customWidth="1"/>
    <col min="5131" max="5376" width="9.28515625" style="2"/>
    <col min="5377" max="5377" width="3.42578125" style="2" customWidth="1"/>
    <col min="5378" max="5378" width="19" style="2" customWidth="1"/>
    <col min="5379" max="5379" width="14.7109375" style="2" customWidth="1"/>
    <col min="5380" max="5380" width="18.7109375" style="2" customWidth="1"/>
    <col min="5381" max="5381" width="17" style="2" customWidth="1"/>
    <col min="5382" max="5382" width="0.5703125" style="2" customWidth="1"/>
    <col min="5383" max="5383" width="14.42578125" style="2" customWidth="1"/>
    <col min="5384" max="5384" width="10.42578125" style="2" customWidth="1"/>
    <col min="5385" max="5385" width="10.5703125" style="2" customWidth="1"/>
    <col min="5386" max="5386" width="32.5703125" style="2" customWidth="1"/>
    <col min="5387" max="5632" width="9.28515625" style="2"/>
    <col min="5633" max="5633" width="3.42578125" style="2" customWidth="1"/>
    <col min="5634" max="5634" width="19" style="2" customWidth="1"/>
    <col min="5635" max="5635" width="14.7109375" style="2" customWidth="1"/>
    <col min="5636" max="5636" width="18.7109375" style="2" customWidth="1"/>
    <col min="5637" max="5637" width="17" style="2" customWidth="1"/>
    <col min="5638" max="5638" width="0.5703125" style="2" customWidth="1"/>
    <col min="5639" max="5639" width="14.42578125" style="2" customWidth="1"/>
    <col min="5640" max="5640" width="10.42578125" style="2" customWidth="1"/>
    <col min="5641" max="5641" width="10.5703125" style="2" customWidth="1"/>
    <col min="5642" max="5642" width="32.5703125" style="2" customWidth="1"/>
    <col min="5643" max="5888" width="9.28515625" style="2"/>
    <col min="5889" max="5889" width="3.42578125" style="2" customWidth="1"/>
    <col min="5890" max="5890" width="19" style="2" customWidth="1"/>
    <col min="5891" max="5891" width="14.7109375" style="2" customWidth="1"/>
    <col min="5892" max="5892" width="18.7109375" style="2" customWidth="1"/>
    <col min="5893" max="5893" width="17" style="2" customWidth="1"/>
    <col min="5894" max="5894" width="0.5703125" style="2" customWidth="1"/>
    <col min="5895" max="5895" width="14.42578125" style="2" customWidth="1"/>
    <col min="5896" max="5896" width="10.42578125" style="2" customWidth="1"/>
    <col min="5897" max="5897" width="10.5703125" style="2" customWidth="1"/>
    <col min="5898" max="5898" width="32.5703125" style="2" customWidth="1"/>
    <col min="5899" max="6144" width="9.28515625" style="2"/>
    <col min="6145" max="6145" width="3.42578125" style="2" customWidth="1"/>
    <col min="6146" max="6146" width="19" style="2" customWidth="1"/>
    <col min="6147" max="6147" width="14.7109375" style="2" customWidth="1"/>
    <col min="6148" max="6148" width="18.7109375" style="2" customWidth="1"/>
    <col min="6149" max="6149" width="17" style="2" customWidth="1"/>
    <col min="6150" max="6150" width="0.5703125" style="2" customWidth="1"/>
    <col min="6151" max="6151" width="14.42578125" style="2" customWidth="1"/>
    <col min="6152" max="6152" width="10.42578125" style="2" customWidth="1"/>
    <col min="6153" max="6153" width="10.5703125" style="2" customWidth="1"/>
    <col min="6154" max="6154" width="32.5703125" style="2" customWidth="1"/>
    <col min="6155" max="6400" width="9.28515625" style="2"/>
    <col min="6401" max="6401" width="3.42578125" style="2" customWidth="1"/>
    <col min="6402" max="6402" width="19" style="2" customWidth="1"/>
    <col min="6403" max="6403" width="14.7109375" style="2" customWidth="1"/>
    <col min="6404" max="6404" width="18.7109375" style="2" customWidth="1"/>
    <col min="6405" max="6405" width="17" style="2" customWidth="1"/>
    <col min="6406" max="6406" width="0.5703125" style="2" customWidth="1"/>
    <col min="6407" max="6407" width="14.42578125" style="2" customWidth="1"/>
    <col min="6408" max="6408" width="10.42578125" style="2" customWidth="1"/>
    <col min="6409" max="6409" width="10.5703125" style="2" customWidth="1"/>
    <col min="6410" max="6410" width="32.5703125" style="2" customWidth="1"/>
    <col min="6411" max="6656" width="9.28515625" style="2"/>
    <col min="6657" max="6657" width="3.42578125" style="2" customWidth="1"/>
    <col min="6658" max="6658" width="19" style="2" customWidth="1"/>
    <col min="6659" max="6659" width="14.7109375" style="2" customWidth="1"/>
    <col min="6660" max="6660" width="18.7109375" style="2" customWidth="1"/>
    <col min="6661" max="6661" width="17" style="2" customWidth="1"/>
    <col min="6662" max="6662" width="0.5703125" style="2" customWidth="1"/>
    <col min="6663" max="6663" width="14.42578125" style="2" customWidth="1"/>
    <col min="6664" max="6664" width="10.42578125" style="2" customWidth="1"/>
    <col min="6665" max="6665" width="10.5703125" style="2" customWidth="1"/>
    <col min="6666" max="6666" width="32.5703125" style="2" customWidth="1"/>
    <col min="6667" max="6912" width="9.28515625" style="2"/>
    <col min="6913" max="6913" width="3.42578125" style="2" customWidth="1"/>
    <col min="6914" max="6914" width="19" style="2" customWidth="1"/>
    <col min="6915" max="6915" width="14.7109375" style="2" customWidth="1"/>
    <col min="6916" max="6916" width="18.7109375" style="2" customWidth="1"/>
    <col min="6917" max="6917" width="17" style="2" customWidth="1"/>
    <col min="6918" max="6918" width="0.5703125" style="2" customWidth="1"/>
    <col min="6919" max="6919" width="14.42578125" style="2" customWidth="1"/>
    <col min="6920" max="6920" width="10.42578125" style="2" customWidth="1"/>
    <col min="6921" max="6921" width="10.5703125" style="2" customWidth="1"/>
    <col min="6922" max="6922" width="32.5703125" style="2" customWidth="1"/>
    <col min="6923" max="7168" width="9.28515625" style="2"/>
    <col min="7169" max="7169" width="3.42578125" style="2" customWidth="1"/>
    <col min="7170" max="7170" width="19" style="2" customWidth="1"/>
    <col min="7171" max="7171" width="14.7109375" style="2" customWidth="1"/>
    <col min="7172" max="7172" width="18.7109375" style="2" customWidth="1"/>
    <col min="7173" max="7173" width="17" style="2" customWidth="1"/>
    <col min="7174" max="7174" width="0.5703125" style="2" customWidth="1"/>
    <col min="7175" max="7175" width="14.42578125" style="2" customWidth="1"/>
    <col min="7176" max="7176" width="10.42578125" style="2" customWidth="1"/>
    <col min="7177" max="7177" width="10.5703125" style="2" customWidth="1"/>
    <col min="7178" max="7178" width="32.5703125" style="2" customWidth="1"/>
    <col min="7179" max="7424" width="9.28515625" style="2"/>
    <col min="7425" max="7425" width="3.42578125" style="2" customWidth="1"/>
    <col min="7426" max="7426" width="19" style="2" customWidth="1"/>
    <col min="7427" max="7427" width="14.7109375" style="2" customWidth="1"/>
    <col min="7428" max="7428" width="18.7109375" style="2" customWidth="1"/>
    <col min="7429" max="7429" width="17" style="2" customWidth="1"/>
    <col min="7430" max="7430" width="0.5703125" style="2" customWidth="1"/>
    <col min="7431" max="7431" width="14.42578125" style="2" customWidth="1"/>
    <col min="7432" max="7432" width="10.42578125" style="2" customWidth="1"/>
    <col min="7433" max="7433" width="10.5703125" style="2" customWidth="1"/>
    <col min="7434" max="7434" width="32.5703125" style="2" customWidth="1"/>
    <col min="7435" max="7680" width="9.28515625" style="2"/>
    <col min="7681" max="7681" width="3.42578125" style="2" customWidth="1"/>
    <col min="7682" max="7682" width="19" style="2" customWidth="1"/>
    <col min="7683" max="7683" width="14.7109375" style="2" customWidth="1"/>
    <col min="7684" max="7684" width="18.7109375" style="2" customWidth="1"/>
    <col min="7685" max="7685" width="17" style="2" customWidth="1"/>
    <col min="7686" max="7686" width="0.5703125" style="2" customWidth="1"/>
    <col min="7687" max="7687" width="14.42578125" style="2" customWidth="1"/>
    <col min="7688" max="7688" width="10.42578125" style="2" customWidth="1"/>
    <col min="7689" max="7689" width="10.5703125" style="2" customWidth="1"/>
    <col min="7690" max="7690" width="32.5703125" style="2" customWidth="1"/>
    <col min="7691" max="7936" width="9.28515625" style="2"/>
    <col min="7937" max="7937" width="3.42578125" style="2" customWidth="1"/>
    <col min="7938" max="7938" width="19" style="2" customWidth="1"/>
    <col min="7939" max="7939" width="14.7109375" style="2" customWidth="1"/>
    <col min="7940" max="7940" width="18.7109375" style="2" customWidth="1"/>
    <col min="7941" max="7941" width="17" style="2" customWidth="1"/>
    <col min="7942" max="7942" width="0.5703125" style="2" customWidth="1"/>
    <col min="7943" max="7943" width="14.42578125" style="2" customWidth="1"/>
    <col min="7944" max="7944" width="10.42578125" style="2" customWidth="1"/>
    <col min="7945" max="7945" width="10.5703125" style="2" customWidth="1"/>
    <col min="7946" max="7946" width="32.5703125" style="2" customWidth="1"/>
    <col min="7947" max="8192" width="9.28515625" style="2"/>
    <col min="8193" max="8193" width="3.42578125" style="2" customWidth="1"/>
    <col min="8194" max="8194" width="19" style="2" customWidth="1"/>
    <col min="8195" max="8195" width="14.7109375" style="2" customWidth="1"/>
    <col min="8196" max="8196" width="18.7109375" style="2" customWidth="1"/>
    <col min="8197" max="8197" width="17" style="2" customWidth="1"/>
    <col min="8198" max="8198" width="0.5703125" style="2" customWidth="1"/>
    <col min="8199" max="8199" width="14.42578125" style="2" customWidth="1"/>
    <col min="8200" max="8200" width="10.42578125" style="2" customWidth="1"/>
    <col min="8201" max="8201" width="10.5703125" style="2" customWidth="1"/>
    <col min="8202" max="8202" width="32.5703125" style="2" customWidth="1"/>
    <col min="8203" max="8448" width="9.28515625" style="2"/>
    <col min="8449" max="8449" width="3.42578125" style="2" customWidth="1"/>
    <col min="8450" max="8450" width="19" style="2" customWidth="1"/>
    <col min="8451" max="8451" width="14.7109375" style="2" customWidth="1"/>
    <col min="8452" max="8452" width="18.7109375" style="2" customWidth="1"/>
    <col min="8453" max="8453" width="17" style="2" customWidth="1"/>
    <col min="8454" max="8454" width="0.5703125" style="2" customWidth="1"/>
    <col min="8455" max="8455" width="14.42578125" style="2" customWidth="1"/>
    <col min="8456" max="8456" width="10.42578125" style="2" customWidth="1"/>
    <col min="8457" max="8457" width="10.5703125" style="2" customWidth="1"/>
    <col min="8458" max="8458" width="32.5703125" style="2" customWidth="1"/>
    <col min="8459" max="8704" width="9.28515625" style="2"/>
    <col min="8705" max="8705" width="3.42578125" style="2" customWidth="1"/>
    <col min="8706" max="8706" width="19" style="2" customWidth="1"/>
    <col min="8707" max="8707" width="14.7109375" style="2" customWidth="1"/>
    <col min="8708" max="8708" width="18.7109375" style="2" customWidth="1"/>
    <col min="8709" max="8709" width="17" style="2" customWidth="1"/>
    <col min="8710" max="8710" width="0.5703125" style="2" customWidth="1"/>
    <col min="8711" max="8711" width="14.42578125" style="2" customWidth="1"/>
    <col min="8712" max="8712" width="10.42578125" style="2" customWidth="1"/>
    <col min="8713" max="8713" width="10.5703125" style="2" customWidth="1"/>
    <col min="8714" max="8714" width="32.5703125" style="2" customWidth="1"/>
    <col min="8715" max="8960" width="9.28515625" style="2"/>
    <col min="8961" max="8961" width="3.42578125" style="2" customWidth="1"/>
    <col min="8962" max="8962" width="19" style="2" customWidth="1"/>
    <col min="8963" max="8963" width="14.7109375" style="2" customWidth="1"/>
    <col min="8964" max="8964" width="18.7109375" style="2" customWidth="1"/>
    <col min="8965" max="8965" width="17" style="2" customWidth="1"/>
    <col min="8966" max="8966" width="0.5703125" style="2" customWidth="1"/>
    <col min="8967" max="8967" width="14.42578125" style="2" customWidth="1"/>
    <col min="8968" max="8968" width="10.42578125" style="2" customWidth="1"/>
    <col min="8969" max="8969" width="10.5703125" style="2" customWidth="1"/>
    <col min="8970" max="8970" width="32.5703125" style="2" customWidth="1"/>
    <col min="8971" max="9216" width="9.28515625" style="2"/>
    <col min="9217" max="9217" width="3.42578125" style="2" customWidth="1"/>
    <col min="9218" max="9218" width="19" style="2" customWidth="1"/>
    <col min="9219" max="9219" width="14.7109375" style="2" customWidth="1"/>
    <col min="9220" max="9220" width="18.7109375" style="2" customWidth="1"/>
    <col min="9221" max="9221" width="17" style="2" customWidth="1"/>
    <col min="9222" max="9222" width="0.5703125" style="2" customWidth="1"/>
    <col min="9223" max="9223" width="14.42578125" style="2" customWidth="1"/>
    <col min="9224" max="9224" width="10.42578125" style="2" customWidth="1"/>
    <col min="9225" max="9225" width="10.5703125" style="2" customWidth="1"/>
    <col min="9226" max="9226" width="32.5703125" style="2" customWidth="1"/>
    <col min="9227" max="9472" width="9.28515625" style="2"/>
    <col min="9473" max="9473" width="3.42578125" style="2" customWidth="1"/>
    <col min="9474" max="9474" width="19" style="2" customWidth="1"/>
    <col min="9475" max="9475" width="14.7109375" style="2" customWidth="1"/>
    <col min="9476" max="9476" width="18.7109375" style="2" customWidth="1"/>
    <col min="9477" max="9477" width="17" style="2" customWidth="1"/>
    <col min="9478" max="9478" width="0.5703125" style="2" customWidth="1"/>
    <col min="9479" max="9479" width="14.42578125" style="2" customWidth="1"/>
    <col min="9480" max="9480" width="10.42578125" style="2" customWidth="1"/>
    <col min="9481" max="9481" width="10.5703125" style="2" customWidth="1"/>
    <col min="9482" max="9482" width="32.5703125" style="2" customWidth="1"/>
    <col min="9483" max="9728" width="9.28515625" style="2"/>
    <col min="9729" max="9729" width="3.42578125" style="2" customWidth="1"/>
    <col min="9730" max="9730" width="19" style="2" customWidth="1"/>
    <col min="9731" max="9731" width="14.7109375" style="2" customWidth="1"/>
    <col min="9732" max="9732" width="18.7109375" style="2" customWidth="1"/>
    <col min="9733" max="9733" width="17" style="2" customWidth="1"/>
    <col min="9734" max="9734" width="0.5703125" style="2" customWidth="1"/>
    <col min="9735" max="9735" width="14.42578125" style="2" customWidth="1"/>
    <col min="9736" max="9736" width="10.42578125" style="2" customWidth="1"/>
    <col min="9737" max="9737" width="10.5703125" style="2" customWidth="1"/>
    <col min="9738" max="9738" width="32.5703125" style="2" customWidth="1"/>
    <col min="9739" max="9984" width="9.28515625" style="2"/>
    <col min="9985" max="9985" width="3.42578125" style="2" customWidth="1"/>
    <col min="9986" max="9986" width="19" style="2" customWidth="1"/>
    <col min="9987" max="9987" width="14.7109375" style="2" customWidth="1"/>
    <col min="9988" max="9988" width="18.7109375" style="2" customWidth="1"/>
    <col min="9989" max="9989" width="17" style="2" customWidth="1"/>
    <col min="9990" max="9990" width="0.5703125" style="2" customWidth="1"/>
    <col min="9991" max="9991" width="14.42578125" style="2" customWidth="1"/>
    <col min="9992" max="9992" width="10.42578125" style="2" customWidth="1"/>
    <col min="9993" max="9993" width="10.5703125" style="2" customWidth="1"/>
    <col min="9994" max="9994" width="32.5703125" style="2" customWidth="1"/>
    <col min="9995" max="10240" width="9.28515625" style="2"/>
    <col min="10241" max="10241" width="3.42578125" style="2" customWidth="1"/>
    <col min="10242" max="10242" width="19" style="2" customWidth="1"/>
    <col min="10243" max="10243" width="14.7109375" style="2" customWidth="1"/>
    <col min="10244" max="10244" width="18.7109375" style="2" customWidth="1"/>
    <col min="10245" max="10245" width="17" style="2" customWidth="1"/>
    <col min="10246" max="10246" width="0.5703125" style="2" customWidth="1"/>
    <col min="10247" max="10247" width="14.42578125" style="2" customWidth="1"/>
    <col min="10248" max="10248" width="10.42578125" style="2" customWidth="1"/>
    <col min="10249" max="10249" width="10.5703125" style="2" customWidth="1"/>
    <col min="10250" max="10250" width="32.5703125" style="2" customWidth="1"/>
    <col min="10251" max="10496" width="9.28515625" style="2"/>
    <col min="10497" max="10497" width="3.42578125" style="2" customWidth="1"/>
    <col min="10498" max="10498" width="19" style="2" customWidth="1"/>
    <col min="10499" max="10499" width="14.7109375" style="2" customWidth="1"/>
    <col min="10500" max="10500" width="18.7109375" style="2" customWidth="1"/>
    <col min="10501" max="10501" width="17" style="2" customWidth="1"/>
    <col min="10502" max="10502" width="0.5703125" style="2" customWidth="1"/>
    <col min="10503" max="10503" width="14.42578125" style="2" customWidth="1"/>
    <col min="10504" max="10504" width="10.42578125" style="2" customWidth="1"/>
    <col min="10505" max="10505" width="10.5703125" style="2" customWidth="1"/>
    <col min="10506" max="10506" width="32.5703125" style="2" customWidth="1"/>
    <col min="10507" max="10752" width="9.28515625" style="2"/>
    <col min="10753" max="10753" width="3.42578125" style="2" customWidth="1"/>
    <col min="10754" max="10754" width="19" style="2" customWidth="1"/>
    <col min="10755" max="10755" width="14.7109375" style="2" customWidth="1"/>
    <col min="10756" max="10756" width="18.7109375" style="2" customWidth="1"/>
    <col min="10757" max="10757" width="17" style="2" customWidth="1"/>
    <col min="10758" max="10758" width="0.5703125" style="2" customWidth="1"/>
    <col min="10759" max="10759" width="14.42578125" style="2" customWidth="1"/>
    <col min="10760" max="10760" width="10.42578125" style="2" customWidth="1"/>
    <col min="10761" max="10761" width="10.5703125" style="2" customWidth="1"/>
    <col min="10762" max="10762" width="32.5703125" style="2" customWidth="1"/>
    <col min="10763" max="11008" width="9.28515625" style="2"/>
    <col min="11009" max="11009" width="3.42578125" style="2" customWidth="1"/>
    <col min="11010" max="11010" width="19" style="2" customWidth="1"/>
    <col min="11011" max="11011" width="14.7109375" style="2" customWidth="1"/>
    <col min="11012" max="11012" width="18.7109375" style="2" customWidth="1"/>
    <col min="11013" max="11013" width="17" style="2" customWidth="1"/>
    <col min="11014" max="11014" width="0.5703125" style="2" customWidth="1"/>
    <col min="11015" max="11015" width="14.42578125" style="2" customWidth="1"/>
    <col min="11016" max="11016" width="10.42578125" style="2" customWidth="1"/>
    <col min="11017" max="11017" width="10.5703125" style="2" customWidth="1"/>
    <col min="11018" max="11018" width="32.5703125" style="2" customWidth="1"/>
    <col min="11019" max="11264" width="9.28515625" style="2"/>
    <col min="11265" max="11265" width="3.42578125" style="2" customWidth="1"/>
    <col min="11266" max="11266" width="19" style="2" customWidth="1"/>
    <col min="11267" max="11267" width="14.7109375" style="2" customWidth="1"/>
    <col min="11268" max="11268" width="18.7109375" style="2" customWidth="1"/>
    <col min="11269" max="11269" width="17" style="2" customWidth="1"/>
    <col min="11270" max="11270" width="0.5703125" style="2" customWidth="1"/>
    <col min="11271" max="11271" width="14.42578125" style="2" customWidth="1"/>
    <col min="11272" max="11272" width="10.42578125" style="2" customWidth="1"/>
    <col min="11273" max="11273" width="10.5703125" style="2" customWidth="1"/>
    <col min="11274" max="11274" width="32.5703125" style="2" customWidth="1"/>
    <col min="11275" max="11520" width="9.28515625" style="2"/>
    <col min="11521" max="11521" width="3.42578125" style="2" customWidth="1"/>
    <col min="11522" max="11522" width="19" style="2" customWidth="1"/>
    <col min="11523" max="11523" width="14.7109375" style="2" customWidth="1"/>
    <col min="11524" max="11524" width="18.7109375" style="2" customWidth="1"/>
    <col min="11525" max="11525" width="17" style="2" customWidth="1"/>
    <col min="11526" max="11526" width="0.5703125" style="2" customWidth="1"/>
    <col min="11527" max="11527" width="14.42578125" style="2" customWidth="1"/>
    <col min="11528" max="11528" width="10.42578125" style="2" customWidth="1"/>
    <col min="11529" max="11529" width="10.5703125" style="2" customWidth="1"/>
    <col min="11530" max="11530" width="32.5703125" style="2" customWidth="1"/>
    <col min="11531" max="11776" width="9.28515625" style="2"/>
    <col min="11777" max="11777" width="3.42578125" style="2" customWidth="1"/>
    <col min="11778" max="11778" width="19" style="2" customWidth="1"/>
    <col min="11779" max="11779" width="14.7109375" style="2" customWidth="1"/>
    <col min="11780" max="11780" width="18.7109375" style="2" customWidth="1"/>
    <col min="11781" max="11781" width="17" style="2" customWidth="1"/>
    <col min="11782" max="11782" width="0.5703125" style="2" customWidth="1"/>
    <col min="11783" max="11783" width="14.42578125" style="2" customWidth="1"/>
    <col min="11784" max="11784" width="10.42578125" style="2" customWidth="1"/>
    <col min="11785" max="11785" width="10.5703125" style="2" customWidth="1"/>
    <col min="11786" max="11786" width="32.5703125" style="2" customWidth="1"/>
    <col min="11787" max="12032" width="9.28515625" style="2"/>
    <col min="12033" max="12033" width="3.42578125" style="2" customWidth="1"/>
    <col min="12034" max="12034" width="19" style="2" customWidth="1"/>
    <col min="12035" max="12035" width="14.7109375" style="2" customWidth="1"/>
    <col min="12036" max="12036" width="18.7109375" style="2" customWidth="1"/>
    <col min="12037" max="12037" width="17" style="2" customWidth="1"/>
    <col min="12038" max="12038" width="0.5703125" style="2" customWidth="1"/>
    <col min="12039" max="12039" width="14.42578125" style="2" customWidth="1"/>
    <col min="12040" max="12040" width="10.42578125" style="2" customWidth="1"/>
    <col min="12041" max="12041" width="10.5703125" style="2" customWidth="1"/>
    <col min="12042" max="12042" width="32.5703125" style="2" customWidth="1"/>
    <col min="12043" max="12288" width="9.28515625" style="2"/>
    <col min="12289" max="12289" width="3.42578125" style="2" customWidth="1"/>
    <col min="12290" max="12290" width="19" style="2" customWidth="1"/>
    <col min="12291" max="12291" width="14.7109375" style="2" customWidth="1"/>
    <col min="12292" max="12292" width="18.7109375" style="2" customWidth="1"/>
    <col min="12293" max="12293" width="17" style="2" customWidth="1"/>
    <col min="12294" max="12294" width="0.5703125" style="2" customWidth="1"/>
    <col min="12295" max="12295" width="14.42578125" style="2" customWidth="1"/>
    <col min="12296" max="12296" width="10.42578125" style="2" customWidth="1"/>
    <col min="12297" max="12297" width="10.5703125" style="2" customWidth="1"/>
    <col min="12298" max="12298" width="32.5703125" style="2" customWidth="1"/>
    <col min="12299" max="12544" width="9.28515625" style="2"/>
    <col min="12545" max="12545" width="3.42578125" style="2" customWidth="1"/>
    <col min="12546" max="12546" width="19" style="2" customWidth="1"/>
    <col min="12547" max="12547" width="14.7109375" style="2" customWidth="1"/>
    <col min="12548" max="12548" width="18.7109375" style="2" customWidth="1"/>
    <col min="12549" max="12549" width="17" style="2" customWidth="1"/>
    <col min="12550" max="12550" width="0.5703125" style="2" customWidth="1"/>
    <col min="12551" max="12551" width="14.42578125" style="2" customWidth="1"/>
    <col min="12552" max="12552" width="10.42578125" style="2" customWidth="1"/>
    <col min="12553" max="12553" width="10.5703125" style="2" customWidth="1"/>
    <col min="12554" max="12554" width="32.5703125" style="2" customWidth="1"/>
    <col min="12555" max="12800" width="9.28515625" style="2"/>
    <col min="12801" max="12801" width="3.42578125" style="2" customWidth="1"/>
    <col min="12802" max="12802" width="19" style="2" customWidth="1"/>
    <col min="12803" max="12803" width="14.7109375" style="2" customWidth="1"/>
    <col min="12804" max="12804" width="18.7109375" style="2" customWidth="1"/>
    <col min="12805" max="12805" width="17" style="2" customWidth="1"/>
    <col min="12806" max="12806" width="0.5703125" style="2" customWidth="1"/>
    <col min="12807" max="12807" width="14.42578125" style="2" customWidth="1"/>
    <col min="12808" max="12808" width="10.42578125" style="2" customWidth="1"/>
    <col min="12809" max="12809" width="10.5703125" style="2" customWidth="1"/>
    <col min="12810" max="12810" width="32.5703125" style="2" customWidth="1"/>
    <col min="12811" max="13056" width="9.28515625" style="2"/>
    <col min="13057" max="13057" width="3.42578125" style="2" customWidth="1"/>
    <col min="13058" max="13058" width="19" style="2" customWidth="1"/>
    <col min="13059" max="13059" width="14.7109375" style="2" customWidth="1"/>
    <col min="13060" max="13060" width="18.7109375" style="2" customWidth="1"/>
    <col min="13061" max="13061" width="17" style="2" customWidth="1"/>
    <col min="13062" max="13062" width="0.5703125" style="2" customWidth="1"/>
    <col min="13063" max="13063" width="14.42578125" style="2" customWidth="1"/>
    <col min="13064" max="13064" width="10.42578125" style="2" customWidth="1"/>
    <col min="13065" max="13065" width="10.5703125" style="2" customWidth="1"/>
    <col min="13066" max="13066" width="32.5703125" style="2" customWidth="1"/>
    <col min="13067" max="13312" width="9.28515625" style="2"/>
    <col min="13313" max="13313" width="3.42578125" style="2" customWidth="1"/>
    <col min="13314" max="13314" width="19" style="2" customWidth="1"/>
    <col min="13315" max="13315" width="14.7109375" style="2" customWidth="1"/>
    <col min="13316" max="13316" width="18.7109375" style="2" customWidth="1"/>
    <col min="13317" max="13317" width="17" style="2" customWidth="1"/>
    <col min="13318" max="13318" width="0.5703125" style="2" customWidth="1"/>
    <col min="13319" max="13319" width="14.42578125" style="2" customWidth="1"/>
    <col min="13320" max="13320" width="10.42578125" style="2" customWidth="1"/>
    <col min="13321" max="13321" width="10.5703125" style="2" customWidth="1"/>
    <col min="13322" max="13322" width="32.5703125" style="2" customWidth="1"/>
    <col min="13323" max="13568" width="9.28515625" style="2"/>
    <col min="13569" max="13569" width="3.42578125" style="2" customWidth="1"/>
    <col min="13570" max="13570" width="19" style="2" customWidth="1"/>
    <col min="13571" max="13571" width="14.7109375" style="2" customWidth="1"/>
    <col min="13572" max="13572" width="18.7109375" style="2" customWidth="1"/>
    <col min="13573" max="13573" width="17" style="2" customWidth="1"/>
    <col min="13574" max="13574" width="0.5703125" style="2" customWidth="1"/>
    <col min="13575" max="13575" width="14.42578125" style="2" customWidth="1"/>
    <col min="13576" max="13576" width="10.42578125" style="2" customWidth="1"/>
    <col min="13577" max="13577" width="10.5703125" style="2" customWidth="1"/>
    <col min="13578" max="13578" width="32.5703125" style="2" customWidth="1"/>
    <col min="13579" max="13824" width="9.28515625" style="2"/>
    <col min="13825" max="13825" width="3.42578125" style="2" customWidth="1"/>
    <col min="13826" max="13826" width="19" style="2" customWidth="1"/>
    <col min="13827" max="13827" width="14.7109375" style="2" customWidth="1"/>
    <col min="13828" max="13828" width="18.7109375" style="2" customWidth="1"/>
    <col min="13829" max="13829" width="17" style="2" customWidth="1"/>
    <col min="13830" max="13830" width="0.5703125" style="2" customWidth="1"/>
    <col min="13831" max="13831" width="14.42578125" style="2" customWidth="1"/>
    <col min="13832" max="13832" width="10.42578125" style="2" customWidth="1"/>
    <col min="13833" max="13833" width="10.5703125" style="2" customWidth="1"/>
    <col min="13834" max="13834" width="32.5703125" style="2" customWidth="1"/>
    <col min="13835" max="14080" width="9.28515625" style="2"/>
    <col min="14081" max="14081" width="3.42578125" style="2" customWidth="1"/>
    <col min="14082" max="14082" width="19" style="2" customWidth="1"/>
    <col min="14083" max="14083" width="14.7109375" style="2" customWidth="1"/>
    <col min="14084" max="14084" width="18.7109375" style="2" customWidth="1"/>
    <col min="14085" max="14085" width="17" style="2" customWidth="1"/>
    <col min="14086" max="14086" width="0.5703125" style="2" customWidth="1"/>
    <col min="14087" max="14087" width="14.42578125" style="2" customWidth="1"/>
    <col min="14088" max="14088" width="10.42578125" style="2" customWidth="1"/>
    <col min="14089" max="14089" width="10.5703125" style="2" customWidth="1"/>
    <col min="14090" max="14090" width="32.5703125" style="2" customWidth="1"/>
    <col min="14091" max="14336" width="9.28515625" style="2"/>
    <col min="14337" max="14337" width="3.42578125" style="2" customWidth="1"/>
    <col min="14338" max="14338" width="19" style="2" customWidth="1"/>
    <col min="14339" max="14339" width="14.7109375" style="2" customWidth="1"/>
    <col min="14340" max="14340" width="18.7109375" style="2" customWidth="1"/>
    <col min="14341" max="14341" width="17" style="2" customWidth="1"/>
    <col min="14342" max="14342" width="0.5703125" style="2" customWidth="1"/>
    <col min="14343" max="14343" width="14.42578125" style="2" customWidth="1"/>
    <col min="14344" max="14344" width="10.42578125" style="2" customWidth="1"/>
    <col min="14345" max="14345" width="10.5703125" style="2" customWidth="1"/>
    <col min="14346" max="14346" width="32.5703125" style="2" customWidth="1"/>
    <col min="14347" max="14592" width="9.28515625" style="2"/>
    <col min="14593" max="14593" width="3.42578125" style="2" customWidth="1"/>
    <col min="14594" max="14594" width="19" style="2" customWidth="1"/>
    <col min="14595" max="14595" width="14.7109375" style="2" customWidth="1"/>
    <col min="14596" max="14596" width="18.7109375" style="2" customWidth="1"/>
    <col min="14597" max="14597" width="17" style="2" customWidth="1"/>
    <col min="14598" max="14598" width="0.5703125" style="2" customWidth="1"/>
    <col min="14599" max="14599" width="14.42578125" style="2" customWidth="1"/>
    <col min="14600" max="14600" width="10.42578125" style="2" customWidth="1"/>
    <col min="14601" max="14601" width="10.5703125" style="2" customWidth="1"/>
    <col min="14602" max="14602" width="32.5703125" style="2" customWidth="1"/>
    <col min="14603" max="14848" width="9.28515625" style="2"/>
    <col min="14849" max="14849" width="3.42578125" style="2" customWidth="1"/>
    <col min="14850" max="14850" width="19" style="2" customWidth="1"/>
    <col min="14851" max="14851" width="14.7109375" style="2" customWidth="1"/>
    <col min="14852" max="14852" width="18.7109375" style="2" customWidth="1"/>
    <col min="14853" max="14853" width="17" style="2" customWidth="1"/>
    <col min="14854" max="14854" width="0.5703125" style="2" customWidth="1"/>
    <col min="14855" max="14855" width="14.42578125" style="2" customWidth="1"/>
    <col min="14856" max="14856" width="10.42578125" style="2" customWidth="1"/>
    <col min="14857" max="14857" width="10.5703125" style="2" customWidth="1"/>
    <col min="14858" max="14858" width="32.5703125" style="2" customWidth="1"/>
    <col min="14859" max="15104" width="9.28515625" style="2"/>
    <col min="15105" max="15105" width="3.42578125" style="2" customWidth="1"/>
    <col min="15106" max="15106" width="19" style="2" customWidth="1"/>
    <col min="15107" max="15107" width="14.7109375" style="2" customWidth="1"/>
    <col min="15108" max="15108" width="18.7109375" style="2" customWidth="1"/>
    <col min="15109" max="15109" width="17" style="2" customWidth="1"/>
    <col min="15110" max="15110" width="0.5703125" style="2" customWidth="1"/>
    <col min="15111" max="15111" width="14.42578125" style="2" customWidth="1"/>
    <col min="15112" max="15112" width="10.42578125" style="2" customWidth="1"/>
    <col min="15113" max="15113" width="10.5703125" style="2" customWidth="1"/>
    <col min="15114" max="15114" width="32.5703125" style="2" customWidth="1"/>
    <col min="15115" max="15360" width="9.28515625" style="2"/>
    <col min="15361" max="15361" width="3.42578125" style="2" customWidth="1"/>
    <col min="15362" max="15362" width="19" style="2" customWidth="1"/>
    <col min="15363" max="15363" width="14.7109375" style="2" customWidth="1"/>
    <col min="15364" max="15364" width="18.7109375" style="2" customWidth="1"/>
    <col min="15365" max="15365" width="17" style="2" customWidth="1"/>
    <col min="15366" max="15366" width="0.5703125" style="2" customWidth="1"/>
    <col min="15367" max="15367" width="14.42578125" style="2" customWidth="1"/>
    <col min="15368" max="15368" width="10.42578125" style="2" customWidth="1"/>
    <col min="15369" max="15369" width="10.5703125" style="2" customWidth="1"/>
    <col min="15370" max="15370" width="32.5703125" style="2" customWidth="1"/>
    <col min="15371" max="15616" width="9.28515625" style="2"/>
    <col min="15617" max="15617" width="3.42578125" style="2" customWidth="1"/>
    <col min="15618" max="15618" width="19" style="2" customWidth="1"/>
    <col min="15619" max="15619" width="14.7109375" style="2" customWidth="1"/>
    <col min="15620" max="15620" width="18.7109375" style="2" customWidth="1"/>
    <col min="15621" max="15621" width="17" style="2" customWidth="1"/>
    <col min="15622" max="15622" width="0.5703125" style="2" customWidth="1"/>
    <col min="15623" max="15623" width="14.42578125" style="2" customWidth="1"/>
    <col min="15624" max="15624" width="10.42578125" style="2" customWidth="1"/>
    <col min="15625" max="15625" width="10.5703125" style="2" customWidth="1"/>
    <col min="15626" max="15626" width="32.5703125" style="2" customWidth="1"/>
    <col min="15627" max="15872" width="9.28515625" style="2"/>
    <col min="15873" max="15873" width="3.42578125" style="2" customWidth="1"/>
    <col min="15874" max="15874" width="19" style="2" customWidth="1"/>
    <col min="15875" max="15875" width="14.7109375" style="2" customWidth="1"/>
    <col min="15876" max="15876" width="18.7109375" style="2" customWidth="1"/>
    <col min="15877" max="15877" width="17" style="2" customWidth="1"/>
    <col min="15878" max="15878" width="0.5703125" style="2" customWidth="1"/>
    <col min="15879" max="15879" width="14.42578125" style="2" customWidth="1"/>
    <col min="15880" max="15880" width="10.42578125" style="2" customWidth="1"/>
    <col min="15881" max="15881" width="10.5703125" style="2" customWidth="1"/>
    <col min="15882" max="15882" width="32.5703125" style="2" customWidth="1"/>
    <col min="15883" max="16128" width="9.28515625" style="2"/>
    <col min="16129" max="16129" width="3.42578125" style="2" customWidth="1"/>
    <col min="16130" max="16130" width="19" style="2" customWidth="1"/>
    <col min="16131" max="16131" width="14.7109375" style="2" customWidth="1"/>
    <col min="16132" max="16132" width="18.7109375" style="2" customWidth="1"/>
    <col min="16133" max="16133" width="17" style="2" customWidth="1"/>
    <col min="16134" max="16134" width="0.5703125" style="2" customWidth="1"/>
    <col min="16135" max="16135" width="14.42578125" style="2" customWidth="1"/>
    <col min="16136" max="16136" width="10.42578125" style="2" customWidth="1"/>
    <col min="16137" max="16137" width="10.5703125" style="2" customWidth="1"/>
    <col min="16138" max="16138" width="32.5703125" style="2" customWidth="1"/>
    <col min="16139" max="16384" width="9.28515625" style="2"/>
  </cols>
  <sheetData>
    <row r="1" spans="1:11" s="1" customFormat="1" ht="65.099999999999994" customHeight="1"/>
    <row r="2" spans="1:11" s="1" customFormat="1" ht="15" customHeight="1">
      <c r="A2" s="2"/>
      <c r="B2" s="3"/>
      <c r="C2" s="3"/>
      <c r="D2" s="3"/>
      <c r="E2" s="3"/>
      <c r="F2" s="3"/>
      <c r="G2" s="3"/>
      <c r="H2" s="3"/>
      <c r="I2" s="3"/>
    </row>
    <row r="3" spans="1:11" s="1" customFormat="1" ht="59.1" customHeight="1">
      <c r="A3" s="2"/>
      <c r="B3" s="4"/>
      <c r="C3" s="5"/>
      <c r="D3" s="236"/>
      <c r="E3" s="236" t="s">
        <v>70</v>
      </c>
      <c r="F3" s="3"/>
      <c r="G3" s="372" t="s">
        <v>71</v>
      </c>
      <c r="H3" s="372"/>
      <c r="I3" s="372"/>
    </row>
    <row r="4" spans="1:11" s="1" customFormat="1" ht="81" customHeight="1">
      <c r="A4" s="2"/>
      <c r="B4" s="350" t="s">
        <v>72</v>
      </c>
      <c r="C4" s="350"/>
      <c r="D4" s="350"/>
      <c r="E4" s="350"/>
      <c r="F4" s="2"/>
    </row>
    <row r="5" spans="1:11" s="1" customFormat="1" ht="44.25" customHeight="1">
      <c r="A5" s="6"/>
      <c r="B5" s="154" t="s">
        <v>3</v>
      </c>
      <c r="C5" s="155">
        <v>1.5</v>
      </c>
      <c r="D5" s="154" t="s">
        <v>4</v>
      </c>
      <c r="E5" s="156">
        <v>44317</v>
      </c>
      <c r="F5" s="157"/>
      <c r="G5" s="2"/>
      <c r="I5" s="158"/>
      <c r="J5" s="7"/>
      <c r="K5" s="7"/>
    </row>
    <row r="7" spans="1:11" ht="101.25" customHeight="1">
      <c r="B7" s="373" t="s">
        <v>73</v>
      </c>
      <c r="C7" s="373"/>
      <c r="D7" s="373"/>
      <c r="E7" s="373"/>
      <c r="F7" s="373"/>
      <c r="G7" s="373"/>
      <c r="H7" s="373"/>
      <c r="I7" s="18"/>
    </row>
    <row r="8" spans="1:11" ht="12" customHeight="1">
      <c r="B8" s="159"/>
      <c r="C8" s="159"/>
      <c r="D8" s="159"/>
      <c r="E8" s="159"/>
      <c r="F8" s="159"/>
      <c r="G8" s="159"/>
      <c r="H8" s="159"/>
      <c r="I8" s="18"/>
    </row>
    <row r="9" spans="1:11" ht="1.5" customHeight="1">
      <c r="B9" s="159"/>
      <c r="C9" s="159"/>
      <c r="D9" s="159"/>
      <c r="E9" s="159"/>
      <c r="F9" s="159"/>
      <c r="G9" s="159"/>
      <c r="H9" s="159"/>
      <c r="I9" s="18"/>
    </row>
    <row r="10" spans="1:11" ht="17.25" customHeight="1">
      <c r="B10" s="129" t="s">
        <v>74</v>
      </c>
      <c r="C10" s="157"/>
      <c r="D10" s="157"/>
      <c r="E10" s="157"/>
      <c r="F10" s="157"/>
    </row>
    <row r="11" spans="1:11" ht="1.5" customHeight="1">
      <c r="B11" s="160"/>
      <c r="C11" s="157"/>
      <c r="D11" s="157"/>
      <c r="E11" s="157"/>
      <c r="F11" s="157"/>
    </row>
    <row r="12" spans="1:11" ht="10.15" customHeight="1">
      <c r="B12" s="160"/>
      <c r="C12" s="157"/>
      <c r="D12" s="157"/>
      <c r="E12" s="157"/>
      <c r="F12" s="157"/>
    </row>
    <row r="13" spans="1:11" ht="16.149999999999999" customHeight="1">
      <c r="B13" s="160"/>
      <c r="C13" s="374" t="s">
        <v>75</v>
      </c>
      <c r="D13" s="375"/>
      <c r="E13" s="157"/>
      <c r="F13" s="157"/>
    </row>
    <row r="14" spans="1:11" ht="13.5" customHeight="1">
      <c r="B14" s="161"/>
      <c r="C14" s="376"/>
      <c r="D14" s="377"/>
      <c r="E14" s="157"/>
      <c r="F14" s="157"/>
    </row>
    <row r="15" spans="1:11" ht="3" customHeight="1">
      <c r="B15" s="161"/>
      <c r="C15" s="162"/>
      <c r="D15" s="237"/>
      <c r="E15" s="157"/>
      <c r="F15" s="157"/>
    </row>
    <row r="16" spans="1:11" ht="15" customHeight="1">
      <c r="B16" s="13"/>
      <c r="C16" s="14"/>
      <c r="D16" s="237"/>
      <c r="E16" s="13"/>
      <c r="F16" s="13"/>
    </row>
    <row r="17" spans="2:9" ht="1.5" customHeight="1">
      <c r="B17" s="159"/>
      <c r="C17" s="159"/>
      <c r="D17" s="159"/>
      <c r="E17" s="159"/>
      <c r="F17" s="159"/>
      <c r="G17" s="159"/>
      <c r="H17" s="159"/>
    </row>
    <row r="18" spans="2:9" ht="17.25" customHeight="1">
      <c r="B18" s="129" t="s">
        <v>76</v>
      </c>
      <c r="C18" s="157"/>
      <c r="D18" s="157"/>
      <c r="E18" s="157"/>
      <c r="F18" s="157"/>
    </row>
    <row r="19" spans="2:9" ht="1.5" customHeight="1">
      <c r="B19" s="160"/>
      <c r="C19" s="157"/>
      <c r="D19" s="157"/>
      <c r="E19" s="157"/>
      <c r="F19" s="157"/>
    </row>
    <row r="20" spans="2:9" ht="10.15" customHeight="1">
      <c r="B20" s="160"/>
      <c r="C20" s="157"/>
      <c r="D20" s="157"/>
      <c r="E20" s="157"/>
      <c r="F20" s="157"/>
    </row>
    <row r="21" spans="2:9" ht="16.149999999999999" customHeight="1">
      <c r="B21" s="160"/>
      <c r="C21" s="378"/>
      <c r="D21" s="380" t="s">
        <v>18</v>
      </c>
      <c r="E21" s="161" t="str">
        <f>IF(MOD(C21,1)&lt;=0,"",IF(MOD(C21,1)=0.5,"","ERROR: Rating must be in 0.5 star increment"))</f>
        <v/>
      </c>
      <c r="F21" s="157"/>
    </row>
    <row r="22" spans="2:9" ht="13.5" customHeight="1">
      <c r="B22" s="161"/>
      <c r="C22" s="379"/>
      <c r="D22" s="380"/>
      <c r="E22" s="157"/>
      <c r="F22" s="157"/>
    </row>
    <row r="23" spans="2:9" ht="3" customHeight="1">
      <c r="B23" s="13"/>
      <c r="C23" s="14"/>
      <c r="D23" s="237"/>
      <c r="E23" s="13"/>
      <c r="F23" s="13"/>
    </row>
    <row r="24" spans="2:9" ht="15" customHeight="1">
      <c r="B24" s="161"/>
      <c r="G24" s="163"/>
      <c r="H24" s="164"/>
    </row>
    <row r="25" spans="2:9" ht="1.5" customHeight="1">
      <c r="B25" s="161"/>
      <c r="G25" s="163"/>
      <c r="H25" s="164"/>
    </row>
    <row r="26" spans="2:9" ht="17.25" customHeight="1">
      <c r="B26" s="129" t="s">
        <v>77</v>
      </c>
      <c r="C26" s="157"/>
      <c r="D26" s="157"/>
      <c r="E26" s="157"/>
      <c r="F26" s="157"/>
    </row>
    <row r="27" spans="2:9" ht="1.5" customHeight="1">
      <c r="B27" s="165"/>
      <c r="C27" s="165"/>
      <c r="D27" s="165"/>
      <c r="E27" s="165"/>
      <c r="F27" s="165"/>
      <c r="G27" s="18"/>
      <c r="H27" s="18"/>
      <c r="I27" s="18"/>
    </row>
    <row r="28" spans="2:9" ht="10.15" customHeight="1">
      <c r="B28" s="165"/>
      <c r="C28" s="165"/>
      <c r="D28" s="165"/>
      <c r="E28" s="165"/>
      <c r="F28" s="165"/>
      <c r="G28" s="18"/>
      <c r="H28" s="18"/>
      <c r="I28" s="18"/>
    </row>
    <row r="29" spans="2:9" s="20" customFormat="1" ht="20.100000000000001" customHeight="1">
      <c r="B29" s="166" t="s">
        <v>6</v>
      </c>
      <c r="C29" s="167"/>
      <c r="D29" s="167"/>
      <c r="E29" s="168"/>
      <c r="G29" s="382"/>
      <c r="H29" s="383"/>
    </row>
    <row r="30" spans="2:9" s="20" customFormat="1" ht="25.5" customHeight="1">
      <c r="B30" s="169" t="str">
        <f>IF(C13="Infrastructure","","Total Assessable Processing GHz (GHz)")</f>
        <v>Total Assessable Processing GHz (GHz)</v>
      </c>
      <c r="C30" s="170"/>
      <c r="D30" s="170"/>
      <c r="E30" s="171"/>
      <c r="F30" s="172"/>
      <c r="G30" s="384"/>
      <c r="H30" s="385"/>
    </row>
    <row r="31" spans="2:9" s="20" customFormat="1" ht="20.100000000000001" customHeight="1">
      <c r="B31" s="169" t="str">
        <f>IF(C13="Infrastructure","","Total Assessable Storage TB (TB)")</f>
        <v>Total Assessable Storage TB (TB)</v>
      </c>
      <c r="C31" s="173"/>
      <c r="D31" s="173"/>
      <c r="E31" s="174"/>
      <c r="F31" s="175"/>
      <c r="G31" s="384"/>
      <c r="H31" s="385"/>
    </row>
    <row r="32" spans="2:9" s="20" customFormat="1" ht="20.100000000000001" hidden="1" customHeight="1">
      <c r="B32" s="176"/>
      <c r="C32" s="170"/>
      <c r="D32" s="170"/>
      <c r="E32" s="171"/>
      <c r="F32" s="172"/>
      <c r="G32" s="384"/>
      <c r="H32" s="385"/>
    </row>
    <row r="33" spans="2:10" s="20" customFormat="1" ht="20.100000000000001" customHeight="1">
      <c r="B33" s="176"/>
      <c r="C33" s="170"/>
      <c r="D33" s="170"/>
      <c r="E33" s="171"/>
      <c r="F33" s="172"/>
      <c r="G33" s="239"/>
      <c r="H33" s="240"/>
      <c r="J33" s="177"/>
    </row>
    <row r="34" spans="2:10" s="20" customFormat="1" ht="20.100000000000001" customHeight="1">
      <c r="B34" s="176" t="str">
        <f>IF(C13="IT Equipment","","% Metered Heat Rejection (for Infrastructure and Whole Facility ratings)")</f>
        <v/>
      </c>
      <c r="C34" s="170"/>
      <c r="D34" s="170"/>
      <c r="E34" s="171"/>
      <c r="F34" s="172"/>
      <c r="G34" s="386"/>
      <c r="H34" s="387"/>
    </row>
    <row r="35" spans="2:10" s="20" customFormat="1" ht="20.100000000000001" customHeight="1">
      <c r="B35" s="178" t="str">
        <f>IF(C13="Infrastructure","Assessable IT Energy (kWh/year) for Infrastructure rating","")</f>
        <v/>
      </c>
      <c r="C35" s="179"/>
      <c r="D35" s="179"/>
      <c r="E35" s="180"/>
      <c r="F35" s="172"/>
      <c r="G35" s="388"/>
      <c r="H35" s="389"/>
    </row>
    <row r="36" spans="2:10" s="20" customFormat="1" ht="3" customHeight="1">
      <c r="B36" s="181"/>
      <c r="C36" s="170"/>
      <c r="D36" s="170"/>
      <c r="E36" s="170"/>
      <c r="F36" s="172"/>
      <c r="G36" s="182"/>
    </row>
    <row r="37" spans="2:10" s="20" customFormat="1" ht="20.100000000000001" customHeight="1">
      <c r="B37" s="166" t="s">
        <v>78</v>
      </c>
      <c r="C37" s="183"/>
      <c r="D37" s="183"/>
      <c r="E37" s="184" t="s">
        <v>79</v>
      </c>
      <c r="F37" s="27"/>
      <c r="G37" s="390"/>
      <c r="H37" s="391"/>
    </row>
    <row r="38" spans="2:10" s="20" customFormat="1" ht="20.100000000000001" customHeight="1">
      <c r="B38" s="185" t="str">
        <f>IF(SUM(G37:G40)=1,"","ERROR: Percentage breakdown must total 100%")</f>
        <v>ERROR: Percentage breakdown must total 100%</v>
      </c>
      <c r="C38" s="28"/>
      <c r="D38" s="28"/>
      <c r="E38" s="186" t="s">
        <v>80</v>
      </c>
      <c r="F38" s="71"/>
      <c r="G38" s="390"/>
      <c r="H38" s="391"/>
    </row>
    <row r="39" spans="2:10" s="20" customFormat="1" ht="20.100000000000001" customHeight="1">
      <c r="B39" s="187"/>
      <c r="C39" s="28"/>
      <c r="D39" s="28"/>
      <c r="E39" s="186" t="s">
        <v>81</v>
      </c>
      <c r="F39" s="71"/>
      <c r="G39" s="390"/>
      <c r="H39" s="391"/>
    </row>
    <row r="40" spans="2:10" s="20" customFormat="1" ht="20.100000000000001" customHeight="1">
      <c r="B40" s="188"/>
      <c r="C40" s="189"/>
      <c r="D40" s="189"/>
      <c r="E40" s="190" t="s">
        <v>82</v>
      </c>
      <c r="F40" s="71"/>
      <c r="G40" s="392"/>
      <c r="H40" s="393"/>
    </row>
    <row r="41" spans="2:10" ht="15" customHeight="1">
      <c r="B41" s="191"/>
      <c r="C41" s="192"/>
      <c r="D41" s="192"/>
      <c r="E41" s="192"/>
      <c r="F41" s="192"/>
      <c r="G41" s="163"/>
    </row>
    <row r="42" spans="2:10" ht="1.5" customHeight="1">
      <c r="B42" s="191"/>
      <c r="C42" s="192"/>
      <c r="D42" s="192"/>
      <c r="E42" s="192"/>
      <c r="F42" s="192"/>
      <c r="G42" s="163"/>
    </row>
    <row r="43" spans="2:10" ht="17.25" customHeight="1">
      <c r="B43" s="129" t="s">
        <v>16</v>
      </c>
      <c r="C43" s="157"/>
      <c r="D43" s="157"/>
      <c r="E43" s="157"/>
      <c r="F43" s="157"/>
    </row>
    <row r="44" spans="2:10" ht="1.5" customHeight="1">
      <c r="B44" s="165"/>
      <c r="C44" s="165"/>
      <c r="D44" s="165"/>
      <c r="E44" s="165"/>
      <c r="F44" s="165"/>
      <c r="G44" s="18"/>
      <c r="H44" s="18"/>
      <c r="I44" s="18"/>
    </row>
    <row r="45" spans="2:10" ht="10.15" customHeight="1">
      <c r="E45" s="41"/>
      <c r="F45" s="41"/>
      <c r="I45" s="193"/>
    </row>
    <row r="46" spans="2:10" ht="18" hidden="1" customHeight="1">
      <c r="B46" s="194"/>
      <c r="C46" s="40" t="s">
        <v>83</v>
      </c>
      <c r="D46" s="194"/>
      <c r="E46" s="194"/>
      <c r="F46" s="194"/>
      <c r="G46" s="195"/>
      <c r="I46" s="193"/>
    </row>
    <row r="47" spans="2:10" ht="18" hidden="1" customHeight="1">
      <c r="C47" s="381" t="e">
        <f>G95</f>
        <v>#N/A</v>
      </c>
      <c r="D47" s="381"/>
      <c r="E47" s="381"/>
      <c r="F47" s="196"/>
      <c r="G47" s="197" t="s">
        <v>84</v>
      </c>
      <c r="H47" s="198"/>
      <c r="I47" s="193"/>
    </row>
    <row r="48" spans="2:10" ht="18" hidden="1" customHeight="1">
      <c r="C48" s="157" t="str">
        <f>CONCATENATE("Actual Emissions at ",C21, " Star NABERS Energy")</f>
        <v>Actual Emissions at  Star NABERS Energy</v>
      </c>
      <c r="D48" s="41"/>
      <c r="F48" s="41"/>
      <c r="I48" s="193"/>
    </row>
    <row r="49" spans="2:9" ht="18" hidden="1" customHeight="1">
      <c r="C49" s="381" t="e">
        <f>G99</f>
        <v>#N/A</v>
      </c>
      <c r="D49" s="381"/>
      <c r="E49" s="381"/>
      <c r="F49" s="196"/>
      <c r="G49" s="197" t="s">
        <v>84</v>
      </c>
      <c r="H49" s="198"/>
      <c r="I49" s="48"/>
    </row>
    <row r="50" spans="2:9" ht="14.25" hidden="1" customHeight="1">
      <c r="C50" s="381" t="e">
        <f>IF(C13="IT Equipment",G100,"")</f>
        <v>#N/A</v>
      </c>
      <c r="D50" s="381"/>
      <c r="E50" s="381"/>
      <c r="F50" s="196"/>
      <c r="G50" s="197" t="str">
        <f>IF(C13="IT Equipment","kgCO2-e/day","")</f>
        <v>kgCO2-e/day</v>
      </c>
      <c r="H50" s="198"/>
      <c r="I50" s="48"/>
    </row>
    <row r="51" spans="2:9" ht="14.25" hidden="1" customHeight="1">
      <c r="C51" s="238"/>
      <c r="D51" s="238"/>
      <c r="E51" s="238"/>
      <c r="F51" s="196"/>
      <c r="G51" s="197"/>
      <c r="H51" s="198"/>
      <c r="I51" s="48"/>
    </row>
    <row r="52" spans="2:9" ht="14.25" customHeight="1">
      <c r="C52" s="40" t="s">
        <v>85</v>
      </c>
      <c r="D52" s="194"/>
      <c r="E52" s="194"/>
      <c r="F52" s="194"/>
      <c r="G52" s="195"/>
      <c r="H52" s="198"/>
      <c r="I52" s="48"/>
    </row>
    <row r="53" spans="2:9" ht="14.25" customHeight="1">
      <c r="C53" s="394" t="e">
        <f>(E64*G108+E66*G109+E68*G110+E70*G111)</f>
        <v>#N/A</v>
      </c>
      <c r="D53" s="394"/>
      <c r="E53" s="394"/>
      <c r="F53" s="199"/>
      <c r="G53" s="200" t="s">
        <v>86</v>
      </c>
      <c r="H53" s="198"/>
      <c r="I53" s="48"/>
    </row>
    <row r="54" spans="2:9" ht="14.25" customHeight="1">
      <c r="C54" s="238"/>
      <c r="D54" s="238"/>
      <c r="E54" s="238"/>
      <c r="F54" s="196"/>
      <c r="G54" s="197"/>
      <c r="H54" s="198"/>
      <c r="I54" s="48"/>
    </row>
    <row r="55" spans="2:9" ht="14.25" customHeight="1">
      <c r="C55" s="40" t="s">
        <v>87</v>
      </c>
      <c r="D55" s="194"/>
      <c r="E55" s="194"/>
      <c r="F55" s="194"/>
      <c r="G55" s="195"/>
      <c r="H55" s="198"/>
      <c r="I55" s="48"/>
    </row>
    <row r="56" spans="2:9" ht="14.25" customHeight="1">
      <c r="C56" s="394" t="e">
        <f>E64*H108+E66*H109+E68*H110+E70*H111</f>
        <v>#N/A</v>
      </c>
      <c r="D56" s="394"/>
      <c r="E56" s="394"/>
      <c r="F56" s="199"/>
      <c r="G56" s="200" t="s">
        <v>86</v>
      </c>
      <c r="H56" s="198"/>
      <c r="I56" s="48"/>
    </row>
    <row r="57" spans="2:9" ht="14.25" hidden="1" customHeight="1">
      <c r="C57" s="241"/>
      <c r="D57" s="241"/>
      <c r="E57" s="241"/>
      <c r="F57" s="199"/>
      <c r="G57" s="200"/>
      <c r="H57" s="198"/>
      <c r="I57" s="48"/>
    </row>
    <row r="58" spans="2:9" ht="14.25" hidden="1" customHeight="1">
      <c r="C58" s="241"/>
      <c r="D58" s="241"/>
      <c r="E58" s="241"/>
      <c r="F58" s="199"/>
      <c r="G58" s="200"/>
      <c r="H58" s="198"/>
      <c r="I58" s="48"/>
    </row>
    <row r="59" spans="2:9" ht="14.25" hidden="1" customHeight="1">
      <c r="C59" s="241"/>
      <c r="D59" s="241"/>
      <c r="E59" s="241"/>
      <c r="F59" s="199"/>
      <c r="G59" s="200"/>
      <c r="H59" s="198"/>
      <c r="I59" s="48"/>
    </row>
    <row r="60" spans="2:9" ht="14.25" hidden="1" customHeight="1">
      <c r="C60" s="241"/>
      <c r="D60" s="241"/>
      <c r="E60" s="241"/>
      <c r="F60" s="199"/>
      <c r="G60" s="200"/>
      <c r="H60" s="198"/>
      <c r="I60" s="48"/>
    </row>
    <row r="61" spans="2:9" ht="14.25" customHeight="1">
      <c r="C61" s="241"/>
      <c r="D61" s="241"/>
      <c r="E61" s="241"/>
      <c r="F61" s="199"/>
      <c r="G61" s="200"/>
      <c r="H61" s="198"/>
      <c r="I61" s="48"/>
    </row>
    <row r="62" spans="2:9" ht="18" customHeight="1">
      <c r="C62" s="165" t="s">
        <v>88</v>
      </c>
      <c r="I62" s="48"/>
    </row>
    <row r="63" spans="2:9" s="201" customFormat="1" ht="3" customHeight="1">
      <c r="B63" s="202"/>
      <c r="C63" s="202"/>
      <c r="D63" s="202"/>
      <c r="E63" s="202"/>
      <c r="F63" s="202"/>
      <c r="G63" s="203"/>
      <c r="I63" s="204"/>
    </row>
    <row r="64" spans="2:9" s="201" customFormat="1" ht="12.75" customHeight="1">
      <c r="C64" s="165"/>
      <c r="D64" s="205" t="s">
        <v>89</v>
      </c>
      <c r="E64" s="206" t="e">
        <f>G37*G103/G114</f>
        <v>#N/A</v>
      </c>
      <c r="F64" s="207"/>
      <c r="G64" s="200" t="s">
        <v>90</v>
      </c>
      <c r="H64" s="18"/>
      <c r="I64" s="18"/>
    </row>
    <row r="65" spans="2:9" s="201" customFormat="1" ht="1.5" customHeight="1">
      <c r="C65" s="165"/>
      <c r="D65" s="205"/>
      <c r="E65" s="206" t="e">
        <f>IF(C13="IT Equipment",ROUNDDOWN(G37*G104/G114,0),"")</f>
        <v>#N/A</v>
      </c>
      <c r="F65" s="207"/>
      <c r="G65" s="200" t="str">
        <f>IF(C13="IT Equipment","kWh/day","")</f>
        <v>kWh/day</v>
      </c>
      <c r="H65" s="18"/>
      <c r="I65" s="18"/>
    </row>
    <row r="66" spans="2:9" s="201" customFormat="1" ht="12.75" customHeight="1">
      <c r="B66" s="202"/>
      <c r="C66" s="194"/>
      <c r="D66" s="205" t="s">
        <v>91</v>
      </c>
      <c r="E66" s="206" t="e">
        <f>G38*G103</f>
        <v>#N/A</v>
      </c>
      <c r="F66" s="208"/>
      <c r="G66" s="200" t="s">
        <v>92</v>
      </c>
      <c r="I66" s="204"/>
    </row>
    <row r="67" spans="2:9" s="201" customFormat="1" ht="3" customHeight="1">
      <c r="B67" s="202"/>
      <c r="C67" s="194"/>
      <c r="D67" s="205"/>
      <c r="E67" s="206" t="e">
        <f>IF(C13="IT Equipment",ROUNDDOWN(G38*G104,0),"")</f>
        <v>#N/A</v>
      </c>
      <c r="F67" s="207"/>
      <c r="G67" s="200" t="str">
        <f>IF(C13="IT Equipment","MJ/day","")</f>
        <v>MJ/day</v>
      </c>
      <c r="I67" s="204"/>
    </row>
    <row r="68" spans="2:9" s="201" customFormat="1" ht="12.75" customHeight="1">
      <c r="B68" s="194"/>
      <c r="C68" s="41"/>
      <c r="D68" s="205" t="s">
        <v>93</v>
      </c>
      <c r="E68" s="206" t="e">
        <f>G39*G103/G115</f>
        <v>#N/A</v>
      </c>
      <c r="F68" s="209"/>
      <c r="G68" s="200" t="s">
        <v>94</v>
      </c>
      <c r="I68" s="204"/>
    </row>
    <row r="69" spans="2:9" s="201" customFormat="1" ht="3" customHeight="1">
      <c r="B69" s="194"/>
      <c r="C69" s="41"/>
      <c r="D69" s="205"/>
      <c r="E69" s="206" t="e">
        <f>IF(C13="IT Equipment",ROUNDDOWN(G39*G104/G115,0),"")</f>
        <v>#N/A</v>
      </c>
      <c r="F69" s="207"/>
      <c r="G69" s="200" t="str">
        <f>IF(C13="IT Equipment","kg/day","")</f>
        <v>kg/day</v>
      </c>
      <c r="I69" s="204"/>
    </row>
    <row r="70" spans="2:9" s="201" customFormat="1" ht="12.75" customHeight="1">
      <c r="B70" s="194"/>
      <c r="C70" s="41"/>
      <c r="D70" s="205" t="s">
        <v>95</v>
      </c>
      <c r="E70" s="206" t="e">
        <f>G40*G103/G116</f>
        <v>#N/A</v>
      </c>
      <c r="F70" s="209"/>
      <c r="G70" s="200" t="s">
        <v>96</v>
      </c>
      <c r="I70" s="204"/>
    </row>
    <row r="71" spans="2:9" s="201" customFormat="1" ht="3" customHeight="1">
      <c r="B71" s="194"/>
      <c r="C71" s="41"/>
      <c r="D71" s="210"/>
      <c r="E71" s="206" t="e">
        <f>IF(C13="IT Equipment",ROUNDDOWN(G40*G104/G116,0),"")</f>
        <v>#N/A</v>
      </c>
      <c r="F71" s="207"/>
      <c r="G71" s="200" t="str">
        <f>IF(C13="IT Equipment","L/day","")</f>
        <v>L/day</v>
      </c>
      <c r="I71" s="204"/>
    </row>
    <row r="72" spans="2:9" s="201" customFormat="1" ht="3" customHeight="1">
      <c r="B72" s="194"/>
      <c r="C72" s="41"/>
      <c r="D72" s="211"/>
      <c r="E72" s="211"/>
      <c r="F72" s="211"/>
      <c r="G72" s="211"/>
      <c r="I72" s="204"/>
    </row>
    <row r="73" spans="2:9" ht="1.5" customHeight="1">
      <c r="B73" s="194"/>
      <c r="C73" s="194"/>
      <c r="D73" s="194"/>
      <c r="E73" s="194"/>
      <c r="F73" s="194"/>
      <c r="G73" s="212"/>
      <c r="I73" s="213"/>
    </row>
    <row r="74" spans="2:9" ht="18" customHeight="1">
      <c r="C74" s="165"/>
      <c r="I74" s="48"/>
    </row>
    <row r="75" spans="2:9" hidden="1">
      <c r="B75" s="194" t="s">
        <v>75</v>
      </c>
      <c r="C75" s="214"/>
      <c r="D75" s="214"/>
      <c r="E75" s="214"/>
      <c r="F75" s="214"/>
    </row>
    <row r="76" spans="2:9" hidden="1">
      <c r="B76" s="194" t="s">
        <v>97</v>
      </c>
      <c r="C76" s="214"/>
      <c r="D76" s="214"/>
      <c r="E76" s="214"/>
      <c r="F76" s="214"/>
    </row>
    <row r="77" spans="2:9" hidden="1">
      <c r="B77" s="194" t="s">
        <v>98</v>
      </c>
      <c r="C77" s="214"/>
      <c r="D77" s="214"/>
      <c r="E77" s="214"/>
      <c r="F77" s="214"/>
    </row>
    <row r="78" spans="2:9" hidden="1">
      <c r="B78" s="214"/>
      <c r="C78" s="214"/>
      <c r="D78" s="214"/>
      <c r="E78" s="214"/>
      <c r="F78" s="214"/>
    </row>
    <row r="79" spans="2:9" ht="17.25" hidden="1">
      <c r="B79" s="129" t="s">
        <v>24</v>
      </c>
      <c r="C79" s="129"/>
      <c r="D79" s="129"/>
      <c r="E79" s="129"/>
      <c r="F79" s="129"/>
    </row>
    <row r="80" spans="2:9" hidden="1">
      <c r="B80" s="2" t="s">
        <v>99</v>
      </c>
      <c r="G80" s="2" t="e">
        <f>VLOOKUP($G$29,Climate_pcode_xref!$A$2:$C$3727,3,0)</f>
        <v>#N/A</v>
      </c>
      <c r="I80" s="2" t="s">
        <v>100</v>
      </c>
    </row>
    <row r="81" spans="2:9" hidden="1">
      <c r="B81" s="2" t="s">
        <v>101</v>
      </c>
      <c r="G81" s="2" t="e">
        <f>VLOOKUP(G80,SGEx!$A$18:$D$26,3,FALSE)</f>
        <v>#N/A</v>
      </c>
      <c r="H81" s="2" t="s">
        <v>100</v>
      </c>
      <c r="I81" s="2" t="e">
        <f>G81</f>
        <v>#N/A</v>
      </c>
    </row>
    <row r="82" spans="2:9" hidden="1">
      <c r="B82" s="2" t="s">
        <v>102</v>
      </c>
      <c r="G82" s="2" t="e">
        <f>VLOOKUP(G80,SGEx!$A$18:$D$26,2,FALSE)</f>
        <v>#N/A</v>
      </c>
      <c r="H82" s="2" t="s">
        <v>103</v>
      </c>
      <c r="I82" s="2" t="e">
        <f>G82/G114</f>
        <v>#N/A</v>
      </c>
    </row>
    <row r="83" spans="2:9" hidden="1">
      <c r="B83" s="2" t="s">
        <v>104</v>
      </c>
      <c r="G83" s="2" t="e">
        <f>VLOOKUP(G80,SGEx!$A$18:$D$26,5,FALSE)</f>
        <v>#N/A</v>
      </c>
      <c r="H83" s="2" t="s">
        <v>105</v>
      </c>
      <c r="I83" s="2" t="e">
        <f>G83/G115</f>
        <v>#N/A</v>
      </c>
    </row>
    <row r="84" spans="2:9" hidden="1">
      <c r="B84" s="2" t="s">
        <v>106</v>
      </c>
      <c r="G84" s="2" t="e">
        <f>VLOOKUP(G80,SGEx!$A$18:$D$26,4,FALSE)</f>
        <v>#N/A</v>
      </c>
      <c r="H84" s="2" t="s">
        <v>107</v>
      </c>
      <c r="I84" s="2" t="e">
        <f>G84/G116</f>
        <v>#N/A</v>
      </c>
    </row>
    <row r="85" spans="2:9" hidden="1">
      <c r="B85" s="2" t="s">
        <v>108</v>
      </c>
      <c r="G85" s="2" t="e">
        <f>VLOOKUP($G$29,Climate_pcode_xref!$A$2:$C$3727,2,0)</f>
        <v>#N/A</v>
      </c>
    </row>
    <row r="86" spans="2:9" hidden="1">
      <c r="B86" s="2" t="s">
        <v>109</v>
      </c>
      <c r="G86" s="2" t="e">
        <f>VLOOKUP($G$85,Climate_zones!$A$2:$E$71,5,0)</f>
        <v>#N/A</v>
      </c>
    </row>
    <row r="87" spans="2:9" hidden="1"/>
    <row r="88" spans="2:9" hidden="1">
      <c r="B88" s="2" t="s">
        <v>110</v>
      </c>
      <c r="G88" s="2" t="e">
        <f>G35*G82</f>
        <v>#N/A</v>
      </c>
    </row>
    <row r="89" spans="2:9" hidden="1">
      <c r="B89" s="2" t="s">
        <v>111</v>
      </c>
      <c r="G89" s="2" t="e">
        <f>(G30*370+G31*440)*G82*0.956</f>
        <v>#N/A</v>
      </c>
    </row>
    <row r="90" spans="2:9" hidden="1">
      <c r="B90" s="2" t="s">
        <v>112</v>
      </c>
      <c r="G90" s="2" t="e">
        <f>1.81*G88*G34/3*0.02*(G86-430)/365</f>
        <v>#N/A</v>
      </c>
    </row>
    <row r="91" spans="2:9" hidden="1">
      <c r="B91" s="2" t="s">
        <v>113</v>
      </c>
      <c r="G91" s="2" t="e">
        <f>0.04*1.81*G88*(1-G34)</f>
        <v>#N/A</v>
      </c>
    </row>
    <row r="92" spans="2:9" hidden="1">
      <c r="B92" s="2" t="s">
        <v>114</v>
      </c>
      <c r="G92" s="2" t="e">
        <f>1.81*G89*G34/3*0.02*(G86-430)/365</f>
        <v>#N/A</v>
      </c>
    </row>
    <row r="93" spans="2:9" hidden="1">
      <c r="B93" s="2" t="s">
        <v>115</v>
      </c>
      <c r="G93" s="2" t="e">
        <f>0.04*1.81*G89*(1-G34)</f>
        <v>#N/A</v>
      </c>
    </row>
    <row r="94" spans="2:9" hidden="1"/>
    <row r="95" spans="2:9" hidden="1">
      <c r="B95" s="2" t="s">
        <v>116</v>
      </c>
      <c r="G95" s="2" t="e">
        <f>IF(C13="IT Equipment",(G30*370+G31*440)*G82*0.956,IF(C13="Infrastructure",(1.81-1)*G88+G90-G91,1.81*G89+G92-G93))</f>
        <v>#N/A</v>
      </c>
      <c r="H95" s="2" t="s">
        <v>117</v>
      </c>
    </row>
    <row r="96" spans="2:9" hidden="1"/>
    <row r="97" spans="2:15" hidden="1">
      <c r="B97" s="193" t="s">
        <v>118</v>
      </c>
      <c r="C97" s="193"/>
      <c r="D97" s="193"/>
      <c r="E97" s="193"/>
      <c r="F97" s="193"/>
      <c r="G97" s="193">
        <f>IF(C13="IT Equipment",(C21-0.499999-2.75)/-3.25,IF(C13="Infrastructure",(C21-0.499999-2.75)/-3.01,(C21-0.499999-2.75)/-3.45))</f>
        <v>0.99999969230769226</v>
      </c>
    </row>
    <row r="98" spans="2:15" hidden="1">
      <c r="B98" s="193"/>
      <c r="C98" s="193"/>
      <c r="D98" s="193"/>
      <c r="E98" s="193"/>
      <c r="F98" s="193"/>
      <c r="G98" s="193"/>
    </row>
    <row r="99" spans="2:15" hidden="1">
      <c r="B99" s="2" t="s">
        <v>119</v>
      </c>
      <c r="G99" s="2" t="e">
        <f>G95*G97+G95</f>
        <v>#N/A</v>
      </c>
      <c r="H99" s="2" t="s">
        <v>117</v>
      </c>
    </row>
    <row r="100" spans="2:15" hidden="1">
      <c r="B100" s="2" t="s">
        <v>120</v>
      </c>
      <c r="G100" s="215" t="e">
        <f>IF(C13="IT Equipment",G99/365,"")</f>
        <v>#N/A</v>
      </c>
      <c r="H100" s="2" t="s">
        <v>121</v>
      </c>
    </row>
    <row r="101" spans="2:15" hidden="1"/>
    <row r="102" spans="2:15" hidden="1">
      <c r="B102" s="2" t="s">
        <v>122</v>
      </c>
      <c r="G102" s="2" t="e">
        <f>(G37*I82+G38*I81+G39*I83+G40*I84)</f>
        <v>#N/A</v>
      </c>
      <c r="H102" s="2" t="s">
        <v>100</v>
      </c>
    </row>
    <row r="103" spans="2:15" hidden="1">
      <c r="B103" s="2" t="s">
        <v>123</v>
      </c>
      <c r="G103" s="213" t="e">
        <f>G99/G102</f>
        <v>#N/A</v>
      </c>
      <c r="H103" s="2" t="s">
        <v>124</v>
      </c>
    </row>
    <row r="104" spans="2:15" hidden="1">
      <c r="B104" s="395" t="s">
        <v>125</v>
      </c>
      <c r="C104" s="395"/>
      <c r="D104" s="395"/>
      <c r="E104" s="395"/>
      <c r="G104" s="213" t="e">
        <f>IF(C13="IT Equipment",G100/G102,"")</f>
        <v>#N/A</v>
      </c>
      <c r="H104" s="2" t="s">
        <v>124</v>
      </c>
    </row>
    <row r="105" spans="2:15" hidden="1">
      <c r="B105" s="395"/>
      <c r="C105" s="395"/>
      <c r="D105" s="395"/>
      <c r="E105" s="395"/>
    </row>
    <row r="106" spans="2:15" hidden="1"/>
    <row r="107" spans="2:15" hidden="1">
      <c r="B107" s="193" t="s">
        <v>126</v>
      </c>
      <c r="C107" s="193"/>
      <c r="D107" s="193"/>
      <c r="E107" s="193"/>
      <c r="F107" s="193"/>
      <c r="G107" s="216" t="s">
        <v>127</v>
      </c>
      <c r="H107" s="216" t="s">
        <v>128</v>
      </c>
      <c r="J107" s="2" t="s">
        <v>129</v>
      </c>
    </row>
    <row r="108" spans="2:15" hidden="1">
      <c r="B108" s="2" t="s">
        <v>130</v>
      </c>
      <c r="G108" s="2" t="e">
        <f>VLOOKUP(K108,'NGA factors 2020'!$C$2:$L$20,9,FALSE)</f>
        <v>#N/A</v>
      </c>
      <c r="H108" s="2" t="e">
        <f>VLOOKUP(K108,'NGA factors 2020'!$C$2:$L$20,8,FALSE)</f>
        <v>#N/A</v>
      </c>
      <c r="I108" s="2" t="s">
        <v>100</v>
      </c>
      <c r="J108" s="396"/>
      <c r="K108" s="2" t="e">
        <f>CONCATENATE($G$80,E38)</f>
        <v>#N/A</v>
      </c>
      <c r="N108" s="2">
        <v>1</v>
      </c>
      <c r="O108" s="2" t="e">
        <f>G108*N108</f>
        <v>#N/A</v>
      </c>
    </row>
    <row r="109" spans="2:15" hidden="1">
      <c r="B109" s="2" t="s">
        <v>102</v>
      </c>
      <c r="G109" s="2" t="e">
        <f>VLOOKUP(K109,'NGA factors 2020'!$C$2:$L$20,9,FALSE)</f>
        <v>#N/A</v>
      </c>
      <c r="H109" s="2" t="e">
        <f>VLOOKUP(K109,'NGA factors 2020'!$C$2:$L$20,8,FALSE)</f>
        <v>#N/A</v>
      </c>
      <c r="I109" s="2" t="s">
        <v>103</v>
      </c>
      <c r="J109" s="396"/>
      <c r="K109" s="2" t="e">
        <f>CONCATENATE($G$80,E37)</f>
        <v>#N/A</v>
      </c>
      <c r="N109" s="2">
        <v>1</v>
      </c>
      <c r="O109" s="2" t="e">
        <f>G109*N109</f>
        <v>#N/A</v>
      </c>
    </row>
    <row r="110" spans="2:15" hidden="1">
      <c r="B110" s="2" t="s">
        <v>104</v>
      </c>
      <c r="G110" s="2">
        <f>'NGA factors 2020'!K18</f>
        <v>2.5174799999999999</v>
      </c>
      <c r="H110" s="2">
        <f>'NGA factors 2020'!J18</f>
        <v>2.43648</v>
      </c>
      <c r="I110" s="2" t="s">
        <v>105</v>
      </c>
      <c r="J110" s="396"/>
      <c r="N110" s="2">
        <v>1</v>
      </c>
      <c r="O110" s="2">
        <f>G110*N110</f>
        <v>2.5174799999999999</v>
      </c>
    </row>
    <row r="111" spans="2:15" hidden="1">
      <c r="B111" s="2" t="s">
        <v>106</v>
      </c>
      <c r="G111" s="2">
        <f>'NGA factors 2020'!K19</f>
        <v>2.8486799999999999</v>
      </c>
      <c r="H111" s="2">
        <f>'NGA factors 2020'!J19</f>
        <v>2.7097199999999999</v>
      </c>
      <c r="I111" s="2" t="s">
        <v>107</v>
      </c>
      <c r="J111" s="396"/>
      <c r="N111" s="2">
        <v>1</v>
      </c>
      <c r="O111" s="2">
        <f>G111*N111</f>
        <v>2.8486799999999999</v>
      </c>
    </row>
    <row r="112" spans="2:15" hidden="1"/>
    <row r="113" spans="2:8" hidden="1">
      <c r="B113" s="193" t="s">
        <v>131</v>
      </c>
      <c r="C113" s="193"/>
      <c r="D113" s="193"/>
      <c r="E113" s="193"/>
      <c r="F113" s="193"/>
    </row>
    <row r="114" spans="2:8" hidden="1">
      <c r="B114" s="2" t="s">
        <v>79</v>
      </c>
      <c r="G114" s="2">
        <v>3.6</v>
      </c>
      <c r="H114" s="2" t="s">
        <v>132</v>
      </c>
    </row>
    <row r="115" spans="2:8" hidden="1">
      <c r="B115" s="2" t="s">
        <v>81</v>
      </c>
      <c r="G115" s="2">
        <v>22.1</v>
      </c>
      <c r="H115" s="2" t="s">
        <v>133</v>
      </c>
    </row>
    <row r="116" spans="2:8" hidden="1">
      <c r="B116" s="2" t="s">
        <v>82</v>
      </c>
      <c r="G116" s="2">
        <v>38.6</v>
      </c>
      <c r="H116" s="2" t="s">
        <v>134</v>
      </c>
    </row>
    <row r="117" spans="2:8" hidden="1"/>
    <row r="118" spans="2:8" hidden="1"/>
  </sheetData>
  <sheetProtection algorithmName="SHA-512" hashValue="O30+qa9L3FcBYF2YrRoiPQUf3kNiVKnD+GBmq976X2E11jBN9EyfgNqOu0AD5Qd3/TwrfSNyXLccfSGS+tP8bg==" saltValue="XTwoKkurGbqPSVwDhJZPxg==" spinCount="100000" sheet="1" objects="1" scenarios="1"/>
  <protectedRanges>
    <protectedRange sqref="G29:H40" name="Range4"/>
    <protectedRange sqref="C13:D14" name="Range3"/>
    <protectedRange sqref="C21" name="Range2"/>
  </protectedRanges>
  <mergeCells count="23">
    <mergeCell ref="C50:E50"/>
    <mergeCell ref="C53:E53"/>
    <mergeCell ref="C56:E56"/>
    <mergeCell ref="B104:E105"/>
    <mergeCell ref="J108:J111"/>
    <mergeCell ref="C49:E49"/>
    <mergeCell ref="G29:H29"/>
    <mergeCell ref="G30:H30"/>
    <mergeCell ref="G31:H31"/>
    <mergeCell ref="G32:H32"/>
    <mergeCell ref="G34:H34"/>
    <mergeCell ref="G35:H35"/>
    <mergeCell ref="G37:H37"/>
    <mergeCell ref="G38:H38"/>
    <mergeCell ref="G39:H39"/>
    <mergeCell ref="G40:H40"/>
    <mergeCell ref="C47:E47"/>
    <mergeCell ref="G3:I3"/>
    <mergeCell ref="B4:E4"/>
    <mergeCell ref="B7:H7"/>
    <mergeCell ref="C13:D14"/>
    <mergeCell ref="C21:C22"/>
    <mergeCell ref="D21:D22"/>
  </mergeCells>
  <phoneticPr fontId="8" type="noConversion"/>
  <conditionalFormatting sqref="B14:B15 B22 B24:B25 H24:H25">
    <cfRule type="expression" dxfId="23" priority="9" stopIfTrue="1">
      <formula>$B$22="stars"</formula>
    </cfRule>
  </conditionalFormatting>
  <conditionalFormatting sqref="C13 C21 G24:G25">
    <cfRule type="cellIs" dxfId="22" priority="8" stopIfTrue="1" operator="between">
      <formula>0</formula>
      <formula>5</formula>
    </cfRule>
  </conditionalFormatting>
  <conditionalFormatting sqref="E21">
    <cfRule type="expression" dxfId="21" priority="4" stopIfTrue="1">
      <formula>$E$14="stars"</formula>
    </cfRule>
  </conditionalFormatting>
  <conditionalFormatting sqref="E64:E70 C49:E51 C53:E54 C56:E61">
    <cfRule type="expression" dxfId="20" priority="2" stopIfTrue="1">
      <formula>($E$21="ERROR: Rating must be in 0.5 star increment")</formula>
    </cfRule>
  </conditionalFormatting>
  <conditionalFormatting sqref="E64:E70">
    <cfRule type="expression" dxfId="19" priority="1" stopIfTrue="1">
      <formula>($B$38="ERROR: Percentage breakdown must total 100%")</formula>
    </cfRule>
  </conditionalFormatting>
  <conditionalFormatting sqref="G37:G40">
    <cfRule type="expression" dxfId="18" priority="3" stopIfTrue="1">
      <formula>NOT(SUM($G$37:$G$40)=1)</formula>
    </cfRule>
  </conditionalFormatting>
  <conditionalFormatting sqref="G30:H31">
    <cfRule type="expression" dxfId="17" priority="10" stopIfTrue="1">
      <formula>$C$13="Infrastructure"</formula>
    </cfRule>
  </conditionalFormatting>
  <conditionalFormatting sqref="G34:H34">
    <cfRule type="expression" dxfId="16" priority="7" stopIfTrue="1">
      <formula>$C$13="IT Equipment"</formula>
    </cfRule>
  </conditionalFormatting>
  <conditionalFormatting sqref="G35:H35">
    <cfRule type="expression" dxfId="15" priority="5" stopIfTrue="1">
      <formula>$C$13="Whole Facility"</formula>
    </cfRule>
    <cfRule type="expression" dxfId="14" priority="6" stopIfTrue="1">
      <formula>$C$13="IT Equipment"</formula>
    </cfRule>
  </conditionalFormatting>
  <dataValidations count="3">
    <dataValidation allowBlank="1" showInputMessage="1" errorTitle="Data input error" sqref="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4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0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6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2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8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4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0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6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2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8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4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0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6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2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8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xr:uid="{C548F47A-3F0D-4789-A006-35AF18A38AB2}"/>
    <dataValidation type="decimal" allowBlank="1" showInputMessage="1" showErrorMessage="1" sqref="G24:G25 JC24:JC25 SY24:SY25 ACU24:ACU25 AMQ24:AMQ25 AWM24:AWM25 BGI24:BGI25 BQE24:BQE25 CAA24:CAA25 CJW24:CJW25 CTS24:CTS25 DDO24:DDO25 DNK24:DNK25 DXG24:DXG25 EHC24:EHC25 EQY24:EQY25 FAU24:FAU25 FKQ24:FKQ25 FUM24:FUM25 GEI24:GEI25 GOE24:GOE25 GYA24:GYA25 HHW24:HHW25 HRS24:HRS25 IBO24:IBO25 ILK24:ILK25 IVG24:IVG25 JFC24:JFC25 JOY24:JOY25 JYU24:JYU25 KIQ24:KIQ25 KSM24:KSM25 LCI24:LCI25 LME24:LME25 LWA24:LWA25 MFW24:MFW25 MPS24:MPS25 MZO24:MZO25 NJK24:NJK25 NTG24:NTG25 ODC24:ODC25 OMY24:OMY25 OWU24:OWU25 PGQ24:PGQ25 PQM24:PQM25 QAI24:QAI25 QKE24:QKE25 QUA24:QUA25 RDW24:RDW25 RNS24:RNS25 RXO24:RXO25 SHK24:SHK25 SRG24:SRG25 TBC24:TBC25 TKY24:TKY25 TUU24:TUU25 UEQ24:UEQ25 UOM24:UOM25 UYI24:UYI25 VIE24:VIE25 VSA24:VSA25 WBW24:WBW25 WLS24:WLS25 WVO24:WVO25 G65560:G65561 JC65560:JC65561 SY65560:SY65561 ACU65560:ACU65561 AMQ65560:AMQ65561 AWM65560:AWM65561 BGI65560:BGI65561 BQE65560:BQE65561 CAA65560:CAA65561 CJW65560:CJW65561 CTS65560:CTS65561 DDO65560:DDO65561 DNK65560:DNK65561 DXG65560:DXG65561 EHC65560:EHC65561 EQY65560:EQY65561 FAU65560:FAU65561 FKQ65560:FKQ65561 FUM65560:FUM65561 GEI65560:GEI65561 GOE65560:GOE65561 GYA65560:GYA65561 HHW65560:HHW65561 HRS65560:HRS65561 IBO65560:IBO65561 ILK65560:ILK65561 IVG65560:IVG65561 JFC65560:JFC65561 JOY65560:JOY65561 JYU65560:JYU65561 KIQ65560:KIQ65561 KSM65560:KSM65561 LCI65560:LCI65561 LME65560:LME65561 LWA65560:LWA65561 MFW65560:MFW65561 MPS65560:MPS65561 MZO65560:MZO65561 NJK65560:NJK65561 NTG65560:NTG65561 ODC65560:ODC65561 OMY65560:OMY65561 OWU65560:OWU65561 PGQ65560:PGQ65561 PQM65560:PQM65561 QAI65560:QAI65561 QKE65560:QKE65561 QUA65560:QUA65561 RDW65560:RDW65561 RNS65560:RNS65561 RXO65560:RXO65561 SHK65560:SHK65561 SRG65560:SRG65561 TBC65560:TBC65561 TKY65560:TKY65561 TUU65560:TUU65561 UEQ65560:UEQ65561 UOM65560:UOM65561 UYI65560:UYI65561 VIE65560:VIE65561 VSA65560:VSA65561 WBW65560:WBW65561 WLS65560:WLS65561 WVO65560:WVO65561 G131096:G131097 JC131096:JC131097 SY131096:SY131097 ACU131096:ACU131097 AMQ131096:AMQ131097 AWM131096:AWM131097 BGI131096:BGI131097 BQE131096:BQE131097 CAA131096:CAA131097 CJW131096:CJW131097 CTS131096:CTS131097 DDO131096:DDO131097 DNK131096:DNK131097 DXG131096:DXG131097 EHC131096:EHC131097 EQY131096:EQY131097 FAU131096:FAU131097 FKQ131096:FKQ131097 FUM131096:FUM131097 GEI131096:GEI131097 GOE131096:GOE131097 GYA131096:GYA131097 HHW131096:HHW131097 HRS131096:HRS131097 IBO131096:IBO131097 ILK131096:ILK131097 IVG131096:IVG131097 JFC131096:JFC131097 JOY131096:JOY131097 JYU131096:JYU131097 KIQ131096:KIQ131097 KSM131096:KSM131097 LCI131096:LCI131097 LME131096:LME131097 LWA131096:LWA131097 MFW131096:MFW131097 MPS131096:MPS131097 MZO131096:MZO131097 NJK131096:NJK131097 NTG131096:NTG131097 ODC131096:ODC131097 OMY131096:OMY131097 OWU131096:OWU131097 PGQ131096:PGQ131097 PQM131096:PQM131097 QAI131096:QAI131097 QKE131096:QKE131097 QUA131096:QUA131097 RDW131096:RDW131097 RNS131096:RNS131097 RXO131096:RXO131097 SHK131096:SHK131097 SRG131096:SRG131097 TBC131096:TBC131097 TKY131096:TKY131097 TUU131096:TUU131097 UEQ131096:UEQ131097 UOM131096:UOM131097 UYI131096:UYI131097 VIE131096:VIE131097 VSA131096:VSA131097 WBW131096:WBW131097 WLS131096:WLS131097 WVO131096:WVO131097 G196632:G196633 JC196632:JC196633 SY196632:SY196633 ACU196632:ACU196633 AMQ196632:AMQ196633 AWM196632:AWM196633 BGI196632:BGI196633 BQE196632:BQE196633 CAA196632:CAA196633 CJW196632:CJW196633 CTS196632:CTS196633 DDO196632:DDO196633 DNK196632:DNK196633 DXG196632:DXG196633 EHC196632:EHC196633 EQY196632:EQY196633 FAU196632:FAU196633 FKQ196632:FKQ196633 FUM196632:FUM196633 GEI196632:GEI196633 GOE196632:GOE196633 GYA196632:GYA196633 HHW196632:HHW196633 HRS196632:HRS196633 IBO196632:IBO196633 ILK196632:ILK196633 IVG196632:IVG196633 JFC196632:JFC196633 JOY196632:JOY196633 JYU196632:JYU196633 KIQ196632:KIQ196633 KSM196632:KSM196633 LCI196632:LCI196633 LME196632:LME196633 LWA196632:LWA196633 MFW196632:MFW196633 MPS196632:MPS196633 MZO196632:MZO196633 NJK196632:NJK196633 NTG196632:NTG196633 ODC196632:ODC196633 OMY196632:OMY196633 OWU196632:OWU196633 PGQ196632:PGQ196633 PQM196632:PQM196633 QAI196632:QAI196633 QKE196632:QKE196633 QUA196632:QUA196633 RDW196632:RDW196633 RNS196632:RNS196633 RXO196632:RXO196633 SHK196632:SHK196633 SRG196632:SRG196633 TBC196632:TBC196633 TKY196632:TKY196633 TUU196632:TUU196633 UEQ196632:UEQ196633 UOM196632:UOM196633 UYI196632:UYI196633 VIE196632:VIE196633 VSA196632:VSA196633 WBW196632:WBW196633 WLS196632:WLS196633 WVO196632:WVO196633 G262168:G262169 JC262168:JC262169 SY262168:SY262169 ACU262168:ACU262169 AMQ262168:AMQ262169 AWM262168:AWM262169 BGI262168:BGI262169 BQE262168:BQE262169 CAA262168:CAA262169 CJW262168:CJW262169 CTS262168:CTS262169 DDO262168:DDO262169 DNK262168:DNK262169 DXG262168:DXG262169 EHC262168:EHC262169 EQY262168:EQY262169 FAU262168:FAU262169 FKQ262168:FKQ262169 FUM262168:FUM262169 GEI262168:GEI262169 GOE262168:GOE262169 GYA262168:GYA262169 HHW262168:HHW262169 HRS262168:HRS262169 IBO262168:IBO262169 ILK262168:ILK262169 IVG262168:IVG262169 JFC262168:JFC262169 JOY262168:JOY262169 JYU262168:JYU262169 KIQ262168:KIQ262169 KSM262168:KSM262169 LCI262168:LCI262169 LME262168:LME262169 LWA262168:LWA262169 MFW262168:MFW262169 MPS262168:MPS262169 MZO262168:MZO262169 NJK262168:NJK262169 NTG262168:NTG262169 ODC262168:ODC262169 OMY262168:OMY262169 OWU262168:OWU262169 PGQ262168:PGQ262169 PQM262168:PQM262169 QAI262168:QAI262169 QKE262168:QKE262169 QUA262168:QUA262169 RDW262168:RDW262169 RNS262168:RNS262169 RXO262168:RXO262169 SHK262168:SHK262169 SRG262168:SRG262169 TBC262168:TBC262169 TKY262168:TKY262169 TUU262168:TUU262169 UEQ262168:UEQ262169 UOM262168:UOM262169 UYI262168:UYI262169 VIE262168:VIE262169 VSA262168:VSA262169 WBW262168:WBW262169 WLS262168:WLS262169 WVO262168:WVO262169 G327704:G327705 JC327704:JC327705 SY327704:SY327705 ACU327704:ACU327705 AMQ327704:AMQ327705 AWM327704:AWM327705 BGI327704:BGI327705 BQE327704:BQE327705 CAA327704:CAA327705 CJW327704:CJW327705 CTS327704:CTS327705 DDO327704:DDO327705 DNK327704:DNK327705 DXG327704:DXG327705 EHC327704:EHC327705 EQY327704:EQY327705 FAU327704:FAU327705 FKQ327704:FKQ327705 FUM327704:FUM327705 GEI327704:GEI327705 GOE327704:GOE327705 GYA327704:GYA327705 HHW327704:HHW327705 HRS327704:HRS327705 IBO327704:IBO327705 ILK327704:ILK327705 IVG327704:IVG327705 JFC327704:JFC327705 JOY327704:JOY327705 JYU327704:JYU327705 KIQ327704:KIQ327705 KSM327704:KSM327705 LCI327704:LCI327705 LME327704:LME327705 LWA327704:LWA327705 MFW327704:MFW327705 MPS327704:MPS327705 MZO327704:MZO327705 NJK327704:NJK327705 NTG327704:NTG327705 ODC327704:ODC327705 OMY327704:OMY327705 OWU327704:OWU327705 PGQ327704:PGQ327705 PQM327704:PQM327705 QAI327704:QAI327705 QKE327704:QKE327705 QUA327704:QUA327705 RDW327704:RDW327705 RNS327704:RNS327705 RXO327704:RXO327705 SHK327704:SHK327705 SRG327704:SRG327705 TBC327704:TBC327705 TKY327704:TKY327705 TUU327704:TUU327705 UEQ327704:UEQ327705 UOM327704:UOM327705 UYI327704:UYI327705 VIE327704:VIE327705 VSA327704:VSA327705 WBW327704:WBW327705 WLS327704:WLS327705 WVO327704:WVO327705 G393240:G393241 JC393240:JC393241 SY393240:SY393241 ACU393240:ACU393241 AMQ393240:AMQ393241 AWM393240:AWM393241 BGI393240:BGI393241 BQE393240:BQE393241 CAA393240:CAA393241 CJW393240:CJW393241 CTS393240:CTS393241 DDO393240:DDO393241 DNK393240:DNK393241 DXG393240:DXG393241 EHC393240:EHC393241 EQY393240:EQY393241 FAU393240:FAU393241 FKQ393240:FKQ393241 FUM393240:FUM393241 GEI393240:GEI393241 GOE393240:GOE393241 GYA393240:GYA393241 HHW393240:HHW393241 HRS393240:HRS393241 IBO393240:IBO393241 ILK393240:ILK393241 IVG393240:IVG393241 JFC393240:JFC393241 JOY393240:JOY393241 JYU393240:JYU393241 KIQ393240:KIQ393241 KSM393240:KSM393241 LCI393240:LCI393241 LME393240:LME393241 LWA393240:LWA393241 MFW393240:MFW393241 MPS393240:MPS393241 MZO393240:MZO393241 NJK393240:NJK393241 NTG393240:NTG393241 ODC393240:ODC393241 OMY393240:OMY393241 OWU393240:OWU393241 PGQ393240:PGQ393241 PQM393240:PQM393241 QAI393240:QAI393241 QKE393240:QKE393241 QUA393240:QUA393241 RDW393240:RDW393241 RNS393240:RNS393241 RXO393240:RXO393241 SHK393240:SHK393241 SRG393240:SRG393241 TBC393240:TBC393241 TKY393240:TKY393241 TUU393240:TUU393241 UEQ393240:UEQ393241 UOM393240:UOM393241 UYI393240:UYI393241 VIE393240:VIE393241 VSA393240:VSA393241 WBW393240:WBW393241 WLS393240:WLS393241 WVO393240:WVO393241 G458776:G458777 JC458776:JC458777 SY458776:SY458777 ACU458776:ACU458777 AMQ458776:AMQ458777 AWM458776:AWM458777 BGI458776:BGI458777 BQE458776:BQE458777 CAA458776:CAA458777 CJW458776:CJW458777 CTS458776:CTS458777 DDO458776:DDO458777 DNK458776:DNK458777 DXG458776:DXG458777 EHC458776:EHC458777 EQY458776:EQY458777 FAU458776:FAU458777 FKQ458776:FKQ458777 FUM458776:FUM458777 GEI458776:GEI458777 GOE458776:GOE458777 GYA458776:GYA458777 HHW458776:HHW458777 HRS458776:HRS458777 IBO458776:IBO458777 ILK458776:ILK458777 IVG458776:IVG458777 JFC458776:JFC458777 JOY458776:JOY458777 JYU458776:JYU458777 KIQ458776:KIQ458777 KSM458776:KSM458777 LCI458776:LCI458777 LME458776:LME458777 LWA458776:LWA458777 MFW458776:MFW458777 MPS458776:MPS458777 MZO458776:MZO458777 NJK458776:NJK458777 NTG458776:NTG458777 ODC458776:ODC458777 OMY458776:OMY458777 OWU458776:OWU458777 PGQ458776:PGQ458777 PQM458776:PQM458777 QAI458776:QAI458777 QKE458776:QKE458777 QUA458776:QUA458777 RDW458776:RDW458777 RNS458776:RNS458777 RXO458776:RXO458777 SHK458776:SHK458777 SRG458776:SRG458777 TBC458776:TBC458777 TKY458776:TKY458777 TUU458776:TUU458777 UEQ458776:UEQ458777 UOM458776:UOM458777 UYI458776:UYI458777 VIE458776:VIE458777 VSA458776:VSA458777 WBW458776:WBW458777 WLS458776:WLS458777 WVO458776:WVO458777 G524312:G524313 JC524312:JC524313 SY524312:SY524313 ACU524312:ACU524313 AMQ524312:AMQ524313 AWM524312:AWM524313 BGI524312:BGI524313 BQE524312:BQE524313 CAA524312:CAA524313 CJW524312:CJW524313 CTS524312:CTS524313 DDO524312:DDO524313 DNK524312:DNK524313 DXG524312:DXG524313 EHC524312:EHC524313 EQY524312:EQY524313 FAU524312:FAU524313 FKQ524312:FKQ524313 FUM524312:FUM524313 GEI524312:GEI524313 GOE524312:GOE524313 GYA524312:GYA524313 HHW524312:HHW524313 HRS524312:HRS524313 IBO524312:IBO524313 ILK524312:ILK524313 IVG524312:IVG524313 JFC524312:JFC524313 JOY524312:JOY524313 JYU524312:JYU524313 KIQ524312:KIQ524313 KSM524312:KSM524313 LCI524312:LCI524313 LME524312:LME524313 LWA524312:LWA524313 MFW524312:MFW524313 MPS524312:MPS524313 MZO524312:MZO524313 NJK524312:NJK524313 NTG524312:NTG524313 ODC524312:ODC524313 OMY524312:OMY524313 OWU524312:OWU524313 PGQ524312:PGQ524313 PQM524312:PQM524313 QAI524312:QAI524313 QKE524312:QKE524313 QUA524312:QUA524313 RDW524312:RDW524313 RNS524312:RNS524313 RXO524312:RXO524313 SHK524312:SHK524313 SRG524312:SRG524313 TBC524312:TBC524313 TKY524312:TKY524313 TUU524312:TUU524313 UEQ524312:UEQ524313 UOM524312:UOM524313 UYI524312:UYI524313 VIE524312:VIE524313 VSA524312:VSA524313 WBW524312:WBW524313 WLS524312:WLS524313 WVO524312:WVO524313 G589848:G589849 JC589848:JC589849 SY589848:SY589849 ACU589848:ACU589849 AMQ589848:AMQ589849 AWM589848:AWM589849 BGI589848:BGI589849 BQE589848:BQE589849 CAA589848:CAA589849 CJW589848:CJW589849 CTS589848:CTS589849 DDO589848:DDO589849 DNK589848:DNK589849 DXG589848:DXG589849 EHC589848:EHC589849 EQY589848:EQY589849 FAU589848:FAU589849 FKQ589848:FKQ589849 FUM589848:FUM589849 GEI589848:GEI589849 GOE589848:GOE589849 GYA589848:GYA589849 HHW589848:HHW589849 HRS589848:HRS589849 IBO589848:IBO589849 ILK589848:ILK589849 IVG589848:IVG589849 JFC589848:JFC589849 JOY589848:JOY589849 JYU589848:JYU589849 KIQ589848:KIQ589849 KSM589848:KSM589849 LCI589848:LCI589849 LME589848:LME589849 LWA589848:LWA589849 MFW589848:MFW589849 MPS589848:MPS589849 MZO589848:MZO589849 NJK589848:NJK589849 NTG589848:NTG589849 ODC589848:ODC589849 OMY589848:OMY589849 OWU589848:OWU589849 PGQ589848:PGQ589849 PQM589848:PQM589849 QAI589848:QAI589849 QKE589848:QKE589849 QUA589848:QUA589849 RDW589848:RDW589849 RNS589848:RNS589849 RXO589848:RXO589849 SHK589848:SHK589849 SRG589848:SRG589849 TBC589848:TBC589849 TKY589848:TKY589849 TUU589848:TUU589849 UEQ589848:UEQ589849 UOM589848:UOM589849 UYI589848:UYI589849 VIE589848:VIE589849 VSA589848:VSA589849 WBW589848:WBW589849 WLS589848:WLS589849 WVO589848:WVO589849 G655384:G655385 JC655384:JC655385 SY655384:SY655385 ACU655384:ACU655385 AMQ655384:AMQ655385 AWM655384:AWM655385 BGI655384:BGI655385 BQE655384:BQE655385 CAA655384:CAA655385 CJW655384:CJW655385 CTS655384:CTS655385 DDO655384:DDO655385 DNK655384:DNK655385 DXG655384:DXG655385 EHC655384:EHC655385 EQY655384:EQY655385 FAU655384:FAU655385 FKQ655384:FKQ655385 FUM655384:FUM655385 GEI655384:GEI655385 GOE655384:GOE655385 GYA655384:GYA655385 HHW655384:HHW655385 HRS655384:HRS655385 IBO655384:IBO655385 ILK655384:ILK655385 IVG655384:IVG655385 JFC655384:JFC655385 JOY655384:JOY655385 JYU655384:JYU655385 KIQ655384:KIQ655385 KSM655384:KSM655385 LCI655384:LCI655385 LME655384:LME655385 LWA655384:LWA655385 MFW655384:MFW655385 MPS655384:MPS655385 MZO655384:MZO655385 NJK655384:NJK655385 NTG655384:NTG655385 ODC655384:ODC655385 OMY655384:OMY655385 OWU655384:OWU655385 PGQ655384:PGQ655385 PQM655384:PQM655385 QAI655384:QAI655385 QKE655384:QKE655385 QUA655384:QUA655385 RDW655384:RDW655385 RNS655384:RNS655385 RXO655384:RXO655385 SHK655384:SHK655385 SRG655384:SRG655385 TBC655384:TBC655385 TKY655384:TKY655385 TUU655384:TUU655385 UEQ655384:UEQ655385 UOM655384:UOM655385 UYI655384:UYI655385 VIE655384:VIE655385 VSA655384:VSA655385 WBW655384:WBW655385 WLS655384:WLS655385 WVO655384:WVO655385 G720920:G720921 JC720920:JC720921 SY720920:SY720921 ACU720920:ACU720921 AMQ720920:AMQ720921 AWM720920:AWM720921 BGI720920:BGI720921 BQE720920:BQE720921 CAA720920:CAA720921 CJW720920:CJW720921 CTS720920:CTS720921 DDO720920:DDO720921 DNK720920:DNK720921 DXG720920:DXG720921 EHC720920:EHC720921 EQY720920:EQY720921 FAU720920:FAU720921 FKQ720920:FKQ720921 FUM720920:FUM720921 GEI720920:GEI720921 GOE720920:GOE720921 GYA720920:GYA720921 HHW720920:HHW720921 HRS720920:HRS720921 IBO720920:IBO720921 ILK720920:ILK720921 IVG720920:IVG720921 JFC720920:JFC720921 JOY720920:JOY720921 JYU720920:JYU720921 KIQ720920:KIQ720921 KSM720920:KSM720921 LCI720920:LCI720921 LME720920:LME720921 LWA720920:LWA720921 MFW720920:MFW720921 MPS720920:MPS720921 MZO720920:MZO720921 NJK720920:NJK720921 NTG720920:NTG720921 ODC720920:ODC720921 OMY720920:OMY720921 OWU720920:OWU720921 PGQ720920:PGQ720921 PQM720920:PQM720921 QAI720920:QAI720921 QKE720920:QKE720921 QUA720920:QUA720921 RDW720920:RDW720921 RNS720920:RNS720921 RXO720920:RXO720921 SHK720920:SHK720921 SRG720920:SRG720921 TBC720920:TBC720921 TKY720920:TKY720921 TUU720920:TUU720921 UEQ720920:UEQ720921 UOM720920:UOM720921 UYI720920:UYI720921 VIE720920:VIE720921 VSA720920:VSA720921 WBW720920:WBW720921 WLS720920:WLS720921 WVO720920:WVO720921 G786456:G786457 JC786456:JC786457 SY786456:SY786457 ACU786456:ACU786457 AMQ786456:AMQ786457 AWM786456:AWM786457 BGI786456:BGI786457 BQE786456:BQE786457 CAA786456:CAA786457 CJW786456:CJW786457 CTS786456:CTS786457 DDO786456:DDO786457 DNK786456:DNK786457 DXG786456:DXG786457 EHC786456:EHC786457 EQY786456:EQY786457 FAU786456:FAU786457 FKQ786456:FKQ786457 FUM786456:FUM786457 GEI786456:GEI786457 GOE786456:GOE786457 GYA786456:GYA786457 HHW786456:HHW786457 HRS786456:HRS786457 IBO786456:IBO786457 ILK786456:ILK786457 IVG786456:IVG786457 JFC786456:JFC786457 JOY786456:JOY786457 JYU786456:JYU786457 KIQ786456:KIQ786457 KSM786456:KSM786457 LCI786456:LCI786457 LME786456:LME786457 LWA786456:LWA786457 MFW786456:MFW786457 MPS786456:MPS786457 MZO786456:MZO786457 NJK786456:NJK786457 NTG786456:NTG786457 ODC786456:ODC786457 OMY786456:OMY786457 OWU786456:OWU786457 PGQ786456:PGQ786457 PQM786456:PQM786457 QAI786456:QAI786457 QKE786456:QKE786457 QUA786456:QUA786457 RDW786456:RDW786457 RNS786456:RNS786457 RXO786456:RXO786457 SHK786456:SHK786457 SRG786456:SRG786457 TBC786456:TBC786457 TKY786456:TKY786457 TUU786456:TUU786457 UEQ786456:UEQ786457 UOM786456:UOM786457 UYI786456:UYI786457 VIE786456:VIE786457 VSA786456:VSA786457 WBW786456:WBW786457 WLS786456:WLS786457 WVO786456:WVO786457 G851992:G851993 JC851992:JC851993 SY851992:SY851993 ACU851992:ACU851993 AMQ851992:AMQ851993 AWM851992:AWM851993 BGI851992:BGI851993 BQE851992:BQE851993 CAA851992:CAA851993 CJW851992:CJW851993 CTS851992:CTS851993 DDO851992:DDO851993 DNK851992:DNK851993 DXG851992:DXG851993 EHC851992:EHC851993 EQY851992:EQY851993 FAU851992:FAU851993 FKQ851992:FKQ851993 FUM851992:FUM851993 GEI851992:GEI851993 GOE851992:GOE851993 GYA851992:GYA851993 HHW851992:HHW851993 HRS851992:HRS851993 IBO851992:IBO851993 ILK851992:ILK851993 IVG851992:IVG851993 JFC851992:JFC851993 JOY851992:JOY851993 JYU851992:JYU851993 KIQ851992:KIQ851993 KSM851992:KSM851993 LCI851992:LCI851993 LME851992:LME851993 LWA851992:LWA851993 MFW851992:MFW851993 MPS851992:MPS851993 MZO851992:MZO851993 NJK851992:NJK851993 NTG851992:NTG851993 ODC851992:ODC851993 OMY851992:OMY851993 OWU851992:OWU851993 PGQ851992:PGQ851993 PQM851992:PQM851993 QAI851992:QAI851993 QKE851992:QKE851993 QUA851992:QUA851993 RDW851992:RDW851993 RNS851992:RNS851993 RXO851992:RXO851993 SHK851992:SHK851993 SRG851992:SRG851993 TBC851992:TBC851993 TKY851992:TKY851993 TUU851992:TUU851993 UEQ851992:UEQ851993 UOM851992:UOM851993 UYI851992:UYI851993 VIE851992:VIE851993 VSA851992:VSA851993 WBW851992:WBW851993 WLS851992:WLS851993 WVO851992:WVO851993 G917528:G917529 JC917528:JC917529 SY917528:SY917529 ACU917528:ACU917529 AMQ917528:AMQ917529 AWM917528:AWM917529 BGI917528:BGI917529 BQE917528:BQE917529 CAA917528:CAA917529 CJW917528:CJW917529 CTS917528:CTS917529 DDO917528:DDO917529 DNK917528:DNK917529 DXG917528:DXG917529 EHC917528:EHC917529 EQY917528:EQY917529 FAU917528:FAU917529 FKQ917528:FKQ917529 FUM917528:FUM917529 GEI917528:GEI917529 GOE917528:GOE917529 GYA917528:GYA917529 HHW917528:HHW917529 HRS917528:HRS917529 IBO917528:IBO917529 ILK917528:ILK917529 IVG917528:IVG917529 JFC917528:JFC917529 JOY917528:JOY917529 JYU917528:JYU917529 KIQ917528:KIQ917529 KSM917528:KSM917529 LCI917528:LCI917529 LME917528:LME917529 LWA917528:LWA917529 MFW917528:MFW917529 MPS917528:MPS917529 MZO917528:MZO917529 NJK917528:NJK917529 NTG917528:NTG917529 ODC917528:ODC917529 OMY917528:OMY917529 OWU917528:OWU917529 PGQ917528:PGQ917529 PQM917528:PQM917529 QAI917528:QAI917529 QKE917528:QKE917529 QUA917528:QUA917529 RDW917528:RDW917529 RNS917528:RNS917529 RXO917528:RXO917529 SHK917528:SHK917529 SRG917528:SRG917529 TBC917528:TBC917529 TKY917528:TKY917529 TUU917528:TUU917529 UEQ917528:UEQ917529 UOM917528:UOM917529 UYI917528:UYI917529 VIE917528:VIE917529 VSA917528:VSA917529 WBW917528:WBW917529 WLS917528:WLS917529 WVO917528:WVO917529 G983064:G983065 JC983064:JC983065 SY983064:SY983065 ACU983064:ACU983065 AMQ983064:AMQ983065 AWM983064:AWM983065 BGI983064:BGI983065 BQE983064:BQE983065 CAA983064:CAA983065 CJW983064:CJW983065 CTS983064:CTS983065 DDO983064:DDO983065 DNK983064:DNK983065 DXG983064:DXG983065 EHC983064:EHC983065 EQY983064:EQY983065 FAU983064:FAU983065 FKQ983064:FKQ983065 FUM983064:FUM983065 GEI983064:GEI983065 GOE983064:GOE983065 GYA983064:GYA983065 HHW983064:HHW983065 HRS983064:HRS983065 IBO983064:IBO983065 ILK983064:ILK983065 IVG983064:IVG983065 JFC983064:JFC983065 JOY983064:JOY983065 JYU983064:JYU983065 KIQ983064:KIQ983065 KSM983064:KSM983065 LCI983064:LCI983065 LME983064:LME983065 LWA983064:LWA983065 MFW983064:MFW983065 MPS983064:MPS983065 MZO983064:MZO983065 NJK983064:NJK983065 NTG983064:NTG983065 ODC983064:ODC983065 OMY983064:OMY983065 OWU983064:OWU983065 PGQ983064:PGQ983065 PQM983064:PQM983065 QAI983064:QAI983065 QKE983064:QKE983065 QUA983064:QUA983065 RDW983064:RDW983065 RNS983064:RNS983065 RXO983064:RXO983065 SHK983064:SHK983065 SRG983064:SRG983065 TBC983064:TBC983065 TKY983064:TKY983065 TUU983064:TUU983065 UEQ983064:UEQ983065 UOM983064:UOM983065 UYI983064:UYI983065 VIE983064:VIE983065 VSA983064:VSA983065 WBW983064:WBW983065 WLS983064:WLS983065 WVO983064:WVO983065 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C15:C16 IY15:IY16 SU15:SU16 ACQ15:ACQ16 AMM15:AMM16 AWI15:AWI16 BGE15:BGE16 BQA15:BQA16 BZW15:BZW16 CJS15:CJS16 CTO15:CTO16 DDK15:DDK16 DNG15:DNG16 DXC15:DXC16 EGY15:EGY16 EQU15:EQU16 FAQ15:FAQ16 FKM15:FKM16 FUI15:FUI16 GEE15:GEE16 GOA15:GOA16 GXW15:GXW16 HHS15:HHS16 HRO15:HRO16 IBK15:IBK16 ILG15:ILG16 IVC15:IVC16 JEY15:JEY16 JOU15:JOU16 JYQ15:JYQ16 KIM15:KIM16 KSI15:KSI16 LCE15:LCE16 LMA15:LMA16 LVW15:LVW16 MFS15:MFS16 MPO15:MPO16 MZK15:MZK16 NJG15:NJG16 NTC15:NTC16 OCY15:OCY16 OMU15:OMU16 OWQ15:OWQ16 PGM15:PGM16 PQI15:PQI16 QAE15:QAE16 QKA15:QKA16 QTW15:QTW16 RDS15:RDS16 RNO15:RNO16 RXK15:RXK16 SHG15:SHG16 SRC15:SRC16 TAY15:TAY16 TKU15:TKU16 TUQ15:TUQ16 UEM15:UEM16 UOI15:UOI16 UYE15:UYE16 VIA15:VIA16 VRW15:VRW16 WBS15:WBS16 WLO15:WLO16 WVK15:WVK16 C65551:C65552 IY65551:IY65552 SU65551:SU65552 ACQ65551:ACQ65552 AMM65551:AMM65552 AWI65551:AWI65552 BGE65551:BGE65552 BQA65551:BQA65552 BZW65551:BZW65552 CJS65551:CJS65552 CTO65551:CTO65552 DDK65551:DDK65552 DNG65551:DNG65552 DXC65551:DXC65552 EGY65551:EGY65552 EQU65551:EQU65552 FAQ65551:FAQ65552 FKM65551:FKM65552 FUI65551:FUI65552 GEE65551:GEE65552 GOA65551:GOA65552 GXW65551:GXW65552 HHS65551:HHS65552 HRO65551:HRO65552 IBK65551:IBK65552 ILG65551:ILG65552 IVC65551:IVC65552 JEY65551:JEY65552 JOU65551:JOU65552 JYQ65551:JYQ65552 KIM65551:KIM65552 KSI65551:KSI65552 LCE65551:LCE65552 LMA65551:LMA65552 LVW65551:LVW65552 MFS65551:MFS65552 MPO65551:MPO65552 MZK65551:MZK65552 NJG65551:NJG65552 NTC65551:NTC65552 OCY65551:OCY65552 OMU65551:OMU65552 OWQ65551:OWQ65552 PGM65551:PGM65552 PQI65551:PQI65552 QAE65551:QAE65552 QKA65551:QKA65552 QTW65551:QTW65552 RDS65551:RDS65552 RNO65551:RNO65552 RXK65551:RXK65552 SHG65551:SHG65552 SRC65551:SRC65552 TAY65551:TAY65552 TKU65551:TKU65552 TUQ65551:TUQ65552 UEM65551:UEM65552 UOI65551:UOI65552 UYE65551:UYE65552 VIA65551:VIA65552 VRW65551:VRW65552 WBS65551:WBS65552 WLO65551:WLO65552 WVK65551:WVK65552 C131087:C131088 IY131087:IY131088 SU131087:SU131088 ACQ131087:ACQ131088 AMM131087:AMM131088 AWI131087:AWI131088 BGE131087:BGE131088 BQA131087:BQA131088 BZW131087:BZW131088 CJS131087:CJS131088 CTO131087:CTO131088 DDK131087:DDK131088 DNG131087:DNG131088 DXC131087:DXC131088 EGY131087:EGY131088 EQU131087:EQU131088 FAQ131087:FAQ131088 FKM131087:FKM131088 FUI131087:FUI131088 GEE131087:GEE131088 GOA131087:GOA131088 GXW131087:GXW131088 HHS131087:HHS131088 HRO131087:HRO131088 IBK131087:IBK131088 ILG131087:ILG131088 IVC131087:IVC131088 JEY131087:JEY131088 JOU131087:JOU131088 JYQ131087:JYQ131088 KIM131087:KIM131088 KSI131087:KSI131088 LCE131087:LCE131088 LMA131087:LMA131088 LVW131087:LVW131088 MFS131087:MFS131088 MPO131087:MPO131088 MZK131087:MZK131088 NJG131087:NJG131088 NTC131087:NTC131088 OCY131087:OCY131088 OMU131087:OMU131088 OWQ131087:OWQ131088 PGM131087:PGM131088 PQI131087:PQI131088 QAE131087:QAE131088 QKA131087:QKA131088 QTW131087:QTW131088 RDS131087:RDS131088 RNO131087:RNO131088 RXK131087:RXK131088 SHG131087:SHG131088 SRC131087:SRC131088 TAY131087:TAY131088 TKU131087:TKU131088 TUQ131087:TUQ131088 UEM131087:UEM131088 UOI131087:UOI131088 UYE131087:UYE131088 VIA131087:VIA131088 VRW131087:VRW131088 WBS131087:WBS131088 WLO131087:WLO131088 WVK131087:WVK131088 C196623:C196624 IY196623:IY196624 SU196623:SU196624 ACQ196623:ACQ196624 AMM196623:AMM196624 AWI196623:AWI196624 BGE196623:BGE196624 BQA196623:BQA196624 BZW196623:BZW196624 CJS196623:CJS196624 CTO196623:CTO196624 DDK196623:DDK196624 DNG196623:DNG196624 DXC196623:DXC196624 EGY196623:EGY196624 EQU196623:EQU196624 FAQ196623:FAQ196624 FKM196623:FKM196624 FUI196623:FUI196624 GEE196623:GEE196624 GOA196623:GOA196624 GXW196623:GXW196624 HHS196623:HHS196624 HRO196623:HRO196624 IBK196623:IBK196624 ILG196623:ILG196624 IVC196623:IVC196624 JEY196623:JEY196624 JOU196623:JOU196624 JYQ196623:JYQ196624 KIM196623:KIM196624 KSI196623:KSI196624 LCE196623:LCE196624 LMA196623:LMA196624 LVW196623:LVW196624 MFS196623:MFS196624 MPO196623:MPO196624 MZK196623:MZK196624 NJG196623:NJG196624 NTC196623:NTC196624 OCY196623:OCY196624 OMU196623:OMU196624 OWQ196623:OWQ196624 PGM196623:PGM196624 PQI196623:PQI196624 QAE196623:QAE196624 QKA196623:QKA196624 QTW196623:QTW196624 RDS196623:RDS196624 RNO196623:RNO196624 RXK196623:RXK196624 SHG196623:SHG196624 SRC196623:SRC196624 TAY196623:TAY196624 TKU196623:TKU196624 TUQ196623:TUQ196624 UEM196623:UEM196624 UOI196623:UOI196624 UYE196623:UYE196624 VIA196623:VIA196624 VRW196623:VRW196624 WBS196623:WBS196624 WLO196623:WLO196624 WVK196623:WVK196624 C262159:C262160 IY262159:IY262160 SU262159:SU262160 ACQ262159:ACQ262160 AMM262159:AMM262160 AWI262159:AWI262160 BGE262159:BGE262160 BQA262159:BQA262160 BZW262159:BZW262160 CJS262159:CJS262160 CTO262159:CTO262160 DDK262159:DDK262160 DNG262159:DNG262160 DXC262159:DXC262160 EGY262159:EGY262160 EQU262159:EQU262160 FAQ262159:FAQ262160 FKM262159:FKM262160 FUI262159:FUI262160 GEE262159:GEE262160 GOA262159:GOA262160 GXW262159:GXW262160 HHS262159:HHS262160 HRO262159:HRO262160 IBK262159:IBK262160 ILG262159:ILG262160 IVC262159:IVC262160 JEY262159:JEY262160 JOU262159:JOU262160 JYQ262159:JYQ262160 KIM262159:KIM262160 KSI262159:KSI262160 LCE262159:LCE262160 LMA262159:LMA262160 LVW262159:LVW262160 MFS262159:MFS262160 MPO262159:MPO262160 MZK262159:MZK262160 NJG262159:NJG262160 NTC262159:NTC262160 OCY262159:OCY262160 OMU262159:OMU262160 OWQ262159:OWQ262160 PGM262159:PGM262160 PQI262159:PQI262160 QAE262159:QAE262160 QKA262159:QKA262160 QTW262159:QTW262160 RDS262159:RDS262160 RNO262159:RNO262160 RXK262159:RXK262160 SHG262159:SHG262160 SRC262159:SRC262160 TAY262159:TAY262160 TKU262159:TKU262160 TUQ262159:TUQ262160 UEM262159:UEM262160 UOI262159:UOI262160 UYE262159:UYE262160 VIA262159:VIA262160 VRW262159:VRW262160 WBS262159:WBS262160 WLO262159:WLO262160 WVK262159:WVK262160 C327695:C327696 IY327695:IY327696 SU327695:SU327696 ACQ327695:ACQ327696 AMM327695:AMM327696 AWI327695:AWI327696 BGE327695:BGE327696 BQA327695:BQA327696 BZW327695:BZW327696 CJS327695:CJS327696 CTO327695:CTO327696 DDK327695:DDK327696 DNG327695:DNG327696 DXC327695:DXC327696 EGY327695:EGY327696 EQU327695:EQU327696 FAQ327695:FAQ327696 FKM327695:FKM327696 FUI327695:FUI327696 GEE327695:GEE327696 GOA327695:GOA327696 GXW327695:GXW327696 HHS327695:HHS327696 HRO327695:HRO327696 IBK327695:IBK327696 ILG327695:ILG327696 IVC327695:IVC327696 JEY327695:JEY327696 JOU327695:JOU327696 JYQ327695:JYQ327696 KIM327695:KIM327696 KSI327695:KSI327696 LCE327695:LCE327696 LMA327695:LMA327696 LVW327695:LVW327696 MFS327695:MFS327696 MPO327695:MPO327696 MZK327695:MZK327696 NJG327695:NJG327696 NTC327695:NTC327696 OCY327695:OCY327696 OMU327695:OMU327696 OWQ327695:OWQ327696 PGM327695:PGM327696 PQI327695:PQI327696 QAE327695:QAE327696 QKA327695:QKA327696 QTW327695:QTW327696 RDS327695:RDS327696 RNO327695:RNO327696 RXK327695:RXK327696 SHG327695:SHG327696 SRC327695:SRC327696 TAY327695:TAY327696 TKU327695:TKU327696 TUQ327695:TUQ327696 UEM327695:UEM327696 UOI327695:UOI327696 UYE327695:UYE327696 VIA327695:VIA327696 VRW327695:VRW327696 WBS327695:WBS327696 WLO327695:WLO327696 WVK327695:WVK327696 C393231:C393232 IY393231:IY393232 SU393231:SU393232 ACQ393231:ACQ393232 AMM393231:AMM393232 AWI393231:AWI393232 BGE393231:BGE393232 BQA393231:BQA393232 BZW393231:BZW393232 CJS393231:CJS393232 CTO393231:CTO393232 DDK393231:DDK393232 DNG393231:DNG393232 DXC393231:DXC393232 EGY393231:EGY393232 EQU393231:EQU393232 FAQ393231:FAQ393232 FKM393231:FKM393232 FUI393231:FUI393232 GEE393231:GEE393232 GOA393231:GOA393232 GXW393231:GXW393232 HHS393231:HHS393232 HRO393231:HRO393232 IBK393231:IBK393232 ILG393231:ILG393232 IVC393231:IVC393232 JEY393231:JEY393232 JOU393231:JOU393232 JYQ393231:JYQ393232 KIM393231:KIM393232 KSI393231:KSI393232 LCE393231:LCE393232 LMA393231:LMA393232 LVW393231:LVW393232 MFS393231:MFS393232 MPO393231:MPO393232 MZK393231:MZK393232 NJG393231:NJG393232 NTC393231:NTC393232 OCY393231:OCY393232 OMU393231:OMU393232 OWQ393231:OWQ393232 PGM393231:PGM393232 PQI393231:PQI393232 QAE393231:QAE393232 QKA393231:QKA393232 QTW393231:QTW393232 RDS393231:RDS393232 RNO393231:RNO393232 RXK393231:RXK393232 SHG393231:SHG393232 SRC393231:SRC393232 TAY393231:TAY393232 TKU393231:TKU393232 TUQ393231:TUQ393232 UEM393231:UEM393232 UOI393231:UOI393232 UYE393231:UYE393232 VIA393231:VIA393232 VRW393231:VRW393232 WBS393231:WBS393232 WLO393231:WLO393232 WVK393231:WVK393232 C458767:C458768 IY458767:IY458768 SU458767:SU458768 ACQ458767:ACQ458768 AMM458767:AMM458768 AWI458767:AWI458768 BGE458767:BGE458768 BQA458767:BQA458768 BZW458767:BZW458768 CJS458767:CJS458768 CTO458767:CTO458768 DDK458767:DDK458768 DNG458767:DNG458768 DXC458767:DXC458768 EGY458767:EGY458768 EQU458767:EQU458768 FAQ458767:FAQ458768 FKM458767:FKM458768 FUI458767:FUI458768 GEE458767:GEE458768 GOA458767:GOA458768 GXW458767:GXW458768 HHS458767:HHS458768 HRO458767:HRO458768 IBK458767:IBK458768 ILG458767:ILG458768 IVC458767:IVC458768 JEY458767:JEY458768 JOU458767:JOU458768 JYQ458767:JYQ458768 KIM458767:KIM458768 KSI458767:KSI458768 LCE458767:LCE458768 LMA458767:LMA458768 LVW458767:LVW458768 MFS458767:MFS458768 MPO458767:MPO458768 MZK458767:MZK458768 NJG458767:NJG458768 NTC458767:NTC458768 OCY458767:OCY458768 OMU458767:OMU458768 OWQ458767:OWQ458768 PGM458767:PGM458768 PQI458767:PQI458768 QAE458767:QAE458768 QKA458767:QKA458768 QTW458767:QTW458768 RDS458767:RDS458768 RNO458767:RNO458768 RXK458767:RXK458768 SHG458767:SHG458768 SRC458767:SRC458768 TAY458767:TAY458768 TKU458767:TKU458768 TUQ458767:TUQ458768 UEM458767:UEM458768 UOI458767:UOI458768 UYE458767:UYE458768 VIA458767:VIA458768 VRW458767:VRW458768 WBS458767:WBS458768 WLO458767:WLO458768 WVK458767:WVK458768 C524303:C524304 IY524303:IY524304 SU524303:SU524304 ACQ524303:ACQ524304 AMM524303:AMM524304 AWI524303:AWI524304 BGE524303:BGE524304 BQA524303:BQA524304 BZW524303:BZW524304 CJS524303:CJS524304 CTO524303:CTO524304 DDK524303:DDK524304 DNG524303:DNG524304 DXC524303:DXC524304 EGY524303:EGY524304 EQU524303:EQU524304 FAQ524303:FAQ524304 FKM524303:FKM524304 FUI524303:FUI524304 GEE524303:GEE524304 GOA524303:GOA524304 GXW524303:GXW524304 HHS524303:HHS524304 HRO524303:HRO524304 IBK524303:IBK524304 ILG524303:ILG524304 IVC524303:IVC524304 JEY524303:JEY524304 JOU524303:JOU524304 JYQ524303:JYQ524304 KIM524303:KIM524304 KSI524303:KSI524304 LCE524303:LCE524304 LMA524303:LMA524304 LVW524303:LVW524304 MFS524303:MFS524304 MPO524303:MPO524304 MZK524303:MZK524304 NJG524303:NJG524304 NTC524303:NTC524304 OCY524303:OCY524304 OMU524303:OMU524304 OWQ524303:OWQ524304 PGM524303:PGM524304 PQI524303:PQI524304 QAE524303:QAE524304 QKA524303:QKA524304 QTW524303:QTW524304 RDS524303:RDS524304 RNO524303:RNO524304 RXK524303:RXK524304 SHG524303:SHG524304 SRC524303:SRC524304 TAY524303:TAY524304 TKU524303:TKU524304 TUQ524303:TUQ524304 UEM524303:UEM524304 UOI524303:UOI524304 UYE524303:UYE524304 VIA524303:VIA524304 VRW524303:VRW524304 WBS524303:WBS524304 WLO524303:WLO524304 WVK524303:WVK524304 C589839:C589840 IY589839:IY589840 SU589839:SU589840 ACQ589839:ACQ589840 AMM589839:AMM589840 AWI589839:AWI589840 BGE589839:BGE589840 BQA589839:BQA589840 BZW589839:BZW589840 CJS589839:CJS589840 CTO589839:CTO589840 DDK589839:DDK589840 DNG589839:DNG589840 DXC589839:DXC589840 EGY589839:EGY589840 EQU589839:EQU589840 FAQ589839:FAQ589840 FKM589839:FKM589840 FUI589839:FUI589840 GEE589839:GEE589840 GOA589839:GOA589840 GXW589839:GXW589840 HHS589839:HHS589840 HRO589839:HRO589840 IBK589839:IBK589840 ILG589839:ILG589840 IVC589839:IVC589840 JEY589839:JEY589840 JOU589839:JOU589840 JYQ589839:JYQ589840 KIM589839:KIM589840 KSI589839:KSI589840 LCE589839:LCE589840 LMA589839:LMA589840 LVW589839:LVW589840 MFS589839:MFS589840 MPO589839:MPO589840 MZK589839:MZK589840 NJG589839:NJG589840 NTC589839:NTC589840 OCY589839:OCY589840 OMU589839:OMU589840 OWQ589839:OWQ589840 PGM589839:PGM589840 PQI589839:PQI589840 QAE589839:QAE589840 QKA589839:QKA589840 QTW589839:QTW589840 RDS589839:RDS589840 RNO589839:RNO589840 RXK589839:RXK589840 SHG589839:SHG589840 SRC589839:SRC589840 TAY589839:TAY589840 TKU589839:TKU589840 TUQ589839:TUQ589840 UEM589839:UEM589840 UOI589839:UOI589840 UYE589839:UYE589840 VIA589839:VIA589840 VRW589839:VRW589840 WBS589839:WBS589840 WLO589839:WLO589840 WVK589839:WVK589840 C655375:C655376 IY655375:IY655376 SU655375:SU655376 ACQ655375:ACQ655376 AMM655375:AMM655376 AWI655375:AWI655376 BGE655375:BGE655376 BQA655375:BQA655376 BZW655375:BZW655376 CJS655375:CJS655376 CTO655375:CTO655376 DDK655375:DDK655376 DNG655375:DNG655376 DXC655375:DXC655376 EGY655375:EGY655376 EQU655375:EQU655376 FAQ655375:FAQ655376 FKM655375:FKM655376 FUI655375:FUI655376 GEE655375:GEE655376 GOA655375:GOA655376 GXW655375:GXW655376 HHS655375:HHS655376 HRO655375:HRO655376 IBK655375:IBK655376 ILG655375:ILG655376 IVC655375:IVC655376 JEY655375:JEY655376 JOU655375:JOU655376 JYQ655375:JYQ655376 KIM655375:KIM655376 KSI655375:KSI655376 LCE655375:LCE655376 LMA655375:LMA655376 LVW655375:LVW655376 MFS655375:MFS655376 MPO655375:MPO655376 MZK655375:MZK655376 NJG655375:NJG655376 NTC655375:NTC655376 OCY655375:OCY655376 OMU655375:OMU655376 OWQ655375:OWQ655376 PGM655375:PGM655376 PQI655375:PQI655376 QAE655375:QAE655376 QKA655375:QKA655376 QTW655375:QTW655376 RDS655375:RDS655376 RNO655375:RNO655376 RXK655375:RXK655376 SHG655375:SHG655376 SRC655375:SRC655376 TAY655375:TAY655376 TKU655375:TKU655376 TUQ655375:TUQ655376 UEM655375:UEM655376 UOI655375:UOI655376 UYE655375:UYE655376 VIA655375:VIA655376 VRW655375:VRW655376 WBS655375:WBS655376 WLO655375:WLO655376 WVK655375:WVK655376 C720911:C720912 IY720911:IY720912 SU720911:SU720912 ACQ720911:ACQ720912 AMM720911:AMM720912 AWI720911:AWI720912 BGE720911:BGE720912 BQA720911:BQA720912 BZW720911:BZW720912 CJS720911:CJS720912 CTO720911:CTO720912 DDK720911:DDK720912 DNG720911:DNG720912 DXC720911:DXC720912 EGY720911:EGY720912 EQU720911:EQU720912 FAQ720911:FAQ720912 FKM720911:FKM720912 FUI720911:FUI720912 GEE720911:GEE720912 GOA720911:GOA720912 GXW720911:GXW720912 HHS720911:HHS720912 HRO720911:HRO720912 IBK720911:IBK720912 ILG720911:ILG720912 IVC720911:IVC720912 JEY720911:JEY720912 JOU720911:JOU720912 JYQ720911:JYQ720912 KIM720911:KIM720912 KSI720911:KSI720912 LCE720911:LCE720912 LMA720911:LMA720912 LVW720911:LVW720912 MFS720911:MFS720912 MPO720911:MPO720912 MZK720911:MZK720912 NJG720911:NJG720912 NTC720911:NTC720912 OCY720911:OCY720912 OMU720911:OMU720912 OWQ720911:OWQ720912 PGM720911:PGM720912 PQI720911:PQI720912 QAE720911:QAE720912 QKA720911:QKA720912 QTW720911:QTW720912 RDS720911:RDS720912 RNO720911:RNO720912 RXK720911:RXK720912 SHG720911:SHG720912 SRC720911:SRC720912 TAY720911:TAY720912 TKU720911:TKU720912 TUQ720911:TUQ720912 UEM720911:UEM720912 UOI720911:UOI720912 UYE720911:UYE720912 VIA720911:VIA720912 VRW720911:VRW720912 WBS720911:WBS720912 WLO720911:WLO720912 WVK720911:WVK720912 C786447:C786448 IY786447:IY786448 SU786447:SU786448 ACQ786447:ACQ786448 AMM786447:AMM786448 AWI786447:AWI786448 BGE786447:BGE786448 BQA786447:BQA786448 BZW786447:BZW786448 CJS786447:CJS786448 CTO786447:CTO786448 DDK786447:DDK786448 DNG786447:DNG786448 DXC786447:DXC786448 EGY786447:EGY786448 EQU786447:EQU786448 FAQ786447:FAQ786448 FKM786447:FKM786448 FUI786447:FUI786448 GEE786447:GEE786448 GOA786447:GOA786448 GXW786447:GXW786448 HHS786447:HHS786448 HRO786447:HRO786448 IBK786447:IBK786448 ILG786447:ILG786448 IVC786447:IVC786448 JEY786447:JEY786448 JOU786447:JOU786448 JYQ786447:JYQ786448 KIM786447:KIM786448 KSI786447:KSI786448 LCE786447:LCE786448 LMA786447:LMA786448 LVW786447:LVW786448 MFS786447:MFS786448 MPO786447:MPO786448 MZK786447:MZK786448 NJG786447:NJG786448 NTC786447:NTC786448 OCY786447:OCY786448 OMU786447:OMU786448 OWQ786447:OWQ786448 PGM786447:PGM786448 PQI786447:PQI786448 QAE786447:QAE786448 QKA786447:QKA786448 QTW786447:QTW786448 RDS786447:RDS786448 RNO786447:RNO786448 RXK786447:RXK786448 SHG786447:SHG786448 SRC786447:SRC786448 TAY786447:TAY786448 TKU786447:TKU786448 TUQ786447:TUQ786448 UEM786447:UEM786448 UOI786447:UOI786448 UYE786447:UYE786448 VIA786447:VIA786448 VRW786447:VRW786448 WBS786447:WBS786448 WLO786447:WLO786448 WVK786447:WVK786448 C851983:C851984 IY851983:IY851984 SU851983:SU851984 ACQ851983:ACQ851984 AMM851983:AMM851984 AWI851983:AWI851984 BGE851983:BGE851984 BQA851983:BQA851984 BZW851983:BZW851984 CJS851983:CJS851984 CTO851983:CTO851984 DDK851983:DDK851984 DNG851983:DNG851984 DXC851983:DXC851984 EGY851983:EGY851984 EQU851983:EQU851984 FAQ851983:FAQ851984 FKM851983:FKM851984 FUI851983:FUI851984 GEE851983:GEE851984 GOA851983:GOA851984 GXW851983:GXW851984 HHS851983:HHS851984 HRO851983:HRO851984 IBK851983:IBK851984 ILG851983:ILG851984 IVC851983:IVC851984 JEY851983:JEY851984 JOU851983:JOU851984 JYQ851983:JYQ851984 KIM851983:KIM851984 KSI851983:KSI851984 LCE851983:LCE851984 LMA851983:LMA851984 LVW851983:LVW851984 MFS851983:MFS851984 MPO851983:MPO851984 MZK851983:MZK851984 NJG851983:NJG851984 NTC851983:NTC851984 OCY851983:OCY851984 OMU851983:OMU851984 OWQ851983:OWQ851984 PGM851983:PGM851984 PQI851983:PQI851984 QAE851983:QAE851984 QKA851983:QKA851984 QTW851983:QTW851984 RDS851983:RDS851984 RNO851983:RNO851984 RXK851983:RXK851984 SHG851983:SHG851984 SRC851983:SRC851984 TAY851983:TAY851984 TKU851983:TKU851984 TUQ851983:TUQ851984 UEM851983:UEM851984 UOI851983:UOI851984 UYE851983:UYE851984 VIA851983:VIA851984 VRW851983:VRW851984 WBS851983:WBS851984 WLO851983:WLO851984 WVK851983:WVK851984 C917519:C917520 IY917519:IY917520 SU917519:SU917520 ACQ917519:ACQ917520 AMM917519:AMM917520 AWI917519:AWI917520 BGE917519:BGE917520 BQA917519:BQA917520 BZW917519:BZW917520 CJS917519:CJS917520 CTO917519:CTO917520 DDK917519:DDK917520 DNG917519:DNG917520 DXC917519:DXC917520 EGY917519:EGY917520 EQU917519:EQU917520 FAQ917519:FAQ917520 FKM917519:FKM917520 FUI917519:FUI917520 GEE917519:GEE917520 GOA917519:GOA917520 GXW917519:GXW917520 HHS917519:HHS917520 HRO917519:HRO917520 IBK917519:IBK917520 ILG917519:ILG917520 IVC917519:IVC917520 JEY917519:JEY917520 JOU917519:JOU917520 JYQ917519:JYQ917520 KIM917519:KIM917520 KSI917519:KSI917520 LCE917519:LCE917520 LMA917519:LMA917520 LVW917519:LVW917520 MFS917519:MFS917520 MPO917519:MPO917520 MZK917519:MZK917520 NJG917519:NJG917520 NTC917519:NTC917520 OCY917519:OCY917520 OMU917519:OMU917520 OWQ917519:OWQ917520 PGM917519:PGM917520 PQI917519:PQI917520 QAE917519:QAE917520 QKA917519:QKA917520 QTW917519:QTW917520 RDS917519:RDS917520 RNO917519:RNO917520 RXK917519:RXK917520 SHG917519:SHG917520 SRC917519:SRC917520 TAY917519:TAY917520 TKU917519:TKU917520 TUQ917519:TUQ917520 UEM917519:UEM917520 UOI917519:UOI917520 UYE917519:UYE917520 VIA917519:VIA917520 VRW917519:VRW917520 WBS917519:WBS917520 WLO917519:WLO917520 WVK917519:WVK917520 C983055:C983056 IY983055:IY983056 SU983055:SU983056 ACQ983055:ACQ983056 AMM983055:AMM983056 AWI983055:AWI983056 BGE983055:BGE983056 BQA983055:BQA983056 BZW983055:BZW983056 CJS983055:CJS983056 CTO983055:CTO983056 DDK983055:DDK983056 DNG983055:DNG983056 DXC983055:DXC983056 EGY983055:EGY983056 EQU983055:EQU983056 FAQ983055:FAQ983056 FKM983055:FKM983056 FUI983055:FUI983056 GEE983055:GEE983056 GOA983055:GOA983056 GXW983055:GXW983056 HHS983055:HHS983056 HRO983055:HRO983056 IBK983055:IBK983056 ILG983055:ILG983056 IVC983055:IVC983056 JEY983055:JEY983056 JOU983055:JOU983056 JYQ983055:JYQ983056 KIM983055:KIM983056 KSI983055:KSI983056 LCE983055:LCE983056 LMA983055:LMA983056 LVW983055:LVW983056 MFS983055:MFS983056 MPO983055:MPO983056 MZK983055:MZK983056 NJG983055:NJG983056 NTC983055:NTC983056 OCY983055:OCY983056 OMU983055:OMU983056 OWQ983055:OWQ983056 PGM983055:PGM983056 PQI983055:PQI983056 QAE983055:QAE983056 QKA983055:QKA983056 QTW983055:QTW983056 RDS983055:RDS983056 RNO983055:RNO983056 RXK983055:RXK983056 SHG983055:SHG983056 SRC983055:SRC983056 TAY983055:TAY983056 TKU983055:TKU983056 TUQ983055:TUQ983056 UEM983055:UEM983056 UOI983055:UOI983056 UYE983055:UYE983056 VIA983055:VIA983056 VRW983055:VRW983056 WBS983055:WBS983056 WLO983055:WLO983056 WVK983055:WVK983056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ECCBDBEA-57EC-4B5B-86C2-AF8F50FFA164}">
      <formula1>0</formula1>
      <formula2>6</formula2>
    </dataValidation>
    <dataValidation type="list" allowBlank="1" showInputMessage="1" showErrorMessage="1" sqref="C13:D14 IY13:IZ14 SU13:SV14 ACQ13:ACR14 AMM13:AMN14 AWI13:AWJ14 BGE13:BGF14 BQA13:BQB14 BZW13:BZX14 CJS13:CJT14 CTO13:CTP14 DDK13:DDL14 DNG13:DNH14 DXC13:DXD14 EGY13:EGZ14 EQU13:EQV14 FAQ13:FAR14 FKM13:FKN14 FUI13:FUJ14 GEE13:GEF14 GOA13:GOB14 GXW13:GXX14 HHS13:HHT14 HRO13:HRP14 IBK13:IBL14 ILG13:ILH14 IVC13:IVD14 JEY13:JEZ14 JOU13:JOV14 JYQ13:JYR14 KIM13:KIN14 KSI13:KSJ14 LCE13:LCF14 LMA13:LMB14 LVW13:LVX14 MFS13:MFT14 MPO13:MPP14 MZK13:MZL14 NJG13:NJH14 NTC13:NTD14 OCY13:OCZ14 OMU13:OMV14 OWQ13:OWR14 PGM13:PGN14 PQI13:PQJ14 QAE13:QAF14 QKA13:QKB14 QTW13:QTX14 RDS13:RDT14 RNO13:RNP14 RXK13:RXL14 SHG13:SHH14 SRC13:SRD14 TAY13:TAZ14 TKU13:TKV14 TUQ13:TUR14 UEM13:UEN14 UOI13:UOJ14 UYE13:UYF14 VIA13:VIB14 VRW13:VRX14 WBS13:WBT14 WLO13:WLP14 WVK13:WVL14 C65549:D65550 IY65549:IZ65550 SU65549:SV65550 ACQ65549:ACR65550 AMM65549:AMN65550 AWI65549:AWJ65550 BGE65549:BGF65550 BQA65549:BQB65550 BZW65549:BZX65550 CJS65549:CJT65550 CTO65549:CTP65550 DDK65549:DDL65550 DNG65549:DNH65550 DXC65549:DXD65550 EGY65549:EGZ65550 EQU65549:EQV65550 FAQ65549:FAR65550 FKM65549:FKN65550 FUI65549:FUJ65550 GEE65549:GEF65550 GOA65549:GOB65550 GXW65549:GXX65550 HHS65549:HHT65550 HRO65549:HRP65550 IBK65549:IBL65550 ILG65549:ILH65550 IVC65549:IVD65550 JEY65549:JEZ65550 JOU65549:JOV65550 JYQ65549:JYR65550 KIM65549:KIN65550 KSI65549:KSJ65550 LCE65549:LCF65550 LMA65549:LMB65550 LVW65549:LVX65550 MFS65549:MFT65550 MPO65549:MPP65550 MZK65549:MZL65550 NJG65549:NJH65550 NTC65549:NTD65550 OCY65549:OCZ65550 OMU65549:OMV65550 OWQ65549:OWR65550 PGM65549:PGN65550 PQI65549:PQJ65550 QAE65549:QAF65550 QKA65549:QKB65550 QTW65549:QTX65550 RDS65549:RDT65550 RNO65549:RNP65550 RXK65549:RXL65550 SHG65549:SHH65550 SRC65549:SRD65550 TAY65549:TAZ65550 TKU65549:TKV65550 TUQ65549:TUR65550 UEM65549:UEN65550 UOI65549:UOJ65550 UYE65549:UYF65550 VIA65549:VIB65550 VRW65549:VRX65550 WBS65549:WBT65550 WLO65549:WLP65550 WVK65549:WVL65550 C131085:D131086 IY131085:IZ131086 SU131085:SV131086 ACQ131085:ACR131086 AMM131085:AMN131086 AWI131085:AWJ131086 BGE131085:BGF131086 BQA131085:BQB131086 BZW131085:BZX131086 CJS131085:CJT131086 CTO131085:CTP131086 DDK131085:DDL131086 DNG131085:DNH131086 DXC131085:DXD131086 EGY131085:EGZ131086 EQU131085:EQV131086 FAQ131085:FAR131086 FKM131085:FKN131086 FUI131085:FUJ131086 GEE131085:GEF131086 GOA131085:GOB131086 GXW131085:GXX131086 HHS131085:HHT131086 HRO131085:HRP131086 IBK131085:IBL131086 ILG131085:ILH131086 IVC131085:IVD131086 JEY131085:JEZ131086 JOU131085:JOV131086 JYQ131085:JYR131086 KIM131085:KIN131086 KSI131085:KSJ131086 LCE131085:LCF131086 LMA131085:LMB131086 LVW131085:LVX131086 MFS131085:MFT131086 MPO131085:MPP131086 MZK131085:MZL131086 NJG131085:NJH131086 NTC131085:NTD131086 OCY131085:OCZ131086 OMU131085:OMV131086 OWQ131085:OWR131086 PGM131085:PGN131086 PQI131085:PQJ131086 QAE131085:QAF131086 QKA131085:QKB131086 QTW131085:QTX131086 RDS131085:RDT131086 RNO131085:RNP131086 RXK131085:RXL131086 SHG131085:SHH131086 SRC131085:SRD131086 TAY131085:TAZ131086 TKU131085:TKV131086 TUQ131085:TUR131086 UEM131085:UEN131086 UOI131085:UOJ131086 UYE131085:UYF131086 VIA131085:VIB131086 VRW131085:VRX131086 WBS131085:WBT131086 WLO131085:WLP131086 WVK131085:WVL131086 C196621:D196622 IY196621:IZ196622 SU196621:SV196622 ACQ196621:ACR196622 AMM196621:AMN196622 AWI196621:AWJ196622 BGE196621:BGF196622 BQA196621:BQB196622 BZW196621:BZX196622 CJS196621:CJT196622 CTO196621:CTP196622 DDK196621:DDL196622 DNG196621:DNH196622 DXC196621:DXD196622 EGY196621:EGZ196622 EQU196621:EQV196622 FAQ196621:FAR196622 FKM196621:FKN196622 FUI196621:FUJ196622 GEE196621:GEF196622 GOA196621:GOB196622 GXW196621:GXX196622 HHS196621:HHT196622 HRO196621:HRP196622 IBK196621:IBL196622 ILG196621:ILH196622 IVC196621:IVD196622 JEY196621:JEZ196622 JOU196621:JOV196622 JYQ196621:JYR196622 KIM196621:KIN196622 KSI196621:KSJ196622 LCE196621:LCF196622 LMA196621:LMB196622 LVW196621:LVX196622 MFS196621:MFT196622 MPO196621:MPP196622 MZK196621:MZL196622 NJG196621:NJH196622 NTC196621:NTD196622 OCY196621:OCZ196622 OMU196621:OMV196622 OWQ196621:OWR196622 PGM196621:PGN196622 PQI196621:PQJ196622 QAE196621:QAF196622 QKA196621:QKB196622 QTW196621:QTX196622 RDS196621:RDT196622 RNO196621:RNP196622 RXK196621:RXL196622 SHG196621:SHH196622 SRC196621:SRD196622 TAY196621:TAZ196622 TKU196621:TKV196622 TUQ196621:TUR196622 UEM196621:UEN196622 UOI196621:UOJ196622 UYE196621:UYF196622 VIA196621:VIB196622 VRW196621:VRX196622 WBS196621:WBT196622 WLO196621:WLP196622 WVK196621:WVL196622 C262157:D262158 IY262157:IZ262158 SU262157:SV262158 ACQ262157:ACR262158 AMM262157:AMN262158 AWI262157:AWJ262158 BGE262157:BGF262158 BQA262157:BQB262158 BZW262157:BZX262158 CJS262157:CJT262158 CTO262157:CTP262158 DDK262157:DDL262158 DNG262157:DNH262158 DXC262157:DXD262158 EGY262157:EGZ262158 EQU262157:EQV262158 FAQ262157:FAR262158 FKM262157:FKN262158 FUI262157:FUJ262158 GEE262157:GEF262158 GOA262157:GOB262158 GXW262157:GXX262158 HHS262157:HHT262158 HRO262157:HRP262158 IBK262157:IBL262158 ILG262157:ILH262158 IVC262157:IVD262158 JEY262157:JEZ262158 JOU262157:JOV262158 JYQ262157:JYR262158 KIM262157:KIN262158 KSI262157:KSJ262158 LCE262157:LCF262158 LMA262157:LMB262158 LVW262157:LVX262158 MFS262157:MFT262158 MPO262157:MPP262158 MZK262157:MZL262158 NJG262157:NJH262158 NTC262157:NTD262158 OCY262157:OCZ262158 OMU262157:OMV262158 OWQ262157:OWR262158 PGM262157:PGN262158 PQI262157:PQJ262158 QAE262157:QAF262158 QKA262157:QKB262158 QTW262157:QTX262158 RDS262157:RDT262158 RNO262157:RNP262158 RXK262157:RXL262158 SHG262157:SHH262158 SRC262157:SRD262158 TAY262157:TAZ262158 TKU262157:TKV262158 TUQ262157:TUR262158 UEM262157:UEN262158 UOI262157:UOJ262158 UYE262157:UYF262158 VIA262157:VIB262158 VRW262157:VRX262158 WBS262157:WBT262158 WLO262157:WLP262158 WVK262157:WVL262158 C327693:D327694 IY327693:IZ327694 SU327693:SV327694 ACQ327693:ACR327694 AMM327693:AMN327694 AWI327693:AWJ327694 BGE327693:BGF327694 BQA327693:BQB327694 BZW327693:BZX327694 CJS327693:CJT327694 CTO327693:CTP327694 DDK327693:DDL327694 DNG327693:DNH327694 DXC327693:DXD327694 EGY327693:EGZ327694 EQU327693:EQV327694 FAQ327693:FAR327694 FKM327693:FKN327694 FUI327693:FUJ327694 GEE327693:GEF327694 GOA327693:GOB327694 GXW327693:GXX327694 HHS327693:HHT327694 HRO327693:HRP327694 IBK327693:IBL327694 ILG327693:ILH327694 IVC327693:IVD327694 JEY327693:JEZ327694 JOU327693:JOV327694 JYQ327693:JYR327694 KIM327693:KIN327694 KSI327693:KSJ327694 LCE327693:LCF327694 LMA327693:LMB327694 LVW327693:LVX327694 MFS327693:MFT327694 MPO327693:MPP327694 MZK327693:MZL327694 NJG327693:NJH327694 NTC327693:NTD327694 OCY327693:OCZ327694 OMU327693:OMV327694 OWQ327693:OWR327694 PGM327693:PGN327694 PQI327693:PQJ327694 QAE327693:QAF327694 QKA327693:QKB327694 QTW327693:QTX327694 RDS327693:RDT327694 RNO327693:RNP327694 RXK327693:RXL327694 SHG327693:SHH327694 SRC327693:SRD327694 TAY327693:TAZ327694 TKU327693:TKV327694 TUQ327693:TUR327694 UEM327693:UEN327694 UOI327693:UOJ327694 UYE327693:UYF327694 VIA327693:VIB327694 VRW327693:VRX327694 WBS327693:WBT327694 WLO327693:WLP327694 WVK327693:WVL327694 C393229:D393230 IY393229:IZ393230 SU393229:SV393230 ACQ393229:ACR393230 AMM393229:AMN393230 AWI393229:AWJ393230 BGE393229:BGF393230 BQA393229:BQB393230 BZW393229:BZX393230 CJS393229:CJT393230 CTO393229:CTP393230 DDK393229:DDL393230 DNG393229:DNH393230 DXC393229:DXD393230 EGY393229:EGZ393230 EQU393229:EQV393230 FAQ393229:FAR393230 FKM393229:FKN393230 FUI393229:FUJ393230 GEE393229:GEF393230 GOA393229:GOB393230 GXW393229:GXX393230 HHS393229:HHT393230 HRO393229:HRP393230 IBK393229:IBL393230 ILG393229:ILH393230 IVC393229:IVD393230 JEY393229:JEZ393230 JOU393229:JOV393230 JYQ393229:JYR393230 KIM393229:KIN393230 KSI393229:KSJ393230 LCE393229:LCF393230 LMA393229:LMB393230 LVW393229:LVX393230 MFS393229:MFT393230 MPO393229:MPP393230 MZK393229:MZL393230 NJG393229:NJH393230 NTC393229:NTD393230 OCY393229:OCZ393230 OMU393229:OMV393230 OWQ393229:OWR393230 PGM393229:PGN393230 PQI393229:PQJ393230 QAE393229:QAF393230 QKA393229:QKB393230 QTW393229:QTX393230 RDS393229:RDT393230 RNO393229:RNP393230 RXK393229:RXL393230 SHG393229:SHH393230 SRC393229:SRD393230 TAY393229:TAZ393230 TKU393229:TKV393230 TUQ393229:TUR393230 UEM393229:UEN393230 UOI393229:UOJ393230 UYE393229:UYF393230 VIA393229:VIB393230 VRW393229:VRX393230 WBS393229:WBT393230 WLO393229:WLP393230 WVK393229:WVL393230 C458765:D458766 IY458765:IZ458766 SU458765:SV458766 ACQ458765:ACR458766 AMM458765:AMN458766 AWI458765:AWJ458766 BGE458765:BGF458766 BQA458765:BQB458766 BZW458765:BZX458766 CJS458765:CJT458766 CTO458765:CTP458766 DDK458765:DDL458766 DNG458765:DNH458766 DXC458765:DXD458766 EGY458765:EGZ458766 EQU458765:EQV458766 FAQ458765:FAR458766 FKM458765:FKN458766 FUI458765:FUJ458766 GEE458765:GEF458766 GOA458765:GOB458766 GXW458765:GXX458766 HHS458765:HHT458766 HRO458765:HRP458766 IBK458765:IBL458766 ILG458765:ILH458766 IVC458765:IVD458766 JEY458765:JEZ458766 JOU458765:JOV458766 JYQ458765:JYR458766 KIM458765:KIN458766 KSI458765:KSJ458766 LCE458765:LCF458766 LMA458765:LMB458766 LVW458765:LVX458766 MFS458765:MFT458766 MPO458765:MPP458766 MZK458765:MZL458766 NJG458765:NJH458766 NTC458765:NTD458766 OCY458765:OCZ458766 OMU458765:OMV458766 OWQ458765:OWR458766 PGM458765:PGN458766 PQI458765:PQJ458766 QAE458765:QAF458766 QKA458765:QKB458766 QTW458765:QTX458766 RDS458765:RDT458766 RNO458765:RNP458766 RXK458765:RXL458766 SHG458765:SHH458766 SRC458765:SRD458766 TAY458765:TAZ458766 TKU458765:TKV458766 TUQ458765:TUR458766 UEM458765:UEN458766 UOI458765:UOJ458766 UYE458765:UYF458766 VIA458765:VIB458766 VRW458765:VRX458766 WBS458765:WBT458766 WLO458765:WLP458766 WVK458765:WVL458766 C524301:D524302 IY524301:IZ524302 SU524301:SV524302 ACQ524301:ACR524302 AMM524301:AMN524302 AWI524301:AWJ524302 BGE524301:BGF524302 BQA524301:BQB524302 BZW524301:BZX524302 CJS524301:CJT524302 CTO524301:CTP524302 DDK524301:DDL524302 DNG524301:DNH524302 DXC524301:DXD524302 EGY524301:EGZ524302 EQU524301:EQV524302 FAQ524301:FAR524302 FKM524301:FKN524302 FUI524301:FUJ524302 GEE524301:GEF524302 GOA524301:GOB524302 GXW524301:GXX524302 HHS524301:HHT524302 HRO524301:HRP524302 IBK524301:IBL524302 ILG524301:ILH524302 IVC524301:IVD524302 JEY524301:JEZ524302 JOU524301:JOV524302 JYQ524301:JYR524302 KIM524301:KIN524302 KSI524301:KSJ524302 LCE524301:LCF524302 LMA524301:LMB524302 LVW524301:LVX524302 MFS524301:MFT524302 MPO524301:MPP524302 MZK524301:MZL524302 NJG524301:NJH524302 NTC524301:NTD524302 OCY524301:OCZ524302 OMU524301:OMV524302 OWQ524301:OWR524302 PGM524301:PGN524302 PQI524301:PQJ524302 QAE524301:QAF524302 QKA524301:QKB524302 QTW524301:QTX524302 RDS524301:RDT524302 RNO524301:RNP524302 RXK524301:RXL524302 SHG524301:SHH524302 SRC524301:SRD524302 TAY524301:TAZ524302 TKU524301:TKV524302 TUQ524301:TUR524302 UEM524301:UEN524302 UOI524301:UOJ524302 UYE524301:UYF524302 VIA524301:VIB524302 VRW524301:VRX524302 WBS524301:WBT524302 WLO524301:WLP524302 WVK524301:WVL524302 C589837:D589838 IY589837:IZ589838 SU589837:SV589838 ACQ589837:ACR589838 AMM589837:AMN589838 AWI589837:AWJ589838 BGE589837:BGF589838 BQA589837:BQB589838 BZW589837:BZX589838 CJS589837:CJT589838 CTO589837:CTP589838 DDK589837:DDL589838 DNG589837:DNH589838 DXC589837:DXD589838 EGY589837:EGZ589838 EQU589837:EQV589838 FAQ589837:FAR589838 FKM589837:FKN589838 FUI589837:FUJ589838 GEE589837:GEF589838 GOA589837:GOB589838 GXW589837:GXX589838 HHS589837:HHT589838 HRO589837:HRP589838 IBK589837:IBL589838 ILG589837:ILH589838 IVC589837:IVD589838 JEY589837:JEZ589838 JOU589837:JOV589838 JYQ589837:JYR589838 KIM589837:KIN589838 KSI589837:KSJ589838 LCE589837:LCF589838 LMA589837:LMB589838 LVW589837:LVX589838 MFS589837:MFT589838 MPO589837:MPP589838 MZK589837:MZL589838 NJG589837:NJH589838 NTC589837:NTD589838 OCY589837:OCZ589838 OMU589837:OMV589838 OWQ589837:OWR589838 PGM589837:PGN589838 PQI589837:PQJ589838 QAE589837:QAF589838 QKA589837:QKB589838 QTW589837:QTX589838 RDS589837:RDT589838 RNO589837:RNP589838 RXK589837:RXL589838 SHG589837:SHH589838 SRC589837:SRD589838 TAY589837:TAZ589838 TKU589837:TKV589838 TUQ589837:TUR589838 UEM589837:UEN589838 UOI589837:UOJ589838 UYE589837:UYF589838 VIA589837:VIB589838 VRW589837:VRX589838 WBS589837:WBT589838 WLO589837:WLP589838 WVK589837:WVL589838 C655373:D655374 IY655373:IZ655374 SU655373:SV655374 ACQ655373:ACR655374 AMM655373:AMN655374 AWI655373:AWJ655374 BGE655373:BGF655374 BQA655373:BQB655374 BZW655373:BZX655374 CJS655373:CJT655374 CTO655373:CTP655374 DDK655373:DDL655374 DNG655373:DNH655374 DXC655373:DXD655374 EGY655373:EGZ655374 EQU655373:EQV655374 FAQ655373:FAR655374 FKM655373:FKN655374 FUI655373:FUJ655374 GEE655373:GEF655374 GOA655373:GOB655374 GXW655373:GXX655374 HHS655373:HHT655374 HRO655373:HRP655374 IBK655373:IBL655374 ILG655373:ILH655374 IVC655373:IVD655374 JEY655373:JEZ655374 JOU655373:JOV655374 JYQ655373:JYR655374 KIM655373:KIN655374 KSI655373:KSJ655374 LCE655373:LCF655374 LMA655373:LMB655374 LVW655373:LVX655374 MFS655373:MFT655374 MPO655373:MPP655374 MZK655373:MZL655374 NJG655373:NJH655374 NTC655373:NTD655374 OCY655373:OCZ655374 OMU655373:OMV655374 OWQ655373:OWR655374 PGM655373:PGN655374 PQI655373:PQJ655374 QAE655373:QAF655374 QKA655373:QKB655374 QTW655373:QTX655374 RDS655373:RDT655374 RNO655373:RNP655374 RXK655373:RXL655374 SHG655373:SHH655374 SRC655373:SRD655374 TAY655373:TAZ655374 TKU655373:TKV655374 TUQ655373:TUR655374 UEM655373:UEN655374 UOI655373:UOJ655374 UYE655373:UYF655374 VIA655373:VIB655374 VRW655373:VRX655374 WBS655373:WBT655374 WLO655373:WLP655374 WVK655373:WVL655374 C720909:D720910 IY720909:IZ720910 SU720909:SV720910 ACQ720909:ACR720910 AMM720909:AMN720910 AWI720909:AWJ720910 BGE720909:BGF720910 BQA720909:BQB720910 BZW720909:BZX720910 CJS720909:CJT720910 CTO720909:CTP720910 DDK720909:DDL720910 DNG720909:DNH720910 DXC720909:DXD720910 EGY720909:EGZ720910 EQU720909:EQV720910 FAQ720909:FAR720910 FKM720909:FKN720910 FUI720909:FUJ720910 GEE720909:GEF720910 GOA720909:GOB720910 GXW720909:GXX720910 HHS720909:HHT720910 HRO720909:HRP720910 IBK720909:IBL720910 ILG720909:ILH720910 IVC720909:IVD720910 JEY720909:JEZ720910 JOU720909:JOV720910 JYQ720909:JYR720910 KIM720909:KIN720910 KSI720909:KSJ720910 LCE720909:LCF720910 LMA720909:LMB720910 LVW720909:LVX720910 MFS720909:MFT720910 MPO720909:MPP720910 MZK720909:MZL720910 NJG720909:NJH720910 NTC720909:NTD720910 OCY720909:OCZ720910 OMU720909:OMV720910 OWQ720909:OWR720910 PGM720909:PGN720910 PQI720909:PQJ720910 QAE720909:QAF720910 QKA720909:QKB720910 QTW720909:QTX720910 RDS720909:RDT720910 RNO720909:RNP720910 RXK720909:RXL720910 SHG720909:SHH720910 SRC720909:SRD720910 TAY720909:TAZ720910 TKU720909:TKV720910 TUQ720909:TUR720910 UEM720909:UEN720910 UOI720909:UOJ720910 UYE720909:UYF720910 VIA720909:VIB720910 VRW720909:VRX720910 WBS720909:WBT720910 WLO720909:WLP720910 WVK720909:WVL720910 C786445:D786446 IY786445:IZ786446 SU786445:SV786446 ACQ786445:ACR786446 AMM786445:AMN786446 AWI786445:AWJ786446 BGE786445:BGF786446 BQA786445:BQB786446 BZW786445:BZX786446 CJS786445:CJT786446 CTO786445:CTP786446 DDK786445:DDL786446 DNG786445:DNH786446 DXC786445:DXD786446 EGY786445:EGZ786446 EQU786445:EQV786446 FAQ786445:FAR786446 FKM786445:FKN786446 FUI786445:FUJ786446 GEE786445:GEF786446 GOA786445:GOB786446 GXW786445:GXX786446 HHS786445:HHT786446 HRO786445:HRP786446 IBK786445:IBL786446 ILG786445:ILH786446 IVC786445:IVD786446 JEY786445:JEZ786446 JOU786445:JOV786446 JYQ786445:JYR786446 KIM786445:KIN786446 KSI786445:KSJ786446 LCE786445:LCF786446 LMA786445:LMB786446 LVW786445:LVX786446 MFS786445:MFT786446 MPO786445:MPP786446 MZK786445:MZL786446 NJG786445:NJH786446 NTC786445:NTD786446 OCY786445:OCZ786446 OMU786445:OMV786446 OWQ786445:OWR786446 PGM786445:PGN786446 PQI786445:PQJ786446 QAE786445:QAF786446 QKA786445:QKB786446 QTW786445:QTX786446 RDS786445:RDT786446 RNO786445:RNP786446 RXK786445:RXL786446 SHG786445:SHH786446 SRC786445:SRD786446 TAY786445:TAZ786446 TKU786445:TKV786446 TUQ786445:TUR786446 UEM786445:UEN786446 UOI786445:UOJ786446 UYE786445:UYF786446 VIA786445:VIB786446 VRW786445:VRX786446 WBS786445:WBT786446 WLO786445:WLP786446 WVK786445:WVL786446 C851981:D851982 IY851981:IZ851982 SU851981:SV851982 ACQ851981:ACR851982 AMM851981:AMN851982 AWI851981:AWJ851982 BGE851981:BGF851982 BQA851981:BQB851982 BZW851981:BZX851982 CJS851981:CJT851982 CTO851981:CTP851982 DDK851981:DDL851982 DNG851981:DNH851982 DXC851981:DXD851982 EGY851981:EGZ851982 EQU851981:EQV851982 FAQ851981:FAR851982 FKM851981:FKN851982 FUI851981:FUJ851982 GEE851981:GEF851982 GOA851981:GOB851982 GXW851981:GXX851982 HHS851981:HHT851982 HRO851981:HRP851982 IBK851981:IBL851982 ILG851981:ILH851982 IVC851981:IVD851982 JEY851981:JEZ851982 JOU851981:JOV851982 JYQ851981:JYR851982 KIM851981:KIN851982 KSI851981:KSJ851982 LCE851981:LCF851982 LMA851981:LMB851982 LVW851981:LVX851982 MFS851981:MFT851982 MPO851981:MPP851982 MZK851981:MZL851982 NJG851981:NJH851982 NTC851981:NTD851982 OCY851981:OCZ851982 OMU851981:OMV851982 OWQ851981:OWR851982 PGM851981:PGN851982 PQI851981:PQJ851982 QAE851981:QAF851982 QKA851981:QKB851982 QTW851981:QTX851982 RDS851981:RDT851982 RNO851981:RNP851982 RXK851981:RXL851982 SHG851981:SHH851982 SRC851981:SRD851982 TAY851981:TAZ851982 TKU851981:TKV851982 TUQ851981:TUR851982 UEM851981:UEN851982 UOI851981:UOJ851982 UYE851981:UYF851982 VIA851981:VIB851982 VRW851981:VRX851982 WBS851981:WBT851982 WLO851981:WLP851982 WVK851981:WVL851982 C917517:D917518 IY917517:IZ917518 SU917517:SV917518 ACQ917517:ACR917518 AMM917517:AMN917518 AWI917517:AWJ917518 BGE917517:BGF917518 BQA917517:BQB917518 BZW917517:BZX917518 CJS917517:CJT917518 CTO917517:CTP917518 DDK917517:DDL917518 DNG917517:DNH917518 DXC917517:DXD917518 EGY917517:EGZ917518 EQU917517:EQV917518 FAQ917517:FAR917518 FKM917517:FKN917518 FUI917517:FUJ917518 GEE917517:GEF917518 GOA917517:GOB917518 GXW917517:GXX917518 HHS917517:HHT917518 HRO917517:HRP917518 IBK917517:IBL917518 ILG917517:ILH917518 IVC917517:IVD917518 JEY917517:JEZ917518 JOU917517:JOV917518 JYQ917517:JYR917518 KIM917517:KIN917518 KSI917517:KSJ917518 LCE917517:LCF917518 LMA917517:LMB917518 LVW917517:LVX917518 MFS917517:MFT917518 MPO917517:MPP917518 MZK917517:MZL917518 NJG917517:NJH917518 NTC917517:NTD917518 OCY917517:OCZ917518 OMU917517:OMV917518 OWQ917517:OWR917518 PGM917517:PGN917518 PQI917517:PQJ917518 QAE917517:QAF917518 QKA917517:QKB917518 QTW917517:QTX917518 RDS917517:RDT917518 RNO917517:RNP917518 RXK917517:RXL917518 SHG917517:SHH917518 SRC917517:SRD917518 TAY917517:TAZ917518 TKU917517:TKV917518 TUQ917517:TUR917518 UEM917517:UEN917518 UOI917517:UOJ917518 UYE917517:UYF917518 VIA917517:VIB917518 VRW917517:VRX917518 WBS917517:WBT917518 WLO917517:WLP917518 WVK917517:WVL917518 C983053:D983054 IY983053:IZ983054 SU983053:SV983054 ACQ983053:ACR983054 AMM983053:AMN983054 AWI983053:AWJ983054 BGE983053:BGF983054 BQA983053:BQB983054 BZW983053:BZX983054 CJS983053:CJT983054 CTO983053:CTP983054 DDK983053:DDL983054 DNG983053:DNH983054 DXC983053:DXD983054 EGY983053:EGZ983054 EQU983053:EQV983054 FAQ983053:FAR983054 FKM983053:FKN983054 FUI983053:FUJ983054 GEE983053:GEF983054 GOA983053:GOB983054 GXW983053:GXX983054 HHS983053:HHT983054 HRO983053:HRP983054 IBK983053:IBL983054 ILG983053:ILH983054 IVC983053:IVD983054 JEY983053:JEZ983054 JOU983053:JOV983054 JYQ983053:JYR983054 KIM983053:KIN983054 KSI983053:KSJ983054 LCE983053:LCF983054 LMA983053:LMB983054 LVW983053:LVX983054 MFS983053:MFT983054 MPO983053:MPP983054 MZK983053:MZL983054 NJG983053:NJH983054 NTC983053:NTD983054 OCY983053:OCZ983054 OMU983053:OMV983054 OWQ983053:OWR983054 PGM983053:PGN983054 PQI983053:PQJ983054 QAE983053:QAF983054 QKA983053:QKB983054 QTW983053:QTX983054 RDS983053:RDT983054 RNO983053:RNP983054 RXK983053:RXL983054 SHG983053:SHH983054 SRC983053:SRD983054 TAY983053:TAZ983054 TKU983053:TKV983054 TUQ983053:TUR983054 UEM983053:UEN983054 UOI983053:UOJ983054 UYE983053:UYF983054 VIA983053:VIB983054 VRW983053:VRX983054 WBS983053:WBT983054 WLO983053:WLP983054 WVK983053:WVL983054" xr:uid="{10ECF1C3-C67C-46A0-BD41-BA54D56F6828}">
      <formula1>$B$75:$B$77</formula1>
    </dataValidation>
  </dataValidations>
  <pageMargins left="0.51181102362204722" right="0.51181102362204722" top="0.39370078740157483" bottom="0.39370078740157483" header="0.51181102362204722" footer="0.51181102362204722"/>
  <pageSetup paperSize="9" scale="5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A0EB4-4C19-42BC-8204-513D5534BBCD}">
  <sheetPr>
    <pageSetUpPr fitToPage="1"/>
  </sheetPr>
  <dimension ref="A1:O117"/>
  <sheetViews>
    <sheetView zoomScale="85" zoomScaleNormal="85" zoomScaleSheetLayoutView="100" workbookViewId="0">
      <selection activeCell="C13" sqref="C13:D14"/>
    </sheetView>
  </sheetViews>
  <sheetFormatPr defaultColWidth="9.28515625" defaultRowHeight="12.75"/>
  <cols>
    <col min="1" max="1" width="3.42578125" style="2" customWidth="1"/>
    <col min="2" max="2" width="19" style="2" customWidth="1"/>
    <col min="3" max="3" width="14.7109375" style="2" customWidth="1"/>
    <col min="4" max="4" width="18.7109375" style="2" customWidth="1"/>
    <col min="5" max="5" width="17" style="2" customWidth="1"/>
    <col min="6" max="6" width="0.5703125" style="2" customWidth="1"/>
    <col min="7" max="7" width="14.42578125" style="2" customWidth="1"/>
    <col min="8" max="8" width="10.42578125" style="2" customWidth="1"/>
    <col min="9" max="9" width="10.5703125" style="2" customWidth="1"/>
    <col min="10" max="10" width="32.5703125" style="2" customWidth="1"/>
    <col min="11" max="256" width="9.28515625" style="2"/>
    <col min="257" max="257" width="3.42578125" style="2" customWidth="1"/>
    <col min="258" max="258" width="19" style="2" customWidth="1"/>
    <col min="259" max="259" width="14.7109375" style="2" customWidth="1"/>
    <col min="260" max="260" width="18.7109375" style="2" customWidth="1"/>
    <col min="261" max="261" width="17" style="2" customWidth="1"/>
    <col min="262" max="262" width="0.5703125" style="2" customWidth="1"/>
    <col min="263" max="263" width="14.42578125" style="2" customWidth="1"/>
    <col min="264" max="264" width="10.42578125" style="2" customWidth="1"/>
    <col min="265" max="265" width="10.5703125" style="2" customWidth="1"/>
    <col min="266" max="266" width="32.5703125" style="2" customWidth="1"/>
    <col min="267" max="512" width="9.28515625" style="2"/>
    <col min="513" max="513" width="3.42578125" style="2" customWidth="1"/>
    <col min="514" max="514" width="19" style="2" customWidth="1"/>
    <col min="515" max="515" width="14.7109375" style="2" customWidth="1"/>
    <col min="516" max="516" width="18.7109375" style="2" customWidth="1"/>
    <col min="517" max="517" width="17" style="2" customWidth="1"/>
    <col min="518" max="518" width="0.5703125" style="2" customWidth="1"/>
    <col min="519" max="519" width="14.42578125" style="2" customWidth="1"/>
    <col min="520" max="520" width="10.42578125" style="2" customWidth="1"/>
    <col min="521" max="521" width="10.5703125" style="2" customWidth="1"/>
    <col min="522" max="522" width="32.5703125" style="2" customWidth="1"/>
    <col min="523" max="768" width="9.28515625" style="2"/>
    <col min="769" max="769" width="3.42578125" style="2" customWidth="1"/>
    <col min="770" max="770" width="19" style="2" customWidth="1"/>
    <col min="771" max="771" width="14.7109375" style="2" customWidth="1"/>
    <col min="772" max="772" width="18.7109375" style="2" customWidth="1"/>
    <col min="773" max="773" width="17" style="2" customWidth="1"/>
    <col min="774" max="774" width="0.5703125" style="2" customWidth="1"/>
    <col min="775" max="775" width="14.42578125" style="2" customWidth="1"/>
    <col min="776" max="776" width="10.42578125" style="2" customWidth="1"/>
    <col min="777" max="777" width="10.5703125" style="2" customWidth="1"/>
    <col min="778" max="778" width="32.5703125" style="2" customWidth="1"/>
    <col min="779" max="1024" width="9.28515625" style="2"/>
    <col min="1025" max="1025" width="3.42578125" style="2" customWidth="1"/>
    <col min="1026" max="1026" width="19" style="2" customWidth="1"/>
    <col min="1027" max="1027" width="14.7109375" style="2" customWidth="1"/>
    <col min="1028" max="1028" width="18.7109375" style="2" customWidth="1"/>
    <col min="1029" max="1029" width="17" style="2" customWidth="1"/>
    <col min="1030" max="1030" width="0.5703125" style="2" customWidth="1"/>
    <col min="1031" max="1031" width="14.42578125" style="2" customWidth="1"/>
    <col min="1032" max="1032" width="10.42578125" style="2" customWidth="1"/>
    <col min="1033" max="1033" width="10.5703125" style="2" customWidth="1"/>
    <col min="1034" max="1034" width="32.5703125" style="2" customWidth="1"/>
    <col min="1035" max="1280" width="9.28515625" style="2"/>
    <col min="1281" max="1281" width="3.42578125" style="2" customWidth="1"/>
    <col min="1282" max="1282" width="19" style="2" customWidth="1"/>
    <col min="1283" max="1283" width="14.7109375" style="2" customWidth="1"/>
    <col min="1284" max="1284" width="18.7109375" style="2" customWidth="1"/>
    <col min="1285" max="1285" width="17" style="2" customWidth="1"/>
    <col min="1286" max="1286" width="0.5703125" style="2" customWidth="1"/>
    <col min="1287" max="1287" width="14.42578125" style="2" customWidth="1"/>
    <col min="1288" max="1288" width="10.42578125" style="2" customWidth="1"/>
    <col min="1289" max="1289" width="10.5703125" style="2" customWidth="1"/>
    <col min="1290" max="1290" width="32.5703125" style="2" customWidth="1"/>
    <col min="1291" max="1536" width="9.28515625" style="2"/>
    <col min="1537" max="1537" width="3.42578125" style="2" customWidth="1"/>
    <col min="1538" max="1538" width="19" style="2" customWidth="1"/>
    <col min="1539" max="1539" width="14.7109375" style="2" customWidth="1"/>
    <col min="1540" max="1540" width="18.7109375" style="2" customWidth="1"/>
    <col min="1541" max="1541" width="17" style="2" customWidth="1"/>
    <col min="1542" max="1542" width="0.5703125" style="2" customWidth="1"/>
    <col min="1543" max="1543" width="14.42578125" style="2" customWidth="1"/>
    <col min="1544" max="1544" width="10.42578125" style="2" customWidth="1"/>
    <col min="1545" max="1545" width="10.5703125" style="2" customWidth="1"/>
    <col min="1546" max="1546" width="32.5703125" style="2" customWidth="1"/>
    <col min="1547" max="1792" width="9.28515625" style="2"/>
    <col min="1793" max="1793" width="3.42578125" style="2" customWidth="1"/>
    <col min="1794" max="1794" width="19" style="2" customWidth="1"/>
    <col min="1795" max="1795" width="14.7109375" style="2" customWidth="1"/>
    <col min="1796" max="1796" width="18.7109375" style="2" customWidth="1"/>
    <col min="1797" max="1797" width="17" style="2" customWidth="1"/>
    <col min="1798" max="1798" width="0.5703125" style="2" customWidth="1"/>
    <col min="1799" max="1799" width="14.42578125" style="2" customWidth="1"/>
    <col min="1800" max="1800" width="10.42578125" style="2" customWidth="1"/>
    <col min="1801" max="1801" width="10.5703125" style="2" customWidth="1"/>
    <col min="1802" max="1802" width="32.5703125" style="2" customWidth="1"/>
    <col min="1803" max="2048" width="9.28515625" style="2"/>
    <col min="2049" max="2049" width="3.42578125" style="2" customWidth="1"/>
    <col min="2050" max="2050" width="19" style="2" customWidth="1"/>
    <col min="2051" max="2051" width="14.7109375" style="2" customWidth="1"/>
    <col min="2052" max="2052" width="18.7109375" style="2" customWidth="1"/>
    <col min="2053" max="2053" width="17" style="2" customWidth="1"/>
    <col min="2054" max="2054" width="0.5703125" style="2" customWidth="1"/>
    <col min="2055" max="2055" width="14.42578125" style="2" customWidth="1"/>
    <col min="2056" max="2056" width="10.42578125" style="2" customWidth="1"/>
    <col min="2057" max="2057" width="10.5703125" style="2" customWidth="1"/>
    <col min="2058" max="2058" width="32.5703125" style="2" customWidth="1"/>
    <col min="2059" max="2304" width="9.28515625" style="2"/>
    <col min="2305" max="2305" width="3.42578125" style="2" customWidth="1"/>
    <col min="2306" max="2306" width="19" style="2" customWidth="1"/>
    <col min="2307" max="2307" width="14.7109375" style="2" customWidth="1"/>
    <col min="2308" max="2308" width="18.7109375" style="2" customWidth="1"/>
    <col min="2309" max="2309" width="17" style="2" customWidth="1"/>
    <col min="2310" max="2310" width="0.5703125" style="2" customWidth="1"/>
    <col min="2311" max="2311" width="14.42578125" style="2" customWidth="1"/>
    <col min="2312" max="2312" width="10.42578125" style="2" customWidth="1"/>
    <col min="2313" max="2313" width="10.5703125" style="2" customWidth="1"/>
    <col min="2314" max="2314" width="32.5703125" style="2" customWidth="1"/>
    <col min="2315" max="2560" width="9.28515625" style="2"/>
    <col min="2561" max="2561" width="3.42578125" style="2" customWidth="1"/>
    <col min="2562" max="2562" width="19" style="2" customWidth="1"/>
    <col min="2563" max="2563" width="14.7109375" style="2" customWidth="1"/>
    <col min="2564" max="2564" width="18.7109375" style="2" customWidth="1"/>
    <col min="2565" max="2565" width="17" style="2" customWidth="1"/>
    <col min="2566" max="2566" width="0.5703125" style="2" customWidth="1"/>
    <col min="2567" max="2567" width="14.42578125" style="2" customWidth="1"/>
    <col min="2568" max="2568" width="10.42578125" style="2" customWidth="1"/>
    <col min="2569" max="2569" width="10.5703125" style="2" customWidth="1"/>
    <col min="2570" max="2570" width="32.5703125" style="2" customWidth="1"/>
    <col min="2571" max="2816" width="9.28515625" style="2"/>
    <col min="2817" max="2817" width="3.42578125" style="2" customWidth="1"/>
    <col min="2818" max="2818" width="19" style="2" customWidth="1"/>
    <col min="2819" max="2819" width="14.7109375" style="2" customWidth="1"/>
    <col min="2820" max="2820" width="18.7109375" style="2" customWidth="1"/>
    <col min="2821" max="2821" width="17" style="2" customWidth="1"/>
    <col min="2822" max="2822" width="0.5703125" style="2" customWidth="1"/>
    <col min="2823" max="2823" width="14.42578125" style="2" customWidth="1"/>
    <col min="2824" max="2824" width="10.42578125" style="2" customWidth="1"/>
    <col min="2825" max="2825" width="10.5703125" style="2" customWidth="1"/>
    <col min="2826" max="2826" width="32.5703125" style="2" customWidth="1"/>
    <col min="2827" max="3072" width="9.28515625" style="2"/>
    <col min="3073" max="3073" width="3.42578125" style="2" customWidth="1"/>
    <col min="3074" max="3074" width="19" style="2" customWidth="1"/>
    <col min="3075" max="3075" width="14.7109375" style="2" customWidth="1"/>
    <col min="3076" max="3076" width="18.7109375" style="2" customWidth="1"/>
    <col min="3077" max="3077" width="17" style="2" customWidth="1"/>
    <col min="3078" max="3078" width="0.5703125" style="2" customWidth="1"/>
    <col min="3079" max="3079" width="14.42578125" style="2" customWidth="1"/>
    <col min="3080" max="3080" width="10.42578125" style="2" customWidth="1"/>
    <col min="3081" max="3081" width="10.5703125" style="2" customWidth="1"/>
    <col min="3082" max="3082" width="32.5703125" style="2" customWidth="1"/>
    <col min="3083" max="3328" width="9.28515625" style="2"/>
    <col min="3329" max="3329" width="3.42578125" style="2" customWidth="1"/>
    <col min="3330" max="3330" width="19" style="2" customWidth="1"/>
    <col min="3331" max="3331" width="14.7109375" style="2" customWidth="1"/>
    <col min="3332" max="3332" width="18.7109375" style="2" customWidth="1"/>
    <col min="3333" max="3333" width="17" style="2" customWidth="1"/>
    <col min="3334" max="3334" width="0.5703125" style="2" customWidth="1"/>
    <col min="3335" max="3335" width="14.42578125" style="2" customWidth="1"/>
    <col min="3336" max="3336" width="10.42578125" style="2" customWidth="1"/>
    <col min="3337" max="3337" width="10.5703125" style="2" customWidth="1"/>
    <col min="3338" max="3338" width="32.5703125" style="2" customWidth="1"/>
    <col min="3339" max="3584" width="9.28515625" style="2"/>
    <col min="3585" max="3585" width="3.42578125" style="2" customWidth="1"/>
    <col min="3586" max="3586" width="19" style="2" customWidth="1"/>
    <col min="3587" max="3587" width="14.7109375" style="2" customWidth="1"/>
    <col min="3588" max="3588" width="18.7109375" style="2" customWidth="1"/>
    <col min="3589" max="3589" width="17" style="2" customWidth="1"/>
    <col min="3590" max="3590" width="0.5703125" style="2" customWidth="1"/>
    <col min="3591" max="3591" width="14.42578125" style="2" customWidth="1"/>
    <col min="3592" max="3592" width="10.42578125" style="2" customWidth="1"/>
    <col min="3593" max="3593" width="10.5703125" style="2" customWidth="1"/>
    <col min="3594" max="3594" width="32.5703125" style="2" customWidth="1"/>
    <col min="3595" max="3840" width="9.28515625" style="2"/>
    <col min="3841" max="3841" width="3.42578125" style="2" customWidth="1"/>
    <col min="3842" max="3842" width="19" style="2" customWidth="1"/>
    <col min="3843" max="3843" width="14.7109375" style="2" customWidth="1"/>
    <col min="3844" max="3844" width="18.7109375" style="2" customWidth="1"/>
    <col min="3845" max="3845" width="17" style="2" customWidth="1"/>
    <col min="3846" max="3846" width="0.5703125" style="2" customWidth="1"/>
    <col min="3847" max="3847" width="14.42578125" style="2" customWidth="1"/>
    <col min="3848" max="3848" width="10.42578125" style="2" customWidth="1"/>
    <col min="3849" max="3849" width="10.5703125" style="2" customWidth="1"/>
    <col min="3850" max="3850" width="32.5703125" style="2" customWidth="1"/>
    <col min="3851" max="4096" width="9.28515625" style="2"/>
    <col min="4097" max="4097" width="3.42578125" style="2" customWidth="1"/>
    <col min="4098" max="4098" width="19" style="2" customWidth="1"/>
    <col min="4099" max="4099" width="14.7109375" style="2" customWidth="1"/>
    <col min="4100" max="4100" width="18.7109375" style="2" customWidth="1"/>
    <col min="4101" max="4101" width="17" style="2" customWidth="1"/>
    <col min="4102" max="4102" width="0.5703125" style="2" customWidth="1"/>
    <col min="4103" max="4103" width="14.42578125" style="2" customWidth="1"/>
    <col min="4104" max="4104" width="10.42578125" style="2" customWidth="1"/>
    <col min="4105" max="4105" width="10.5703125" style="2" customWidth="1"/>
    <col min="4106" max="4106" width="32.5703125" style="2" customWidth="1"/>
    <col min="4107" max="4352" width="9.28515625" style="2"/>
    <col min="4353" max="4353" width="3.42578125" style="2" customWidth="1"/>
    <col min="4354" max="4354" width="19" style="2" customWidth="1"/>
    <col min="4355" max="4355" width="14.7109375" style="2" customWidth="1"/>
    <col min="4356" max="4356" width="18.7109375" style="2" customWidth="1"/>
    <col min="4357" max="4357" width="17" style="2" customWidth="1"/>
    <col min="4358" max="4358" width="0.5703125" style="2" customWidth="1"/>
    <col min="4359" max="4359" width="14.42578125" style="2" customWidth="1"/>
    <col min="4360" max="4360" width="10.42578125" style="2" customWidth="1"/>
    <col min="4361" max="4361" width="10.5703125" style="2" customWidth="1"/>
    <col min="4362" max="4362" width="32.5703125" style="2" customWidth="1"/>
    <col min="4363" max="4608" width="9.28515625" style="2"/>
    <col min="4609" max="4609" width="3.42578125" style="2" customWidth="1"/>
    <col min="4610" max="4610" width="19" style="2" customWidth="1"/>
    <col min="4611" max="4611" width="14.7109375" style="2" customWidth="1"/>
    <col min="4612" max="4612" width="18.7109375" style="2" customWidth="1"/>
    <col min="4613" max="4613" width="17" style="2" customWidth="1"/>
    <col min="4614" max="4614" width="0.5703125" style="2" customWidth="1"/>
    <col min="4615" max="4615" width="14.42578125" style="2" customWidth="1"/>
    <col min="4616" max="4616" width="10.42578125" style="2" customWidth="1"/>
    <col min="4617" max="4617" width="10.5703125" style="2" customWidth="1"/>
    <col min="4618" max="4618" width="32.5703125" style="2" customWidth="1"/>
    <col min="4619" max="4864" width="9.28515625" style="2"/>
    <col min="4865" max="4865" width="3.42578125" style="2" customWidth="1"/>
    <col min="4866" max="4866" width="19" style="2" customWidth="1"/>
    <col min="4867" max="4867" width="14.7109375" style="2" customWidth="1"/>
    <col min="4868" max="4868" width="18.7109375" style="2" customWidth="1"/>
    <col min="4869" max="4869" width="17" style="2" customWidth="1"/>
    <col min="4870" max="4870" width="0.5703125" style="2" customWidth="1"/>
    <col min="4871" max="4871" width="14.42578125" style="2" customWidth="1"/>
    <col min="4872" max="4872" width="10.42578125" style="2" customWidth="1"/>
    <col min="4873" max="4873" width="10.5703125" style="2" customWidth="1"/>
    <col min="4874" max="4874" width="32.5703125" style="2" customWidth="1"/>
    <col min="4875" max="5120" width="9.28515625" style="2"/>
    <col min="5121" max="5121" width="3.42578125" style="2" customWidth="1"/>
    <col min="5122" max="5122" width="19" style="2" customWidth="1"/>
    <col min="5123" max="5123" width="14.7109375" style="2" customWidth="1"/>
    <col min="5124" max="5124" width="18.7109375" style="2" customWidth="1"/>
    <col min="5125" max="5125" width="17" style="2" customWidth="1"/>
    <col min="5126" max="5126" width="0.5703125" style="2" customWidth="1"/>
    <col min="5127" max="5127" width="14.42578125" style="2" customWidth="1"/>
    <col min="5128" max="5128" width="10.42578125" style="2" customWidth="1"/>
    <col min="5129" max="5129" width="10.5703125" style="2" customWidth="1"/>
    <col min="5130" max="5130" width="32.5703125" style="2" customWidth="1"/>
    <col min="5131" max="5376" width="9.28515625" style="2"/>
    <col min="5377" max="5377" width="3.42578125" style="2" customWidth="1"/>
    <col min="5378" max="5378" width="19" style="2" customWidth="1"/>
    <col min="5379" max="5379" width="14.7109375" style="2" customWidth="1"/>
    <col min="5380" max="5380" width="18.7109375" style="2" customWidth="1"/>
    <col min="5381" max="5381" width="17" style="2" customWidth="1"/>
    <col min="5382" max="5382" width="0.5703125" style="2" customWidth="1"/>
    <col min="5383" max="5383" width="14.42578125" style="2" customWidth="1"/>
    <col min="5384" max="5384" width="10.42578125" style="2" customWidth="1"/>
    <col min="5385" max="5385" width="10.5703125" style="2" customWidth="1"/>
    <col min="5386" max="5386" width="32.5703125" style="2" customWidth="1"/>
    <col min="5387" max="5632" width="9.28515625" style="2"/>
    <col min="5633" max="5633" width="3.42578125" style="2" customWidth="1"/>
    <col min="5634" max="5634" width="19" style="2" customWidth="1"/>
    <col min="5635" max="5635" width="14.7109375" style="2" customWidth="1"/>
    <col min="5636" max="5636" width="18.7109375" style="2" customWidth="1"/>
    <col min="5637" max="5637" width="17" style="2" customWidth="1"/>
    <col min="5638" max="5638" width="0.5703125" style="2" customWidth="1"/>
    <col min="5639" max="5639" width="14.42578125" style="2" customWidth="1"/>
    <col min="5640" max="5640" width="10.42578125" style="2" customWidth="1"/>
    <col min="5641" max="5641" width="10.5703125" style="2" customWidth="1"/>
    <col min="5642" max="5642" width="32.5703125" style="2" customWidth="1"/>
    <col min="5643" max="5888" width="9.28515625" style="2"/>
    <col min="5889" max="5889" width="3.42578125" style="2" customWidth="1"/>
    <col min="5890" max="5890" width="19" style="2" customWidth="1"/>
    <col min="5891" max="5891" width="14.7109375" style="2" customWidth="1"/>
    <col min="5892" max="5892" width="18.7109375" style="2" customWidth="1"/>
    <col min="5893" max="5893" width="17" style="2" customWidth="1"/>
    <col min="5894" max="5894" width="0.5703125" style="2" customWidth="1"/>
    <col min="5895" max="5895" width="14.42578125" style="2" customWidth="1"/>
    <col min="5896" max="5896" width="10.42578125" style="2" customWidth="1"/>
    <col min="5897" max="5897" width="10.5703125" style="2" customWidth="1"/>
    <col min="5898" max="5898" width="32.5703125" style="2" customWidth="1"/>
    <col min="5899" max="6144" width="9.28515625" style="2"/>
    <col min="6145" max="6145" width="3.42578125" style="2" customWidth="1"/>
    <col min="6146" max="6146" width="19" style="2" customWidth="1"/>
    <col min="6147" max="6147" width="14.7109375" style="2" customWidth="1"/>
    <col min="6148" max="6148" width="18.7109375" style="2" customWidth="1"/>
    <col min="6149" max="6149" width="17" style="2" customWidth="1"/>
    <col min="6150" max="6150" width="0.5703125" style="2" customWidth="1"/>
    <col min="6151" max="6151" width="14.42578125" style="2" customWidth="1"/>
    <col min="6152" max="6152" width="10.42578125" style="2" customWidth="1"/>
    <col min="6153" max="6153" width="10.5703125" style="2" customWidth="1"/>
    <col min="6154" max="6154" width="32.5703125" style="2" customWidth="1"/>
    <col min="6155" max="6400" width="9.28515625" style="2"/>
    <col min="6401" max="6401" width="3.42578125" style="2" customWidth="1"/>
    <col min="6402" max="6402" width="19" style="2" customWidth="1"/>
    <col min="6403" max="6403" width="14.7109375" style="2" customWidth="1"/>
    <col min="6404" max="6404" width="18.7109375" style="2" customWidth="1"/>
    <col min="6405" max="6405" width="17" style="2" customWidth="1"/>
    <col min="6406" max="6406" width="0.5703125" style="2" customWidth="1"/>
    <col min="6407" max="6407" width="14.42578125" style="2" customWidth="1"/>
    <col min="6408" max="6408" width="10.42578125" style="2" customWidth="1"/>
    <col min="6409" max="6409" width="10.5703125" style="2" customWidth="1"/>
    <col min="6410" max="6410" width="32.5703125" style="2" customWidth="1"/>
    <col min="6411" max="6656" width="9.28515625" style="2"/>
    <col min="6657" max="6657" width="3.42578125" style="2" customWidth="1"/>
    <col min="6658" max="6658" width="19" style="2" customWidth="1"/>
    <col min="6659" max="6659" width="14.7109375" style="2" customWidth="1"/>
    <col min="6660" max="6660" width="18.7109375" style="2" customWidth="1"/>
    <col min="6661" max="6661" width="17" style="2" customWidth="1"/>
    <col min="6662" max="6662" width="0.5703125" style="2" customWidth="1"/>
    <col min="6663" max="6663" width="14.42578125" style="2" customWidth="1"/>
    <col min="6664" max="6664" width="10.42578125" style="2" customWidth="1"/>
    <col min="6665" max="6665" width="10.5703125" style="2" customWidth="1"/>
    <col min="6666" max="6666" width="32.5703125" style="2" customWidth="1"/>
    <col min="6667" max="6912" width="9.28515625" style="2"/>
    <col min="6913" max="6913" width="3.42578125" style="2" customWidth="1"/>
    <col min="6914" max="6914" width="19" style="2" customWidth="1"/>
    <col min="6915" max="6915" width="14.7109375" style="2" customWidth="1"/>
    <col min="6916" max="6916" width="18.7109375" style="2" customWidth="1"/>
    <col min="6917" max="6917" width="17" style="2" customWidth="1"/>
    <col min="6918" max="6918" width="0.5703125" style="2" customWidth="1"/>
    <col min="6919" max="6919" width="14.42578125" style="2" customWidth="1"/>
    <col min="6920" max="6920" width="10.42578125" style="2" customWidth="1"/>
    <col min="6921" max="6921" width="10.5703125" style="2" customWidth="1"/>
    <col min="6922" max="6922" width="32.5703125" style="2" customWidth="1"/>
    <col min="6923" max="7168" width="9.28515625" style="2"/>
    <col min="7169" max="7169" width="3.42578125" style="2" customWidth="1"/>
    <col min="7170" max="7170" width="19" style="2" customWidth="1"/>
    <col min="7171" max="7171" width="14.7109375" style="2" customWidth="1"/>
    <col min="7172" max="7172" width="18.7109375" style="2" customWidth="1"/>
    <col min="7173" max="7173" width="17" style="2" customWidth="1"/>
    <col min="7174" max="7174" width="0.5703125" style="2" customWidth="1"/>
    <col min="7175" max="7175" width="14.42578125" style="2" customWidth="1"/>
    <col min="7176" max="7176" width="10.42578125" style="2" customWidth="1"/>
    <col min="7177" max="7177" width="10.5703125" style="2" customWidth="1"/>
    <col min="7178" max="7178" width="32.5703125" style="2" customWidth="1"/>
    <col min="7179" max="7424" width="9.28515625" style="2"/>
    <col min="7425" max="7425" width="3.42578125" style="2" customWidth="1"/>
    <col min="7426" max="7426" width="19" style="2" customWidth="1"/>
    <col min="7427" max="7427" width="14.7109375" style="2" customWidth="1"/>
    <col min="7428" max="7428" width="18.7109375" style="2" customWidth="1"/>
    <col min="7429" max="7429" width="17" style="2" customWidth="1"/>
    <col min="7430" max="7430" width="0.5703125" style="2" customWidth="1"/>
    <col min="7431" max="7431" width="14.42578125" style="2" customWidth="1"/>
    <col min="7432" max="7432" width="10.42578125" style="2" customWidth="1"/>
    <col min="7433" max="7433" width="10.5703125" style="2" customWidth="1"/>
    <col min="7434" max="7434" width="32.5703125" style="2" customWidth="1"/>
    <col min="7435" max="7680" width="9.28515625" style="2"/>
    <col min="7681" max="7681" width="3.42578125" style="2" customWidth="1"/>
    <col min="7682" max="7682" width="19" style="2" customWidth="1"/>
    <col min="7683" max="7683" width="14.7109375" style="2" customWidth="1"/>
    <col min="7684" max="7684" width="18.7109375" style="2" customWidth="1"/>
    <col min="7685" max="7685" width="17" style="2" customWidth="1"/>
    <col min="7686" max="7686" width="0.5703125" style="2" customWidth="1"/>
    <col min="7687" max="7687" width="14.42578125" style="2" customWidth="1"/>
    <col min="7688" max="7688" width="10.42578125" style="2" customWidth="1"/>
    <col min="7689" max="7689" width="10.5703125" style="2" customWidth="1"/>
    <col min="7690" max="7690" width="32.5703125" style="2" customWidth="1"/>
    <col min="7691" max="7936" width="9.28515625" style="2"/>
    <col min="7937" max="7937" width="3.42578125" style="2" customWidth="1"/>
    <col min="7938" max="7938" width="19" style="2" customWidth="1"/>
    <col min="7939" max="7939" width="14.7109375" style="2" customWidth="1"/>
    <col min="7940" max="7940" width="18.7109375" style="2" customWidth="1"/>
    <col min="7941" max="7941" width="17" style="2" customWidth="1"/>
    <col min="7942" max="7942" width="0.5703125" style="2" customWidth="1"/>
    <col min="7943" max="7943" width="14.42578125" style="2" customWidth="1"/>
    <col min="7944" max="7944" width="10.42578125" style="2" customWidth="1"/>
    <col min="7945" max="7945" width="10.5703125" style="2" customWidth="1"/>
    <col min="7946" max="7946" width="32.5703125" style="2" customWidth="1"/>
    <col min="7947" max="8192" width="9.28515625" style="2"/>
    <col min="8193" max="8193" width="3.42578125" style="2" customWidth="1"/>
    <col min="8194" max="8194" width="19" style="2" customWidth="1"/>
    <col min="8195" max="8195" width="14.7109375" style="2" customWidth="1"/>
    <col min="8196" max="8196" width="18.7109375" style="2" customWidth="1"/>
    <col min="8197" max="8197" width="17" style="2" customWidth="1"/>
    <col min="8198" max="8198" width="0.5703125" style="2" customWidth="1"/>
    <col min="8199" max="8199" width="14.42578125" style="2" customWidth="1"/>
    <col min="8200" max="8200" width="10.42578125" style="2" customWidth="1"/>
    <col min="8201" max="8201" width="10.5703125" style="2" customWidth="1"/>
    <col min="8202" max="8202" width="32.5703125" style="2" customWidth="1"/>
    <col min="8203" max="8448" width="9.28515625" style="2"/>
    <col min="8449" max="8449" width="3.42578125" style="2" customWidth="1"/>
    <col min="8450" max="8450" width="19" style="2" customWidth="1"/>
    <col min="8451" max="8451" width="14.7109375" style="2" customWidth="1"/>
    <col min="8452" max="8452" width="18.7109375" style="2" customWidth="1"/>
    <col min="8453" max="8453" width="17" style="2" customWidth="1"/>
    <col min="8454" max="8454" width="0.5703125" style="2" customWidth="1"/>
    <col min="8455" max="8455" width="14.42578125" style="2" customWidth="1"/>
    <col min="8456" max="8456" width="10.42578125" style="2" customWidth="1"/>
    <col min="8457" max="8457" width="10.5703125" style="2" customWidth="1"/>
    <col min="8458" max="8458" width="32.5703125" style="2" customWidth="1"/>
    <col min="8459" max="8704" width="9.28515625" style="2"/>
    <col min="8705" max="8705" width="3.42578125" style="2" customWidth="1"/>
    <col min="8706" max="8706" width="19" style="2" customWidth="1"/>
    <col min="8707" max="8707" width="14.7109375" style="2" customWidth="1"/>
    <col min="8708" max="8708" width="18.7109375" style="2" customWidth="1"/>
    <col min="8709" max="8709" width="17" style="2" customWidth="1"/>
    <col min="8710" max="8710" width="0.5703125" style="2" customWidth="1"/>
    <col min="8711" max="8711" width="14.42578125" style="2" customWidth="1"/>
    <col min="8712" max="8712" width="10.42578125" style="2" customWidth="1"/>
    <col min="8713" max="8713" width="10.5703125" style="2" customWidth="1"/>
    <col min="8714" max="8714" width="32.5703125" style="2" customWidth="1"/>
    <col min="8715" max="8960" width="9.28515625" style="2"/>
    <col min="8961" max="8961" width="3.42578125" style="2" customWidth="1"/>
    <col min="8962" max="8962" width="19" style="2" customWidth="1"/>
    <col min="8963" max="8963" width="14.7109375" style="2" customWidth="1"/>
    <col min="8964" max="8964" width="18.7109375" style="2" customWidth="1"/>
    <col min="8965" max="8965" width="17" style="2" customWidth="1"/>
    <col min="8966" max="8966" width="0.5703125" style="2" customWidth="1"/>
    <col min="8967" max="8967" width="14.42578125" style="2" customWidth="1"/>
    <col min="8968" max="8968" width="10.42578125" style="2" customWidth="1"/>
    <col min="8969" max="8969" width="10.5703125" style="2" customWidth="1"/>
    <col min="8970" max="8970" width="32.5703125" style="2" customWidth="1"/>
    <col min="8971" max="9216" width="9.28515625" style="2"/>
    <col min="9217" max="9217" width="3.42578125" style="2" customWidth="1"/>
    <col min="9218" max="9218" width="19" style="2" customWidth="1"/>
    <col min="9219" max="9219" width="14.7109375" style="2" customWidth="1"/>
    <col min="9220" max="9220" width="18.7109375" style="2" customWidth="1"/>
    <col min="9221" max="9221" width="17" style="2" customWidth="1"/>
    <col min="9222" max="9222" width="0.5703125" style="2" customWidth="1"/>
    <col min="9223" max="9223" width="14.42578125" style="2" customWidth="1"/>
    <col min="9224" max="9224" width="10.42578125" style="2" customWidth="1"/>
    <col min="9225" max="9225" width="10.5703125" style="2" customWidth="1"/>
    <col min="9226" max="9226" width="32.5703125" style="2" customWidth="1"/>
    <col min="9227" max="9472" width="9.28515625" style="2"/>
    <col min="9473" max="9473" width="3.42578125" style="2" customWidth="1"/>
    <col min="9474" max="9474" width="19" style="2" customWidth="1"/>
    <col min="9475" max="9475" width="14.7109375" style="2" customWidth="1"/>
    <col min="9476" max="9476" width="18.7109375" style="2" customWidth="1"/>
    <col min="9477" max="9477" width="17" style="2" customWidth="1"/>
    <col min="9478" max="9478" width="0.5703125" style="2" customWidth="1"/>
    <col min="9479" max="9479" width="14.42578125" style="2" customWidth="1"/>
    <col min="9480" max="9480" width="10.42578125" style="2" customWidth="1"/>
    <col min="9481" max="9481" width="10.5703125" style="2" customWidth="1"/>
    <col min="9482" max="9482" width="32.5703125" style="2" customWidth="1"/>
    <col min="9483" max="9728" width="9.28515625" style="2"/>
    <col min="9729" max="9729" width="3.42578125" style="2" customWidth="1"/>
    <col min="9730" max="9730" width="19" style="2" customWidth="1"/>
    <col min="9731" max="9731" width="14.7109375" style="2" customWidth="1"/>
    <col min="9732" max="9732" width="18.7109375" style="2" customWidth="1"/>
    <col min="9733" max="9733" width="17" style="2" customWidth="1"/>
    <col min="9734" max="9734" width="0.5703125" style="2" customWidth="1"/>
    <col min="9735" max="9735" width="14.42578125" style="2" customWidth="1"/>
    <col min="9736" max="9736" width="10.42578125" style="2" customWidth="1"/>
    <col min="9737" max="9737" width="10.5703125" style="2" customWidth="1"/>
    <col min="9738" max="9738" width="32.5703125" style="2" customWidth="1"/>
    <col min="9739" max="9984" width="9.28515625" style="2"/>
    <col min="9985" max="9985" width="3.42578125" style="2" customWidth="1"/>
    <col min="9986" max="9986" width="19" style="2" customWidth="1"/>
    <col min="9987" max="9987" width="14.7109375" style="2" customWidth="1"/>
    <col min="9988" max="9988" width="18.7109375" style="2" customWidth="1"/>
    <col min="9989" max="9989" width="17" style="2" customWidth="1"/>
    <col min="9990" max="9990" width="0.5703125" style="2" customWidth="1"/>
    <col min="9991" max="9991" width="14.42578125" style="2" customWidth="1"/>
    <col min="9992" max="9992" width="10.42578125" style="2" customWidth="1"/>
    <col min="9993" max="9993" width="10.5703125" style="2" customWidth="1"/>
    <col min="9994" max="9994" width="32.5703125" style="2" customWidth="1"/>
    <col min="9995" max="10240" width="9.28515625" style="2"/>
    <col min="10241" max="10241" width="3.42578125" style="2" customWidth="1"/>
    <col min="10242" max="10242" width="19" style="2" customWidth="1"/>
    <col min="10243" max="10243" width="14.7109375" style="2" customWidth="1"/>
    <col min="10244" max="10244" width="18.7109375" style="2" customWidth="1"/>
    <col min="10245" max="10245" width="17" style="2" customWidth="1"/>
    <col min="10246" max="10246" width="0.5703125" style="2" customWidth="1"/>
    <col min="10247" max="10247" width="14.42578125" style="2" customWidth="1"/>
    <col min="10248" max="10248" width="10.42578125" style="2" customWidth="1"/>
    <col min="10249" max="10249" width="10.5703125" style="2" customWidth="1"/>
    <col min="10250" max="10250" width="32.5703125" style="2" customWidth="1"/>
    <col min="10251" max="10496" width="9.28515625" style="2"/>
    <col min="10497" max="10497" width="3.42578125" style="2" customWidth="1"/>
    <col min="10498" max="10498" width="19" style="2" customWidth="1"/>
    <col min="10499" max="10499" width="14.7109375" style="2" customWidth="1"/>
    <col min="10500" max="10500" width="18.7109375" style="2" customWidth="1"/>
    <col min="10501" max="10501" width="17" style="2" customWidth="1"/>
    <col min="10502" max="10502" width="0.5703125" style="2" customWidth="1"/>
    <col min="10503" max="10503" width="14.42578125" style="2" customWidth="1"/>
    <col min="10504" max="10504" width="10.42578125" style="2" customWidth="1"/>
    <col min="10505" max="10505" width="10.5703125" style="2" customWidth="1"/>
    <col min="10506" max="10506" width="32.5703125" style="2" customWidth="1"/>
    <col min="10507" max="10752" width="9.28515625" style="2"/>
    <col min="10753" max="10753" width="3.42578125" style="2" customWidth="1"/>
    <col min="10754" max="10754" width="19" style="2" customWidth="1"/>
    <col min="10755" max="10755" width="14.7109375" style="2" customWidth="1"/>
    <col min="10756" max="10756" width="18.7109375" style="2" customWidth="1"/>
    <col min="10757" max="10757" width="17" style="2" customWidth="1"/>
    <col min="10758" max="10758" width="0.5703125" style="2" customWidth="1"/>
    <col min="10759" max="10759" width="14.42578125" style="2" customWidth="1"/>
    <col min="10760" max="10760" width="10.42578125" style="2" customWidth="1"/>
    <col min="10761" max="10761" width="10.5703125" style="2" customWidth="1"/>
    <col min="10762" max="10762" width="32.5703125" style="2" customWidth="1"/>
    <col min="10763" max="11008" width="9.28515625" style="2"/>
    <col min="11009" max="11009" width="3.42578125" style="2" customWidth="1"/>
    <col min="11010" max="11010" width="19" style="2" customWidth="1"/>
    <col min="11011" max="11011" width="14.7109375" style="2" customWidth="1"/>
    <col min="11012" max="11012" width="18.7109375" style="2" customWidth="1"/>
    <col min="11013" max="11013" width="17" style="2" customWidth="1"/>
    <col min="11014" max="11014" width="0.5703125" style="2" customWidth="1"/>
    <col min="11015" max="11015" width="14.42578125" style="2" customWidth="1"/>
    <col min="11016" max="11016" width="10.42578125" style="2" customWidth="1"/>
    <col min="11017" max="11017" width="10.5703125" style="2" customWidth="1"/>
    <col min="11018" max="11018" width="32.5703125" style="2" customWidth="1"/>
    <col min="11019" max="11264" width="9.28515625" style="2"/>
    <col min="11265" max="11265" width="3.42578125" style="2" customWidth="1"/>
    <col min="11266" max="11266" width="19" style="2" customWidth="1"/>
    <col min="11267" max="11267" width="14.7109375" style="2" customWidth="1"/>
    <col min="11268" max="11268" width="18.7109375" style="2" customWidth="1"/>
    <col min="11269" max="11269" width="17" style="2" customWidth="1"/>
    <col min="11270" max="11270" width="0.5703125" style="2" customWidth="1"/>
    <col min="11271" max="11271" width="14.42578125" style="2" customWidth="1"/>
    <col min="11272" max="11272" width="10.42578125" style="2" customWidth="1"/>
    <col min="11273" max="11273" width="10.5703125" style="2" customWidth="1"/>
    <col min="11274" max="11274" width="32.5703125" style="2" customWidth="1"/>
    <col min="11275" max="11520" width="9.28515625" style="2"/>
    <col min="11521" max="11521" width="3.42578125" style="2" customWidth="1"/>
    <col min="11522" max="11522" width="19" style="2" customWidth="1"/>
    <col min="11523" max="11523" width="14.7109375" style="2" customWidth="1"/>
    <col min="11524" max="11524" width="18.7109375" style="2" customWidth="1"/>
    <col min="11525" max="11525" width="17" style="2" customWidth="1"/>
    <col min="11526" max="11526" width="0.5703125" style="2" customWidth="1"/>
    <col min="11527" max="11527" width="14.42578125" style="2" customWidth="1"/>
    <col min="11528" max="11528" width="10.42578125" style="2" customWidth="1"/>
    <col min="11529" max="11529" width="10.5703125" style="2" customWidth="1"/>
    <col min="11530" max="11530" width="32.5703125" style="2" customWidth="1"/>
    <col min="11531" max="11776" width="9.28515625" style="2"/>
    <col min="11777" max="11777" width="3.42578125" style="2" customWidth="1"/>
    <col min="11778" max="11778" width="19" style="2" customWidth="1"/>
    <col min="11779" max="11779" width="14.7109375" style="2" customWidth="1"/>
    <col min="11780" max="11780" width="18.7109375" style="2" customWidth="1"/>
    <col min="11781" max="11781" width="17" style="2" customWidth="1"/>
    <col min="11782" max="11782" width="0.5703125" style="2" customWidth="1"/>
    <col min="11783" max="11783" width="14.42578125" style="2" customWidth="1"/>
    <col min="11784" max="11784" width="10.42578125" style="2" customWidth="1"/>
    <col min="11785" max="11785" width="10.5703125" style="2" customWidth="1"/>
    <col min="11786" max="11786" width="32.5703125" style="2" customWidth="1"/>
    <col min="11787" max="12032" width="9.28515625" style="2"/>
    <col min="12033" max="12033" width="3.42578125" style="2" customWidth="1"/>
    <col min="12034" max="12034" width="19" style="2" customWidth="1"/>
    <col min="12035" max="12035" width="14.7109375" style="2" customWidth="1"/>
    <col min="12036" max="12036" width="18.7109375" style="2" customWidth="1"/>
    <col min="12037" max="12037" width="17" style="2" customWidth="1"/>
    <col min="12038" max="12038" width="0.5703125" style="2" customWidth="1"/>
    <col min="12039" max="12039" width="14.42578125" style="2" customWidth="1"/>
    <col min="12040" max="12040" width="10.42578125" style="2" customWidth="1"/>
    <col min="12041" max="12041" width="10.5703125" style="2" customWidth="1"/>
    <col min="12042" max="12042" width="32.5703125" style="2" customWidth="1"/>
    <col min="12043" max="12288" width="9.28515625" style="2"/>
    <col min="12289" max="12289" width="3.42578125" style="2" customWidth="1"/>
    <col min="12290" max="12290" width="19" style="2" customWidth="1"/>
    <col min="12291" max="12291" width="14.7109375" style="2" customWidth="1"/>
    <col min="12292" max="12292" width="18.7109375" style="2" customWidth="1"/>
    <col min="12293" max="12293" width="17" style="2" customWidth="1"/>
    <col min="12294" max="12294" width="0.5703125" style="2" customWidth="1"/>
    <col min="12295" max="12295" width="14.42578125" style="2" customWidth="1"/>
    <col min="12296" max="12296" width="10.42578125" style="2" customWidth="1"/>
    <col min="12297" max="12297" width="10.5703125" style="2" customWidth="1"/>
    <col min="12298" max="12298" width="32.5703125" style="2" customWidth="1"/>
    <col min="12299" max="12544" width="9.28515625" style="2"/>
    <col min="12545" max="12545" width="3.42578125" style="2" customWidth="1"/>
    <col min="12546" max="12546" width="19" style="2" customWidth="1"/>
    <col min="12547" max="12547" width="14.7109375" style="2" customWidth="1"/>
    <col min="12548" max="12548" width="18.7109375" style="2" customWidth="1"/>
    <col min="12549" max="12549" width="17" style="2" customWidth="1"/>
    <col min="12550" max="12550" width="0.5703125" style="2" customWidth="1"/>
    <col min="12551" max="12551" width="14.42578125" style="2" customWidth="1"/>
    <col min="12552" max="12552" width="10.42578125" style="2" customWidth="1"/>
    <col min="12553" max="12553" width="10.5703125" style="2" customWidth="1"/>
    <col min="12554" max="12554" width="32.5703125" style="2" customWidth="1"/>
    <col min="12555" max="12800" width="9.28515625" style="2"/>
    <col min="12801" max="12801" width="3.42578125" style="2" customWidth="1"/>
    <col min="12802" max="12802" width="19" style="2" customWidth="1"/>
    <col min="12803" max="12803" width="14.7109375" style="2" customWidth="1"/>
    <col min="12804" max="12804" width="18.7109375" style="2" customWidth="1"/>
    <col min="12805" max="12805" width="17" style="2" customWidth="1"/>
    <col min="12806" max="12806" width="0.5703125" style="2" customWidth="1"/>
    <col min="12807" max="12807" width="14.42578125" style="2" customWidth="1"/>
    <col min="12808" max="12808" width="10.42578125" style="2" customWidth="1"/>
    <col min="12809" max="12809" width="10.5703125" style="2" customWidth="1"/>
    <col min="12810" max="12810" width="32.5703125" style="2" customWidth="1"/>
    <col min="12811" max="13056" width="9.28515625" style="2"/>
    <col min="13057" max="13057" width="3.42578125" style="2" customWidth="1"/>
    <col min="13058" max="13058" width="19" style="2" customWidth="1"/>
    <col min="13059" max="13059" width="14.7109375" style="2" customWidth="1"/>
    <col min="13060" max="13060" width="18.7109375" style="2" customWidth="1"/>
    <col min="13061" max="13061" width="17" style="2" customWidth="1"/>
    <col min="13062" max="13062" width="0.5703125" style="2" customWidth="1"/>
    <col min="13063" max="13063" width="14.42578125" style="2" customWidth="1"/>
    <col min="13064" max="13064" width="10.42578125" style="2" customWidth="1"/>
    <col min="13065" max="13065" width="10.5703125" style="2" customWidth="1"/>
    <col min="13066" max="13066" width="32.5703125" style="2" customWidth="1"/>
    <col min="13067" max="13312" width="9.28515625" style="2"/>
    <col min="13313" max="13313" width="3.42578125" style="2" customWidth="1"/>
    <col min="13314" max="13314" width="19" style="2" customWidth="1"/>
    <col min="13315" max="13315" width="14.7109375" style="2" customWidth="1"/>
    <col min="13316" max="13316" width="18.7109375" style="2" customWidth="1"/>
    <col min="13317" max="13317" width="17" style="2" customWidth="1"/>
    <col min="13318" max="13318" width="0.5703125" style="2" customWidth="1"/>
    <col min="13319" max="13319" width="14.42578125" style="2" customWidth="1"/>
    <col min="13320" max="13320" width="10.42578125" style="2" customWidth="1"/>
    <col min="13321" max="13321" width="10.5703125" style="2" customWidth="1"/>
    <col min="13322" max="13322" width="32.5703125" style="2" customWidth="1"/>
    <col min="13323" max="13568" width="9.28515625" style="2"/>
    <col min="13569" max="13569" width="3.42578125" style="2" customWidth="1"/>
    <col min="13570" max="13570" width="19" style="2" customWidth="1"/>
    <col min="13571" max="13571" width="14.7109375" style="2" customWidth="1"/>
    <col min="13572" max="13572" width="18.7109375" style="2" customWidth="1"/>
    <col min="13573" max="13573" width="17" style="2" customWidth="1"/>
    <col min="13574" max="13574" width="0.5703125" style="2" customWidth="1"/>
    <col min="13575" max="13575" width="14.42578125" style="2" customWidth="1"/>
    <col min="13576" max="13576" width="10.42578125" style="2" customWidth="1"/>
    <col min="13577" max="13577" width="10.5703125" style="2" customWidth="1"/>
    <col min="13578" max="13578" width="32.5703125" style="2" customWidth="1"/>
    <col min="13579" max="13824" width="9.28515625" style="2"/>
    <col min="13825" max="13825" width="3.42578125" style="2" customWidth="1"/>
    <col min="13826" max="13826" width="19" style="2" customWidth="1"/>
    <col min="13827" max="13827" width="14.7109375" style="2" customWidth="1"/>
    <col min="13828" max="13828" width="18.7109375" style="2" customWidth="1"/>
    <col min="13829" max="13829" width="17" style="2" customWidth="1"/>
    <col min="13830" max="13830" width="0.5703125" style="2" customWidth="1"/>
    <col min="13831" max="13831" width="14.42578125" style="2" customWidth="1"/>
    <col min="13832" max="13832" width="10.42578125" style="2" customWidth="1"/>
    <col min="13833" max="13833" width="10.5703125" style="2" customWidth="1"/>
    <col min="13834" max="13834" width="32.5703125" style="2" customWidth="1"/>
    <col min="13835" max="14080" width="9.28515625" style="2"/>
    <col min="14081" max="14081" width="3.42578125" style="2" customWidth="1"/>
    <col min="14082" max="14082" width="19" style="2" customWidth="1"/>
    <col min="14083" max="14083" width="14.7109375" style="2" customWidth="1"/>
    <col min="14084" max="14084" width="18.7109375" style="2" customWidth="1"/>
    <col min="14085" max="14085" width="17" style="2" customWidth="1"/>
    <col min="14086" max="14086" width="0.5703125" style="2" customWidth="1"/>
    <col min="14087" max="14087" width="14.42578125" style="2" customWidth="1"/>
    <col min="14088" max="14088" width="10.42578125" style="2" customWidth="1"/>
    <col min="14089" max="14089" width="10.5703125" style="2" customWidth="1"/>
    <col min="14090" max="14090" width="32.5703125" style="2" customWidth="1"/>
    <col min="14091" max="14336" width="9.28515625" style="2"/>
    <col min="14337" max="14337" width="3.42578125" style="2" customWidth="1"/>
    <col min="14338" max="14338" width="19" style="2" customWidth="1"/>
    <col min="14339" max="14339" width="14.7109375" style="2" customWidth="1"/>
    <col min="14340" max="14340" width="18.7109375" style="2" customWidth="1"/>
    <col min="14341" max="14341" width="17" style="2" customWidth="1"/>
    <col min="14342" max="14342" width="0.5703125" style="2" customWidth="1"/>
    <col min="14343" max="14343" width="14.42578125" style="2" customWidth="1"/>
    <col min="14344" max="14344" width="10.42578125" style="2" customWidth="1"/>
    <col min="14345" max="14345" width="10.5703125" style="2" customWidth="1"/>
    <col min="14346" max="14346" width="32.5703125" style="2" customWidth="1"/>
    <col min="14347" max="14592" width="9.28515625" style="2"/>
    <col min="14593" max="14593" width="3.42578125" style="2" customWidth="1"/>
    <col min="14594" max="14594" width="19" style="2" customWidth="1"/>
    <col min="14595" max="14595" width="14.7109375" style="2" customWidth="1"/>
    <col min="14596" max="14596" width="18.7109375" style="2" customWidth="1"/>
    <col min="14597" max="14597" width="17" style="2" customWidth="1"/>
    <col min="14598" max="14598" width="0.5703125" style="2" customWidth="1"/>
    <col min="14599" max="14599" width="14.42578125" style="2" customWidth="1"/>
    <col min="14600" max="14600" width="10.42578125" style="2" customWidth="1"/>
    <col min="14601" max="14601" width="10.5703125" style="2" customWidth="1"/>
    <col min="14602" max="14602" width="32.5703125" style="2" customWidth="1"/>
    <col min="14603" max="14848" width="9.28515625" style="2"/>
    <col min="14849" max="14849" width="3.42578125" style="2" customWidth="1"/>
    <col min="14850" max="14850" width="19" style="2" customWidth="1"/>
    <col min="14851" max="14851" width="14.7109375" style="2" customWidth="1"/>
    <col min="14852" max="14852" width="18.7109375" style="2" customWidth="1"/>
    <col min="14853" max="14853" width="17" style="2" customWidth="1"/>
    <col min="14854" max="14854" width="0.5703125" style="2" customWidth="1"/>
    <col min="14855" max="14855" width="14.42578125" style="2" customWidth="1"/>
    <col min="14856" max="14856" width="10.42578125" style="2" customWidth="1"/>
    <col min="14857" max="14857" width="10.5703125" style="2" customWidth="1"/>
    <col min="14858" max="14858" width="32.5703125" style="2" customWidth="1"/>
    <col min="14859" max="15104" width="9.28515625" style="2"/>
    <col min="15105" max="15105" width="3.42578125" style="2" customWidth="1"/>
    <col min="15106" max="15106" width="19" style="2" customWidth="1"/>
    <col min="15107" max="15107" width="14.7109375" style="2" customWidth="1"/>
    <col min="15108" max="15108" width="18.7109375" style="2" customWidth="1"/>
    <col min="15109" max="15109" width="17" style="2" customWidth="1"/>
    <col min="15110" max="15110" width="0.5703125" style="2" customWidth="1"/>
    <col min="15111" max="15111" width="14.42578125" style="2" customWidth="1"/>
    <col min="15112" max="15112" width="10.42578125" style="2" customWidth="1"/>
    <col min="15113" max="15113" width="10.5703125" style="2" customWidth="1"/>
    <col min="15114" max="15114" width="32.5703125" style="2" customWidth="1"/>
    <col min="15115" max="15360" width="9.28515625" style="2"/>
    <col min="15361" max="15361" width="3.42578125" style="2" customWidth="1"/>
    <col min="15362" max="15362" width="19" style="2" customWidth="1"/>
    <col min="15363" max="15363" width="14.7109375" style="2" customWidth="1"/>
    <col min="15364" max="15364" width="18.7109375" style="2" customWidth="1"/>
    <col min="15365" max="15365" width="17" style="2" customWidth="1"/>
    <col min="15366" max="15366" width="0.5703125" style="2" customWidth="1"/>
    <col min="15367" max="15367" width="14.42578125" style="2" customWidth="1"/>
    <col min="15368" max="15368" width="10.42578125" style="2" customWidth="1"/>
    <col min="15369" max="15369" width="10.5703125" style="2" customWidth="1"/>
    <col min="15370" max="15370" width="32.5703125" style="2" customWidth="1"/>
    <col min="15371" max="15616" width="9.28515625" style="2"/>
    <col min="15617" max="15617" width="3.42578125" style="2" customWidth="1"/>
    <col min="15618" max="15618" width="19" style="2" customWidth="1"/>
    <col min="15619" max="15619" width="14.7109375" style="2" customWidth="1"/>
    <col min="15620" max="15620" width="18.7109375" style="2" customWidth="1"/>
    <col min="15621" max="15621" width="17" style="2" customWidth="1"/>
    <col min="15622" max="15622" width="0.5703125" style="2" customWidth="1"/>
    <col min="15623" max="15623" width="14.42578125" style="2" customWidth="1"/>
    <col min="15624" max="15624" width="10.42578125" style="2" customWidth="1"/>
    <col min="15625" max="15625" width="10.5703125" style="2" customWidth="1"/>
    <col min="15626" max="15626" width="32.5703125" style="2" customWidth="1"/>
    <col min="15627" max="15872" width="9.28515625" style="2"/>
    <col min="15873" max="15873" width="3.42578125" style="2" customWidth="1"/>
    <col min="15874" max="15874" width="19" style="2" customWidth="1"/>
    <col min="15875" max="15875" width="14.7109375" style="2" customWidth="1"/>
    <col min="15876" max="15876" width="18.7109375" style="2" customWidth="1"/>
    <col min="15877" max="15877" width="17" style="2" customWidth="1"/>
    <col min="15878" max="15878" width="0.5703125" style="2" customWidth="1"/>
    <col min="15879" max="15879" width="14.42578125" style="2" customWidth="1"/>
    <col min="15880" max="15880" width="10.42578125" style="2" customWidth="1"/>
    <col min="15881" max="15881" width="10.5703125" style="2" customWidth="1"/>
    <col min="15882" max="15882" width="32.5703125" style="2" customWidth="1"/>
    <col min="15883" max="16128" width="9.28515625" style="2"/>
    <col min="16129" max="16129" width="3.42578125" style="2" customWidth="1"/>
    <col min="16130" max="16130" width="19" style="2" customWidth="1"/>
    <col min="16131" max="16131" width="14.7109375" style="2" customWidth="1"/>
    <col min="16132" max="16132" width="18.7109375" style="2" customWidth="1"/>
    <col min="16133" max="16133" width="17" style="2" customWidth="1"/>
    <col min="16134" max="16134" width="0.5703125" style="2" customWidth="1"/>
    <col min="16135" max="16135" width="14.42578125" style="2" customWidth="1"/>
    <col min="16136" max="16136" width="10.42578125" style="2" customWidth="1"/>
    <col min="16137" max="16137" width="10.5703125" style="2" customWidth="1"/>
    <col min="16138" max="16138" width="32.5703125" style="2" customWidth="1"/>
    <col min="16139" max="16384" width="9.28515625" style="2"/>
  </cols>
  <sheetData>
    <row r="1" spans="1:11" s="1" customFormat="1" ht="65.099999999999994" customHeight="1"/>
    <row r="2" spans="1:11" s="1" customFormat="1" ht="15" customHeight="1">
      <c r="A2" s="2"/>
      <c r="B2" s="3"/>
      <c r="C2" s="3"/>
      <c r="D2" s="3"/>
      <c r="E2" s="3"/>
      <c r="F2" s="3"/>
      <c r="G2" s="3"/>
      <c r="H2" s="3"/>
      <c r="I2" s="3"/>
    </row>
    <row r="3" spans="1:11" s="1" customFormat="1" ht="59.1" customHeight="1">
      <c r="A3" s="2"/>
      <c r="B3" s="4"/>
      <c r="C3" s="5"/>
      <c r="D3" s="236"/>
      <c r="E3" s="236" t="s">
        <v>70</v>
      </c>
      <c r="F3" s="3"/>
      <c r="G3" s="372" t="s">
        <v>71</v>
      </c>
      <c r="H3" s="372"/>
      <c r="I3" s="372"/>
    </row>
    <row r="4" spans="1:11" s="1" customFormat="1" ht="81" customHeight="1">
      <c r="A4" s="2"/>
      <c r="B4" s="350" t="s">
        <v>72</v>
      </c>
      <c r="C4" s="350"/>
      <c r="D4" s="350"/>
      <c r="E4" s="350"/>
      <c r="F4" s="2"/>
    </row>
    <row r="5" spans="1:11" s="1" customFormat="1" ht="44.25" customHeight="1">
      <c r="A5" s="6"/>
      <c r="B5" s="154" t="s">
        <v>3</v>
      </c>
      <c r="C5" s="155">
        <v>1.5</v>
      </c>
      <c r="D5" s="154" t="s">
        <v>4</v>
      </c>
      <c r="E5" s="156">
        <v>44317</v>
      </c>
      <c r="F5" s="157"/>
      <c r="G5" s="2"/>
      <c r="I5" s="158"/>
      <c r="J5" s="7"/>
      <c r="K5" s="7"/>
    </row>
    <row r="7" spans="1:11" ht="101.25" customHeight="1">
      <c r="B7" s="373" t="s">
        <v>73</v>
      </c>
      <c r="C7" s="373"/>
      <c r="D7" s="373"/>
      <c r="E7" s="373"/>
      <c r="F7" s="373"/>
      <c r="G7" s="373"/>
      <c r="H7" s="373"/>
      <c r="I7" s="18"/>
    </row>
    <row r="8" spans="1:11" ht="12" customHeight="1">
      <c r="B8" s="159"/>
      <c r="C8" s="159"/>
      <c r="D8" s="159"/>
      <c r="E8" s="159"/>
      <c r="F8" s="159"/>
      <c r="G8" s="159"/>
      <c r="H8" s="159"/>
      <c r="I8" s="18"/>
    </row>
    <row r="9" spans="1:11" ht="1.5" customHeight="1">
      <c r="B9" s="159"/>
      <c r="C9" s="159"/>
      <c r="D9" s="159"/>
      <c r="E9" s="159"/>
      <c r="F9" s="159"/>
      <c r="G9" s="159"/>
      <c r="H9" s="159"/>
      <c r="I9" s="18"/>
    </row>
    <row r="10" spans="1:11" ht="17.25" customHeight="1">
      <c r="B10" s="129" t="s">
        <v>74</v>
      </c>
      <c r="C10" s="157"/>
      <c r="D10" s="157"/>
      <c r="E10" s="157"/>
      <c r="F10" s="157"/>
    </row>
    <row r="11" spans="1:11" ht="1.5" customHeight="1">
      <c r="B11" s="160"/>
      <c r="C11" s="157"/>
      <c r="D11" s="157"/>
      <c r="E11" s="157"/>
      <c r="F11" s="157"/>
    </row>
    <row r="12" spans="1:11" ht="10.15" customHeight="1">
      <c r="B12" s="160"/>
      <c r="C12" s="157"/>
      <c r="D12" s="157"/>
      <c r="E12" s="157"/>
      <c r="F12" s="157"/>
    </row>
    <row r="13" spans="1:11" ht="16.149999999999999" customHeight="1">
      <c r="B13" s="160"/>
      <c r="C13" s="374" t="s">
        <v>75</v>
      </c>
      <c r="D13" s="375"/>
      <c r="E13" s="157"/>
      <c r="F13" s="157"/>
    </row>
    <row r="14" spans="1:11" ht="13.5" customHeight="1">
      <c r="B14" s="161"/>
      <c r="C14" s="376"/>
      <c r="D14" s="377"/>
      <c r="E14" s="157"/>
      <c r="F14" s="157"/>
    </row>
    <row r="15" spans="1:11" ht="3" customHeight="1">
      <c r="B15" s="161"/>
      <c r="C15" s="162"/>
      <c r="D15" s="237"/>
      <c r="E15" s="157"/>
      <c r="F15" s="157"/>
    </row>
    <row r="16" spans="1:11" ht="15" customHeight="1">
      <c r="B16" s="13"/>
      <c r="C16" s="14"/>
      <c r="D16" s="237"/>
      <c r="E16" s="13"/>
      <c r="F16" s="13"/>
    </row>
    <row r="17" spans="2:9" ht="1.5" customHeight="1">
      <c r="B17" s="159"/>
      <c r="C17" s="159"/>
      <c r="D17" s="159"/>
      <c r="E17" s="159"/>
      <c r="F17" s="159"/>
      <c r="G17" s="159"/>
      <c r="H17" s="159"/>
    </row>
    <row r="18" spans="2:9" ht="17.25" customHeight="1">
      <c r="B18" s="129" t="s">
        <v>76</v>
      </c>
      <c r="C18" s="157"/>
      <c r="D18" s="157"/>
      <c r="E18" s="157"/>
      <c r="F18" s="157"/>
    </row>
    <row r="19" spans="2:9" ht="1.5" customHeight="1">
      <c r="B19" s="160"/>
      <c r="C19" s="157"/>
      <c r="D19" s="157"/>
      <c r="E19" s="157"/>
      <c r="F19" s="157"/>
    </row>
    <row r="20" spans="2:9" ht="10.15" customHeight="1">
      <c r="B20" s="160"/>
      <c r="C20" s="157"/>
      <c r="D20" s="157"/>
      <c r="E20" s="157"/>
      <c r="F20" s="157"/>
    </row>
    <row r="21" spans="2:9" ht="16.149999999999999" customHeight="1">
      <c r="B21" s="160"/>
      <c r="C21" s="378"/>
      <c r="D21" s="380" t="s">
        <v>18</v>
      </c>
      <c r="E21" s="161" t="str">
        <f>(IF((MOD(ROUND(C21*1000,2),10)&lt;&gt;0),"ERROR: Rating must be in 0.01 star increment",""))</f>
        <v/>
      </c>
      <c r="F21" s="157"/>
    </row>
    <row r="22" spans="2:9" ht="13.5" customHeight="1">
      <c r="B22" s="161"/>
      <c r="C22" s="379"/>
      <c r="D22" s="380"/>
      <c r="E22" s="157"/>
      <c r="F22" s="157"/>
    </row>
    <row r="23" spans="2:9" ht="3" customHeight="1">
      <c r="B23" s="13"/>
      <c r="C23" s="14"/>
      <c r="D23" s="237"/>
      <c r="E23" s="13"/>
      <c r="F23" s="13"/>
    </row>
    <row r="24" spans="2:9" ht="15" customHeight="1">
      <c r="B24" s="161"/>
      <c r="G24" s="163"/>
      <c r="H24" s="164"/>
    </row>
    <row r="25" spans="2:9" ht="1.5" customHeight="1">
      <c r="B25" s="161"/>
      <c r="G25" s="163"/>
      <c r="H25" s="164"/>
    </row>
    <row r="26" spans="2:9" ht="17.25" customHeight="1">
      <c r="B26" s="129" t="s">
        <v>77</v>
      </c>
      <c r="C26" s="157"/>
      <c r="D26" s="157"/>
      <c r="E26" s="157"/>
      <c r="F26" s="157"/>
    </row>
    <row r="27" spans="2:9" ht="1.5" customHeight="1">
      <c r="B27" s="165"/>
      <c r="C27" s="165"/>
      <c r="D27" s="165"/>
      <c r="E27" s="165"/>
      <c r="F27" s="165"/>
      <c r="G27" s="18"/>
      <c r="H27" s="18"/>
      <c r="I27" s="18"/>
    </row>
    <row r="28" spans="2:9" ht="10.15" customHeight="1">
      <c r="B28" s="165"/>
      <c r="C28" s="165"/>
      <c r="D28" s="165"/>
      <c r="E28" s="165"/>
      <c r="F28" s="165"/>
      <c r="G28" s="18"/>
      <c r="H28" s="18"/>
      <c r="I28" s="18"/>
    </row>
    <row r="29" spans="2:9" s="20" customFormat="1" ht="20.100000000000001" customHeight="1">
      <c r="B29" s="166" t="s">
        <v>6</v>
      </c>
      <c r="C29" s="167"/>
      <c r="D29" s="167"/>
      <c r="E29" s="168"/>
      <c r="G29" s="382"/>
      <c r="H29" s="383"/>
    </row>
    <row r="30" spans="2:9" s="20" customFormat="1" ht="25.5" customHeight="1">
      <c r="B30" s="169" t="str">
        <f>IF(C13="Infrastructure","","Total Assessable Processing GHz (GHz)")</f>
        <v>Total Assessable Processing GHz (GHz)</v>
      </c>
      <c r="C30" s="170"/>
      <c r="D30" s="170"/>
      <c r="E30" s="171"/>
      <c r="F30" s="172"/>
      <c r="G30" s="384"/>
      <c r="H30" s="385"/>
    </row>
    <row r="31" spans="2:9" s="20" customFormat="1" ht="20.100000000000001" customHeight="1">
      <c r="B31" s="169" t="str">
        <f>IF(C13="Infrastructure","","Total Assessable Storage TB (TB)")</f>
        <v>Total Assessable Storage TB (TB)</v>
      </c>
      <c r="C31" s="173"/>
      <c r="D31" s="173"/>
      <c r="E31" s="174"/>
      <c r="F31" s="175"/>
      <c r="G31" s="384"/>
      <c r="H31" s="385"/>
    </row>
    <row r="32" spans="2:9" s="20" customFormat="1" ht="20.100000000000001" hidden="1" customHeight="1">
      <c r="B32" s="176"/>
      <c r="C32" s="170"/>
      <c r="D32" s="170"/>
      <c r="E32" s="171"/>
      <c r="F32" s="172"/>
      <c r="G32" s="384"/>
      <c r="H32" s="385"/>
    </row>
    <row r="33" spans="2:10" s="20" customFormat="1" ht="20.100000000000001" customHeight="1">
      <c r="B33" s="176"/>
      <c r="C33" s="170"/>
      <c r="D33" s="170"/>
      <c r="E33" s="171"/>
      <c r="F33" s="172"/>
      <c r="G33" s="239"/>
      <c r="H33" s="240"/>
      <c r="J33" s="177"/>
    </row>
    <row r="34" spans="2:10" s="20" customFormat="1" ht="20.100000000000001" customHeight="1">
      <c r="B34" s="176" t="str">
        <f>IF(C13="IT Equipment","","% Metered Heat Rejection (for Infrastructure and Whole Facility ratings)")</f>
        <v/>
      </c>
      <c r="C34" s="170"/>
      <c r="D34" s="170"/>
      <c r="E34" s="171"/>
      <c r="F34" s="172"/>
      <c r="G34" s="386"/>
      <c r="H34" s="387"/>
    </row>
    <row r="35" spans="2:10" s="20" customFormat="1" ht="20.100000000000001" customHeight="1">
      <c r="B35" s="178" t="str">
        <f>IF(C13="Infrastructure","Assessable IT Energy (kWh/year) for Infrastructure rating","")</f>
        <v/>
      </c>
      <c r="C35" s="179"/>
      <c r="D35" s="179"/>
      <c r="E35" s="180"/>
      <c r="F35" s="172"/>
      <c r="G35" s="388"/>
      <c r="H35" s="389"/>
    </row>
    <row r="36" spans="2:10" s="20" customFormat="1" ht="3" customHeight="1">
      <c r="B36" s="181"/>
      <c r="C36" s="170"/>
      <c r="D36" s="170"/>
      <c r="E36" s="170"/>
      <c r="F36" s="172"/>
      <c r="G36" s="182"/>
    </row>
    <row r="37" spans="2:10" s="20" customFormat="1" ht="20.100000000000001" customHeight="1">
      <c r="B37" s="166" t="s">
        <v>78</v>
      </c>
      <c r="C37" s="183"/>
      <c r="D37" s="183"/>
      <c r="E37" s="184" t="s">
        <v>79</v>
      </c>
      <c r="F37" s="27"/>
      <c r="G37" s="390"/>
      <c r="H37" s="391"/>
    </row>
    <row r="38" spans="2:10" s="20" customFormat="1" ht="20.100000000000001" customHeight="1">
      <c r="B38" s="185" t="str">
        <f>IF(SUM(G37:G40)=1,"","ERROR: Percentage breakdown must total 100%")</f>
        <v>ERROR: Percentage breakdown must total 100%</v>
      </c>
      <c r="C38" s="28"/>
      <c r="D38" s="28"/>
      <c r="E38" s="186" t="s">
        <v>80</v>
      </c>
      <c r="F38" s="71"/>
      <c r="G38" s="390"/>
      <c r="H38" s="391"/>
    </row>
    <row r="39" spans="2:10" s="20" customFormat="1" ht="20.100000000000001" customHeight="1">
      <c r="B39" s="187"/>
      <c r="C39" s="28"/>
      <c r="D39" s="28"/>
      <c r="E39" s="186" t="s">
        <v>81</v>
      </c>
      <c r="F39" s="71"/>
      <c r="G39" s="390"/>
      <c r="H39" s="391"/>
    </row>
    <row r="40" spans="2:10" s="20" customFormat="1" ht="20.100000000000001" customHeight="1">
      <c r="B40" s="188"/>
      <c r="C40" s="189"/>
      <c r="D40" s="189"/>
      <c r="E40" s="190" t="s">
        <v>82</v>
      </c>
      <c r="F40" s="71"/>
      <c r="G40" s="392"/>
      <c r="H40" s="393"/>
    </row>
    <row r="41" spans="2:10" ht="15" customHeight="1">
      <c r="B41" s="191"/>
      <c r="C41" s="192"/>
      <c r="D41" s="192"/>
      <c r="E41" s="192"/>
      <c r="F41" s="192"/>
      <c r="G41" s="163"/>
    </row>
    <row r="42" spans="2:10" ht="1.5" customHeight="1">
      <c r="B42" s="191"/>
      <c r="C42" s="192"/>
      <c r="D42" s="192"/>
      <c r="E42" s="192"/>
      <c r="F42" s="192"/>
      <c r="G42" s="163"/>
    </row>
    <row r="43" spans="2:10" ht="17.25" customHeight="1">
      <c r="B43" s="129" t="s">
        <v>16</v>
      </c>
      <c r="C43" s="157"/>
      <c r="D43" s="157"/>
      <c r="E43" s="157"/>
      <c r="F43" s="157"/>
    </row>
    <row r="44" spans="2:10" ht="1.5" customHeight="1">
      <c r="B44" s="165"/>
      <c r="C44" s="165"/>
      <c r="D44" s="165"/>
      <c r="E44" s="165"/>
      <c r="F44" s="165"/>
      <c r="G44" s="18"/>
      <c r="H44" s="18"/>
      <c r="I44" s="18"/>
    </row>
    <row r="45" spans="2:10" ht="10.15" customHeight="1">
      <c r="E45" s="41"/>
      <c r="F45" s="41"/>
      <c r="I45" s="193"/>
    </row>
    <row r="46" spans="2:10" ht="18" customHeight="1">
      <c r="B46" s="194"/>
      <c r="C46" s="40" t="s">
        <v>83</v>
      </c>
      <c r="D46" s="194"/>
      <c r="E46" s="194"/>
      <c r="F46" s="194"/>
      <c r="G46" s="195"/>
      <c r="I46" s="193"/>
    </row>
    <row r="47" spans="2:10" ht="18" customHeight="1">
      <c r="C47" s="381" t="e">
        <f>G95</f>
        <v>#N/A</v>
      </c>
      <c r="D47" s="381"/>
      <c r="E47" s="381"/>
      <c r="F47" s="196"/>
      <c r="G47" s="197" t="s">
        <v>84</v>
      </c>
      <c r="H47" s="198"/>
      <c r="I47" s="193"/>
    </row>
    <row r="48" spans="2:10" ht="18" customHeight="1">
      <c r="C48" s="157" t="str">
        <f>CONCATENATE("Actual Emissions at ",C21, " Star NABERS Energy")</f>
        <v>Actual Emissions at  Star NABERS Energy</v>
      </c>
      <c r="D48" s="41"/>
      <c r="F48" s="41"/>
      <c r="I48" s="193"/>
    </row>
    <row r="49" spans="2:9" ht="18" customHeight="1">
      <c r="C49" s="206" t="e">
        <f>G99</f>
        <v>#N/A</v>
      </c>
      <c r="D49" s="206"/>
      <c r="E49" s="206"/>
      <c r="F49" s="196"/>
      <c r="G49" s="197" t="s">
        <v>84</v>
      </c>
      <c r="H49" s="198"/>
      <c r="I49" s="48"/>
    </row>
    <row r="50" spans="2:9" ht="14.25" customHeight="1">
      <c r="C50" s="206" t="e">
        <f>IF(C13="IT Equipment",G100,"")</f>
        <v>#N/A</v>
      </c>
      <c r="D50" s="206"/>
      <c r="E50" s="206"/>
      <c r="F50" s="196"/>
      <c r="G50" s="197" t="str">
        <f>IF(C13="IT Equipment","kgCO2-e/day","")</f>
        <v>kgCO2-e/day</v>
      </c>
      <c r="H50" s="198"/>
      <c r="I50" s="48"/>
    </row>
    <row r="51" spans="2:9" ht="14.25" customHeight="1">
      <c r="C51" s="238"/>
      <c r="D51" s="238"/>
      <c r="E51" s="238"/>
      <c r="F51" s="196"/>
      <c r="G51" s="197"/>
      <c r="H51" s="198"/>
      <c r="I51" s="48"/>
    </row>
    <row r="52" spans="2:9" ht="14.25" customHeight="1">
      <c r="C52" s="40" t="s">
        <v>85</v>
      </c>
      <c r="D52" s="194"/>
      <c r="E52" s="194"/>
      <c r="F52" s="194"/>
      <c r="G52" s="195"/>
      <c r="H52" s="198"/>
      <c r="I52" s="48"/>
    </row>
    <row r="53" spans="2:9" ht="14.25" customHeight="1">
      <c r="C53" s="206" t="e">
        <f>(E64*G108+E66*G109+E68*G110+E70*G111)</f>
        <v>#N/A</v>
      </c>
      <c r="D53" s="206"/>
      <c r="E53" s="206"/>
      <c r="F53" s="199"/>
      <c r="G53" s="200" t="s">
        <v>86</v>
      </c>
      <c r="H53" s="198"/>
      <c r="I53" s="48"/>
    </row>
    <row r="54" spans="2:9" ht="14.25" customHeight="1">
      <c r="C54" s="238"/>
      <c r="D54" s="238"/>
      <c r="E54" s="238"/>
      <c r="F54" s="196"/>
      <c r="G54" s="197"/>
      <c r="H54" s="198"/>
      <c r="I54" s="48"/>
    </row>
    <row r="55" spans="2:9" ht="14.25" customHeight="1">
      <c r="C55" s="40" t="s">
        <v>87</v>
      </c>
      <c r="D55" s="194"/>
      <c r="E55" s="194"/>
      <c r="F55" s="194"/>
      <c r="G55" s="195"/>
      <c r="H55" s="198"/>
      <c r="I55" s="48"/>
    </row>
    <row r="56" spans="2:9" ht="14.25" customHeight="1">
      <c r="C56" s="206" t="e">
        <f>E64*H108+E66*H109+E68*H110+E70*H111</f>
        <v>#N/A</v>
      </c>
      <c r="D56" s="206"/>
      <c r="E56" s="206"/>
      <c r="F56" s="199"/>
      <c r="G56" s="200" t="s">
        <v>86</v>
      </c>
      <c r="H56" s="198"/>
      <c r="I56" s="48"/>
    </row>
    <row r="57" spans="2:9" ht="14.25" hidden="1" customHeight="1">
      <c r="C57" s="241"/>
      <c r="D57" s="241"/>
      <c r="E57" s="241"/>
      <c r="F57" s="199"/>
      <c r="G57" s="200"/>
      <c r="H57" s="198"/>
      <c r="I57" s="48"/>
    </row>
    <row r="58" spans="2:9" ht="14.25" hidden="1" customHeight="1">
      <c r="C58" s="241"/>
      <c r="D58" s="241"/>
      <c r="E58" s="241"/>
      <c r="F58" s="199"/>
      <c r="G58" s="200"/>
      <c r="H58" s="198"/>
      <c r="I58" s="48"/>
    </row>
    <row r="59" spans="2:9" ht="14.25" hidden="1" customHeight="1">
      <c r="C59" s="241"/>
      <c r="D59" s="241"/>
      <c r="E59" s="241"/>
      <c r="F59" s="199"/>
      <c r="G59" s="200"/>
      <c r="H59" s="198"/>
      <c r="I59" s="48"/>
    </row>
    <row r="60" spans="2:9" ht="14.25" hidden="1" customHeight="1">
      <c r="C60" s="241"/>
      <c r="D60" s="241"/>
      <c r="E60" s="241"/>
      <c r="F60" s="199"/>
      <c r="G60" s="200"/>
      <c r="H60" s="198"/>
      <c r="I60" s="48"/>
    </row>
    <row r="61" spans="2:9" ht="14.25" customHeight="1">
      <c r="C61" s="241"/>
      <c r="D61" s="241"/>
      <c r="E61" s="241"/>
      <c r="F61" s="199"/>
      <c r="G61" s="200"/>
      <c r="H61" s="198"/>
      <c r="I61" s="48"/>
    </row>
    <row r="62" spans="2:9" ht="18" customHeight="1">
      <c r="C62" s="165" t="s">
        <v>88</v>
      </c>
      <c r="I62" s="48"/>
    </row>
    <row r="63" spans="2:9" s="201" customFormat="1" ht="3" customHeight="1">
      <c r="B63" s="202"/>
      <c r="C63" s="202"/>
      <c r="D63" s="202"/>
      <c r="E63" s="202"/>
      <c r="F63" s="202"/>
      <c r="G63" s="203"/>
      <c r="I63" s="204"/>
    </row>
    <row r="64" spans="2:9" s="201" customFormat="1" ht="12.75" customHeight="1">
      <c r="C64" s="165"/>
      <c r="D64" s="205" t="s">
        <v>89</v>
      </c>
      <c r="E64" s="206" t="e">
        <f>G37*G103/G114</f>
        <v>#N/A</v>
      </c>
      <c r="F64" s="207"/>
      <c r="G64" s="200" t="s">
        <v>90</v>
      </c>
      <c r="H64" s="18"/>
      <c r="I64" s="18"/>
    </row>
    <row r="65" spans="2:9" s="201" customFormat="1" ht="1.5" customHeight="1">
      <c r="C65" s="165"/>
      <c r="D65" s="205"/>
      <c r="E65" s="206" t="e">
        <f>IF(C13="IT Equipment",ROUNDDOWN(G37*G104/G114,0),"")</f>
        <v>#N/A</v>
      </c>
      <c r="F65" s="207"/>
      <c r="G65" s="200" t="str">
        <f>IF(C13="IT Equipment","kWh/day","")</f>
        <v>kWh/day</v>
      </c>
      <c r="H65" s="18"/>
      <c r="I65" s="18"/>
    </row>
    <row r="66" spans="2:9" s="201" customFormat="1" ht="12.75" customHeight="1">
      <c r="B66" s="202"/>
      <c r="C66" s="194"/>
      <c r="D66" s="205" t="s">
        <v>91</v>
      </c>
      <c r="E66" s="206" t="e">
        <f>G38*G103</f>
        <v>#N/A</v>
      </c>
      <c r="F66" s="208"/>
      <c r="G66" s="200" t="s">
        <v>92</v>
      </c>
      <c r="I66" s="204"/>
    </row>
    <row r="67" spans="2:9" s="201" customFormat="1" ht="3" customHeight="1">
      <c r="B67" s="202"/>
      <c r="C67" s="194"/>
      <c r="D67" s="205"/>
      <c r="E67" s="206" t="e">
        <f>IF(C13="IT Equipment",ROUNDDOWN(G38*G104,0),"")</f>
        <v>#N/A</v>
      </c>
      <c r="F67" s="207"/>
      <c r="G67" s="200" t="str">
        <f>IF(C13="IT Equipment","MJ/day","")</f>
        <v>MJ/day</v>
      </c>
      <c r="I67" s="204"/>
    </row>
    <row r="68" spans="2:9" s="201" customFormat="1" ht="12.75" customHeight="1">
      <c r="B68" s="194"/>
      <c r="C68" s="41"/>
      <c r="D68" s="205" t="s">
        <v>93</v>
      </c>
      <c r="E68" s="206" t="e">
        <f>G39*G103/G115</f>
        <v>#N/A</v>
      </c>
      <c r="F68" s="209"/>
      <c r="G68" s="200" t="s">
        <v>94</v>
      </c>
      <c r="I68" s="204"/>
    </row>
    <row r="69" spans="2:9" s="201" customFormat="1" ht="3" customHeight="1">
      <c r="B69" s="194"/>
      <c r="C69" s="41"/>
      <c r="D69" s="205"/>
      <c r="E69" s="206" t="e">
        <f>IF(C13="IT Equipment",ROUNDDOWN(G39*G104/G115,0),"")</f>
        <v>#N/A</v>
      </c>
      <c r="F69" s="207"/>
      <c r="G69" s="200" t="str">
        <f>IF(C13="IT Equipment","kg/day","")</f>
        <v>kg/day</v>
      </c>
      <c r="I69" s="204"/>
    </row>
    <row r="70" spans="2:9" s="201" customFormat="1" ht="12.6" customHeight="1">
      <c r="B70" s="194"/>
      <c r="C70" s="41"/>
      <c r="D70" s="205" t="s">
        <v>95</v>
      </c>
      <c r="E70" s="206" t="e">
        <f>G40*G103/G116</f>
        <v>#N/A</v>
      </c>
      <c r="F70" s="209"/>
      <c r="G70" s="200" t="s">
        <v>96</v>
      </c>
      <c r="I70" s="204"/>
    </row>
    <row r="71" spans="2:9" s="201" customFormat="1" ht="3" customHeight="1">
      <c r="B71" s="194"/>
      <c r="C71" s="41"/>
      <c r="D71" s="210"/>
      <c r="E71" s="206" t="e">
        <f>IF(C13="IT Equipment",ROUNDDOWN(G40*G104/G116,0),"")</f>
        <v>#N/A</v>
      </c>
      <c r="F71" s="207"/>
      <c r="G71" s="200" t="str">
        <f>IF(C13="IT Equipment","L/day","")</f>
        <v>L/day</v>
      </c>
      <c r="I71" s="204"/>
    </row>
    <row r="72" spans="2:9" s="201" customFormat="1" ht="3" customHeight="1">
      <c r="B72" s="194"/>
      <c r="C72" s="41"/>
      <c r="D72" s="211"/>
      <c r="E72" s="211"/>
      <c r="F72" s="211"/>
      <c r="G72" s="211"/>
      <c r="I72" s="204"/>
    </row>
    <row r="73" spans="2:9" ht="1.5" customHeight="1">
      <c r="B73" s="194"/>
      <c r="C73" s="194"/>
      <c r="D73" s="194"/>
      <c r="E73" s="194"/>
      <c r="F73" s="194"/>
      <c r="G73" s="212"/>
      <c r="I73" s="213"/>
    </row>
    <row r="74" spans="2:9" ht="35.65" customHeight="1">
      <c r="C74" s="165"/>
      <c r="I74" s="48"/>
    </row>
    <row r="75" spans="2:9" hidden="1">
      <c r="B75" s="194" t="s">
        <v>75</v>
      </c>
      <c r="C75" s="214"/>
      <c r="D75" s="214"/>
      <c r="E75" s="214"/>
      <c r="F75" s="214"/>
    </row>
    <row r="76" spans="2:9" hidden="1">
      <c r="B76" s="194" t="s">
        <v>97</v>
      </c>
      <c r="C76" s="214"/>
      <c r="D76" s="214"/>
      <c r="E76" s="214"/>
      <c r="F76" s="214"/>
    </row>
    <row r="77" spans="2:9" hidden="1">
      <c r="B77" s="194" t="s">
        <v>98</v>
      </c>
      <c r="C77" s="214"/>
      <c r="D77" s="214"/>
      <c r="E77" s="214"/>
      <c r="F77" s="214"/>
    </row>
    <row r="78" spans="2:9" hidden="1">
      <c r="B78" s="214"/>
      <c r="C78" s="214"/>
      <c r="D78" s="214"/>
      <c r="E78" s="214"/>
      <c r="F78" s="214"/>
    </row>
    <row r="79" spans="2:9" ht="17.25" hidden="1">
      <c r="B79" s="129" t="s">
        <v>24</v>
      </c>
      <c r="C79" s="129"/>
      <c r="D79" s="129"/>
      <c r="E79" s="129"/>
      <c r="F79" s="129"/>
    </row>
    <row r="80" spans="2:9" hidden="1">
      <c r="B80" s="2" t="s">
        <v>99</v>
      </c>
      <c r="G80" s="2" t="e">
        <f>VLOOKUP($G$29,Climate_pcode_xref!$A$2:$C$3727,3,0)</f>
        <v>#N/A</v>
      </c>
      <c r="I80" s="2" t="s">
        <v>100</v>
      </c>
    </row>
    <row r="81" spans="2:9" hidden="1">
      <c r="B81" s="2" t="s">
        <v>101</v>
      </c>
      <c r="G81" s="2" t="e">
        <f>VLOOKUP(G80,SGEx!$A$18:$D$26,3,FALSE)</f>
        <v>#N/A</v>
      </c>
      <c r="H81" s="2" t="s">
        <v>100</v>
      </c>
      <c r="I81" s="2" t="e">
        <f>G81</f>
        <v>#N/A</v>
      </c>
    </row>
    <row r="82" spans="2:9" hidden="1">
      <c r="B82" s="2" t="s">
        <v>102</v>
      </c>
      <c r="G82" s="2" t="e">
        <f>VLOOKUP(G80,SGEx!$A$18:$D$26,2,FALSE)</f>
        <v>#N/A</v>
      </c>
      <c r="H82" s="2" t="s">
        <v>103</v>
      </c>
      <c r="I82" s="2" t="e">
        <f>G82/G114</f>
        <v>#N/A</v>
      </c>
    </row>
    <row r="83" spans="2:9" hidden="1">
      <c r="B83" s="2" t="s">
        <v>104</v>
      </c>
      <c r="G83" s="2" t="e">
        <f>VLOOKUP(G80,SGEx!$A$18:$D$26,5,FALSE)</f>
        <v>#N/A</v>
      </c>
      <c r="H83" s="2" t="s">
        <v>105</v>
      </c>
      <c r="I83" s="2" t="e">
        <f>G83/G115</f>
        <v>#N/A</v>
      </c>
    </row>
    <row r="84" spans="2:9" hidden="1">
      <c r="B84" s="2" t="s">
        <v>106</v>
      </c>
      <c r="G84" s="2" t="e">
        <f>VLOOKUP(G80,SGEx!$A$18:$D$26,4,FALSE)</f>
        <v>#N/A</v>
      </c>
      <c r="H84" s="2" t="s">
        <v>107</v>
      </c>
      <c r="I84" s="2" t="e">
        <f>G84/G116</f>
        <v>#N/A</v>
      </c>
    </row>
    <row r="85" spans="2:9" hidden="1">
      <c r="B85" s="2" t="s">
        <v>108</v>
      </c>
      <c r="G85" s="2" t="e">
        <f>VLOOKUP($G$29,Climate_pcode_xref!$A$2:$C$3727,2,0)</f>
        <v>#N/A</v>
      </c>
    </row>
    <row r="86" spans="2:9" hidden="1">
      <c r="B86" s="2" t="s">
        <v>109</v>
      </c>
      <c r="G86" s="2" t="e">
        <f>VLOOKUP($G$85,Climate_zones!$A$2:$E$71,5,0)</f>
        <v>#N/A</v>
      </c>
    </row>
    <row r="87" spans="2:9" hidden="1"/>
    <row r="88" spans="2:9" hidden="1">
      <c r="B88" s="2" t="s">
        <v>110</v>
      </c>
      <c r="G88" s="2" t="e">
        <f>G35*G82</f>
        <v>#N/A</v>
      </c>
    </row>
    <row r="89" spans="2:9" hidden="1">
      <c r="B89" s="2" t="s">
        <v>111</v>
      </c>
      <c r="G89" s="2" t="e">
        <f>(G30*370+G31*440)*G82*0.956</f>
        <v>#N/A</v>
      </c>
    </row>
    <row r="90" spans="2:9" hidden="1">
      <c r="B90" s="2" t="s">
        <v>112</v>
      </c>
      <c r="G90" s="2" t="e">
        <f>1.81*G88*G34/3*0.02*(G86-430)/365</f>
        <v>#N/A</v>
      </c>
    </row>
    <row r="91" spans="2:9" hidden="1">
      <c r="B91" s="2" t="s">
        <v>113</v>
      </c>
      <c r="G91" s="2" t="e">
        <f>0.04*1.81*G88*(1-G34)</f>
        <v>#N/A</v>
      </c>
    </row>
    <row r="92" spans="2:9" hidden="1">
      <c r="B92" s="2" t="s">
        <v>114</v>
      </c>
      <c r="G92" s="2" t="e">
        <f>1.81*G89*G34/3*0.02*(G86-430)/365</f>
        <v>#N/A</v>
      </c>
    </row>
    <row r="93" spans="2:9" hidden="1">
      <c r="B93" s="2" t="s">
        <v>115</v>
      </c>
      <c r="G93" s="2" t="e">
        <f>0.04*1.81*G89*(1-G34)</f>
        <v>#N/A</v>
      </c>
    </row>
    <row r="94" spans="2:9" hidden="1"/>
    <row r="95" spans="2:9" hidden="1">
      <c r="B95" s="2" t="s">
        <v>116</v>
      </c>
      <c r="G95" s="2" t="e">
        <f>IF(C13="IT Equipment",(G30*370+G31*440)*G82*0.956,IF(C13="Infrastructure",(1.81-1)*G88+G90-G91,1.81*G89+G92-G93))</f>
        <v>#N/A</v>
      </c>
      <c r="H95" s="2" t="s">
        <v>117</v>
      </c>
    </row>
    <row r="96" spans="2:9" hidden="1"/>
    <row r="97" spans="2:15" hidden="1">
      <c r="B97" s="193" t="s">
        <v>118</v>
      </c>
      <c r="C97" s="193"/>
      <c r="D97" s="193"/>
      <c r="E97" s="193"/>
      <c r="F97" s="193"/>
      <c r="G97" s="193">
        <f>IF(C13="IT Equipment",(C21-0.499999-2.75)/-3.25,IF(C13="Infrastructure",(C21-0.499999-2.75)/-3.01,(C21-0.499999-2.75)/-3.45))</f>
        <v>0.99999969230769226</v>
      </c>
    </row>
    <row r="98" spans="2:15" hidden="1">
      <c r="B98" s="193"/>
      <c r="C98" s="193"/>
      <c r="D98" s="193"/>
      <c r="E98" s="193"/>
      <c r="F98" s="193"/>
      <c r="G98" s="193"/>
    </row>
    <row r="99" spans="2:15" hidden="1">
      <c r="B99" s="2" t="s">
        <v>119</v>
      </c>
      <c r="G99" s="2" t="e">
        <f>G95*G97+G95</f>
        <v>#N/A</v>
      </c>
      <c r="H99" s="2" t="s">
        <v>117</v>
      </c>
    </row>
    <row r="100" spans="2:15" hidden="1">
      <c r="B100" s="2" t="s">
        <v>120</v>
      </c>
      <c r="G100" s="215" t="e">
        <f>IF(C13="IT Equipment",G99/365,"")</f>
        <v>#N/A</v>
      </c>
      <c r="H100" s="2" t="s">
        <v>121</v>
      </c>
    </row>
    <row r="101" spans="2:15" hidden="1"/>
    <row r="102" spans="2:15" hidden="1">
      <c r="B102" s="2" t="s">
        <v>122</v>
      </c>
      <c r="G102" s="2" t="e">
        <f>(G37*I82+G38*I81+G39*I83+G40*I84)</f>
        <v>#N/A</v>
      </c>
      <c r="H102" s="2" t="s">
        <v>100</v>
      </c>
    </row>
    <row r="103" spans="2:15" hidden="1">
      <c r="B103" s="2" t="s">
        <v>123</v>
      </c>
      <c r="G103" s="213" t="e">
        <f>G99/G102</f>
        <v>#N/A</v>
      </c>
      <c r="H103" s="2" t="s">
        <v>124</v>
      </c>
    </row>
    <row r="104" spans="2:15" hidden="1">
      <c r="B104" s="395" t="s">
        <v>125</v>
      </c>
      <c r="C104" s="395"/>
      <c r="D104" s="395"/>
      <c r="E104" s="395"/>
      <c r="G104" s="213" t="e">
        <f>IF(C13="IT Equipment",G100/G102,"")</f>
        <v>#N/A</v>
      </c>
      <c r="H104" s="2" t="s">
        <v>124</v>
      </c>
    </row>
    <row r="105" spans="2:15" hidden="1">
      <c r="B105" s="395"/>
      <c r="C105" s="395"/>
      <c r="D105" s="395"/>
      <c r="E105" s="395"/>
    </row>
    <row r="106" spans="2:15" hidden="1"/>
    <row r="107" spans="2:15" hidden="1">
      <c r="B107" s="193" t="s">
        <v>126</v>
      </c>
      <c r="C107" s="193"/>
      <c r="D107" s="193"/>
      <c r="E107" s="193"/>
      <c r="F107" s="193"/>
      <c r="G107" s="216" t="s">
        <v>127</v>
      </c>
      <c r="H107" s="216" t="s">
        <v>128</v>
      </c>
      <c r="J107" s="2" t="s">
        <v>129</v>
      </c>
    </row>
    <row r="108" spans="2:15" hidden="1">
      <c r="B108" s="2" t="s">
        <v>130</v>
      </c>
      <c r="G108" s="2" t="e">
        <f>VLOOKUP(K108,'NGA factors 2020'!$C$2:$L$20,9,FALSE)</f>
        <v>#N/A</v>
      </c>
      <c r="H108" s="2" t="e">
        <f>VLOOKUP(K108,'NGA factors 2020'!$C$2:$L$20,8,FALSE)</f>
        <v>#N/A</v>
      </c>
      <c r="I108" s="2" t="s">
        <v>100</v>
      </c>
      <c r="J108" s="396"/>
      <c r="K108" s="2" t="e">
        <f>CONCATENATE($G$80,E38)</f>
        <v>#N/A</v>
      </c>
      <c r="N108" s="2">
        <v>1</v>
      </c>
      <c r="O108" s="2" t="e">
        <f>G108*N108</f>
        <v>#N/A</v>
      </c>
    </row>
    <row r="109" spans="2:15" hidden="1">
      <c r="B109" s="2" t="s">
        <v>102</v>
      </c>
      <c r="G109" s="2" t="e">
        <f>VLOOKUP(K109,'NGA factors 2020'!$C$2:$L$20,9,FALSE)</f>
        <v>#N/A</v>
      </c>
      <c r="H109" s="2" t="e">
        <f>VLOOKUP(K109,'NGA factors 2020'!$C$2:$L$20,8,FALSE)</f>
        <v>#N/A</v>
      </c>
      <c r="I109" s="2" t="s">
        <v>103</v>
      </c>
      <c r="J109" s="396"/>
      <c r="K109" s="2" t="e">
        <f>CONCATENATE($G$80,E37)</f>
        <v>#N/A</v>
      </c>
      <c r="N109" s="2">
        <v>1</v>
      </c>
      <c r="O109" s="2" t="e">
        <f>G109*N109</f>
        <v>#N/A</v>
      </c>
    </row>
    <row r="110" spans="2:15" hidden="1">
      <c r="B110" s="2" t="s">
        <v>104</v>
      </c>
      <c r="G110" s="2">
        <f>'NGA factors 2020'!K18</f>
        <v>2.5174799999999999</v>
      </c>
      <c r="H110" s="2">
        <f>'NGA factors 2020'!J18</f>
        <v>2.43648</v>
      </c>
      <c r="I110" s="2" t="s">
        <v>105</v>
      </c>
      <c r="J110" s="396"/>
      <c r="N110" s="2">
        <v>1</v>
      </c>
      <c r="O110" s="2">
        <f>G110*N110</f>
        <v>2.5174799999999999</v>
      </c>
    </row>
    <row r="111" spans="2:15" hidden="1">
      <c r="B111" s="2" t="s">
        <v>106</v>
      </c>
      <c r="G111" s="2">
        <f>'NGA factors 2020'!K19</f>
        <v>2.8486799999999999</v>
      </c>
      <c r="H111" s="2">
        <f>'NGA factors 2020'!J19</f>
        <v>2.7097199999999999</v>
      </c>
      <c r="I111" s="2" t="s">
        <v>107</v>
      </c>
      <c r="J111" s="396"/>
      <c r="N111" s="2">
        <v>1</v>
      </c>
      <c r="O111" s="2">
        <f>G111*N111</f>
        <v>2.8486799999999999</v>
      </c>
    </row>
    <row r="112" spans="2:15" hidden="1"/>
    <row r="113" spans="2:8" hidden="1">
      <c r="B113" s="193" t="s">
        <v>131</v>
      </c>
      <c r="C113" s="193"/>
      <c r="D113" s="193"/>
      <c r="E113" s="193"/>
      <c r="F113" s="193"/>
    </row>
    <row r="114" spans="2:8" hidden="1">
      <c r="B114" s="2" t="s">
        <v>79</v>
      </c>
      <c r="G114" s="2">
        <v>3.6</v>
      </c>
      <c r="H114" s="2" t="s">
        <v>132</v>
      </c>
    </row>
    <row r="115" spans="2:8" hidden="1">
      <c r="B115" s="2" t="s">
        <v>81</v>
      </c>
      <c r="G115" s="2">
        <v>22.1</v>
      </c>
      <c r="H115" s="2" t="s">
        <v>133</v>
      </c>
    </row>
    <row r="116" spans="2:8" hidden="1">
      <c r="B116" s="2" t="s">
        <v>82</v>
      </c>
      <c r="G116" s="2">
        <v>38.6</v>
      </c>
      <c r="H116" s="2" t="s">
        <v>134</v>
      </c>
    </row>
    <row r="117" spans="2:8" hidden="1"/>
  </sheetData>
  <sheetProtection algorithmName="SHA-512" hashValue="/0A7Vv1+DLTgUSpLqW5aFDoW/kD5D9gmx3ke0PYvYe+oBPZqo3hMR5qb1B9JB2HCyC11VB+TRQqIYC3cR3NABw==" saltValue="HhN8CgYj5xazY/YrX3mCtA==" spinCount="100000" sheet="1" objects="1" scenarios="1"/>
  <protectedRanges>
    <protectedRange sqref="G29:H40" name="Range4"/>
    <protectedRange sqref="C13:D14" name="Range3"/>
    <protectedRange sqref="C21" name="Range2"/>
  </protectedRanges>
  <mergeCells count="19">
    <mergeCell ref="J108:J111"/>
    <mergeCell ref="G37:H37"/>
    <mergeCell ref="G38:H38"/>
    <mergeCell ref="G39:H39"/>
    <mergeCell ref="G40:H40"/>
    <mergeCell ref="C47:E47"/>
    <mergeCell ref="B104:E105"/>
    <mergeCell ref="G29:H29"/>
    <mergeCell ref="G30:H30"/>
    <mergeCell ref="G31:H31"/>
    <mergeCell ref="G32:H32"/>
    <mergeCell ref="G34:H34"/>
    <mergeCell ref="G35:H35"/>
    <mergeCell ref="G3:I3"/>
    <mergeCell ref="B4:E4"/>
    <mergeCell ref="B7:H7"/>
    <mergeCell ref="C13:D14"/>
    <mergeCell ref="C21:C22"/>
    <mergeCell ref="D21:D22"/>
  </mergeCells>
  <phoneticPr fontId="8" type="noConversion"/>
  <conditionalFormatting sqref="B14:B15 B22 B24:B25 H24:H25">
    <cfRule type="expression" dxfId="13" priority="13" stopIfTrue="1">
      <formula>$B$22="stars"</formula>
    </cfRule>
  </conditionalFormatting>
  <conditionalFormatting sqref="C13 C21 G24:G25">
    <cfRule type="cellIs" dxfId="12" priority="12" stopIfTrue="1" operator="between">
      <formula>0</formula>
      <formula>5</formula>
    </cfRule>
  </conditionalFormatting>
  <conditionalFormatting sqref="C47:E47">
    <cfRule type="expression" dxfId="11" priority="4" stopIfTrue="1">
      <formula>($E$21="ERROR: Rating must be in 0.01 star increment")</formula>
    </cfRule>
  </conditionalFormatting>
  <conditionalFormatting sqref="C49:E50">
    <cfRule type="expression" dxfId="10" priority="1" stopIfTrue="1">
      <formula>($B$38="ERROR: Percentage breakdown must total 100%")</formula>
    </cfRule>
  </conditionalFormatting>
  <conditionalFormatting sqref="C53:E53">
    <cfRule type="expression" dxfId="9" priority="2" stopIfTrue="1">
      <formula>($B$38="ERROR: Percentage breakdown must total 100%")</formula>
    </cfRule>
  </conditionalFormatting>
  <conditionalFormatting sqref="C56:E56">
    <cfRule type="expression" dxfId="8" priority="3" stopIfTrue="1">
      <formula>($B$38="ERROR: Percentage breakdown must total 100%")</formula>
    </cfRule>
  </conditionalFormatting>
  <conditionalFormatting sqref="E21">
    <cfRule type="expression" dxfId="7" priority="8" stopIfTrue="1">
      <formula>$E$14="stars"</formula>
    </cfRule>
  </conditionalFormatting>
  <conditionalFormatting sqref="E64:E70 C56:E61 C53:E54 C49:E51">
    <cfRule type="expression" dxfId="6" priority="6" stopIfTrue="1">
      <formula>($E$21="ERROR: Rating must be in 0.01 star increment")</formula>
    </cfRule>
  </conditionalFormatting>
  <conditionalFormatting sqref="E64:E70">
    <cfRule type="expression" dxfId="5" priority="5" stopIfTrue="1">
      <formula>($B$38="ERROR: Percentage breakdown must total 100%")</formula>
    </cfRule>
  </conditionalFormatting>
  <conditionalFormatting sqref="G37:G40">
    <cfRule type="expression" dxfId="4" priority="7" stopIfTrue="1">
      <formula>NOT(SUM($G$37:$G$40)=1)</formula>
    </cfRule>
  </conditionalFormatting>
  <conditionalFormatting sqref="G30:H31">
    <cfRule type="expression" dxfId="3" priority="14" stopIfTrue="1">
      <formula>$C$13="Infrastructure"</formula>
    </cfRule>
  </conditionalFormatting>
  <conditionalFormatting sqref="G34:H34">
    <cfRule type="expression" dxfId="2" priority="11" stopIfTrue="1">
      <formula>$C$13="IT Equipment"</formula>
    </cfRule>
  </conditionalFormatting>
  <conditionalFormatting sqref="G35:H35">
    <cfRule type="expression" dxfId="1" priority="9" stopIfTrue="1">
      <formula>$C$13="Whole Facility"</formula>
    </cfRule>
    <cfRule type="expression" dxfId="0" priority="10" stopIfTrue="1">
      <formula>$C$13="IT Equipment"</formula>
    </cfRule>
  </conditionalFormatting>
  <dataValidations count="3">
    <dataValidation type="list" allowBlank="1" showInputMessage="1" showErrorMessage="1" sqref="C13:D14 IY13:IZ14 SU13:SV14 ACQ13:ACR14 AMM13:AMN14 AWI13:AWJ14 BGE13:BGF14 BQA13:BQB14 BZW13:BZX14 CJS13:CJT14 CTO13:CTP14 DDK13:DDL14 DNG13:DNH14 DXC13:DXD14 EGY13:EGZ14 EQU13:EQV14 FAQ13:FAR14 FKM13:FKN14 FUI13:FUJ14 GEE13:GEF14 GOA13:GOB14 GXW13:GXX14 HHS13:HHT14 HRO13:HRP14 IBK13:IBL14 ILG13:ILH14 IVC13:IVD14 JEY13:JEZ14 JOU13:JOV14 JYQ13:JYR14 KIM13:KIN14 KSI13:KSJ14 LCE13:LCF14 LMA13:LMB14 LVW13:LVX14 MFS13:MFT14 MPO13:MPP14 MZK13:MZL14 NJG13:NJH14 NTC13:NTD14 OCY13:OCZ14 OMU13:OMV14 OWQ13:OWR14 PGM13:PGN14 PQI13:PQJ14 QAE13:QAF14 QKA13:QKB14 QTW13:QTX14 RDS13:RDT14 RNO13:RNP14 RXK13:RXL14 SHG13:SHH14 SRC13:SRD14 TAY13:TAZ14 TKU13:TKV14 TUQ13:TUR14 UEM13:UEN14 UOI13:UOJ14 UYE13:UYF14 VIA13:VIB14 VRW13:VRX14 WBS13:WBT14 WLO13:WLP14 WVK13:WVL14 C65549:D65550 IY65549:IZ65550 SU65549:SV65550 ACQ65549:ACR65550 AMM65549:AMN65550 AWI65549:AWJ65550 BGE65549:BGF65550 BQA65549:BQB65550 BZW65549:BZX65550 CJS65549:CJT65550 CTO65549:CTP65550 DDK65549:DDL65550 DNG65549:DNH65550 DXC65549:DXD65550 EGY65549:EGZ65550 EQU65549:EQV65550 FAQ65549:FAR65550 FKM65549:FKN65550 FUI65549:FUJ65550 GEE65549:GEF65550 GOA65549:GOB65550 GXW65549:GXX65550 HHS65549:HHT65550 HRO65549:HRP65550 IBK65549:IBL65550 ILG65549:ILH65550 IVC65549:IVD65550 JEY65549:JEZ65550 JOU65549:JOV65550 JYQ65549:JYR65550 KIM65549:KIN65550 KSI65549:KSJ65550 LCE65549:LCF65550 LMA65549:LMB65550 LVW65549:LVX65550 MFS65549:MFT65550 MPO65549:MPP65550 MZK65549:MZL65550 NJG65549:NJH65550 NTC65549:NTD65550 OCY65549:OCZ65550 OMU65549:OMV65550 OWQ65549:OWR65550 PGM65549:PGN65550 PQI65549:PQJ65550 QAE65549:QAF65550 QKA65549:QKB65550 QTW65549:QTX65550 RDS65549:RDT65550 RNO65549:RNP65550 RXK65549:RXL65550 SHG65549:SHH65550 SRC65549:SRD65550 TAY65549:TAZ65550 TKU65549:TKV65550 TUQ65549:TUR65550 UEM65549:UEN65550 UOI65549:UOJ65550 UYE65549:UYF65550 VIA65549:VIB65550 VRW65549:VRX65550 WBS65549:WBT65550 WLO65549:WLP65550 WVK65549:WVL65550 C131085:D131086 IY131085:IZ131086 SU131085:SV131086 ACQ131085:ACR131086 AMM131085:AMN131086 AWI131085:AWJ131086 BGE131085:BGF131086 BQA131085:BQB131086 BZW131085:BZX131086 CJS131085:CJT131086 CTO131085:CTP131086 DDK131085:DDL131086 DNG131085:DNH131086 DXC131085:DXD131086 EGY131085:EGZ131086 EQU131085:EQV131086 FAQ131085:FAR131086 FKM131085:FKN131086 FUI131085:FUJ131086 GEE131085:GEF131086 GOA131085:GOB131086 GXW131085:GXX131086 HHS131085:HHT131086 HRO131085:HRP131086 IBK131085:IBL131086 ILG131085:ILH131086 IVC131085:IVD131086 JEY131085:JEZ131086 JOU131085:JOV131086 JYQ131085:JYR131086 KIM131085:KIN131086 KSI131085:KSJ131086 LCE131085:LCF131086 LMA131085:LMB131086 LVW131085:LVX131086 MFS131085:MFT131086 MPO131085:MPP131086 MZK131085:MZL131086 NJG131085:NJH131086 NTC131085:NTD131086 OCY131085:OCZ131086 OMU131085:OMV131086 OWQ131085:OWR131086 PGM131085:PGN131086 PQI131085:PQJ131086 QAE131085:QAF131086 QKA131085:QKB131086 QTW131085:QTX131086 RDS131085:RDT131086 RNO131085:RNP131086 RXK131085:RXL131086 SHG131085:SHH131086 SRC131085:SRD131086 TAY131085:TAZ131086 TKU131085:TKV131086 TUQ131085:TUR131086 UEM131085:UEN131086 UOI131085:UOJ131086 UYE131085:UYF131086 VIA131085:VIB131086 VRW131085:VRX131086 WBS131085:WBT131086 WLO131085:WLP131086 WVK131085:WVL131086 C196621:D196622 IY196621:IZ196622 SU196621:SV196622 ACQ196621:ACR196622 AMM196621:AMN196622 AWI196621:AWJ196622 BGE196621:BGF196622 BQA196621:BQB196622 BZW196621:BZX196622 CJS196621:CJT196622 CTO196621:CTP196622 DDK196621:DDL196622 DNG196621:DNH196622 DXC196621:DXD196622 EGY196621:EGZ196622 EQU196621:EQV196622 FAQ196621:FAR196622 FKM196621:FKN196622 FUI196621:FUJ196622 GEE196621:GEF196622 GOA196621:GOB196622 GXW196621:GXX196622 HHS196621:HHT196622 HRO196621:HRP196622 IBK196621:IBL196622 ILG196621:ILH196622 IVC196621:IVD196622 JEY196621:JEZ196622 JOU196621:JOV196622 JYQ196621:JYR196622 KIM196621:KIN196622 KSI196621:KSJ196622 LCE196621:LCF196622 LMA196621:LMB196622 LVW196621:LVX196622 MFS196621:MFT196622 MPO196621:MPP196622 MZK196621:MZL196622 NJG196621:NJH196622 NTC196621:NTD196622 OCY196621:OCZ196622 OMU196621:OMV196622 OWQ196621:OWR196622 PGM196621:PGN196622 PQI196621:PQJ196622 QAE196621:QAF196622 QKA196621:QKB196622 QTW196621:QTX196622 RDS196621:RDT196622 RNO196621:RNP196622 RXK196621:RXL196622 SHG196621:SHH196622 SRC196621:SRD196622 TAY196621:TAZ196622 TKU196621:TKV196622 TUQ196621:TUR196622 UEM196621:UEN196622 UOI196621:UOJ196622 UYE196621:UYF196622 VIA196621:VIB196622 VRW196621:VRX196622 WBS196621:WBT196622 WLO196621:WLP196622 WVK196621:WVL196622 C262157:D262158 IY262157:IZ262158 SU262157:SV262158 ACQ262157:ACR262158 AMM262157:AMN262158 AWI262157:AWJ262158 BGE262157:BGF262158 BQA262157:BQB262158 BZW262157:BZX262158 CJS262157:CJT262158 CTO262157:CTP262158 DDK262157:DDL262158 DNG262157:DNH262158 DXC262157:DXD262158 EGY262157:EGZ262158 EQU262157:EQV262158 FAQ262157:FAR262158 FKM262157:FKN262158 FUI262157:FUJ262158 GEE262157:GEF262158 GOA262157:GOB262158 GXW262157:GXX262158 HHS262157:HHT262158 HRO262157:HRP262158 IBK262157:IBL262158 ILG262157:ILH262158 IVC262157:IVD262158 JEY262157:JEZ262158 JOU262157:JOV262158 JYQ262157:JYR262158 KIM262157:KIN262158 KSI262157:KSJ262158 LCE262157:LCF262158 LMA262157:LMB262158 LVW262157:LVX262158 MFS262157:MFT262158 MPO262157:MPP262158 MZK262157:MZL262158 NJG262157:NJH262158 NTC262157:NTD262158 OCY262157:OCZ262158 OMU262157:OMV262158 OWQ262157:OWR262158 PGM262157:PGN262158 PQI262157:PQJ262158 QAE262157:QAF262158 QKA262157:QKB262158 QTW262157:QTX262158 RDS262157:RDT262158 RNO262157:RNP262158 RXK262157:RXL262158 SHG262157:SHH262158 SRC262157:SRD262158 TAY262157:TAZ262158 TKU262157:TKV262158 TUQ262157:TUR262158 UEM262157:UEN262158 UOI262157:UOJ262158 UYE262157:UYF262158 VIA262157:VIB262158 VRW262157:VRX262158 WBS262157:WBT262158 WLO262157:WLP262158 WVK262157:WVL262158 C327693:D327694 IY327693:IZ327694 SU327693:SV327694 ACQ327693:ACR327694 AMM327693:AMN327694 AWI327693:AWJ327694 BGE327693:BGF327694 BQA327693:BQB327694 BZW327693:BZX327694 CJS327693:CJT327694 CTO327693:CTP327694 DDK327693:DDL327694 DNG327693:DNH327694 DXC327693:DXD327694 EGY327693:EGZ327694 EQU327693:EQV327694 FAQ327693:FAR327694 FKM327693:FKN327694 FUI327693:FUJ327694 GEE327693:GEF327694 GOA327693:GOB327694 GXW327693:GXX327694 HHS327693:HHT327694 HRO327693:HRP327694 IBK327693:IBL327694 ILG327693:ILH327694 IVC327693:IVD327694 JEY327693:JEZ327694 JOU327693:JOV327694 JYQ327693:JYR327694 KIM327693:KIN327694 KSI327693:KSJ327694 LCE327693:LCF327694 LMA327693:LMB327694 LVW327693:LVX327694 MFS327693:MFT327694 MPO327693:MPP327694 MZK327693:MZL327694 NJG327693:NJH327694 NTC327693:NTD327694 OCY327693:OCZ327694 OMU327693:OMV327694 OWQ327693:OWR327694 PGM327693:PGN327694 PQI327693:PQJ327694 QAE327693:QAF327694 QKA327693:QKB327694 QTW327693:QTX327694 RDS327693:RDT327694 RNO327693:RNP327694 RXK327693:RXL327694 SHG327693:SHH327694 SRC327693:SRD327694 TAY327693:TAZ327694 TKU327693:TKV327694 TUQ327693:TUR327694 UEM327693:UEN327694 UOI327693:UOJ327694 UYE327693:UYF327694 VIA327693:VIB327694 VRW327693:VRX327694 WBS327693:WBT327694 WLO327693:WLP327694 WVK327693:WVL327694 C393229:D393230 IY393229:IZ393230 SU393229:SV393230 ACQ393229:ACR393230 AMM393229:AMN393230 AWI393229:AWJ393230 BGE393229:BGF393230 BQA393229:BQB393230 BZW393229:BZX393230 CJS393229:CJT393230 CTO393229:CTP393230 DDK393229:DDL393230 DNG393229:DNH393230 DXC393229:DXD393230 EGY393229:EGZ393230 EQU393229:EQV393230 FAQ393229:FAR393230 FKM393229:FKN393230 FUI393229:FUJ393230 GEE393229:GEF393230 GOA393229:GOB393230 GXW393229:GXX393230 HHS393229:HHT393230 HRO393229:HRP393230 IBK393229:IBL393230 ILG393229:ILH393230 IVC393229:IVD393230 JEY393229:JEZ393230 JOU393229:JOV393230 JYQ393229:JYR393230 KIM393229:KIN393230 KSI393229:KSJ393230 LCE393229:LCF393230 LMA393229:LMB393230 LVW393229:LVX393230 MFS393229:MFT393230 MPO393229:MPP393230 MZK393229:MZL393230 NJG393229:NJH393230 NTC393229:NTD393230 OCY393229:OCZ393230 OMU393229:OMV393230 OWQ393229:OWR393230 PGM393229:PGN393230 PQI393229:PQJ393230 QAE393229:QAF393230 QKA393229:QKB393230 QTW393229:QTX393230 RDS393229:RDT393230 RNO393229:RNP393230 RXK393229:RXL393230 SHG393229:SHH393230 SRC393229:SRD393230 TAY393229:TAZ393230 TKU393229:TKV393230 TUQ393229:TUR393230 UEM393229:UEN393230 UOI393229:UOJ393230 UYE393229:UYF393230 VIA393229:VIB393230 VRW393229:VRX393230 WBS393229:WBT393230 WLO393229:WLP393230 WVK393229:WVL393230 C458765:D458766 IY458765:IZ458766 SU458765:SV458766 ACQ458765:ACR458766 AMM458765:AMN458766 AWI458765:AWJ458766 BGE458765:BGF458766 BQA458765:BQB458766 BZW458765:BZX458766 CJS458765:CJT458766 CTO458765:CTP458766 DDK458765:DDL458766 DNG458765:DNH458766 DXC458765:DXD458766 EGY458765:EGZ458766 EQU458765:EQV458766 FAQ458765:FAR458766 FKM458765:FKN458766 FUI458765:FUJ458766 GEE458765:GEF458766 GOA458765:GOB458766 GXW458765:GXX458766 HHS458765:HHT458766 HRO458765:HRP458766 IBK458765:IBL458766 ILG458765:ILH458766 IVC458765:IVD458766 JEY458765:JEZ458766 JOU458765:JOV458766 JYQ458765:JYR458766 KIM458765:KIN458766 KSI458765:KSJ458766 LCE458765:LCF458766 LMA458765:LMB458766 LVW458765:LVX458766 MFS458765:MFT458766 MPO458765:MPP458766 MZK458765:MZL458766 NJG458765:NJH458766 NTC458765:NTD458766 OCY458765:OCZ458766 OMU458765:OMV458766 OWQ458765:OWR458766 PGM458765:PGN458766 PQI458765:PQJ458766 QAE458765:QAF458766 QKA458765:QKB458766 QTW458765:QTX458766 RDS458765:RDT458766 RNO458765:RNP458766 RXK458765:RXL458766 SHG458765:SHH458766 SRC458765:SRD458766 TAY458765:TAZ458766 TKU458765:TKV458766 TUQ458765:TUR458766 UEM458765:UEN458766 UOI458765:UOJ458766 UYE458765:UYF458766 VIA458765:VIB458766 VRW458765:VRX458766 WBS458765:WBT458766 WLO458765:WLP458766 WVK458765:WVL458766 C524301:D524302 IY524301:IZ524302 SU524301:SV524302 ACQ524301:ACR524302 AMM524301:AMN524302 AWI524301:AWJ524302 BGE524301:BGF524302 BQA524301:BQB524302 BZW524301:BZX524302 CJS524301:CJT524302 CTO524301:CTP524302 DDK524301:DDL524302 DNG524301:DNH524302 DXC524301:DXD524302 EGY524301:EGZ524302 EQU524301:EQV524302 FAQ524301:FAR524302 FKM524301:FKN524302 FUI524301:FUJ524302 GEE524301:GEF524302 GOA524301:GOB524302 GXW524301:GXX524302 HHS524301:HHT524302 HRO524301:HRP524302 IBK524301:IBL524302 ILG524301:ILH524302 IVC524301:IVD524302 JEY524301:JEZ524302 JOU524301:JOV524302 JYQ524301:JYR524302 KIM524301:KIN524302 KSI524301:KSJ524302 LCE524301:LCF524302 LMA524301:LMB524302 LVW524301:LVX524302 MFS524301:MFT524302 MPO524301:MPP524302 MZK524301:MZL524302 NJG524301:NJH524302 NTC524301:NTD524302 OCY524301:OCZ524302 OMU524301:OMV524302 OWQ524301:OWR524302 PGM524301:PGN524302 PQI524301:PQJ524302 QAE524301:QAF524302 QKA524301:QKB524302 QTW524301:QTX524302 RDS524301:RDT524302 RNO524301:RNP524302 RXK524301:RXL524302 SHG524301:SHH524302 SRC524301:SRD524302 TAY524301:TAZ524302 TKU524301:TKV524302 TUQ524301:TUR524302 UEM524301:UEN524302 UOI524301:UOJ524302 UYE524301:UYF524302 VIA524301:VIB524302 VRW524301:VRX524302 WBS524301:WBT524302 WLO524301:WLP524302 WVK524301:WVL524302 C589837:D589838 IY589837:IZ589838 SU589837:SV589838 ACQ589837:ACR589838 AMM589837:AMN589838 AWI589837:AWJ589838 BGE589837:BGF589838 BQA589837:BQB589838 BZW589837:BZX589838 CJS589837:CJT589838 CTO589837:CTP589838 DDK589837:DDL589838 DNG589837:DNH589838 DXC589837:DXD589838 EGY589837:EGZ589838 EQU589837:EQV589838 FAQ589837:FAR589838 FKM589837:FKN589838 FUI589837:FUJ589838 GEE589837:GEF589838 GOA589837:GOB589838 GXW589837:GXX589838 HHS589837:HHT589838 HRO589837:HRP589838 IBK589837:IBL589838 ILG589837:ILH589838 IVC589837:IVD589838 JEY589837:JEZ589838 JOU589837:JOV589838 JYQ589837:JYR589838 KIM589837:KIN589838 KSI589837:KSJ589838 LCE589837:LCF589838 LMA589837:LMB589838 LVW589837:LVX589838 MFS589837:MFT589838 MPO589837:MPP589838 MZK589837:MZL589838 NJG589837:NJH589838 NTC589837:NTD589838 OCY589837:OCZ589838 OMU589837:OMV589838 OWQ589837:OWR589838 PGM589837:PGN589838 PQI589837:PQJ589838 QAE589837:QAF589838 QKA589837:QKB589838 QTW589837:QTX589838 RDS589837:RDT589838 RNO589837:RNP589838 RXK589837:RXL589838 SHG589837:SHH589838 SRC589837:SRD589838 TAY589837:TAZ589838 TKU589837:TKV589838 TUQ589837:TUR589838 UEM589837:UEN589838 UOI589837:UOJ589838 UYE589837:UYF589838 VIA589837:VIB589838 VRW589837:VRX589838 WBS589837:WBT589838 WLO589837:WLP589838 WVK589837:WVL589838 C655373:D655374 IY655373:IZ655374 SU655373:SV655374 ACQ655373:ACR655374 AMM655373:AMN655374 AWI655373:AWJ655374 BGE655373:BGF655374 BQA655373:BQB655374 BZW655373:BZX655374 CJS655373:CJT655374 CTO655373:CTP655374 DDK655373:DDL655374 DNG655373:DNH655374 DXC655373:DXD655374 EGY655373:EGZ655374 EQU655373:EQV655374 FAQ655373:FAR655374 FKM655373:FKN655374 FUI655373:FUJ655374 GEE655373:GEF655374 GOA655373:GOB655374 GXW655373:GXX655374 HHS655373:HHT655374 HRO655373:HRP655374 IBK655373:IBL655374 ILG655373:ILH655374 IVC655373:IVD655374 JEY655373:JEZ655374 JOU655373:JOV655374 JYQ655373:JYR655374 KIM655373:KIN655374 KSI655373:KSJ655374 LCE655373:LCF655374 LMA655373:LMB655374 LVW655373:LVX655374 MFS655373:MFT655374 MPO655373:MPP655374 MZK655373:MZL655374 NJG655373:NJH655374 NTC655373:NTD655374 OCY655373:OCZ655374 OMU655373:OMV655374 OWQ655373:OWR655374 PGM655373:PGN655374 PQI655373:PQJ655374 QAE655373:QAF655374 QKA655373:QKB655374 QTW655373:QTX655374 RDS655373:RDT655374 RNO655373:RNP655374 RXK655373:RXL655374 SHG655373:SHH655374 SRC655373:SRD655374 TAY655373:TAZ655374 TKU655373:TKV655374 TUQ655373:TUR655374 UEM655373:UEN655374 UOI655373:UOJ655374 UYE655373:UYF655374 VIA655373:VIB655374 VRW655373:VRX655374 WBS655373:WBT655374 WLO655373:WLP655374 WVK655373:WVL655374 C720909:D720910 IY720909:IZ720910 SU720909:SV720910 ACQ720909:ACR720910 AMM720909:AMN720910 AWI720909:AWJ720910 BGE720909:BGF720910 BQA720909:BQB720910 BZW720909:BZX720910 CJS720909:CJT720910 CTO720909:CTP720910 DDK720909:DDL720910 DNG720909:DNH720910 DXC720909:DXD720910 EGY720909:EGZ720910 EQU720909:EQV720910 FAQ720909:FAR720910 FKM720909:FKN720910 FUI720909:FUJ720910 GEE720909:GEF720910 GOA720909:GOB720910 GXW720909:GXX720910 HHS720909:HHT720910 HRO720909:HRP720910 IBK720909:IBL720910 ILG720909:ILH720910 IVC720909:IVD720910 JEY720909:JEZ720910 JOU720909:JOV720910 JYQ720909:JYR720910 KIM720909:KIN720910 KSI720909:KSJ720910 LCE720909:LCF720910 LMA720909:LMB720910 LVW720909:LVX720910 MFS720909:MFT720910 MPO720909:MPP720910 MZK720909:MZL720910 NJG720909:NJH720910 NTC720909:NTD720910 OCY720909:OCZ720910 OMU720909:OMV720910 OWQ720909:OWR720910 PGM720909:PGN720910 PQI720909:PQJ720910 QAE720909:QAF720910 QKA720909:QKB720910 QTW720909:QTX720910 RDS720909:RDT720910 RNO720909:RNP720910 RXK720909:RXL720910 SHG720909:SHH720910 SRC720909:SRD720910 TAY720909:TAZ720910 TKU720909:TKV720910 TUQ720909:TUR720910 UEM720909:UEN720910 UOI720909:UOJ720910 UYE720909:UYF720910 VIA720909:VIB720910 VRW720909:VRX720910 WBS720909:WBT720910 WLO720909:WLP720910 WVK720909:WVL720910 C786445:D786446 IY786445:IZ786446 SU786445:SV786446 ACQ786445:ACR786446 AMM786445:AMN786446 AWI786445:AWJ786446 BGE786445:BGF786446 BQA786445:BQB786446 BZW786445:BZX786446 CJS786445:CJT786446 CTO786445:CTP786446 DDK786445:DDL786446 DNG786445:DNH786446 DXC786445:DXD786446 EGY786445:EGZ786446 EQU786445:EQV786446 FAQ786445:FAR786446 FKM786445:FKN786446 FUI786445:FUJ786446 GEE786445:GEF786446 GOA786445:GOB786446 GXW786445:GXX786446 HHS786445:HHT786446 HRO786445:HRP786446 IBK786445:IBL786446 ILG786445:ILH786446 IVC786445:IVD786446 JEY786445:JEZ786446 JOU786445:JOV786446 JYQ786445:JYR786446 KIM786445:KIN786446 KSI786445:KSJ786446 LCE786445:LCF786446 LMA786445:LMB786446 LVW786445:LVX786446 MFS786445:MFT786446 MPO786445:MPP786446 MZK786445:MZL786446 NJG786445:NJH786446 NTC786445:NTD786446 OCY786445:OCZ786446 OMU786445:OMV786446 OWQ786445:OWR786446 PGM786445:PGN786446 PQI786445:PQJ786446 QAE786445:QAF786446 QKA786445:QKB786446 QTW786445:QTX786446 RDS786445:RDT786446 RNO786445:RNP786446 RXK786445:RXL786446 SHG786445:SHH786446 SRC786445:SRD786446 TAY786445:TAZ786446 TKU786445:TKV786446 TUQ786445:TUR786446 UEM786445:UEN786446 UOI786445:UOJ786446 UYE786445:UYF786446 VIA786445:VIB786446 VRW786445:VRX786446 WBS786445:WBT786446 WLO786445:WLP786446 WVK786445:WVL786446 C851981:D851982 IY851981:IZ851982 SU851981:SV851982 ACQ851981:ACR851982 AMM851981:AMN851982 AWI851981:AWJ851982 BGE851981:BGF851982 BQA851981:BQB851982 BZW851981:BZX851982 CJS851981:CJT851982 CTO851981:CTP851982 DDK851981:DDL851982 DNG851981:DNH851982 DXC851981:DXD851982 EGY851981:EGZ851982 EQU851981:EQV851982 FAQ851981:FAR851982 FKM851981:FKN851982 FUI851981:FUJ851982 GEE851981:GEF851982 GOA851981:GOB851982 GXW851981:GXX851982 HHS851981:HHT851982 HRO851981:HRP851982 IBK851981:IBL851982 ILG851981:ILH851982 IVC851981:IVD851982 JEY851981:JEZ851982 JOU851981:JOV851982 JYQ851981:JYR851982 KIM851981:KIN851982 KSI851981:KSJ851982 LCE851981:LCF851982 LMA851981:LMB851982 LVW851981:LVX851982 MFS851981:MFT851982 MPO851981:MPP851982 MZK851981:MZL851982 NJG851981:NJH851982 NTC851981:NTD851982 OCY851981:OCZ851982 OMU851981:OMV851982 OWQ851981:OWR851982 PGM851981:PGN851982 PQI851981:PQJ851982 QAE851981:QAF851982 QKA851981:QKB851982 QTW851981:QTX851982 RDS851981:RDT851982 RNO851981:RNP851982 RXK851981:RXL851982 SHG851981:SHH851982 SRC851981:SRD851982 TAY851981:TAZ851982 TKU851981:TKV851982 TUQ851981:TUR851982 UEM851981:UEN851982 UOI851981:UOJ851982 UYE851981:UYF851982 VIA851981:VIB851982 VRW851981:VRX851982 WBS851981:WBT851982 WLO851981:WLP851982 WVK851981:WVL851982 C917517:D917518 IY917517:IZ917518 SU917517:SV917518 ACQ917517:ACR917518 AMM917517:AMN917518 AWI917517:AWJ917518 BGE917517:BGF917518 BQA917517:BQB917518 BZW917517:BZX917518 CJS917517:CJT917518 CTO917517:CTP917518 DDK917517:DDL917518 DNG917517:DNH917518 DXC917517:DXD917518 EGY917517:EGZ917518 EQU917517:EQV917518 FAQ917517:FAR917518 FKM917517:FKN917518 FUI917517:FUJ917518 GEE917517:GEF917518 GOA917517:GOB917518 GXW917517:GXX917518 HHS917517:HHT917518 HRO917517:HRP917518 IBK917517:IBL917518 ILG917517:ILH917518 IVC917517:IVD917518 JEY917517:JEZ917518 JOU917517:JOV917518 JYQ917517:JYR917518 KIM917517:KIN917518 KSI917517:KSJ917518 LCE917517:LCF917518 LMA917517:LMB917518 LVW917517:LVX917518 MFS917517:MFT917518 MPO917517:MPP917518 MZK917517:MZL917518 NJG917517:NJH917518 NTC917517:NTD917518 OCY917517:OCZ917518 OMU917517:OMV917518 OWQ917517:OWR917518 PGM917517:PGN917518 PQI917517:PQJ917518 QAE917517:QAF917518 QKA917517:QKB917518 QTW917517:QTX917518 RDS917517:RDT917518 RNO917517:RNP917518 RXK917517:RXL917518 SHG917517:SHH917518 SRC917517:SRD917518 TAY917517:TAZ917518 TKU917517:TKV917518 TUQ917517:TUR917518 UEM917517:UEN917518 UOI917517:UOJ917518 UYE917517:UYF917518 VIA917517:VIB917518 VRW917517:VRX917518 WBS917517:WBT917518 WLO917517:WLP917518 WVK917517:WVL917518 C983053:D983054 IY983053:IZ983054 SU983053:SV983054 ACQ983053:ACR983054 AMM983053:AMN983054 AWI983053:AWJ983054 BGE983053:BGF983054 BQA983053:BQB983054 BZW983053:BZX983054 CJS983053:CJT983054 CTO983053:CTP983054 DDK983053:DDL983054 DNG983053:DNH983054 DXC983053:DXD983054 EGY983053:EGZ983054 EQU983053:EQV983054 FAQ983053:FAR983054 FKM983053:FKN983054 FUI983053:FUJ983054 GEE983053:GEF983054 GOA983053:GOB983054 GXW983053:GXX983054 HHS983053:HHT983054 HRO983053:HRP983054 IBK983053:IBL983054 ILG983053:ILH983054 IVC983053:IVD983054 JEY983053:JEZ983054 JOU983053:JOV983054 JYQ983053:JYR983054 KIM983053:KIN983054 KSI983053:KSJ983054 LCE983053:LCF983054 LMA983053:LMB983054 LVW983053:LVX983054 MFS983053:MFT983054 MPO983053:MPP983054 MZK983053:MZL983054 NJG983053:NJH983054 NTC983053:NTD983054 OCY983053:OCZ983054 OMU983053:OMV983054 OWQ983053:OWR983054 PGM983053:PGN983054 PQI983053:PQJ983054 QAE983053:QAF983054 QKA983053:QKB983054 QTW983053:QTX983054 RDS983053:RDT983054 RNO983053:RNP983054 RXK983053:RXL983054 SHG983053:SHH983054 SRC983053:SRD983054 TAY983053:TAZ983054 TKU983053:TKV983054 TUQ983053:TUR983054 UEM983053:UEN983054 UOI983053:UOJ983054 UYE983053:UYF983054 VIA983053:VIB983054 VRW983053:VRX983054 WBS983053:WBT983054 WLO983053:WLP983054 WVK983053:WVL983054" xr:uid="{76AC75B4-C6E0-4F31-8C4F-C11A7E35D93C}">
      <formula1>$B$75:$B$77</formula1>
    </dataValidation>
    <dataValidation type="decimal" allowBlank="1" showInputMessage="1" showErrorMessage="1" sqref="G24:G25 JC24:JC25 SY24:SY25 ACU24:ACU25 AMQ24:AMQ25 AWM24:AWM25 BGI24:BGI25 BQE24:BQE25 CAA24:CAA25 CJW24:CJW25 CTS24:CTS25 DDO24:DDO25 DNK24:DNK25 DXG24:DXG25 EHC24:EHC25 EQY24:EQY25 FAU24:FAU25 FKQ24:FKQ25 FUM24:FUM25 GEI24:GEI25 GOE24:GOE25 GYA24:GYA25 HHW24:HHW25 HRS24:HRS25 IBO24:IBO25 ILK24:ILK25 IVG24:IVG25 JFC24:JFC25 JOY24:JOY25 JYU24:JYU25 KIQ24:KIQ25 KSM24:KSM25 LCI24:LCI25 LME24:LME25 LWA24:LWA25 MFW24:MFW25 MPS24:MPS25 MZO24:MZO25 NJK24:NJK25 NTG24:NTG25 ODC24:ODC25 OMY24:OMY25 OWU24:OWU25 PGQ24:PGQ25 PQM24:PQM25 QAI24:QAI25 QKE24:QKE25 QUA24:QUA25 RDW24:RDW25 RNS24:RNS25 RXO24:RXO25 SHK24:SHK25 SRG24:SRG25 TBC24:TBC25 TKY24:TKY25 TUU24:TUU25 UEQ24:UEQ25 UOM24:UOM25 UYI24:UYI25 VIE24:VIE25 VSA24:VSA25 WBW24:WBW25 WLS24:WLS25 WVO24:WVO25 G65560:G65561 JC65560:JC65561 SY65560:SY65561 ACU65560:ACU65561 AMQ65560:AMQ65561 AWM65560:AWM65561 BGI65560:BGI65561 BQE65560:BQE65561 CAA65560:CAA65561 CJW65560:CJW65561 CTS65560:CTS65561 DDO65560:DDO65561 DNK65560:DNK65561 DXG65560:DXG65561 EHC65560:EHC65561 EQY65560:EQY65561 FAU65560:FAU65561 FKQ65560:FKQ65561 FUM65560:FUM65561 GEI65560:GEI65561 GOE65560:GOE65561 GYA65560:GYA65561 HHW65560:HHW65561 HRS65560:HRS65561 IBO65560:IBO65561 ILK65560:ILK65561 IVG65560:IVG65561 JFC65560:JFC65561 JOY65560:JOY65561 JYU65560:JYU65561 KIQ65560:KIQ65561 KSM65560:KSM65561 LCI65560:LCI65561 LME65560:LME65561 LWA65560:LWA65561 MFW65560:MFW65561 MPS65560:MPS65561 MZO65560:MZO65561 NJK65560:NJK65561 NTG65560:NTG65561 ODC65560:ODC65561 OMY65560:OMY65561 OWU65560:OWU65561 PGQ65560:PGQ65561 PQM65560:PQM65561 QAI65560:QAI65561 QKE65560:QKE65561 QUA65560:QUA65561 RDW65560:RDW65561 RNS65560:RNS65561 RXO65560:RXO65561 SHK65560:SHK65561 SRG65560:SRG65561 TBC65560:TBC65561 TKY65560:TKY65561 TUU65560:TUU65561 UEQ65560:UEQ65561 UOM65560:UOM65561 UYI65560:UYI65561 VIE65560:VIE65561 VSA65560:VSA65561 WBW65560:WBW65561 WLS65560:WLS65561 WVO65560:WVO65561 G131096:G131097 JC131096:JC131097 SY131096:SY131097 ACU131096:ACU131097 AMQ131096:AMQ131097 AWM131096:AWM131097 BGI131096:BGI131097 BQE131096:BQE131097 CAA131096:CAA131097 CJW131096:CJW131097 CTS131096:CTS131097 DDO131096:DDO131097 DNK131096:DNK131097 DXG131096:DXG131097 EHC131096:EHC131097 EQY131096:EQY131097 FAU131096:FAU131097 FKQ131096:FKQ131097 FUM131096:FUM131097 GEI131096:GEI131097 GOE131096:GOE131097 GYA131096:GYA131097 HHW131096:HHW131097 HRS131096:HRS131097 IBO131096:IBO131097 ILK131096:ILK131097 IVG131096:IVG131097 JFC131096:JFC131097 JOY131096:JOY131097 JYU131096:JYU131097 KIQ131096:KIQ131097 KSM131096:KSM131097 LCI131096:LCI131097 LME131096:LME131097 LWA131096:LWA131097 MFW131096:MFW131097 MPS131096:MPS131097 MZO131096:MZO131097 NJK131096:NJK131097 NTG131096:NTG131097 ODC131096:ODC131097 OMY131096:OMY131097 OWU131096:OWU131097 PGQ131096:PGQ131097 PQM131096:PQM131097 QAI131096:QAI131097 QKE131096:QKE131097 QUA131096:QUA131097 RDW131096:RDW131097 RNS131096:RNS131097 RXO131096:RXO131097 SHK131096:SHK131097 SRG131096:SRG131097 TBC131096:TBC131097 TKY131096:TKY131097 TUU131096:TUU131097 UEQ131096:UEQ131097 UOM131096:UOM131097 UYI131096:UYI131097 VIE131096:VIE131097 VSA131096:VSA131097 WBW131096:WBW131097 WLS131096:WLS131097 WVO131096:WVO131097 G196632:G196633 JC196632:JC196633 SY196632:SY196633 ACU196632:ACU196633 AMQ196632:AMQ196633 AWM196632:AWM196633 BGI196632:BGI196633 BQE196632:BQE196633 CAA196632:CAA196633 CJW196632:CJW196633 CTS196632:CTS196633 DDO196632:DDO196633 DNK196632:DNK196633 DXG196632:DXG196633 EHC196632:EHC196633 EQY196632:EQY196633 FAU196632:FAU196633 FKQ196632:FKQ196633 FUM196632:FUM196633 GEI196632:GEI196633 GOE196632:GOE196633 GYA196632:GYA196633 HHW196632:HHW196633 HRS196632:HRS196633 IBO196632:IBO196633 ILK196632:ILK196633 IVG196632:IVG196633 JFC196632:JFC196633 JOY196632:JOY196633 JYU196632:JYU196633 KIQ196632:KIQ196633 KSM196632:KSM196633 LCI196632:LCI196633 LME196632:LME196633 LWA196632:LWA196633 MFW196632:MFW196633 MPS196632:MPS196633 MZO196632:MZO196633 NJK196632:NJK196633 NTG196632:NTG196633 ODC196632:ODC196633 OMY196632:OMY196633 OWU196632:OWU196633 PGQ196632:PGQ196633 PQM196632:PQM196633 QAI196632:QAI196633 QKE196632:QKE196633 QUA196632:QUA196633 RDW196632:RDW196633 RNS196632:RNS196633 RXO196632:RXO196633 SHK196632:SHK196633 SRG196632:SRG196633 TBC196632:TBC196633 TKY196632:TKY196633 TUU196632:TUU196633 UEQ196632:UEQ196633 UOM196632:UOM196633 UYI196632:UYI196633 VIE196632:VIE196633 VSA196632:VSA196633 WBW196632:WBW196633 WLS196632:WLS196633 WVO196632:WVO196633 G262168:G262169 JC262168:JC262169 SY262168:SY262169 ACU262168:ACU262169 AMQ262168:AMQ262169 AWM262168:AWM262169 BGI262168:BGI262169 BQE262168:BQE262169 CAA262168:CAA262169 CJW262168:CJW262169 CTS262168:CTS262169 DDO262168:DDO262169 DNK262168:DNK262169 DXG262168:DXG262169 EHC262168:EHC262169 EQY262168:EQY262169 FAU262168:FAU262169 FKQ262168:FKQ262169 FUM262168:FUM262169 GEI262168:GEI262169 GOE262168:GOE262169 GYA262168:GYA262169 HHW262168:HHW262169 HRS262168:HRS262169 IBO262168:IBO262169 ILK262168:ILK262169 IVG262168:IVG262169 JFC262168:JFC262169 JOY262168:JOY262169 JYU262168:JYU262169 KIQ262168:KIQ262169 KSM262168:KSM262169 LCI262168:LCI262169 LME262168:LME262169 LWA262168:LWA262169 MFW262168:MFW262169 MPS262168:MPS262169 MZO262168:MZO262169 NJK262168:NJK262169 NTG262168:NTG262169 ODC262168:ODC262169 OMY262168:OMY262169 OWU262168:OWU262169 PGQ262168:PGQ262169 PQM262168:PQM262169 QAI262168:QAI262169 QKE262168:QKE262169 QUA262168:QUA262169 RDW262168:RDW262169 RNS262168:RNS262169 RXO262168:RXO262169 SHK262168:SHK262169 SRG262168:SRG262169 TBC262168:TBC262169 TKY262168:TKY262169 TUU262168:TUU262169 UEQ262168:UEQ262169 UOM262168:UOM262169 UYI262168:UYI262169 VIE262168:VIE262169 VSA262168:VSA262169 WBW262168:WBW262169 WLS262168:WLS262169 WVO262168:WVO262169 G327704:G327705 JC327704:JC327705 SY327704:SY327705 ACU327704:ACU327705 AMQ327704:AMQ327705 AWM327704:AWM327705 BGI327704:BGI327705 BQE327704:BQE327705 CAA327704:CAA327705 CJW327704:CJW327705 CTS327704:CTS327705 DDO327704:DDO327705 DNK327704:DNK327705 DXG327704:DXG327705 EHC327704:EHC327705 EQY327704:EQY327705 FAU327704:FAU327705 FKQ327704:FKQ327705 FUM327704:FUM327705 GEI327704:GEI327705 GOE327704:GOE327705 GYA327704:GYA327705 HHW327704:HHW327705 HRS327704:HRS327705 IBO327704:IBO327705 ILK327704:ILK327705 IVG327704:IVG327705 JFC327704:JFC327705 JOY327704:JOY327705 JYU327704:JYU327705 KIQ327704:KIQ327705 KSM327704:KSM327705 LCI327704:LCI327705 LME327704:LME327705 LWA327704:LWA327705 MFW327704:MFW327705 MPS327704:MPS327705 MZO327704:MZO327705 NJK327704:NJK327705 NTG327704:NTG327705 ODC327704:ODC327705 OMY327704:OMY327705 OWU327704:OWU327705 PGQ327704:PGQ327705 PQM327704:PQM327705 QAI327704:QAI327705 QKE327704:QKE327705 QUA327704:QUA327705 RDW327704:RDW327705 RNS327704:RNS327705 RXO327704:RXO327705 SHK327704:SHK327705 SRG327704:SRG327705 TBC327704:TBC327705 TKY327704:TKY327705 TUU327704:TUU327705 UEQ327704:UEQ327705 UOM327704:UOM327705 UYI327704:UYI327705 VIE327704:VIE327705 VSA327704:VSA327705 WBW327704:WBW327705 WLS327704:WLS327705 WVO327704:WVO327705 G393240:G393241 JC393240:JC393241 SY393240:SY393241 ACU393240:ACU393241 AMQ393240:AMQ393241 AWM393240:AWM393241 BGI393240:BGI393241 BQE393240:BQE393241 CAA393240:CAA393241 CJW393240:CJW393241 CTS393240:CTS393241 DDO393240:DDO393241 DNK393240:DNK393241 DXG393240:DXG393241 EHC393240:EHC393241 EQY393240:EQY393241 FAU393240:FAU393241 FKQ393240:FKQ393241 FUM393240:FUM393241 GEI393240:GEI393241 GOE393240:GOE393241 GYA393240:GYA393241 HHW393240:HHW393241 HRS393240:HRS393241 IBO393240:IBO393241 ILK393240:ILK393241 IVG393240:IVG393241 JFC393240:JFC393241 JOY393240:JOY393241 JYU393240:JYU393241 KIQ393240:KIQ393241 KSM393240:KSM393241 LCI393240:LCI393241 LME393240:LME393241 LWA393240:LWA393241 MFW393240:MFW393241 MPS393240:MPS393241 MZO393240:MZO393241 NJK393240:NJK393241 NTG393240:NTG393241 ODC393240:ODC393241 OMY393240:OMY393241 OWU393240:OWU393241 PGQ393240:PGQ393241 PQM393240:PQM393241 QAI393240:QAI393241 QKE393240:QKE393241 QUA393240:QUA393241 RDW393240:RDW393241 RNS393240:RNS393241 RXO393240:RXO393241 SHK393240:SHK393241 SRG393240:SRG393241 TBC393240:TBC393241 TKY393240:TKY393241 TUU393240:TUU393241 UEQ393240:UEQ393241 UOM393240:UOM393241 UYI393240:UYI393241 VIE393240:VIE393241 VSA393240:VSA393241 WBW393240:WBW393241 WLS393240:WLS393241 WVO393240:WVO393241 G458776:G458777 JC458776:JC458777 SY458776:SY458777 ACU458776:ACU458777 AMQ458776:AMQ458777 AWM458776:AWM458777 BGI458776:BGI458777 BQE458776:BQE458777 CAA458776:CAA458777 CJW458776:CJW458777 CTS458776:CTS458777 DDO458776:DDO458777 DNK458776:DNK458777 DXG458776:DXG458777 EHC458776:EHC458777 EQY458776:EQY458777 FAU458776:FAU458777 FKQ458776:FKQ458777 FUM458776:FUM458777 GEI458776:GEI458777 GOE458776:GOE458777 GYA458776:GYA458777 HHW458776:HHW458777 HRS458776:HRS458777 IBO458776:IBO458777 ILK458776:ILK458777 IVG458776:IVG458777 JFC458776:JFC458777 JOY458776:JOY458777 JYU458776:JYU458777 KIQ458776:KIQ458777 KSM458776:KSM458777 LCI458776:LCI458777 LME458776:LME458777 LWA458776:LWA458777 MFW458776:MFW458777 MPS458776:MPS458777 MZO458776:MZO458777 NJK458776:NJK458777 NTG458776:NTG458777 ODC458776:ODC458777 OMY458776:OMY458777 OWU458776:OWU458777 PGQ458776:PGQ458777 PQM458776:PQM458777 QAI458776:QAI458777 QKE458776:QKE458777 QUA458776:QUA458777 RDW458776:RDW458777 RNS458776:RNS458777 RXO458776:RXO458777 SHK458776:SHK458777 SRG458776:SRG458777 TBC458776:TBC458777 TKY458776:TKY458777 TUU458776:TUU458777 UEQ458776:UEQ458777 UOM458776:UOM458777 UYI458776:UYI458777 VIE458776:VIE458777 VSA458776:VSA458777 WBW458776:WBW458777 WLS458776:WLS458777 WVO458776:WVO458777 G524312:G524313 JC524312:JC524313 SY524312:SY524313 ACU524312:ACU524313 AMQ524312:AMQ524313 AWM524312:AWM524313 BGI524312:BGI524313 BQE524312:BQE524313 CAA524312:CAA524313 CJW524312:CJW524313 CTS524312:CTS524313 DDO524312:DDO524313 DNK524312:DNK524313 DXG524312:DXG524313 EHC524312:EHC524313 EQY524312:EQY524313 FAU524312:FAU524313 FKQ524312:FKQ524313 FUM524312:FUM524313 GEI524312:GEI524313 GOE524312:GOE524313 GYA524312:GYA524313 HHW524312:HHW524313 HRS524312:HRS524313 IBO524312:IBO524313 ILK524312:ILK524313 IVG524312:IVG524313 JFC524312:JFC524313 JOY524312:JOY524313 JYU524312:JYU524313 KIQ524312:KIQ524313 KSM524312:KSM524313 LCI524312:LCI524313 LME524312:LME524313 LWA524312:LWA524313 MFW524312:MFW524313 MPS524312:MPS524313 MZO524312:MZO524313 NJK524312:NJK524313 NTG524312:NTG524313 ODC524312:ODC524313 OMY524312:OMY524313 OWU524312:OWU524313 PGQ524312:PGQ524313 PQM524312:PQM524313 QAI524312:QAI524313 QKE524312:QKE524313 QUA524312:QUA524313 RDW524312:RDW524313 RNS524312:RNS524313 RXO524312:RXO524313 SHK524312:SHK524313 SRG524312:SRG524313 TBC524312:TBC524313 TKY524312:TKY524313 TUU524312:TUU524313 UEQ524312:UEQ524313 UOM524312:UOM524313 UYI524312:UYI524313 VIE524312:VIE524313 VSA524312:VSA524313 WBW524312:WBW524313 WLS524312:WLS524313 WVO524312:WVO524313 G589848:G589849 JC589848:JC589849 SY589848:SY589849 ACU589848:ACU589849 AMQ589848:AMQ589849 AWM589848:AWM589849 BGI589848:BGI589849 BQE589848:BQE589849 CAA589848:CAA589849 CJW589848:CJW589849 CTS589848:CTS589849 DDO589848:DDO589849 DNK589848:DNK589849 DXG589848:DXG589849 EHC589848:EHC589849 EQY589848:EQY589849 FAU589848:FAU589849 FKQ589848:FKQ589849 FUM589848:FUM589849 GEI589848:GEI589849 GOE589848:GOE589849 GYA589848:GYA589849 HHW589848:HHW589849 HRS589848:HRS589849 IBO589848:IBO589849 ILK589848:ILK589849 IVG589848:IVG589849 JFC589848:JFC589849 JOY589848:JOY589849 JYU589848:JYU589849 KIQ589848:KIQ589849 KSM589848:KSM589849 LCI589848:LCI589849 LME589848:LME589849 LWA589848:LWA589849 MFW589848:MFW589849 MPS589848:MPS589849 MZO589848:MZO589849 NJK589848:NJK589849 NTG589848:NTG589849 ODC589848:ODC589849 OMY589848:OMY589849 OWU589848:OWU589849 PGQ589848:PGQ589849 PQM589848:PQM589849 QAI589848:QAI589849 QKE589848:QKE589849 QUA589848:QUA589849 RDW589848:RDW589849 RNS589848:RNS589849 RXO589848:RXO589849 SHK589848:SHK589849 SRG589848:SRG589849 TBC589848:TBC589849 TKY589848:TKY589849 TUU589848:TUU589849 UEQ589848:UEQ589849 UOM589848:UOM589849 UYI589848:UYI589849 VIE589848:VIE589849 VSA589848:VSA589849 WBW589848:WBW589849 WLS589848:WLS589849 WVO589848:WVO589849 G655384:G655385 JC655384:JC655385 SY655384:SY655385 ACU655384:ACU655385 AMQ655384:AMQ655385 AWM655384:AWM655385 BGI655384:BGI655385 BQE655384:BQE655385 CAA655384:CAA655385 CJW655384:CJW655385 CTS655384:CTS655385 DDO655384:DDO655385 DNK655384:DNK655385 DXG655384:DXG655385 EHC655384:EHC655385 EQY655384:EQY655385 FAU655384:FAU655385 FKQ655384:FKQ655385 FUM655384:FUM655385 GEI655384:GEI655385 GOE655384:GOE655385 GYA655384:GYA655385 HHW655384:HHW655385 HRS655384:HRS655385 IBO655384:IBO655385 ILK655384:ILK655385 IVG655384:IVG655385 JFC655384:JFC655385 JOY655384:JOY655385 JYU655384:JYU655385 KIQ655384:KIQ655385 KSM655384:KSM655385 LCI655384:LCI655385 LME655384:LME655385 LWA655384:LWA655385 MFW655384:MFW655385 MPS655384:MPS655385 MZO655384:MZO655385 NJK655384:NJK655385 NTG655384:NTG655385 ODC655384:ODC655385 OMY655384:OMY655385 OWU655384:OWU655385 PGQ655384:PGQ655385 PQM655384:PQM655385 QAI655384:QAI655385 QKE655384:QKE655385 QUA655384:QUA655385 RDW655384:RDW655385 RNS655384:RNS655385 RXO655384:RXO655385 SHK655384:SHK655385 SRG655384:SRG655385 TBC655384:TBC655385 TKY655384:TKY655385 TUU655384:TUU655385 UEQ655384:UEQ655385 UOM655384:UOM655385 UYI655384:UYI655385 VIE655384:VIE655385 VSA655384:VSA655385 WBW655384:WBW655385 WLS655384:WLS655385 WVO655384:WVO655385 G720920:G720921 JC720920:JC720921 SY720920:SY720921 ACU720920:ACU720921 AMQ720920:AMQ720921 AWM720920:AWM720921 BGI720920:BGI720921 BQE720920:BQE720921 CAA720920:CAA720921 CJW720920:CJW720921 CTS720920:CTS720921 DDO720920:DDO720921 DNK720920:DNK720921 DXG720920:DXG720921 EHC720920:EHC720921 EQY720920:EQY720921 FAU720920:FAU720921 FKQ720920:FKQ720921 FUM720920:FUM720921 GEI720920:GEI720921 GOE720920:GOE720921 GYA720920:GYA720921 HHW720920:HHW720921 HRS720920:HRS720921 IBO720920:IBO720921 ILK720920:ILK720921 IVG720920:IVG720921 JFC720920:JFC720921 JOY720920:JOY720921 JYU720920:JYU720921 KIQ720920:KIQ720921 KSM720920:KSM720921 LCI720920:LCI720921 LME720920:LME720921 LWA720920:LWA720921 MFW720920:MFW720921 MPS720920:MPS720921 MZO720920:MZO720921 NJK720920:NJK720921 NTG720920:NTG720921 ODC720920:ODC720921 OMY720920:OMY720921 OWU720920:OWU720921 PGQ720920:PGQ720921 PQM720920:PQM720921 QAI720920:QAI720921 QKE720920:QKE720921 QUA720920:QUA720921 RDW720920:RDW720921 RNS720920:RNS720921 RXO720920:RXO720921 SHK720920:SHK720921 SRG720920:SRG720921 TBC720920:TBC720921 TKY720920:TKY720921 TUU720920:TUU720921 UEQ720920:UEQ720921 UOM720920:UOM720921 UYI720920:UYI720921 VIE720920:VIE720921 VSA720920:VSA720921 WBW720920:WBW720921 WLS720920:WLS720921 WVO720920:WVO720921 G786456:G786457 JC786456:JC786457 SY786456:SY786457 ACU786456:ACU786457 AMQ786456:AMQ786457 AWM786456:AWM786457 BGI786456:BGI786457 BQE786456:BQE786457 CAA786456:CAA786457 CJW786456:CJW786457 CTS786456:CTS786457 DDO786456:DDO786457 DNK786456:DNK786457 DXG786456:DXG786457 EHC786456:EHC786457 EQY786456:EQY786457 FAU786456:FAU786457 FKQ786456:FKQ786457 FUM786456:FUM786457 GEI786456:GEI786457 GOE786456:GOE786457 GYA786456:GYA786457 HHW786456:HHW786457 HRS786456:HRS786457 IBO786456:IBO786457 ILK786456:ILK786457 IVG786456:IVG786457 JFC786456:JFC786457 JOY786456:JOY786457 JYU786456:JYU786457 KIQ786456:KIQ786457 KSM786456:KSM786457 LCI786456:LCI786457 LME786456:LME786457 LWA786456:LWA786457 MFW786456:MFW786457 MPS786456:MPS786457 MZO786456:MZO786457 NJK786456:NJK786457 NTG786456:NTG786457 ODC786456:ODC786457 OMY786456:OMY786457 OWU786456:OWU786457 PGQ786456:PGQ786457 PQM786456:PQM786457 QAI786456:QAI786457 QKE786456:QKE786457 QUA786456:QUA786457 RDW786456:RDW786457 RNS786456:RNS786457 RXO786456:RXO786457 SHK786456:SHK786457 SRG786456:SRG786457 TBC786456:TBC786457 TKY786456:TKY786457 TUU786456:TUU786457 UEQ786456:UEQ786457 UOM786456:UOM786457 UYI786456:UYI786457 VIE786456:VIE786457 VSA786456:VSA786457 WBW786456:WBW786457 WLS786456:WLS786457 WVO786456:WVO786457 G851992:G851993 JC851992:JC851993 SY851992:SY851993 ACU851992:ACU851993 AMQ851992:AMQ851993 AWM851992:AWM851993 BGI851992:BGI851993 BQE851992:BQE851993 CAA851992:CAA851993 CJW851992:CJW851993 CTS851992:CTS851993 DDO851992:DDO851993 DNK851992:DNK851993 DXG851992:DXG851993 EHC851992:EHC851993 EQY851992:EQY851993 FAU851992:FAU851993 FKQ851992:FKQ851993 FUM851992:FUM851993 GEI851992:GEI851993 GOE851992:GOE851993 GYA851992:GYA851993 HHW851992:HHW851993 HRS851992:HRS851993 IBO851992:IBO851993 ILK851992:ILK851993 IVG851992:IVG851993 JFC851992:JFC851993 JOY851992:JOY851993 JYU851992:JYU851993 KIQ851992:KIQ851993 KSM851992:KSM851993 LCI851992:LCI851993 LME851992:LME851993 LWA851992:LWA851993 MFW851992:MFW851993 MPS851992:MPS851993 MZO851992:MZO851993 NJK851992:NJK851993 NTG851992:NTG851993 ODC851992:ODC851993 OMY851992:OMY851993 OWU851992:OWU851993 PGQ851992:PGQ851993 PQM851992:PQM851993 QAI851992:QAI851993 QKE851992:QKE851993 QUA851992:QUA851993 RDW851992:RDW851993 RNS851992:RNS851993 RXO851992:RXO851993 SHK851992:SHK851993 SRG851992:SRG851993 TBC851992:TBC851993 TKY851992:TKY851993 TUU851992:TUU851993 UEQ851992:UEQ851993 UOM851992:UOM851993 UYI851992:UYI851993 VIE851992:VIE851993 VSA851992:VSA851993 WBW851992:WBW851993 WLS851992:WLS851993 WVO851992:WVO851993 G917528:G917529 JC917528:JC917529 SY917528:SY917529 ACU917528:ACU917529 AMQ917528:AMQ917529 AWM917528:AWM917529 BGI917528:BGI917529 BQE917528:BQE917529 CAA917528:CAA917529 CJW917528:CJW917529 CTS917528:CTS917529 DDO917528:DDO917529 DNK917528:DNK917529 DXG917528:DXG917529 EHC917528:EHC917529 EQY917528:EQY917529 FAU917528:FAU917529 FKQ917528:FKQ917529 FUM917528:FUM917529 GEI917528:GEI917529 GOE917528:GOE917529 GYA917528:GYA917529 HHW917528:HHW917529 HRS917528:HRS917529 IBO917528:IBO917529 ILK917528:ILK917529 IVG917528:IVG917529 JFC917528:JFC917529 JOY917528:JOY917529 JYU917528:JYU917529 KIQ917528:KIQ917529 KSM917528:KSM917529 LCI917528:LCI917529 LME917528:LME917529 LWA917528:LWA917529 MFW917528:MFW917529 MPS917528:MPS917529 MZO917528:MZO917529 NJK917528:NJK917529 NTG917528:NTG917529 ODC917528:ODC917529 OMY917528:OMY917529 OWU917528:OWU917529 PGQ917528:PGQ917529 PQM917528:PQM917529 QAI917528:QAI917529 QKE917528:QKE917529 QUA917528:QUA917529 RDW917528:RDW917529 RNS917528:RNS917529 RXO917528:RXO917529 SHK917528:SHK917529 SRG917528:SRG917529 TBC917528:TBC917529 TKY917528:TKY917529 TUU917528:TUU917529 UEQ917528:UEQ917529 UOM917528:UOM917529 UYI917528:UYI917529 VIE917528:VIE917529 VSA917528:VSA917529 WBW917528:WBW917529 WLS917528:WLS917529 WVO917528:WVO917529 G983064:G983065 JC983064:JC983065 SY983064:SY983065 ACU983064:ACU983065 AMQ983064:AMQ983065 AWM983064:AWM983065 BGI983064:BGI983065 BQE983064:BQE983065 CAA983064:CAA983065 CJW983064:CJW983065 CTS983064:CTS983065 DDO983064:DDO983065 DNK983064:DNK983065 DXG983064:DXG983065 EHC983064:EHC983065 EQY983064:EQY983065 FAU983064:FAU983065 FKQ983064:FKQ983065 FUM983064:FUM983065 GEI983064:GEI983065 GOE983064:GOE983065 GYA983064:GYA983065 HHW983064:HHW983065 HRS983064:HRS983065 IBO983064:IBO983065 ILK983064:ILK983065 IVG983064:IVG983065 JFC983064:JFC983065 JOY983064:JOY983065 JYU983064:JYU983065 KIQ983064:KIQ983065 KSM983064:KSM983065 LCI983064:LCI983065 LME983064:LME983065 LWA983064:LWA983065 MFW983064:MFW983065 MPS983064:MPS983065 MZO983064:MZO983065 NJK983064:NJK983065 NTG983064:NTG983065 ODC983064:ODC983065 OMY983064:OMY983065 OWU983064:OWU983065 PGQ983064:PGQ983065 PQM983064:PQM983065 QAI983064:QAI983065 QKE983064:QKE983065 QUA983064:QUA983065 RDW983064:RDW983065 RNS983064:RNS983065 RXO983064:RXO983065 SHK983064:SHK983065 SRG983064:SRG983065 TBC983064:TBC983065 TKY983064:TKY983065 TUU983064:TUU983065 UEQ983064:UEQ983065 UOM983064:UOM983065 UYI983064:UYI983065 VIE983064:VIE983065 VSA983064:VSA983065 WBW983064:WBW983065 WLS983064:WLS983065 WVO983064:WVO983065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C15:C16 IY15:IY16 SU15:SU16 ACQ15:ACQ16 AMM15:AMM16 AWI15:AWI16 BGE15:BGE16 BQA15:BQA16 BZW15:BZW16 CJS15:CJS16 CTO15:CTO16 DDK15:DDK16 DNG15:DNG16 DXC15:DXC16 EGY15:EGY16 EQU15:EQU16 FAQ15:FAQ16 FKM15:FKM16 FUI15:FUI16 GEE15:GEE16 GOA15:GOA16 GXW15:GXW16 HHS15:HHS16 HRO15:HRO16 IBK15:IBK16 ILG15:ILG16 IVC15:IVC16 JEY15:JEY16 JOU15:JOU16 JYQ15:JYQ16 KIM15:KIM16 KSI15:KSI16 LCE15:LCE16 LMA15:LMA16 LVW15:LVW16 MFS15:MFS16 MPO15:MPO16 MZK15:MZK16 NJG15:NJG16 NTC15:NTC16 OCY15:OCY16 OMU15:OMU16 OWQ15:OWQ16 PGM15:PGM16 PQI15:PQI16 QAE15:QAE16 QKA15:QKA16 QTW15:QTW16 RDS15:RDS16 RNO15:RNO16 RXK15:RXK16 SHG15:SHG16 SRC15:SRC16 TAY15:TAY16 TKU15:TKU16 TUQ15:TUQ16 UEM15:UEM16 UOI15:UOI16 UYE15:UYE16 VIA15:VIA16 VRW15:VRW16 WBS15:WBS16 WLO15:WLO16 WVK15:WVK16 C65551:C65552 IY65551:IY65552 SU65551:SU65552 ACQ65551:ACQ65552 AMM65551:AMM65552 AWI65551:AWI65552 BGE65551:BGE65552 BQA65551:BQA65552 BZW65551:BZW65552 CJS65551:CJS65552 CTO65551:CTO65552 DDK65551:DDK65552 DNG65551:DNG65552 DXC65551:DXC65552 EGY65551:EGY65552 EQU65551:EQU65552 FAQ65551:FAQ65552 FKM65551:FKM65552 FUI65551:FUI65552 GEE65551:GEE65552 GOA65551:GOA65552 GXW65551:GXW65552 HHS65551:HHS65552 HRO65551:HRO65552 IBK65551:IBK65552 ILG65551:ILG65552 IVC65551:IVC65552 JEY65551:JEY65552 JOU65551:JOU65552 JYQ65551:JYQ65552 KIM65551:KIM65552 KSI65551:KSI65552 LCE65551:LCE65552 LMA65551:LMA65552 LVW65551:LVW65552 MFS65551:MFS65552 MPO65551:MPO65552 MZK65551:MZK65552 NJG65551:NJG65552 NTC65551:NTC65552 OCY65551:OCY65552 OMU65551:OMU65552 OWQ65551:OWQ65552 PGM65551:PGM65552 PQI65551:PQI65552 QAE65551:QAE65552 QKA65551:QKA65552 QTW65551:QTW65552 RDS65551:RDS65552 RNO65551:RNO65552 RXK65551:RXK65552 SHG65551:SHG65552 SRC65551:SRC65552 TAY65551:TAY65552 TKU65551:TKU65552 TUQ65551:TUQ65552 UEM65551:UEM65552 UOI65551:UOI65552 UYE65551:UYE65552 VIA65551:VIA65552 VRW65551:VRW65552 WBS65551:WBS65552 WLO65551:WLO65552 WVK65551:WVK65552 C131087:C131088 IY131087:IY131088 SU131087:SU131088 ACQ131087:ACQ131088 AMM131087:AMM131088 AWI131087:AWI131088 BGE131087:BGE131088 BQA131087:BQA131088 BZW131087:BZW131088 CJS131087:CJS131088 CTO131087:CTO131088 DDK131087:DDK131088 DNG131087:DNG131088 DXC131087:DXC131088 EGY131087:EGY131088 EQU131087:EQU131088 FAQ131087:FAQ131088 FKM131087:FKM131088 FUI131087:FUI131088 GEE131087:GEE131088 GOA131087:GOA131088 GXW131087:GXW131088 HHS131087:HHS131088 HRO131087:HRO131088 IBK131087:IBK131088 ILG131087:ILG131088 IVC131087:IVC131088 JEY131087:JEY131088 JOU131087:JOU131088 JYQ131087:JYQ131088 KIM131087:KIM131088 KSI131087:KSI131088 LCE131087:LCE131088 LMA131087:LMA131088 LVW131087:LVW131088 MFS131087:MFS131088 MPO131087:MPO131088 MZK131087:MZK131088 NJG131087:NJG131088 NTC131087:NTC131088 OCY131087:OCY131088 OMU131087:OMU131088 OWQ131087:OWQ131088 PGM131087:PGM131088 PQI131087:PQI131088 QAE131087:QAE131088 QKA131087:QKA131088 QTW131087:QTW131088 RDS131087:RDS131088 RNO131087:RNO131088 RXK131087:RXK131088 SHG131087:SHG131088 SRC131087:SRC131088 TAY131087:TAY131088 TKU131087:TKU131088 TUQ131087:TUQ131088 UEM131087:UEM131088 UOI131087:UOI131088 UYE131087:UYE131088 VIA131087:VIA131088 VRW131087:VRW131088 WBS131087:WBS131088 WLO131087:WLO131088 WVK131087:WVK131088 C196623:C196624 IY196623:IY196624 SU196623:SU196624 ACQ196623:ACQ196624 AMM196623:AMM196624 AWI196623:AWI196624 BGE196623:BGE196624 BQA196623:BQA196624 BZW196623:BZW196624 CJS196623:CJS196624 CTO196623:CTO196624 DDK196623:DDK196624 DNG196623:DNG196624 DXC196623:DXC196624 EGY196623:EGY196624 EQU196623:EQU196624 FAQ196623:FAQ196624 FKM196623:FKM196624 FUI196623:FUI196624 GEE196623:GEE196624 GOA196623:GOA196624 GXW196623:GXW196624 HHS196623:HHS196624 HRO196623:HRO196624 IBK196623:IBK196624 ILG196623:ILG196624 IVC196623:IVC196624 JEY196623:JEY196624 JOU196623:JOU196624 JYQ196623:JYQ196624 KIM196623:KIM196624 KSI196623:KSI196624 LCE196623:LCE196624 LMA196623:LMA196624 LVW196623:LVW196624 MFS196623:MFS196624 MPO196623:MPO196624 MZK196623:MZK196624 NJG196623:NJG196624 NTC196623:NTC196624 OCY196623:OCY196624 OMU196623:OMU196624 OWQ196623:OWQ196624 PGM196623:PGM196624 PQI196623:PQI196624 QAE196623:QAE196624 QKA196623:QKA196624 QTW196623:QTW196624 RDS196623:RDS196624 RNO196623:RNO196624 RXK196623:RXK196624 SHG196623:SHG196624 SRC196623:SRC196624 TAY196623:TAY196624 TKU196623:TKU196624 TUQ196623:TUQ196624 UEM196623:UEM196624 UOI196623:UOI196624 UYE196623:UYE196624 VIA196623:VIA196624 VRW196623:VRW196624 WBS196623:WBS196624 WLO196623:WLO196624 WVK196623:WVK196624 C262159:C262160 IY262159:IY262160 SU262159:SU262160 ACQ262159:ACQ262160 AMM262159:AMM262160 AWI262159:AWI262160 BGE262159:BGE262160 BQA262159:BQA262160 BZW262159:BZW262160 CJS262159:CJS262160 CTO262159:CTO262160 DDK262159:DDK262160 DNG262159:DNG262160 DXC262159:DXC262160 EGY262159:EGY262160 EQU262159:EQU262160 FAQ262159:FAQ262160 FKM262159:FKM262160 FUI262159:FUI262160 GEE262159:GEE262160 GOA262159:GOA262160 GXW262159:GXW262160 HHS262159:HHS262160 HRO262159:HRO262160 IBK262159:IBK262160 ILG262159:ILG262160 IVC262159:IVC262160 JEY262159:JEY262160 JOU262159:JOU262160 JYQ262159:JYQ262160 KIM262159:KIM262160 KSI262159:KSI262160 LCE262159:LCE262160 LMA262159:LMA262160 LVW262159:LVW262160 MFS262159:MFS262160 MPO262159:MPO262160 MZK262159:MZK262160 NJG262159:NJG262160 NTC262159:NTC262160 OCY262159:OCY262160 OMU262159:OMU262160 OWQ262159:OWQ262160 PGM262159:PGM262160 PQI262159:PQI262160 QAE262159:QAE262160 QKA262159:QKA262160 QTW262159:QTW262160 RDS262159:RDS262160 RNO262159:RNO262160 RXK262159:RXK262160 SHG262159:SHG262160 SRC262159:SRC262160 TAY262159:TAY262160 TKU262159:TKU262160 TUQ262159:TUQ262160 UEM262159:UEM262160 UOI262159:UOI262160 UYE262159:UYE262160 VIA262159:VIA262160 VRW262159:VRW262160 WBS262159:WBS262160 WLO262159:WLO262160 WVK262159:WVK262160 C327695:C327696 IY327695:IY327696 SU327695:SU327696 ACQ327695:ACQ327696 AMM327695:AMM327696 AWI327695:AWI327696 BGE327695:BGE327696 BQA327695:BQA327696 BZW327695:BZW327696 CJS327695:CJS327696 CTO327695:CTO327696 DDK327695:DDK327696 DNG327695:DNG327696 DXC327695:DXC327696 EGY327695:EGY327696 EQU327695:EQU327696 FAQ327695:FAQ327696 FKM327695:FKM327696 FUI327695:FUI327696 GEE327695:GEE327696 GOA327695:GOA327696 GXW327695:GXW327696 HHS327695:HHS327696 HRO327695:HRO327696 IBK327695:IBK327696 ILG327695:ILG327696 IVC327695:IVC327696 JEY327695:JEY327696 JOU327695:JOU327696 JYQ327695:JYQ327696 KIM327695:KIM327696 KSI327695:KSI327696 LCE327695:LCE327696 LMA327695:LMA327696 LVW327695:LVW327696 MFS327695:MFS327696 MPO327695:MPO327696 MZK327695:MZK327696 NJG327695:NJG327696 NTC327695:NTC327696 OCY327695:OCY327696 OMU327695:OMU327696 OWQ327695:OWQ327696 PGM327695:PGM327696 PQI327695:PQI327696 QAE327695:QAE327696 QKA327695:QKA327696 QTW327695:QTW327696 RDS327695:RDS327696 RNO327695:RNO327696 RXK327695:RXK327696 SHG327695:SHG327696 SRC327695:SRC327696 TAY327695:TAY327696 TKU327695:TKU327696 TUQ327695:TUQ327696 UEM327695:UEM327696 UOI327695:UOI327696 UYE327695:UYE327696 VIA327695:VIA327696 VRW327695:VRW327696 WBS327695:WBS327696 WLO327695:WLO327696 WVK327695:WVK327696 C393231:C393232 IY393231:IY393232 SU393231:SU393232 ACQ393231:ACQ393232 AMM393231:AMM393232 AWI393231:AWI393232 BGE393231:BGE393232 BQA393231:BQA393232 BZW393231:BZW393232 CJS393231:CJS393232 CTO393231:CTO393232 DDK393231:DDK393232 DNG393231:DNG393232 DXC393231:DXC393232 EGY393231:EGY393232 EQU393231:EQU393232 FAQ393231:FAQ393232 FKM393231:FKM393232 FUI393231:FUI393232 GEE393231:GEE393232 GOA393231:GOA393232 GXW393231:GXW393232 HHS393231:HHS393232 HRO393231:HRO393232 IBK393231:IBK393232 ILG393231:ILG393232 IVC393231:IVC393232 JEY393231:JEY393232 JOU393231:JOU393232 JYQ393231:JYQ393232 KIM393231:KIM393232 KSI393231:KSI393232 LCE393231:LCE393232 LMA393231:LMA393232 LVW393231:LVW393232 MFS393231:MFS393232 MPO393231:MPO393232 MZK393231:MZK393232 NJG393231:NJG393232 NTC393231:NTC393232 OCY393231:OCY393232 OMU393231:OMU393232 OWQ393231:OWQ393232 PGM393231:PGM393232 PQI393231:PQI393232 QAE393231:QAE393232 QKA393231:QKA393232 QTW393231:QTW393232 RDS393231:RDS393232 RNO393231:RNO393232 RXK393231:RXK393232 SHG393231:SHG393232 SRC393231:SRC393232 TAY393231:TAY393232 TKU393231:TKU393232 TUQ393231:TUQ393232 UEM393231:UEM393232 UOI393231:UOI393232 UYE393231:UYE393232 VIA393231:VIA393232 VRW393231:VRW393232 WBS393231:WBS393232 WLO393231:WLO393232 WVK393231:WVK393232 C458767:C458768 IY458767:IY458768 SU458767:SU458768 ACQ458767:ACQ458768 AMM458767:AMM458768 AWI458767:AWI458768 BGE458767:BGE458768 BQA458767:BQA458768 BZW458767:BZW458768 CJS458767:CJS458768 CTO458767:CTO458768 DDK458767:DDK458768 DNG458767:DNG458768 DXC458767:DXC458768 EGY458767:EGY458768 EQU458767:EQU458768 FAQ458767:FAQ458768 FKM458767:FKM458768 FUI458767:FUI458768 GEE458767:GEE458768 GOA458767:GOA458768 GXW458767:GXW458768 HHS458767:HHS458768 HRO458767:HRO458768 IBK458767:IBK458768 ILG458767:ILG458768 IVC458767:IVC458768 JEY458767:JEY458768 JOU458767:JOU458768 JYQ458767:JYQ458768 KIM458767:KIM458768 KSI458767:KSI458768 LCE458767:LCE458768 LMA458767:LMA458768 LVW458767:LVW458768 MFS458767:MFS458768 MPO458767:MPO458768 MZK458767:MZK458768 NJG458767:NJG458768 NTC458767:NTC458768 OCY458767:OCY458768 OMU458767:OMU458768 OWQ458767:OWQ458768 PGM458767:PGM458768 PQI458767:PQI458768 QAE458767:QAE458768 QKA458767:QKA458768 QTW458767:QTW458768 RDS458767:RDS458768 RNO458767:RNO458768 RXK458767:RXK458768 SHG458767:SHG458768 SRC458767:SRC458768 TAY458767:TAY458768 TKU458767:TKU458768 TUQ458767:TUQ458768 UEM458767:UEM458768 UOI458767:UOI458768 UYE458767:UYE458768 VIA458767:VIA458768 VRW458767:VRW458768 WBS458767:WBS458768 WLO458767:WLO458768 WVK458767:WVK458768 C524303:C524304 IY524303:IY524304 SU524303:SU524304 ACQ524303:ACQ524304 AMM524303:AMM524304 AWI524303:AWI524304 BGE524303:BGE524304 BQA524303:BQA524304 BZW524303:BZW524304 CJS524303:CJS524304 CTO524303:CTO524304 DDK524303:DDK524304 DNG524303:DNG524304 DXC524303:DXC524304 EGY524303:EGY524304 EQU524303:EQU524304 FAQ524303:FAQ524304 FKM524303:FKM524304 FUI524303:FUI524304 GEE524303:GEE524304 GOA524303:GOA524304 GXW524303:GXW524304 HHS524303:HHS524304 HRO524303:HRO524304 IBK524303:IBK524304 ILG524303:ILG524304 IVC524303:IVC524304 JEY524303:JEY524304 JOU524303:JOU524304 JYQ524303:JYQ524304 KIM524303:KIM524304 KSI524303:KSI524304 LCE524303:LCE524304 LMA524303:LMA524304 LVW524303:LVW524304 MFS524303:MFS524304 MPO524303:MPO524304 MZK524303:MZK524304 NJG524303:NJG524304 NTC524303:NTC524304 OCY524303:OCY524304 OMU524303:OMU524304 OWQ524303:OWQ524304 PGM524303:PGM524304 PQI524303:PQI524304 QAE524303:QAE524304 QKA524303:QKA524304 QTW524303:QTW524304 RDS524303:RDS524304 RNO524303:RNO524304 RXK524303:RXK524304 SHG524303:SHG524304 SRC524303:SRC524304 TAY524303:TAY524304 TKU524303:TKU524304 TUQ524303:TUQ524304 UEM524303:UEM524304 UOI524303:UOI524304 UYE524303:UYE524304 VIA524303:VIA524304 VRW524303:VRW524304 WBS524303:WBS524304 WLO524303:WLO524304 WVK524303:WVK524304 C589839:C589840 IY589839:IY589840 SU589839:SU589840 ACQ589839:ACQ589840 AMM589839:AMM589840 AWI589839:AWI589840 BGE589839:BGE589840 BQA589839:BQA589840 BZW589839:BZW589840 CJS589839:CJS589840 CTO589839:CTO589840 DDK589839:DDK589840 DNG589839:DNG589840 DXC589839:DXC589840 EGY589839:EGY589840 EQU589839:EQU589840 FAQ589839:FAQ589840 FKM589839:FKM589840 FUI589839:FUI589840 GEE589839:GEE589840 GOA589839:GOA589840 GXW589839:GXW589840 HHS589839:HHS589840 HRO589839:HRO589840 IBK589839:IBK589840 ILG589839:ILG589840 IVC589839:IVC589840 JEY589839:JEY589840 JOU589839:JOU589840 JYQ589839:JYQ589840 KIM589839:KIM589840 KSI589839:KSI589840 LCE589839:LCE589840 LMA589839:LMA589840 LVW589839:LVW589840 MFS589839:MFS589840 MPO589839:MPO589840 MZK589839:MZK589840 NJG589839:NJG589840 NTC589839:NTC589840 OCY589839:OCY589840 OMU589839:OMU589840 OWQ589839:OWQ589840 PGM589839:PGM589840 PQI589839:PQI589840 QAE589839:QAE589840 QKA589839:QKA589840 QTW589839:QTW589840 RDS589839:RDS589840 RNO589839:RNO589840 RXK589839:RXK589840 SHG589839:SHG589840 SRC589839:SRC589840 TAY589839:TAY589840 TKU589839:TKU589840 TUQ589839:TUQ589840 UEM589839:UEM589840 UOI589839:UOI589840 UYE589839:UYE589840 VIA589839:VIA589840 VRW589839:VRW589840 WBS589839:WBS589840 WLO589839:WLO589840 WVK589839:WVK589840 C655375:C655376 IY655375:IY655376 SU655375:SU655376 ACQ655375:ACQ655376 AMM655375:AMM655376 AWI655375:AWI655376 BGE655375:BGE655376 BQA655375:BQA655376 BZW655375:BZW655376 CJS655375:CJS655376 CTO655375:CTO655376 DDK655375:DDK655376 DNG655375:DNG655376 DXC655375:DXC655376 EGY655375:EGY655376 EQU655375:EQU655376 FAQ655375:FAQ655376 FKM655375:FKM655376 FUI655375:FUI655376 GEE655375:GEE655376 GOA655375:GOA655376 GXW655375:GXW655376 HHS655375:HHS655376 HRO655375:HRO655376 IBK655375:IBK655376 ILG655375:ILG655376 IVC655375:IVC655376 JEY655375:JEY655376 JOU655375:JOU655376 JYQ655375:JYQ655376 KIM655375:KIM655376 KSI655375:KSI655376 LCE655375:LCE655376 LMA655375:LMA655376 LVW655375:LVW655376 MFS655375:MFS655376 MPO655375:MPO655376 MZK655375:MZK655376 NJG655375:NJG655376 NTC655375:NTC655376 OCY655375:OCY655376 OMU655375:OMU655376 OWQ655375:OWQ655376 PGM655375:PGM655376 PQI655375:PQI655376 QAE655375:QAE655376 QKA655375:QKA655376 QTW655375:QTW655376 RDS655375:RDS655376 RNO655375:RNO655376 RXK655375:RXK655376 SHG655375:SHG655376 SRC655375:SRC655376 TAY655375:TAY655376 TKU655375:TKU655376 TUQ655375:TUQ655376 UEM655375:UEM655376 UOI655375:UOI655376 UYE655375:UYE655376 VIA655375:VIA655376 VRW655375:VRW655376 WBS655375:WBS655376 WLO655375:WLO655376 WVK655375:WVK655376 C720911:C720912 IY720911:IY720912 SU720911:SU720912 ACQ720911:ACQ720912 AMM720911:AMM720912 AWI720911:AWI720912 BGE720911:BGE720912 BQA720911:BQA720912 BZW720911:BZW720912 CJS720911:CJS720912 CTO720911:CTO720912 DDK720911:DDK720912 DNG720911:DNG720912 DXC720911:DXC720912 EGY720911:EGY720912 EQU720911:EQU720912 FAQ720911:FAQ720912 FKM720911:FKM720912 FUI720911:FUI720912 GEE720911:GEE720912 GOA720911:GOA720912 GXW720911:GXW720912 HHS720911:HHS720912 HRO720911:HRO720912 IBK720911:IBK720912 ILG720911:ILG720912 IVC720911:IVC720912 JEY720911:JEY720912 JOU720911:JOU720912 JYQ720911:JYQ720912 KIM720911:KIM720912 KSI720911:KSI720912 LCE720911:LCE720912 LMA720911:LMA720912 LVW720911:LVW720912 MFS720911:MFS720912 MPO720911:MPO720912 MZK720911:MZK720912 NJG720911:NJG720912 NTC720911:NTC720912 OCY720911:OCY720912 OMU720911:OMU720912 OWQ720911:OWQ720912 PGM720911:PGM720912 PQI720911:PQI720912 QAE720911:QAE720912 QKA720911:QKA720912 QTW720911:QTW720912 RDS720911:RDS720912 RNO720911:RNO720912 RXK720911:RXK720912 SHG720911:SHG720912 SRC720911:SRC720912 TAY720911:TAY720912 TKU720911:TKU720912 TUQ720911:TUQ720912 UEM720911:UEM720912 UOI720911:UOI720912 UYE720911:UYE720912 VIA720911:VIA720912 VRW720911:VRW720912 WBS720911:WBS720912 WLO720911:WLO720912 WVK720911:WVK720912 C786447:C786448 IY786447:IY786448 SU786447:SU786448 ACQ786447:ACQ786448 AMM786447:AMM786448 AWI786447:AWI786448 BGE786447:BGE786448 BQA786447:BQA786448 BZW786447:BZW786448 CJS786447:CJS786448 CTO786447:CTO786448 DDK786447:DDK786448 DNG786447:DNG786448 DXC786447:DXC786448 EGY786447:EGY786448 EQU786447:EQU786448 FAQ786447:FAQ786448 FKM786447:FKM786448 FUI786447:FUI786448 GEE786447:GEE786448 GOA786447:GOA786448 GXW786447:GXW786448 HHS786447:HHS786448 HRO786447:HRO786448 IBK786447:IBK786448 ILG786447:ILG786448 IVC786447:IVC786448 JEY786447:JEY786448 JOU786447:JOU786448 JYQ786447:JYQ786448 KIM786447:KIM786448 KSI786447:KSI786448 LCE786447:LCE786448 LMA786447:LMA786448 LVW786447:LVW786448 MFS786447:MFS786448 MPO786447:MPO786448 MZK786447:MZK786448 NJG786447:NJG786448 NTC786447:NTC786448 OCY786447:OCY786448 OMU786447:OMU786448 OWQ786447:OWQ786448 PGM786447:PGM786448 PQI786447:PQI786448 QAE786447:QAE786448 QKA786447:QKA786448 QTW786447:QTW786448 RDS786447:RDS786448 RNO786447:RNO786448 RXK786447:RXK786448 SHG786447:SHG786448 SRC786447:SRC786448 TAY786447:TAY786448 TKU786447:TKU786448 TUQ786447:TUQ786448 UEM786447:UEM786448 UOI786447:UOI786448 UYE786447:UYE786448 VIA786447:VIA786448 VRW786447:VRW786448 WBS786447:WBS786448 WLO786447:WLO786448 WVK786447:WVK786448 C851983:C851984 IY851983:IY851984 SU851983:SU851984 ACQ851983:ACQ851984 AMM851983:AMM851984 AWI851983:AWI851984 BGE851983:BGE851984 BQA851983:BQA851984 BZW851983:BZW851984 CJS851983:CJS851984 CTO851983:CTO851984 DDK851983:DDK851984 DNG851983:DNG851984 DXC851983:DXC851984 EGY851983:EGY851984 EQU851983:EQU851984 FAQ851983:FAQ851984 FKM851983:FKM851984 FUI851983:FUI851984 GEE851983:GEE851984 GOA851983:GOA851984 GXW851983:GXW851984 HHS851983:HHS851984 HRO851983:HRO851984 IBK851983:IBK851984 ILG851983:ILG851984 IVC851983:IVC851984 JEY851983:JEY851984 JOU851983:JOU851984 JYQ851983:JYQ851984 KIM851983:KIM851984 KSI851983:KSI851984 LCE851983:LCE851984 LMA851983:LMA851984 LVW851983:LVW851984 MFS851983:MFS851984 MPO851983:MPO851984 MZK851983:MZK851984 NJG851983:NJG851984 NTC851983:NTC851984 OCY851983:OCY851984 OMU851983:OMU851984 OWQ851983:OWQ851984 PGM851983:PGM851984 PQI851983:PQI851984 QAE851983:QAE851984 QKA851983:QKA851984 QTW851983:QTW851984 RDS851983:RDS851984 RNO851983:RNO851984 RXK851983:RXK851984 SHG851983:SHG851984 SRC851983:SRC851984 TAY851983:TAY851984 TKU851983:TKU851984 TUQ851983:TUQ851984 UEM851983:UEM851984 UOI851983:UOI851984 UYE851983:UYE851984 VIA851983:VIA851984 VRW851983:VRW851984 WBS851983:WBS851984 WLO851983:WLO851984 WVK851983:WVK851984 C917519:C917520 IY917519:IY917520 SU917519:SU917520 ACQ917519:ACQ917520 AMM917519:AMM917520 AWI917519:AWI917520 BGE917519:BGE917520 BQA917519:BQA917520 BZW917519:BZW917520 CJS917519:CJS917520 CTO917519:CTO917520 DDK917519:DDK917520 DNG917519:DNG917520 DXC917519:DXC917520 EGY917519:EGY917520 EQU917519:EQU917520 FAQ917519:FAQ917520 FKM917519:FKM917520 FUI917519:FUI917520 GEE917519:GEE917520 GOA917519:GOA917520 GXW917519:GXW917520 HHS917519:HHS917520 HRO917519:HRO917520 IBK917519:IBK917520 ILG917519:ILG917520 IVC917519:IVC917520 JEY917519:JEY917520 JOU917519:JOU917520 JYQ917519:JYQ917520 KIM917519:KIM917520 KSI917519:KSI917520 LCE917519:LCE917520 LMA917519:LMA917520 LVW917519:LVW917520 MFS917519:MFS917520 MPO917519:MPO917520 MZK917519:MZK917520 NJG917519:NJG917520 NTC917519:NTC917520 OCY917519:OCY917520 OMU917519:OMU917520 OWQ917519:OWQ917520 PGM917519:PGM917520 PQI917519:PQI917520 QAE917519:QAE917520 QKA917519:QKA917520 QTW917519:QTW917520 RDS917519:RDS917520 RNO917519:RNO917520 RXK917519:RXK917520 SHG917519:SHG917520 SRC917519:SRC917520 TAY917519:TAY917520 TKU917519:TKU917520 TUQ917519:TUQ917520 UEM917519:UEM917520 UOI917519:UOI917520 UYE917519:UYE917520 VIA917519:VIA917520 VRW917519:VRW917520 WBS917519:WBS917520 WLO917519:WLO917520 WVK917519:WVK917520 C983055:C983056 IY983055:IY983056 SU983055:SU983056 ACQ983055:ACQ983056 AMM983055:AMM983056 AWI983055:AWI983056 BGE983055:BGE983056 BQA983055:BQA983056 BZW983055:BZW983056 CJS983055:CJS983056 CTO983055:CTO983056 DDK983055:DDK983056 DNG983055:DNG983056 DXC983055:DXC983056 EGY983055:EGY983056 EQU983055:EQU983056 FAQ983055:FAQ983056 FKM983055:FKM983056 FUI983055:FUI983056 GEE983055:GEE983056 GOA983055:GOA983056 GXW983055:GXW983056 HHS983055:HHS983056 HRO983055:HRO983056 IBK983055:IBK983056 ILG983055:ILG983056 IVC983055:IVC983056 JEY983055:JEY983056 JOU983055:JOU983056 JYQ983055:JYQ983056 KIM983055:KIM983056 KSI983055:KSI983056 LCE983055:LCE983056 LMA983055:LMA983056 LVW983055:LVW983056 MFS983055:MFS983056 MPO983055:MPO983056 MZK983055:MZK983056 NJG983055:NJG983056 NTC983055:NTC983056 OCY983055:OCY983056 OMU983055:OMU983056 OWQ983055:OWQ983056 PGM983055:PGM983056 PQI983055:PQI983056 QAE983055:QAE983056 QKA983055:QKA983056 QTW983055:QTW983056 RDS983055:RDS983056 RNO983055:RNO983056 RXK983055:RXK983056 SHG983055:SHG983056 SRC983055:SRC983056 TAY983055:TAY983056 TKU983055:TKU983056 TUQ983055:TUQ983056 UEM983055:UEM983056 UOI983055:UOI983056 UYE983055:UYE983056 VIA983055:VIA983056 VRW983055:VRW983056 WBS983055:WBS983056 WLO983055:WLO983056 WVK983055:WVK983056 C21:C23 IY21:IY23 SU21:SU23 ACQ21:ACQ23 AMM21:AMM23 AWI21:AWI23 BGE21:BGE23 BQA21:BQA23 BZW21:BZW23 CJS21:CJS23 CTO21:CTO23 DDK21:DDK23 DNG21:DNG23 DXC21:DXC23 EGY21:EGY23 EQU21:EQU23 FAQ21:FAQ23 FKM21:FKM23 FUI21:FUI23 GEE21:GEE23 GOA21:GOA23 GXW21:GXW23 HHS21:HHS23 HRO21:HRO23 IBK21:IBK23 ILG21:ILG23 IVC21:IVC23 JEY21:JEY23 JOU21:JOU23 JYQ21:JYQ23 KIM21:KIM23 KSI21:KSI23 LCE21:LCE23 LMA21:LMA23 LVW21:LVW23 MFS21:MFS23 MPO21:MPO23 MZK21:MZK23 NJG21:NJG23 NTC21:NTC23 OCY21:OCY23 OMU21:OMU23 OWQ21:OWQ23 PGM21:PGM23 PQI21:PQI23 QAE21:QAE23 QKA21:QKA23 QTW21:QTW23 RDS21:RDS23 RNO21:RNO23 RXK21:RXK23 SHG21:SHG23 SRC21:SRC23 TAY21:TAY23 TKU21:TKU23 TUQ21:TUQ23 UEM21:UEM23 UOI21:UOI23 UYE21:UYE23 VIA21:VIA23 VRW21:VRW23 WBS21:WBS23 WLO21:WLO23 WVK21:WVK23 C65557:C65559 IY65557:IY65559 SU65557:SU65559 ACQ65557:ACQ65559 AMM65557:AMM65559 AWI65557:AWI65559 BGE65557:BGE65559 BQA65557:BQA65559 BZW65557:BZW65559 CJS65557:CJS65559 CTO65557:CTO65559 DDK65557:DDK65559 DNG65557:DNG65559 DXC65557:DXC65559 EGY65557:EGY65559 EQU65557:EQU65559 FAQ65557:FAQ65559 FKM65557:FKM65559 FUI65557:FUI65559 GEE65557:GEE65559 GOA65557:GOA65559 GXW65557:GXW65559 HHS65557:HHS65559 HRO65557:HRO65559 IBK65557:IBK65559 ILG65557:ILG65559 IVC65557:IVC65559 JEY65557:JEY65559 JOU65557:JOU65559 JYQ65557:JYQ65559 KIM65557:KIM65559 KSI65557:KSI65559 LCE65557:LCE65559 LMA65557:LMA65559 LVW65557:LVW65559 MFS65557:MFS65559 MPO65557:MPO65559 MZK65557:MZK65559 NJG65557:NJG65559 NTC65557:NTC65559 OCY65557:OCY65559 OMU65557:OMU65559 OWQ65557:OWQ65559 PGM65557:PGM65559 PQI65557:PQI65559 QAE65557:QAE65559 QKA65557:QKA65559 QTW65557:QTW65559 RDS65557:RDS65559 RNO65557:RNO65559 RXK65557:RXK65559 SHG65557:SHG65559 SRC65557:SRC65559 TAY65557:TAY65559 TKU65557:TKU65559 TUQ65557:TUQ65559 UEM65557:UEM65559 UOI65557:UOI65559 UYE65557:UYE65559 VIA65557:VIA65559 VRW65557:VRW65559 WBS65557:WBS65559 WLO65557:WLO65559 WVK65557:WVK65559 C131093:C131095 IY131093:IY131095 SU131093:SU131095 ACQ131093:ACQ131095 AMM131093:AMM131095 AWI131093:AWI131095 BGE131093:BGE131095 BQA131093:BQA131095 BZW131093:BZW131095 CJS131093:CJS131095 CTO131093:CTO131095 DDK131093:DDK131095 DNG131093:DNG131095 DXC131093:DXC131095 EGY131093:EGY131095 EQU131093:EQU131095 FAQ131093:FAQ131095 FKM131093:FKM131095 FUI131093:FUI131095 GEE131093:GEE131095 GOA131093:GOA131095 GXW131093:GXW131095 HHS131093:HHS131095 HRO131093:HRO131095 IBK131093:IBK131095 ILG131093:ILG131095 IVC131093:IVC131095 JEY131093:JEY131095 JOU131093:JOU131095 JYQ131093:JYQ131095 KIM131093:KIM131095 KSI131093:KSI131095 LCE131093:LCE131095 LMA131093:LMA131095 LVW131093:LVW131095 MFS131093:MFS131095 MPO131093:MPO131095 MZK131093:MZK131095 NJG131093:NJG131095 NTC131093:NTC131095 OCY131093:OCY131095 OMU131093:OMU131095 OWQ131093:OWQ131095 PGM131093:PGM131095 PQI131093:PQI131095 QAE131093:QAE131095 QKA131093:QKA131095 QTW131093:QTW131095 RDS131093:RDS131095 RNO131093:RNO131095 RXK131093:RXK131095 SHG131093:SHG131095 SRC131093:SRC131095 TAY131093:TAY131095 TKU131093:TKU131095 TUQ131093:TUQ131095 UEM131093:UEM131095 UOI131093:UOI131095 UYE131093:UYE131095 VIA131093:VIA131095 VRW131093:VRW131095 WBS131093:WBS131095 WLO131093:WLO131095 WVK131093:WVK131095 C196629:C196631 IY196629:IY196631 SU196629:SU196631 ACQ196629:ACQ196631 AMM196629:AMM196631 AWI196629:AWI196631 BGE196629:BGE196631 BQA196629:BQA196631 BZW196629:BZW196631 CJS196629:CJS196631 CTO196629:CTO196631 DDK196629:DDK196631 DNG196629:DNG196631 DXC196629:DXC196631 EGY196629:EGY196631 EQU196629:EQU196631 FAQ196629:FAQ196631 FKM196629:FKM196631 FUI196629:FUI196631 GEE196629:GEE196631 GOA196629:GOA196631 GXW196629:GXW196631 HHS196629:HHS196631 HRO196629:HRO196631 IBK196629:IBK196631 ILG196629:ILG196631 IVC196629:IVC196631 JEY196629:JEY196631 JOU196629:JOU196631 JYQ196629:JYQ196631 KIM196629:KIM196631 KSI196629:KSI196631 LCE196629:LCE196631 LMA196629:LMA196631 LVW196629:LVW196631 MFS196629:MFS196631 MPO196629:MPO196631 MZK196629:MZK196631 NJG196629:NJG196631 NTC196629:NTC196631 OCY196629:OCY196631 OMU196629:OMU196631 OWQ196629:OWQ196631 PGM196629:PGM196631 PQI196629:PQI196631 QAE196629:QAE196631 QKA196629:QKA196631 QTW196629:QTW196631 RDS196629:RDS196631 RNO196629:RNO196631 RXK196629:RXK196631 SHG196629:SHG196631 SRC196629:SRC196631 TAY196629:TAY196631 TKU196629:TKU196631 TUQ196629:TUQ196631 UEM196629:UEM196631 UOI196629:UOI196631 UYE196629:UYE196631 VIA196629:VIA196631 VRW196629:VRW196631 WBS196629:WBS196631 WLO196629:WLO196631 WVK196629:WVK196631 C262165:C262167 IY262165:IY262167 SU262165:SU262167 ACQ262165:ACQ262167 AMM262165:AMM262167 AWI262165:AWI262167 BGE262165:BGE262167 BQA262165:BQA262167 BZW262165:BZW262167 CJS262165:CJS262167 CTO262165:CTO262167 DDK262165:DDK262167 DNG262165:DNG262167 DXC262165:DXC262167 EGY262165:EGY262167 EQU262165:EQU262167 FAQ262165:FAQ262167 FKM262165:FKM262167 FUI262165:FUI262167 GEE262165:GEE262167 GOA262165:GOA262167 GXW262165:GXW262167 HHS262165:HHS262167 HRO262165:HRO262167 IBK262165:IBK262167 ILG262165:ILG262167 IVC262165:IVC262167 JEY262165:JEY262167 JOU262165:JOU262167 JYQ262165:JYQ262167 KIM262165:KIM262167 KSI262165:KSI262167 LCE262165:LCE262167 LMA262165:LMA262167 LVW262165:LVW262167 MFS262165:MFS262167 MPO262165:MPO262167 MZK262165:MZK262167 NJG262165:NJG262167 NTC262165:NTC262167 OCY262165:OCY262167 OMU262165:OMU262167 OWQ262165:OWQ262167 PGM262165:PGM262167 PQI262165:PQI262167 QAE262165:QAE262167 QKA262165:QKA262167 QTW262165:QTW262167 RDS262165:RDS262167 RNO262165:RNO262167 RXK262165:RXK262167 SHG262165:SHG262167 SRC262165:SRC262167 TAY262165:TAY262167 TKU262165:TKU262167 TUQ262165:TUQ262167 UEM262165:UEM262167 UOI262165:UOI262167 UYE262165:UYE262167 VIA262165:VIA262167 VRW262165:VRW262167 WBS262165:WBS262167 WLO262165:WLO262167 WVK262165:WVK262167 C327701:C327703 IY327701:IY327703 SU327701:SU327703 ACQ327701:ACQ327703 AMM327701:AMM327703 AWI327701:AWI327703 BGE327701:BGE327703 BQA327701:BQA327703 BZW327701:BZW327703 CJS327701:CJS327703 CTO327701:CTO327703 DDK327701:DDK327703 DNG327701:DNG327703 DXC327701:DXC327703 EGY327701:EGY327703 EQU327701:EQU327703 FAQ327701:FAQ327703 FKM327701:FKM327703 FUI327701:FUI327703 GEE327701:GEE327703 GOA327701:GOA327703 GXW327701:GXW327703 HHS327701:HHS327703 HRO327701:HRO327703 IBK327701:IBK327703 ILG327701:ILG327703 IVC327701:IVC327703 JEY327701:JEY327703 JOU327701:JOU327703 JYQ327701:JYQ327703 KIM327701:KIM327703 KSI327701:KSI327703 LCE327701:LCE327703 LMA327701:LMA327703 LVW327701:LVW327703 MFS327701:MFS327703 MPO327701:MPO327703 MZK327701:MZK327703 NJG327701:NJG327703 NTC327701:NTC327703 OCY327701:OCY327703 OMU327701:OMU327703 OWQ327701:OWQ327703 PGM327701:PGM327703 PQI327701:PQI327703 QAE327701:QAE327703 QKA327701:QKA327703 QTW327701:QTW327703 RDS327701:RDS327703 RNO327701:RNO327703 RXK327701:RXK327703 SHG327701:SHG327703 SRC327701:SRC327703 TAY327701:TAY327703 TKU327701:TKU327703 TUQ327701:TUQ327703 UEM327701:UEM327703 UOI327701:UOI327703 UYE327701:UYE327703 VIA327701:VIA327703 VRW327701:VRW327703 WBS327701:WBS327703 WLO327701:WLO327703 WVK327701:WVK327703 C393237:C393239 IY393237:IY393239 SU393237:SU393239 ACQ393237:ACQ393239 AMM393237:AMM393239 AWI393237:AWI393239 BGE393237:BGE393239 BQA393237:BQA393239 BZW393237:BZW393239 CJS393237:CJS393239 CTO393237:CTO393239 DDK393237:DDK393239 DNG393237:DNG393239 DXC393237:DXC393239 EGY393237:EGY393239 EQU393237:EQU393239 FAQ393237:FAQ393239 FKM393237:FKM393239 FUI393237:FUI393239 GEE393237:GEE393239 GOA393237:GOA393239 GXW393237:GXW393239 HHS393237:HHS393239 HRO393237:HRO393239 IBK393237:IBK393239 ILG393237:ILG393239 IVC393237:IVC393239 JEY393237:JEY393239 JOU393237:JOU393239 JYQ393237:JYQ393239 KIM393237:KIM393239 KSI393237:KSI393239 LCE393237:LCE393239 LMA393237:LMA393239 LVW393237:LVW393239 MFS393237:MFS393239 MPO393237:MPO393239 MZK393237:MZK393239 NJG393237:NJG393239 NTC393237:NTC393239 OCY393237:OCY393239 OMU393237:OMU393239 OWQ393237:OWQ393239 PGM393237:PGM393239 PQI393237:PQI393239 QAE393237:QAE393239 QKA393237:QKA393239 QTW393237:QTW393239 RDS393237:RDS393239 RNO393237:RNO393239 RXK393237:RXK393239 SHG393237:SHG393239 SRC393237:SRC393239 TAY393237:TAY393239 TKU393237:TKU393239 TUQ393237:TUQ393239 UEM393237:UEM393239 UOI393237:UOI393239 UYE393237:UYE393239 VIA393237:VIA393239 VRW393237:VRW393239 WBS393237:WBS393239 WLO393237:WLO393239 WVK393237:WVK393239 C458773:C458775 IY458773:IY458775 SU458773:SU458775 ACQ458773:ACQ458775 AMM458773:AMM458775 AWI458773:AWI458775 BGE458773:BGE458775 BQA458773:BQA458775 BZW458773:BZW458775 CJS458773:CJS458775 CTO458773:CTO458775 DDK458773:DDK458775 DNG458773:DNG458775 DXC458773:DXC458775 EGY458773:EGY458775 EQU458773:EQU458775 FAQ458773:FAQ458775 FKM458773:FKM458775 FUI458773:FUI458775 GEE458773:GEE458775 GOA458773:GOA458775 GXW458773:GXW458775 HHS458773:HHS458775 HRO458773:HRO458775 IBK458773:IBK458775 ILG458773:ILG458775 IVC458773:IVC458775 JEY458773:JEY458775 JOU458773:JOU458775 JYQ458773:JYQ458775 KIM458773:KIM458775 KSI458773:KSI458775 LCE458773:LCE458775 LMA458773:LMA458775 LVW458773:LVW458775 MFS458773:MFS458775 MPO458773:MPO458775 MZK458773:MZK458775 NJG458773:NJG458775 NTC458773:NTC458775 OCY458773:OCY458775 OMU458773:OMU458775 OWQ458773:OWQ458775 PGM458773:PGM458775 PQI458773:PQI458775 QAE458773:QAE458775 QKA458773:QKA458775 QTW458773:QTW458775 RDS458773:RDS458775 RNO458773:RNO458775 RXK458773:RXK458775 SHG458773:SHG458775 SRC458773:SRC458775 TAY458773:TAY458775 TKU458773:TKU458775 TUQ458773:TUQ458775 UEM458773:UEM458775 UOI458773:UOI458775 UYE458773:UYE458775 VIA458773:VIA458775 VRW458773:VRW458775 WBS458773:WBS458775 WLO458773:WLO458775 WVK458773:WVK458775 C524309:C524311 IY524309:IY524311 SU524309:SU524311 ACQ524309:ACQ524311 AMM524309:AMM524311 AWI524309:AWI524311 BGE524309:BGE524311 BQA524309:BQA524311 BZW524309:BZW524311 CJS524309:CJS524311 CTO524309:CTO524311 DDK524309:DDK524311 DNG524309:DNG524311 DXC524309:DXC524311 EGY524309:EGY524311 EQU524309:EQU524311 FAQ524309:FAQ524311 FKM524309:FKM524311 FUI524309:FUI524311 GEE524309:GEE524311 GOA524309:GOA524311 GXW524309:GXW524311 HHS524309:HHS524311 HRO524309:HRO524311 IBK524309:IBK524311 ILG524309:ILG524311 IVC524309:IVC524311 JEY524309:JEY524311 JOU524309:JOU524311 JYQ524309:JYQ524311 KIM524309:KIM524311 KSI524309:KSI524311 LCE524309:LCE524311 LMA524309:LMA524311 LVW524309:LVW524311 MFS524309:MFS524311 MPO524309:MPO524311 MZK524309:MZK524311 NJG524309:NJG524311 NTC524309:NTC524311 OCY524309:OCY524311 OMU524309:OMU524311 OWQ524309:OWQ524311 PGM524309:PGM524311 PQI524309:PQI524311 QAE524309:QAE524311 QKA524309:QKA524311 QTW524309:QTW524311 RDS524309:RDS524311 RNO524309:RNO524311 RXK524309:RXK524311 SHG524309:SHG524311 SRC524309:SRC524311 TAY524309:TAY524311 TKU524309:TKU524311 TUQ524309:TUQ524311 UEM524309:UEM524311 UOI524309:UOI524311 UYE524309:UYE524311 VIA524309:VIA524311 VRW524309:VRW524311 WBS524309:WBS524311 WLO524309:WLO524311 WVK524309:WVK524311 C589845:C589847 IY589845:IY589847 SU589845:SU589847 ACQ589845:ACQ589847 AMM589845:AMM589847 AWI589845:AWI589847 BGE589845:BGE589847 BQA589845:BQA589847 BZW589845:BZW589847 CJS589845:CJS589847 CTO589845:CTO589847 DDK589845:DDK589847 DNG589845:DNG589847 DXC589845:DXC589847 EGY589845:EGY589847 EQU589845:EQU589847 FAQ589845:FAQ589847 FKM589845:FKM589847 FUI589845:FUI589847 GEE589845:GEE589847 GOA589845:GOA589847 GXW589845:GXW589847 HHS589845:HHS589847 HRO589845:HRO589847 IBK589845:IBK589847 ILG589845:ILG589847 IVC589845:IVC589847 JEY589845:JEY589847 JOU589845:JOU589847 JYQ589845:JYQ589847 KIM589845:KIM589847 KSI589845:KSI589847 LCE589845:LCE589847 LMA589845:LMA589847 LVW589845:LVW589847 MFS589845:MFS589847 MPO589845:MPO589847 MZK589845:MZK589847 NJG589845:NJG589847 NTC589845:NTC589847 OCY589845:OCY589847 OMU589845:OMU589847 OWQ589845:OWQ589847 PGM589845:PGM589847 PQI589845:PQI589847 QAE589845:QAE589847 QKA589845:QKA589847 QTW589845:QTW589847 RDS589845:RDS589847 RNO589845:RNO589847 RXK589845:RXK589847 SHG589845:SHG589847 SRC589845:SRC589847 TAY589845:TAY589847 TKU589845:TKU589847 TUQ589845:TUQ589847 UEM589845:UEM589847 UOI589845:UOI589847 UYE589845:UYE589847 VIA589845:VIA589847 VRW589845:VRW589847 WBS589845:WBS589847 WLO589845:WLO589847 WVK589845:WVK589847 C655381:C655383 IY655381:IY655383 SU655381:SU655383 ACQ655381:ACQ655383 AMM655381:AMM655383 AWI655381:AWI655383 BGE655381:BGE655383 BQA655381:BQA655383 BZW655381:BZW655383 CJS655381:CJS655383 CTO655381:CTO655383 DDK655381:DDK655383 DNG655381:DNG655383 DXC655381:DXC655383 EGY655381:EGY655383 EQU655381:EQU655383 FAQ655381:FAQ655383 FKM655381:FKM655383 FUI655381:FUI655383 GEE655381:GEE655383 GOA655381:GOA655383 GXW655381:GXW655383 HHS655381:HHS655383 HRO655381:HRO655383 IBK655381:IBK655383 ILG655381:ILG655383 IVC655381:IVC655383 JEY655381:JEY655383 JOU655381:JOU655383 JYQ655381:JYQ655383 KIM655381:KIM655383 KSI655381:KSI655383 LCE655381:LCE655383 LMA655381:LMA655383 LVW655381:LVW655383 MFS655381:MFS655383 MPO655381:MPO655383 MZK655381:MZK655383 NJG655381:NJG655383 NTC655381:NTC655383 OCY655381:OCY655383 OMU655381:OMU655383 OWQ655381:OWQ655383 PGM655381:PGM655383 PQI655381:PQI655383 QAE655381:QAE655383 QKA655381:QKA655383 QTW655381:QTW655383 RDS655381:RDS655383 RNO655381:RNO655383 RXK655381:RXK655383 SHG655381:SHG655383 SRC655381:SRC655383 TAY655381:TAY655383 TKU655381:TKU655383 TUQ655381:TUQ655383 UEM655381:UEM655383 UOI655381:UOI655383 UYE655381:UYE655383 VIA655381:VIA655383 VRW655381:VRW655383 WBS655381:WBS655383 WLO655381:WLO655383 WVK655381:WVK655383 C720917:C720919 IY720917:IY720919 SU720917:SU720919 ACQ720917:ACQ720919 AMM720917:AMM720919 AWI720917:AWI720919 BGE720917:BGE720919 BQA720917:BQA720919 BZW720917:BZW720919 CJS720917:CJS720919 CTO720917:CTO720919 DDK720917:DDK720919 DNG720917:DNG720919 DXC720917:DXC720919 EGY720917:EGY720919 EQU720917:EQU720919 FAQ720917:FAQ720919 FKM720917:FKM720919 FUI720917:FUI720919 GEE720917:GEE720919 GOA720917:GOA720919 GXW720917:GXW720919 HHS720917:HHS720919 HRO720917:HRO720919 IBK720917:IBK720919 ILG720917:ILG720919 IVC720917:IVC720919 JEY720917:JEY720919 JOU720917:JOU720919 JYQ720917:JYQ720919 KIM720917:KIM720919 KSI720917:KSI720919 LCE720917:LCE720919 LMA720917:LMA720919 LVW720917:LVW720919 MFS720917:MFS720919 MPO720917:MPO720919 MZK720917:MZK720919 NJG720917:NJG720919 NTC720917:NTC720919 OCY720917:OCY720919 OMU720917:OMU720919 OWQ720917:OWQ720919 PGM720917:PGM720919 PQI720917:PQI720919 QAE720917:QAE720919 QKA720917:QKA720919 QTW720917:QTW720919 RDS720917:RDS720919 RNO720917:RNO720919 RXK720917:RXK720919 SHG720917:SHG720919 SRC720917:SRC720919 TAY720917:TAY720919 TKU720917:TKU720919 TUQ720917:TUQ720919 UEM720917:UEM720919 UOI720917:UOI720919 UYE720917:UYE720919 VIA720917:VIA720919 VRW720917:VRW720919 WBS720917:WBS720919 WLO720917:WLO720919 WVK720917:WVK720919 C786453:C786455 IY786453:IY786455 SU786453:SU786455 ACQ786453:ACQ786455 AMM786453:AMM786455 AWI786453:AWI786455 BGE786453:BGE786455 BQA786453:BQA786455 BZW786453:BZW786455 CJS786453:CJS786455 CTO786453:CTO786455 DDK786453:DDK786455 DNG786453:DNG786455 DXC786453:DXC786455 EGY786453:EGY786455 EQU786453:EQU786455 FAQ786453:FAQ786455 FKM786453:FKM786455 FUI786453:FUI786455 GEE786453:GEE786455 GOA786453:GOA786455 GXW786453:GXW786455 HHS786453:HHS786455 HRO786453:HRO786455 IBK786453:IBK786455 ILG786453:ILG786455 IVC786453:IVC786455 JEY786453:JEY786455 JOU786453:JOU786455 JYQ786453:JYQ786455 KIM786453:KIM786455 KSI786453:KSI786455 LCE786453:LCE786455 LMA786453:LMA786455 LVW786453:LVW786455 MFS786453:MFS786455 MPO786453:MPO786455 MZK786453:MZK786455 NJG786453:NJG786455 NTC786453:NTC786455 OCY786453:OCY786455 OMU786453:OMU786455 OWQ786453:OWQ786455 PGM786453:PGM786455 PQI786453:PQI786455 QAE786453:QAE786455 QKA786453:QKA786455 QTW786453:QTW786455 RDS786453:RDS786455 RNO786453:RNO786455 RXK786453:RXK786455 SHG786453:SHG786455 SRC786453:SRC786455 TAY786453:TAY786455 TKU786453:TKU786455 TUQ786453:TUQ786455 UEM786453:UEM786455 UOI786453:UOI786455 UYE786453:UYE786455 VIA786453:VIA786455 VRW786453:VRW786455 WBS786453:WBS786455 WLO786453:WLO786455 WVK786453:WVK786455 C851989:C851991 IY851989:IY851991 SU851989:SU851991 ACQ851989:ACQ851991 AMM851989:AMM851991 AWI851989:AWI851991 BGE851989:BGE851991 BQA851989:BQA851991 BZW851989:BZW851991 CJS851989:CJS851991 CTO851989:CTO851991 DDK851989:DDK851991 DNG851989:DNG851991 DXC851989:DXC851991 EGY851989:EGY851991 EQU851989:EQU851991 FAQ851989:FAQ851991 FKM851989:FKM851991 FUI851989:FUI851991 GEE851989:GEE851991 GOA851989:GOA851991 GXW851989:GXW851991 HHS851989:HHS851991 HRO851989:HRO851991 IBK851989:IBK851991 ILG851989:ILG851991 IVC851989:IVC851991 JEY851989:JEY851991 JOU851989:JOU851991 JYQ851989:JYQ851991 KIM851989:KIM851991 KSI851989:KSI851991 LCE851989:LCE851991 LMA851989:LMA851991 LVW851989:LVW851991 MFS851989:MFS851991 MPO851989:MPO851991 MZK851989:MZK851991 NJG851989:NJG851991 NTC851989:NTC851991 OCY851989:OCY851991 OMU851989:OMU851991 OWQ851989:OWQ851991 PGM851989:PGM851991 PQI851989:PQI851991 QAE851989:QAE851991 QKA851989:QKA851991 QTW851989:QTW851991 RDS851989:RDS851991 RNO851989:RNO851991 RXK851989:RXK851991 SHG851989:SHG851991 SRC851989:SRC851991 TAY851989:TAY851991 TKU851989:TKU851991 TUQ851989:TUQ851991 UEM851989:UEM851991 UOI851989:UOI851991 UYE851989:UYE851991 VIA851989:VIA851991 VRW851989:VRW851991 WBS851989:WBS851991 WLO851989:WLO851991 WVK851989:WVK851991 C917525:C917527 IY917525:IY917527 SU917525:SU917527 ACQ917525:ACQ917527 AMM917525:AMM917527 AWI917525:AWI917527 BGE917525:BGE917527 BQA917525:BQA917527 BZW917525:BZW917527 CJS917525:CJS917527 CTO917525:CTO917527 DDK917525:DDK917527 DNG917525:DNG917527 DXC917525:DXC917527 EGY917525:EGY917527 EQU917525:EQU917527 FAQ917525:FAQ917527 FKM917525:FKM917527 FUI917525:FUI917527 GEE917525:GEE917527 GOA917525:GOA917527 GXW917525:GXW917527 HHS917525:HHS917527 HRO917525:HRO917527 IBK917525:IBK917527 ILG917525:ILG917527 IVC917525:IVC917527 JEY917525:JEY917527 JOU917525:JOU917527 JYQ917525:JYQ917527 KIM917525:KIM917527 KSI917525:KSI917527 LCE917525:LCE917527 LMA917525:LMA917527 LVW917525:LVW917527 MFS917525:MFS917527 MPO917525:MPO917527 MZK917525:MZK917527 NJG917525:NJG917527 NTC917525:NTC917527 OCY917525:OCY917527 OMU917525:OMU917527 OWQ917525:OWQ917527 PGM917525:PGM917527 PQI917525:PQI917527 QAE917525:QAE917527 QKA917525:QKA917527 QTW917525:QTW917527 RDS917525:RDS917527 RNO917525:RNO917527 RXK917525:RXK917527 SHG917525:SHG917527 SRC917525:SRC917527 TAY917525:TAY917527 TKU917525:TKU917527 TUQ917525:TUQ917527 UEM917525:UEM917527 UOI917525:UOI917527 UYE917525:UYE917527 VIA917525:VIA917527 VRW917525:VRW917527 WBS917525:WBS917527 WLO917525:WLO917527 WVK917525:WVK917527 C983061:C983063 IY983061:IY983063 SU983061:SU983063 ACQ983061:ACQ983063 AMM983061:AMM983063 AWI983061:AWI983063 BGE983061:BGE983063 BQA983061:BQA983063 BZW983061:BZW983063 CJS983061:CJS983063 CTO983061:CTO983063 DDK983061:DDK983063 DNG983061:DNG983063 DXC983061:DXC983063 EGY983061:EGY983063 EQU983061:EQU983063 FAQ983061:FAQ983063 FKM983061:FKM983063 FUI983061:FUI983063 GEE983061:GEE983063 GOA983061:GOA983063 GXW983061:GXW983063 HHS983061:HHS983063 HRO983061:HRO983063 IBK983061:IBK983063 ILG983061:ILG983063 IVC983061:IVC983063 JEY983061:JEY983063 JOU983061:JOU983063 JYQ983061:JYQ983063 KIM983061:KIM983063 KSI983061:KSI983063 LCE983061:LCE983063 LMA983061:LMA983063 LVW983061:LVW983063 MFS983061:MFS983063 MPO983061:MPO983063 MZK983061:MZK983063 NJG983061:NJG983063 NTC983061:NTC983063 OCY983061:OCY983063 OMU983061:OMU983063 OWQ983061:OWQ983063 PGM983061:PGM983063 PQI983061:PQI983063 QAE983061:QAE983063 QKA983061:QKA983063 QTW983061:QTW983063 RDS983061:RDS983063 RNO983061:RNO983063 RXK983061:RXK983063 SHG983061:SHG983063 SRC983061:SRC983063 TAY983061:TAY983063 TKU983061:TKU983063 TUQ983061:TUQ983063 UEM983061:UEM983063 UOI983061:UOI983063 UYE983061:UYE983063 VIA983061:VIA983063 VRW983061:VRW983063 WBS983061:WBS983063 WLO983061:WLO983063 WVK983061:WVK983063" xr:uid="{AED2E133-96B5-4E14-8E94-832453439ED1}">
      <formula1>0</formula1>
      <formula2>6</formula2>
    </dataValidation>
    <dataValidation allowBlank="1" showInputMessage="1" errorTitle="Data input error" sqref="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4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0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6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2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8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4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0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6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2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8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4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0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6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2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8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xr:uid="{A23B7E97-79A8-4C82-9574-3AA17D581F6A}"/>
  </dataValidations>
  <pageMargins left="0.51181102362204722" right="0.51181102362204722" top="0.39370078740157483" bottom="0.39370078740157483" header="0.51181102362204722" footer="0.51181102362204722"/>
  <pageSetup paperSize="9" scale="96"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785A0-E32C-4CAE-879B-93818C70EAD9}">
  <dimension ref="A1:E71"/>
  <sheetViews>
    <sheetView workbookViewId="0"/>
  </sheetViews>
  <sheetFormatPr defaultColWidth="9.140625" defaultRowHeight="15"/>
  <cols>
    <col min="1" max="1" width="12.28515625" style="149" customWidth="1"/>
    <col min="2" max="2" width="29.28515625" style="149" customWidth="1"/>
    <col min="3" max="16384" width="9.140625" style="149"/>
  </cols>
  <sheetData>
    <row r="1" spans="1:5">
      <c r="A1" s="148" t="s">
        <v>135</v>
      </c>
      <c r="B1" s="148" t="s">
        <v>136</v>
      </c>
      <c r="C1" s="148" t="s">
        <v>137</v>
      </c>
      <c r="D1" s="148" t="s">
        <v>138</v>
      </c>
      <c r="E1" s="148" t="s">
        <v>139</v>
      </c>
    </row>
    <row r="2" spans="1:5">
      <c r="A2" s="148">
        <v>1</v>
      </c>
      <c r="B2" s="148" t="s">
        <v>140</v>
      </c>
      <c r="C2" s="148">
        <v>1</v>
      </c>
      <c r="D2" s="148">
        <v>6</v>
      </c>
      <c r="E2" s="148">
        <v>2016</v>
      </c>
    </row>
    <row r="3" spans="1:5">
      <c r="A3" s="148">
        <v>2</v>
      </c>
      <c r="B3" s="148" t="s">
        <v>141</v>
      </c>
      <c r="C3" s="148">
        <v>1</v>
      </c>
      <c r="D3" s="148">
        <v>27</v>
      </c>
      <c r="E3" s="148">
        <v>1782</v>
      </c>
    </row>
    <row r="4" spans="1:5">
      <c r="A4" s="148">
        <v>3</v>
      </c>
      <c r="B4" s="148" t="s">
        <v>142</v>
      </c>
      <c r="C4" s="148">
        <v>1</v>
      </c>
      <c r="D4" s="148">
        <v>159</v>
      </c>
      <c r="E4" s="148">
        <v>1001</v>
      </c>
    </row>
    <row r="5" spans="1:5">
      <c r="A5" s="148">
        <v>4</v>
      </c>
      <c r="B5" s="148" t="s">
        <v>143</v>
      </c>
      <c r="C5" s="148">
        <v>1</v>
      </c>
      <c r="D5" s="148">
        <v>312</v>
      </c>
      <c r="E5" s="148">
        <v>770</v>
      </c>
    </row>
    <row r="6" spans="1:5">
      <c r="A6" s="148">
        <v>5</v>
      </c>
      <c r="B6" s="148" t="s">
        <v>144</v>
      </c>
      <c r="C6" s="148">
        <v>1</v>
      </c>
      <c r="D6" s="148">
        <v>446</v>
      </c>
      <c r="E6" s="148">
        <v>553</v>
      </c>
    </row>
    <row r="7" spans="1:5">
      <c r="A7" s="148">
        <v>6</v>
      </c>
      <c r="B7" s="148" t="s">
        <v>145</v>
      </c>
      <c r="C7" s="148">
        <v>1</v>
      </c>
      <c r="D7" s="148">
        <v>939</v>
      </c>
      <c r="E7" s="148">
        <v>327</v>
      </c>
    </row>
    <row r="8" spans="1:5">
      <c r="A8" s="148">
        <v>7</v>
      </c>
      <c r="B8" s="148" t="s">
        <v>146</v>
      </c>
      <c r="C8" s="148">
        <v>1</v>
      </c>
      <c r="D8" s="148">
        <v>680</v>
      </c>
      <c r="E8" s="148">
        <v>340</v>
      </c>
    </row>
    <row r="9" spans="1:5">
      <c r="A9" s="148">
        <v>8</v>
      </c>
      <c r="B9" s="148" t="s">
        <v>147</v>
      </c>
      <c r="C9" s="148">
        <v>1</v>
      </c>
      <c r="D9" s="148">
        <v>1249</v>
      </c>
      <c r="E9" s="148">
        <v>185</v>
      </c>
    </row>
    <row r="10" spans="1:5">
      <c r="A10" s="148">
        <v>9</v>
      </c>
      <c r="B10" s="148" t="s">
        <v>148</v>
      </c>
      <c r="C10" s="148">
        <v>1</v>
      </c>
      <c r="D10" s="148">
        <v>1048</v>
      </c>
      <c r="E10" s="148">
        <v>274</v>
      </c>
    </row>
    <row r="11" spans="1:5">
      <c r="A11" s="148">
        <v>10</v>
      </c>
      <c r="B11" s="148" t="s">
        <v>149</v>
      </c>
      <c r="C11" s="148">
        <v>1</v>
      </c>
      <c r="D11" s="148">
        <v>1112</v>
      </c>
      <c r="E11" s="148">
        <v>132</v>
      </c>
    </row>
    <row r="12" spans="1:5">
      <c r="A12" s="148">
        <v>11</v>
      </c>
      <c r="B12" s="148" t="s">
        <v>150</v>
      </c>
      <c r="C12" s="148">
        <v>1</v>
      </c>
      <c r="D12" s="148">
        <v>899</v>
      </c>
      <c r="E12" s="148">
        <v>243</v>
      </c>
    </row>
    <row r="13" spans="1:5">
      <c r="A13" s="148">
        <v>12</v>
      </c>
      <c r="B13" s="148" t="s">
        <v>151</v>
      </c>
      <c r="C13" s="148">
        <v>1</v>
      </c>
      <c r="D13" s="148">
        <v>768</v>
      </c>
      <c r="E13" s="148">
        <v>360</v>
      </c>
    </row>
    <row r="14" spans="1:5">
      <c r="A14" s="148">
        <v>13</v>
      </c>
      <c r="B14" s="148" t="s">
        <v>152</v>
      </c>
      <c r="C14" s="148">
        <v>2</v>
      </c>
      <c r="D14" s="148">
        <v>1160</v>
      </c>
      <c r="E14" s="148">
        <v>201</v>
      </c>
    </row>
    <row r="15" spans="1:5">
      <c r="A15" s="148">
        <v>14</v>
      </c>
      <c r="B15" s="148" t="s">
        <v>153</v>
      </c>
      <c r="C15" s="148">
        <v>2</v>
      </c>
      <c r="D15" s="148">
        <v>1610</v>
      </c>
      <c r="E15" s="148">
        <v>120</v>
      </c>
    </row>
    <row r="16" spans="1:5">
      <c r="A16" s="148">
        <v>15</v>
      </c>
      <c r="B16" s="148" t="s">
        <v>154</v>
      </c>
      <c r="C16" s="148">
        <v>2</v>
      </c>
      <c r="D16" s="148">
        <v>2049</v>
      </c>
      <c r="E16" s="148">
        <v>104</v>
      </c>
    </row>
    <row r="17" spans="1:5">
      <c r="A17" s="148">
        <v>16</v>
      </c>
      <c r="B17" s="148" t="s">
        <v>155</v>
      </c>
      <c r="C17" s="148">
        <v>2</v>
      </c>
      <c r="D17" s="148">
        <v>1595</v>
      </c>
      <c r="E17" s="148">
        <v>248</v>
      </c>
    </row>
    <row r="18" spans="1:5">
      <c r="A18" s="148">
        <v>17</v>
      </c>
      <c r="B18" s="148" t="s">
        <v>156</v>
      </c>
      <c r="C18" s="148">
        <v>2</v>
      </c>
      <c r="D18" s="148">
        <v>1846</v>
      </c>
      <c r="E18" s="148">
        <v>145</v>
      </c>
    </row>
    <row r="19" spans="1:5">
      <c r="A19" s="148">
        <v>18</v>
      </c>
      <c r="B19" s="148" t="s">
        <v>157</v>
      </c>
      <c r="C19" s="148">
        <v>2</v>
      </c>
      <c r="D19" s="148">
        <v>1590</v>
      </c>
      <c r="E19" s="148">
        <v>100</v>
      </c>
    </row>
    <row r="20" spans="1:5">
      <c r="A20" s="148">
        <v>19</v>
      </c>
      <c r="B20" s="148" t="s">
        <v>158</v>
      </c>
      <c r="C20" s="148">
        <v>2</v>
      </c>
      <c r="D20" s="148">
        <v>2031</v>
      </c>
      <c r="E20" s="148">
        <v>194</v>
      </c>
    </row>
    <row r="21" spans="1:5">
      <c r="A21" s="148">
        <v>20</v>
      </c>
      <c r="B21" s="148" t="s">
        <v>159</v>
      </c>
      <c r="C21" s="148">
        <v>2</v>
      </c>
      <c r="D21" s="148">
        <v>2021</v>
      </c>
      <c r="E21" s="148">
        <v>136</v>
      </c>
    </row>
    <row r="22" spans="1:5">
      <c r="A22" s="148">
        <v>21</v>
      </c>
      <c r="B22" s="148" t="s">
        <v>160</v>
      </c>
      <c r="C22" s="148">
        <v>2</v>
      </c>
      <c r="D22" s="148">
        <v>1569</v>
      </c>
      <c r="E22" s="148">
        <v>180</v>
      </c>
    </row>
    <row r="23" spans="1:5">
      <c r="A23" s="148">
        <v>22</v>
      </c>
      <c r="B23" s="148" t="s">
        <v>161</v>
      </c>
      <c r="C23" s="148">
        <v>3</v>
      </c>
      <c r="D23" s="148">
        <v>1997</v>
      </c>
      <c r="E23" s="148">
        <v>52</v>
      </c>
    </row>
    <row r="24" spans="1:5">
      <c r="A24" s="148">
        <v>23</v>
      </c>
      <c r="B24" s="148" t="s">
        <v>162</v>
      </c>
      <c r="C24" s="148">
        <v>3</v>
      </c>
      <c r="D24" s="148">
        <v>2516</v>
      </c>
      <c r="E24" s="148">
        <v>48</v>
      </c>
    </row>
    <row r="25" spans="1:5">
      <c r="A25" s="148">
        <v>24</v>
      </c>
      <c r="B25" s="148" t="s">
        <v>163</v>
      </c>
      <c r="C25" s="148">
        <v>3</v>
      </c>
      <c r="D25" s="148">
        <v>3056</v>
      </c>
      <c r="E25" s="148">
        <v>34</v>
      </c>
    </row>
    <row r="26" spans="1:5">
      <c r="A26" s="148">
        <v>25</v>
      </c>
      <c r="B26" s="148" t="s">
        <v>164</v>
      </c>
      <c r="C26" s="148">
        <v>3</v>
      </c>
      <c r="D26" s="148">
        <v>2421</v>
      </c>
      <c r="E26" s="148">
        <v>25</v>
      </c>
    </row>
    <row r="27" spans="1:5">
      <c r="A27" s="148">
        <v>26</v>
      </c>
      <c r="B27" s="148" t="s">
        <v>165</v>
      </c>
      <c r="C27" s="148">
        <v>3</v>
      </c>
      <c r="D27" s="148">
        <v>2049</v>
      </c>
      <c r="E27" s="148">
        <v>29</v>
      </c>
    </row>
    <row r="28" spans="1:5">
      <c r="A28" s="148">
        <v>27</v>
      </c>
      <c r="B28" s="148" t="s">
        <v>166</v>
      </c>
      <c r="C28" s="148">
        <v>3</v>
      </c>
      <c r="D28" s="148">
        <v>1903</v>
      </c>
      <c r="E28" s="148">
        <v>137</v>
      </c>
    </row>
    <row r="29" spans="1:5">
      <c r="A29" s="148">
        <v>28</v>
      </c>
      <c r="B29" s="148" t="s">
        <v>167</v>
      </c>
      <c r="C29" s="148">
        <v>3</v>
      </c>
      <c r="D29" s="148">
        <v>1869</v>
      </c>
      <c r="E29" s="148">
        <v>80</v>
      </c>
    </row>
    <row r="30" spans="1:5">
      <c r="A30" s="148">
        <v>29</v>
      </c>
      <c r="B30" s="148" t="s">
        <v>168</v>
      </c>
      <c r="C30" s="148">
        <v>4</v>
      </c>
      <c r="D30" s="148">
        <v>963</v>
      </c>
      <c r="E30" s="148">
        <v>229</v>
      </c>
    </row>
    <row r="31" spans="1:5">
      <c r="A31" s="148">
        <v>30</v>
      </c>
      <c r="B31" s="148" t="s">
        <v>169</v>
      </c>
      <c r="C31" s="148">
        <v>4</v>
      </c>
      <c r="D31" s="148">
        <v>615</v>
      </c>
      <c r="E31" s="148">
        <v>286</v>
      </c>
    </row>
    <row r="32" spans="1:5">
      <c r="A32" s="148">
        <v>31</v>
      </c>
      <c r="B32" s="148" t="s">
        <v>170</v>
      </c>
      <c r="C32" s="148">
        <v>4</v>
      </c>
      <c r="D32" s="148">
        <v>746</v>
      </c>
      <c r="E32" s="148">
        <v>340</v>
      </c>
    </row>
    <row r="33" spans="1:5">
      <c r="A33" s="148">
        <v>32</v>
      </c>
      <c r="B33" s="148" t="s">
        <v>171</v>
      </c>
      <c r="C33" s="148">
        <v>4</v>
      </c>
      <c r="D33" s="148">
        <v>954</v>
      </c>
      <c r="E33" s="148">
        <v>354</v>
      </c>
    </row>
    <row r="34" spans="1:5">
      <c r="A34" s="148">
        <v>33</v>
      </c>
      <c r="B34" s="148" t="s">
        <v>157</v>
      </c>
      <c r="C34" s="148">
        <v>4</v>
      </c>
      <c r="D34" s="148">
        <v>1554</v>
      </c>
      <c r="E34" s="148">
        <v>132</v>
      </c>
    </row>
    <row r="35" spans="1:5">
      <c r="A35" s="148">
        <v>34</v>
      </c>
      <c r="B35" s="148" t="s">
        <v>172</v>
      </c>
      <c r="C35" s="148">
        <v>4</v>
      </c>
      <c r="D35" s="148">
        <v>1258</v>
      </c>
      <c r="E35" s="148">
        <v>173</v>
      </c>
    </row>
    <row r="36" spans="1:5">
      <c r="A36" s="148">
        <v>35</v>
      </c>
      <c r="B36" s="148" t="s">
        <v>173</v>
      </c>
      <c r="C36" s="148">
        <v>4</v>
      </c>
      <c r="D36" s="148">
        <v>1813</v>
      </c>
      <c r="E36" s="148">
        <v>61</v>
      </c>
    </row>
    <row r="37" spans="1:5">
      <c r="A37" s="148">
        <v>36</v>
      </c>
      <c r="B37" s="148" t="s">
        <v>174</v>
      </c>
      <c r="C37" s="148">
        <v>5</v>
      </c>
      <c r="D37" s="148">
        <v>0</v>
      </c>
      <c r="E37" s="148">
        <v>2835</v>
      </c>
    </row>
    <row r="38" spans="1:5">
      <c r="A38" s="148">
        <v>37</v>
      </c>
      <c r="B38" s="148" t="s">
        <v>175</v>
      </c>
      <c r="C38" s="148">
        <v>5</v>
      </c>
      <c r="D38" s="148">
        <v>4</v>
      </c>
      <c r="E38" s="148">
        <v>2288</v>
      </c>
    </row>
    <row r="39" spans="1:5">
      <c r="A39" s="148">
        <v>38</v>
      </c>
      <c r="B39" s="148" t="s">
        <v>176</v>
      </c>
      <c r="C39" s="148">
        <v>5</v>
      </c>
      <c r="D39" s="148">
        <v>52</v>
      </c>
      <c r="E39" s="148">
        <v>1470</v>
      </c>
    </row>
    <row r="40" spans="1:5">
      <c r="A40" s="148">
        <v>39</v>
      </c>
      <c r="B40" s="148" t="s">
        <v>177</v>
      </c>
      <c r="C40" s="148">
        <v>5</v>
      </c>
      <c r="D40" s="148">
        <v>4</v>
      </c>
      <c r="E40" s="148">
        <v>2211</v>
      </c>
    </row>
    <row r="41" spans="1:5">
      <c r="A41" s="148">
        <v>41</v>
      </c>
      <c r="B41" s="148" t="s">
        <v>178</v>
      </c>
      <c r="C41" s="148">
        <v>5</v>
      </c>
      <c r="D41" s="148">
        <v>17</v>
      </c>
      <c r="E41" s="148">
        <v>2429</v>
      </c>
    </row>
    <row r="42" spans="1:5">
      <c r="A42" s="148">
        <v>42</v>
      </c>
      <c r="B42" s="148" t="s">
        <v>179</v>
      </c>
      <c r="C42" s="148">
        <v>5</v>
      </c>
      <c r="D42" s="148">
        <v>98</v>
      </c>
      <c r="E42" s="148">
        <v>1950</v>
      </c>
    </row>
    <row r="43" spans="1:5">
      <c r="A43" s="148">
        <v>43</v>
      </c>
      <c r="B43" s="148" t="s">
        <v>180</v>
      </c>
      <c r="C43" s="148">
        <v>5</v>
      </c>
      <c r="D43" s="148">
        <v>140</v>
      </c>
      <c r="E43" s="148">
        <v>1424</v>
      </c>
    </row>
    <row r="44" spans="1:5">
      <c r="A44" s="148">
        <v>44</v>
      </c>
      <c r="B44" s="148" t="s">
        <v>181</v>
      </c>
      <c r="C44" s="148">
        <v>5</v>
      </c>
      <c r="D44" s="148">
        <v>207</v>
      </c>
      <c r="E44" s="148">
        <v>1143</v>
      </c>
    </row>
    <row r="45" spans="1:5">
      <c r="A45" s="148">
        <v>45</v>
      </c>
      <c r="B45" s="148" t="s">
        <v>144</v>
      </c>
      <c r="C45" s="148">
        <v>5</v>
      </c>
      <c r="D45" s="148">
        <v>255</v>
      </c>
      <c r="E45" s="148">
        <v>1024</v>
      </c>
    </row>
    <row r="46" spans="1:5">
      <c r="A46" s="148">
        <v>46</v>
      </c>
      <c r="B46" s="148" t="s">
        <v>182</v>
      </c>
      <c r="C46" s="148">
        <v>5</v>
      </c>
      <c r="D46" s="148">
        <v>137</v>
      </c>
      <c r="E46" s="148">
        <v>955</v>
      </c>
    </row>
    <row r="47" spans="1:5">
      <c r="A47" s="148">
        <v>47</v>
      </c>
      <c r="B47" s="148" t="s">
        <v>183</v>
      </c>
      <c r="C47" s="148">
        <v>5</v>
      </c>
      <c r="D47" s="148">
        <v>380</v>
      </c>
      <c r="E47" s="148">
        <v>820</v>
      </c>
    </row>
    <row r="48" spans="1:5">
      <c r="A48" s="148">
        <v>48</v>
      </c>
      <c r="B48" s="148" t="s">
        <v>184</v>
      </c>
      <c r="C48" s="148">
        <v>5</v>
      </c>
      <c r="D48" s="148">
        <v>603</v>
      </c>
      <c r="E48" s="148">
        <v>844</v>
      </c>
    </row>
    <row r="49" spans="1:5">
      <c r="A49" s="148">
        <v>49</v>
      </c>
      <c r="B49" s="148" t="s">
        <v>185</v>
      </c>
      <c r="C49" s="148">
        <v>5</v>
      </c>
      <c r="D49" s="148">
        <v>660</v>
      </c>
      <c r="E49" s="148">
        <v>876</v>
      </c>
    </row>
    <row r="50" spans="1:5">
      <c r="A50" s="148">
        <v>50</v>
      </c>
      <c r="B50" s="148" t="s">
        <v>186</v>
      </c>
      <c r="C50" s="148">
        <v>5</v>
      </c>
      <c r="D50" s="148">
        <v>229</v>
      </c>
      <c r="E50" s="148">
        <v>1375</v>
      </c>
    </row>
    <row r="51" spans="1:5">
      <c r="A51" s="148">
        <v>51</v>
      </c>
      <c r="B51" s="148" t="s">
        <v>187</v>
      </c>
      <c r="C51" s="148">
        <v>5</v>
      </c>
      <c r="D51" s="148">
        <v>325</v>
      </c>
      <c r="E51" s="148">
        <v>1043</v>
      </c>
    </row>
    <row r="52" spans="1:5">
      <c r="A52" s="148">
        <v>52</v>
      </c>
      <c r="B52" s="148" t="s">
        <v>188</v>
      </c>
      <c r="C52" s="148">
        <v>6</v>
      </c>
      <c r="D52" s="148">
        <v>813</v>
      </c>
      <c r="E52" s="148">
        <v>523</v>
      </c>
    </row>
    <row r="53" spans="1:5">
      <c r="A53" s="148">
        <v>53</v>
      </c>
      <c r="B53" s="148" t="s">
        <v>189</v>
      </c>
      <c r="C53" s="148">
        <v>6</v>
      </c>
      <c r="D53" s="148">
        <v>1112</v>
      </c>
      <c r="E53" s="148">
        <v>230</v>
      </c>
    </row>
    <row r="54" spans="1:5">
      <c r="A54" s="148">
        <v>54</v>
      </c>
      <c r="B54" s="148" t="s">
        <v>190</v>
      </c>
      <c r="C54" s="148">
        <v>6</v>
      </c>
      <c r="D54" s="148">
        <v>1330</v>
      </c>
      <c r="E54" s="148">
        <v>358</v>
      </c>
    </row>
    <row r="55" spans="1:5">
      <c r="A55" s="148">
        <v>55</v>
      </c>
      <c r="B55" s="148" t="s">
        <v>191</v>
      </c>
      <c r="C55" s="148">
        <v>6</v>
      </c>
      <c r="D55" s="148">
        <v>944</v>
      </c>
      <c r="E55" s="148">
        <v>470</v>
      </c>
    </row>
    <row r="56" spans="1:5">
      <c r="A56" s="148">
        <v>56</v>
      </c>
      <c r="B56" s="148" t="s">
        <v>192</v>
      </c>
      <c r="C56" s="148">
        <v>6</v>
      </c>
      <c r="D56" s="148">
        <v>1164</v>
      </c>
      <c r="E56" s="148">
        <v>283</v>
      </c>
    </row>
    <row r="57" spans="1:5">
      <c r="A57" s="148">
        <v>57</v>
      </c>
      <c r="B57" s="148" t="s">
        <v>193</v>
      </c>
      <c r="C57" s="148">
        <v>6</v>
      </c>
      <c r="D57" s="148">
        <v>1608</v>
      </c>
      <c r="E57" s="148">
        <v>219</v>
      </c>
    </row>
    <row r="58" spans="1:5">
      <c r="A58" s="148">
        <v>58</v>
      </c>
      <c r="B58" s="148" t="s">
        <v>194</v>
      </c>
      <c r="C58" s="148">
        <v>6</v>
      </c>
      <c r="D58" s="148">
        <v>401</v>
      </c>
      <c r="E58" s="148">
        <v>1122</v>
      </c>
    </row>
    <row r="59" spans="1:5">
      <c r="A59" s="148">
        <v>59</v>
      </c>
      <c r="B59" s="148" t="s">
        <v>195</v>
      </c>
      <c r="C59" s="148">
        <v>6</v>
      </c>
      <c r="D59" s="148">
        <v>1769</v>
      </c>
      <c r="E59" s="148">
        <v>206</v>
      </c>
    </row>
    <row r="60" spans="1:5">
      <c r="A60" s="148">
        <v>60</v>
      </c>
      <c r="B60" s="148" t="s">
        <v>196</v>
      </c>
      <c r="C60" s="148">
        <v>6</v>
      </c>
      <c r="D60" s="148">
        <v>596</v>
      </c>
      <c r="E60" s="148">
        <v>853</v>
      </c>
    </row>
    <row r="61" spans="1:5">
      <c r="A61" s="148">
        <v>61</v>
      </c>
      <c r="B61" s="148" t="s">
        <v>197</v>
      </c>
      <c r="C61" s="148">
        <v>6</v>
      </c>
      <c r="D61" s="148">
        <v>616</v>
      </c>
      <c r="E61" s="148">
        <v>653</v>
      </c>
    </row>
    <row r="62" spans="1:5">
      <c r="A62" s="148">
        <v>62</v>
      </c>
      <c r="B62" s="148" t="s">
        <v>198</v>
      </c>
      <c r="C62" s="148">
        <v>6</v>
      </c>
      <c r="D62" s="148">
        <v>2023</v>
      </c>
      <c r="E62" s="148">
        <v>89</v>
      </c>
    </row>
    <row r="63" spans="1:5">
      <c r="A63" s="148">
        <v>63</v>
      </c>
      <c r="B63" s="148" t="s">
        <v>199</v>
      </c>
      <c r="C63" s="148">
        <v>6</v>
      </c>
      <c r="D63" s="148">
        <v>642</v>
      </c>
      <c r="E63" s="148">
        <v>541</v>
      </c>
    </row>
    <row r="64" spans="1:5">
      <c r="A64" s="148">
        <v>64</v>
      </c>
      <c r="B64" s="148" t="s">
        <v>200</v>
      </c>
      <c r="C64" s="148">
        <v>6</v>
      </c>
      <c r="D64" s="148">
        <v>2186</v>
      </c>
      <c r="E64" s="148">
        <v>80</v>
      </c>
    </row>
    <row r="65" spans="1:5">
      <c r="A65" s="148">
        <v>65</v>
      </c>
      <c r="B65" s="148" t="s">
        <v>201</v>
      </c>
      <c r="C65" s="148">
        <v>6</v>
      </c>
      <c r="D65" s="148">
        <v>690</v>
      </c>
      <c r="E65" s="148">
        <v>577</v>
      </c>
    </row>
    <row r="66" spans="1:5">
      <c r="A66" s="148">
        <v>66</v>
      </c>
      <c r="B66" s="148" t="s">
        <v>202</v>
      </c>
      <c r="C66" s="148">
        <v>8</v>
      </c>
      <c r="D66" s="148">
        <v>0</v>
      </c>
      <c r="E66" s="148">
        <v>2895</v>
      </c>
    </row>
    <row r="67" spans="1:5">
      <c r="A67" s="148">
        <v>67</v>
      </c>
      <c r="B67" s="148" t="s">
        <v>203</v>
      </c>
      <c r="C67" s="148">
        <v>8</v>
      </c>
      <c r="D67" s="148">
        <v>0</v>
      </c>
      <c r="E67" s="148">
        <v>3344</v>
      </c>
    </row>
    <row r="68" spans="1:5">
      <c r="A68" s="148">
        <v>68</v>
      </c>
      <c r="B68" s="148" t="s">
        <v>204</v>
      </c>
      <c r="C68" s="148">
        <v>8</v>
      </c>
      <c r="D68" s="148">
        <v>10</v>
      </c>
      <c r="E68" s="148">
        <v>2165</v>
      </c>
    </row>
    <row r="69" spans="1:5">
      <c r="A69" s="148">
        <v>69</v>
      </c>
      <c r="B69" s="148" t="s">
        <v>205</v>
      </c>
      <c r="C69" s="148">
        <v>8</v>
      </c>
      <c r="D69" s="148">
        <v>1</v>
      </c>
      <c r="E69" s="148">
        <v>2369</v>
      </c>
    </row>
    <row r="70" spans="1:5">
      <c r="A70" s="148">
        <v>70</v>
      </c>
      <c r="B70" s="148" t="s">
        <v>206</v>
      </c>
      <c r="C70" s="148">
        <v>8</v>
      </c>
      <c r="D70" s="148">
        <v>79</v>
      </c>
      <c r="E70" s="148">
        <v>958</v>
      </c>
    </row>
    <row r="71" spans="1:5">
      <c r="A71" s="148">
        <v>71</v>
      </c>
      <c r="B71" s="148" t="s">
        <v>207</v>
      </c>
      <c r="C71" s="148">
        <v>8</v>
      </c>
      <c r="D71" s="148">
        <v>660</v>
      </c>
      <c r="E71" s="148">
        <v>379</v>
      </c>
    </row>
  </sheetData>
  <autoFilter ref="A1:E71" xr:uid="{00000000-0009-0000-0000-000014000000}"/>
  <phoneticPr fontId="8" type="noConversion"/>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2C8B0-3DB3-4693-8634-ABDBF2E2D439}">
  <dimension ref="A1:C3727"/>
  <sheetViews>
    <sheetView workbookViewId="0"/>
  </sheetViews>
  <sheetFormatPr defaultColWidth="9.140625" defaultRowHeight="15"/>
  <cols>
    <col min="1" max="1" width="9.140625" style="149"/>
    <col min="2" max="2" width="12.5703125" style="149" bestFit="1" customWidth="1"/>
    <col min="3" max="16384" width="9.140625" style="149"/>
  </cols>
  <sheetData>
    <row r="1" spans="1:3">
      <c r="A1" s="150" t="s">
        <v>208</v>
      </c>
      <c r="B1" s="150" t="s">
        <v>209</v>
      </c>
      <c r="C1" s="149" t="s">
        <v>99</v>
      </c>
    </row>
    <row r="2" spans="1:3">
      <c r="A2" s="150">
        <v>6725</v>
      </c>
      <c r="B2" s="150">
        <v>1</v>
      </c>
      <c r="C2" s="149" t="str">
        <f t="shared" ref="C2:C65" si="0">IF(OR(A2&lt;=299,AND(A2&lt;3000,A2&gt;=1000)),"NSW",IF(AND(A2&lt;=999,A2&gt;=800),"NT",IF(OR(AND(A2&lt;=8999,A2&gt;=8000),AND(A2&lt;=3999,A2&gt;=3000)),"VIC",IF(OR(AND(A2&lt;=9999,A2&gt;=9000),AND(A2&lt;=4999,A2&gt;=4000)),"QLD",IF(AND(A2&lt;=5999,A2&gt;=5000),"SA",IF(AND(A2&lt;=6999,A2&gt;=6000),"WA","TAS"))))))</f>
        <v>WA</v>
      </c>
    </row>
    <row r="3" spans="1:3">
      <c r="A3" s="150">
        <v>6726</v>
      </c>
      <c r="B3" s="150">
        <v>1</v>
      </c>
      <c r="C3" s="149" t="str">
        <f t="shared" si="0"/>
        <v>WA</v>
      </c>
    </row>
    <row r="4" spans="1:3">
      <c r="A4" s="150">
        <v>6728</v>
      </c>
      <c r="B4" s="150">
        <v>1</v>
      </c>
      <c r="C4" s="149" t="str">
        <f t="shared" si="0"/>
        <v>WA</v>
      </c>
    </row>
    <row r="5" spans="1:3">
      <c r="A5" s="150">
        <v>6731</v>
      </c>
      <c r="B5" s="150">
        <v>1</v>
      </c>
      <c r="C5" s="149" t="str">
        <f t="shared" si="0"/>
        <v>WA</v>
      </c>
    </row>
    <row r="6" spans="1:3">
      <c r="A6" s="150">
        <v>6733</v>
      </c>
      <c r="B6" s="150">
        <v>1</v>
      </c>
      <c r="C6" s="149" t="str">
        <f t="shared" si="0"/>
        <v>WA</v>
      </c>
    </row>
    <row r="7" spans="1:3">
      <c r="A7" s="150">
        <v>6740</v>
      </c>
      <c r="B7" s="150">
        <v>1</v>
      </c>
      <c r="C7" s="149" t="str">
        <f t="shared" si="0"/>
        <v>WA</v>
      </c>
    </row>
    <row r="8" spans="1:3">
      <c r="A8" s="150">
        <v>6743</v>
      </c>
      <c r="B8" s="150">
        <v>1</v>
      </c>
      <c r="C8" s="149" t="str">
        <f t="shared" si="0"/>
        <v>WA</v>
      </c>
    </row>
    <row r="9" spans="1:3">
      <c r="A9" s="150">
        <v>6765</v>
      </c>
      <c r="B9" s="150">
        <v>1</v>
      </c>
      <c r="C9" s="149" t="str">
        <f t="shared" si="0"/>
        <v>WA</v>
      </c>
    </row>
    <row r="10" spans="1:3">
      <c r="A10" s="150">
        <v>6770</v>
      </c>
      <c r="B10" s="150">
        <v>1</v>
      </c>
      <c r="C10" s="149" t="str">
        <f t="shared" si="0"/>
        <v>WA</v>
      </c>
    </row>
    <row r="11" spans="1:3">
      <c r="A11" s="150">
        <v>6798</v>
      </c>
      <c r="B11" s="150">
        <v>1</v>
      </c>
      <c r="C11" s="149" t="str">
        <f t="shared" si="0"/>
        <v>WA</v>
      </c>
    </row>
    <row r="12" spans="1:3">
      <c r="A12" s="150">
        <v>6799</v>
      </c>
      <c r="B12" s="150">
        <v>1</v>
      </c>
      <c r="C12" s="149" t="str">
        <f t="shared" si="0"/>
        <v>WA</v>
      </c>
    </row>
    <row r="13" spans="1:3">
      <c r="A13" s="150">
        <v>6707</v>
      </c>
      <c r="B13" s="150">
        <v>2</v>
      </c>
      <c r="C13" s="149" t="str">
        <f t="shared" si="0"/>
        <v>WA</v>
      </c>
    </row>
    <row r="14" spans="1:3">
      <c r="A14" s="150">
        <v>6710</v>
      </c>
      <c r="B14" s="150">
        <v>2</v>
      </c>
      <c r="C14" s="149" t="str">
        <f t="shared" si="0"/>
        <v>WA</v>
      </c>
    </row>
    <row r="15" spans="1:3">
      <c r="A15" s="150">
        <v>6711</v>
      </c>
      <c r="B15" s="150">
        <v>2</v>
      </c>
      <c r="C15" s="149" t="str">
        <f t="shared" si="0"/>
        <v>WA</v>
      </c>
    </row>
    <row r="16" spans="1:3">
      <c r="A16" s="150">
        <v>6712</v>
      </c>
      <c r="B16" s="150">
        <v>2</v>
      </c>
      <c r="C16" s="149" t="str">
        <f t="shared" si="0"/>
        <v>WA</v>
      </c>
    </row>
    <row r="17" spans="1:3">
      <c r="A17" s="150">
        <v>6713</v>
      </c>
      <c r="B17" s="150">
        <v>2</v>
      </c>
      <c r="C17" s="149" t="str">
        <f t="shared" si="0"/>
        <v>WA</v>
      </c>
    </row>
    <row r="18" spans="1:3">
      <c r="A18" s="150">
        <v>6714</v>
      </c>
      <c r="B18" s="150">
        <v>2</v>
      </c>
      <c r="C18" s="149" t="str">
        <f t="shared" si="0"/>
        <v>WA</v>
      </c>
    </row>
    <row r="19" spans="1:3">
      <c r="A19" s="150">
        <v>6715</v>
      </c>
      <c r="B19" s="150">
        <v>2</v>
      </c>
      <c r="C19" s="149" t="str">
        <f t="shared" si="0"/>
        <v>WA</v>
      </c>
    </row>
    <row r="20" spans="1:3">
      <c r="A20" s="150">
        <v>6716</v>
      </c>
      <c r="B20" s="150">
        <v>2</v>
      </c>
      <c r="C20" s="149" t="str">
        <f t="shared" si="0"/>
        <v>WA</v>
      </c>
    </row>
    <row r="21" spans="1:3">
      <c r="A21" s="150">
        <v>6718</v>
      </c>
      <c r="B21" s="150">
        <v>2</v>
      </c>
      <c r="C21" s="149" t="str">
        <f t="shared" si="0"/>
        <v>WA</v>
      </c>
    </row>
    <row r="22" spans="1:3">
      <c r="A22" s="150">
        <v>6720</v>
      </c>
      <c r="B22" s="150">
        <v>2</v>
      </c>
      <c r="C22" s="149" t="str">
        <f t="shared" si="0"/>
        <v>WA</v>
      </c>
    </row>
    <row r="23" spans="1:3">
      <c r="A23" s="150">
        <v>6721</v>
      </c>
      <c r="B23" s="150">
        <v>2</v>
      </c>
      <c r="C23" s="149" t="str">
        <f t="shared" si="0"/>
        <v>WA</v>
      </c>
    </row>
    <row r="24" spans="1:3">
      <c r="A24" s="150">
        <v>6722</v>
      </c>
      <c r="B24" s="150">
        <v>2</v>
      </c>
      <c r="C24" s="149" t="str">
        <f t="shared" si="0"/>
        <v>WA</v>
      </c>
    </row>
    <row r="25" spans="1:3">
      <c r="A25" s="150">
        <v>6723</v>
      </c>
      <c r="B25" s="150">
        <v>2</v>
      </c>
      <c r="C25" s="149" t="str">
        <f t="shared" si="0"/>
        <v>WA</v>
      </c>
    </row>
    <row r="26" spans="1:3">
      <c r="A26" s="150">
        <v>6751</v>
      </c>
      <c r="B26" s="150">
        <v>2</v>
      </c>
      <c r="C26" s="149" t="str">
        <f t="shared" si="0"/>
        <v>WA</v>
      </c>
    </row>
    <row r="27" spans="1:3">
      <c r="A27" s="150">
        <v>6753</v>
      </c>
      <c r="B27" s="150">
        <v>2</v>
      </c>
      <c r="C27" s="149" t="str">
        <f t="shared" si="0"/>
        <v>WA</v>
      </c>
    </row>
    <row r="28" spans="1:3">
      <c r="A28" s="150">
        <v>6754</v>
      </c>
      <c r="B28" s="150">
        <v>2</v>
      </c>
      <c r="C28" s="149" t="str">
        <f t="shared" si="0"/>
        <v>WA</v>
      </c>
    </row>
    <row r="29" spans="1:3">
      <c r="A29" s="150">
        <v>6758</v>
      </c>
      <c r="B29" s="150">
        <v>2</v>
      </c>
      <c r="C29" s="149" t="str">
        <f t="shared" si="0"/>
        <v>WA</v>
      </c>
    </row>
    <row r="30" spans="1:3">
      <c r="A30" s="150">
        <v>6760</v>
      </c>
      <c r="B30" s="150">
        <v>2</v>
      </c>
      <c r="C30" s="149" t="str">
        <f t="shared" si="0"/>
        <v>WA</v>
      </c>
    </row>
    <row r="31" spans="1:3">
      <c r="A31" s="150">
        <v>6761</v>
      </c>
      <c r="B31" s="150">
        <v>2</v>
      </c>
      <c r="C31" s="149" t="str">
        <f t="shared" si="0"/>
        <v>WA</v>
      </c>
    </row>
    <row r="32" spans="1:3">
      <c r="A32" s="150">
        <v>6762</v>
      </c>
      <c r="B32" s="150">
        <v>2</v>
      </c>
      <c r="C32" s="149" t="str">
        <f t="shared" si="0"/>
        <v>WA</v>
      </c>
    </row>
    <row r="33" spans="1:3">
      <c r="A33" s="150">
        <v>6537</v>
      </c>
      <c r="B33" s="150">
        <v>3</v>
      </c>
      <c r="C33" s="149" t="str">
        <f t="shared" si="0"/>
        <v>WA</v>
      </c>
    </row>
    <row r="34" spans="1:3">
      <c r="A34" s="150">
        <v>6638</v>
      </c>
      <c r="B34" s="150">
        <v>3</v>
      </c>
      <c r="C34" s="149" t="str">
        <f t="shared" si="0"/>
        <v>WA</v>
      </c>
    </row>
    <row r="35" spans="1:3">
      <c r="A35" s="150">
        <v>6639</v>
      </c>
      <c r="B35" s="150">
        <v>3</v>
      </c>
      <c r="C35" s="149" t="str">
        <f t="shared" si="0"/>
        <v>WA</v>
      </c>
    </row>
    <row r="36" spans="1:3">
      <c r="A36" s="150">
        <v>6640</v>
      </c>
      <c r="B36" s="150">
        <v>3</v>
      </c>
      <c r="C36" s="149" t="str">
        <f t="shared" si="0"/>
        <v>WA</v>
      </c>
    </row>
    <row r="37" spans="1:3">
      <c r="A37" s="150">
        <v>6642</v>
      </c>
      <c r="B37" s="150">
        <v>3</v>
      </c>
      <c r="C37" s="149" t="str">
        <f t="shared" si="0"/>
        <v>WA</v>
      </c>
    </row>
    <row r="38" spans="1:3">
      <c r="A38" s="150">
        <v>6701</v>
      </c>
      <c r="B38" s="150">
        <v>3</v>
      </c>
      <c r="C38" s="149" t="str">
        <f t="shared" si="0"/>
        <v>WA</v>
      </c>
    </row>
    <row r="39" spans="1:3">
      <c r="A39" s="150">
        <v>6705</v>
      </c>
      <c r="B39" s="150">
        <v>3</v>
      </c>
      <c r="C39" s="149" t="str">
        <f t="shared" si="0"/>
        <v>WA</v>
      </c>
    </row>
    <row r="40" spans="1:3">
      <c r="A40" s="150">
        <v>6502</v>
      </c>
      <c r="B40" s="150">
        <v>5</v>
      </c>
      <c r="C40" s="149" t="str">
        <f t="shared" si="0"/>
        <v>WA</v>
      </c>
    </row>
    <row r="41" spans="1:3">
      <c r="A41" s="150">
        <v>6504</v>
      </c>
      <c r="B41" s="150">
        <v>5</v>
      </c>
      <c r="C41" s="149" t="str">
        <f t="shared" si="0"/>
        <v>WA</v>
      </c>
    </row>
    <row r="42" spans="1:3">
      <c r="A42" s="150">
        <v>6505</v>
      </c>
      <c r="B42" s="150">
        <v>5</v>
      </c>
      <c r="C42" s="149" t="str">
        <f t="shared" si="0"/>
        <v>WA</v>
      </c>
    </row>
    <row r="43" spans="1:3">
      <c r="A43" s="150">
        <v>6506</v>
      </c>
      <c r="B43" s="150">
        <v>5</v>
      </c>
      <c r="C43" s="149" t="str">
        <f t="shared" si="0"/>
        <v>WA</v>
      </c>
    </row>
    <row r="44" spans="1:3">
      <c r="A44" s="150">
        <v>6507</v>
      </c>
      <c r="B44" s="150">
        <v>5</v>
      </c>
      <c r="C44" s="149" t="str">
        <f t="shared" si="0"/>
        <v>WA</v>
      </c>
    </row>
    <row r="45" spans="1:3">
      <c r="A45" s="150">
        <v>6509</v>
      </c>
      <c r="B45" s="150">
        <v>5</v>
      </c>
      <c r="C45" s="149" t="str">
        <f t="shared" si="0"/>
        <v>WA</v>
      </c>
    </row>
    <row r="46" spans="1:3">
      <c r="A46" s="150">
        <v>6510</v>
      </c>
      <c r="B46" s="150">
        <v>5</v>
      </c>
      <c r="C46" s="149" t="str">
        <f t="shared" si="0"/>
        <v>WA</v>
      </c>
    </row>
    <row r="47" spans="1:3">
      <c r="A47" s="150">
        <v>6511</v>
      </c>
      <c r="B47" s="150">
        <v>5</v>
      </c>
      <c r="C47" s="149" t="str">
        <f t="shared" si="0"/>
        <v>WA</v>
      </c>
    </row>
    <row r="48" spans="1:3">
      <c r="A48" s="150">
        <v>6512</v>
      </c>
      <c r="B48" s="150">
        <v>5</v>
      </c>
      <c r="C48" s="149" t="str">
        <f t="shared" si="0"/>
        <v>WA</v>
      </c>
    </row>
    <row r="49" spans="1:3">
      <c r="A49" s="150">
        <v>6513</v>
      </c>
      <c r="B49" s="150">
        <v>5</v>
      </c>
      <c r="C49" s="149" t="str">
        <f t="shared" si="0"/>
        <v>WA</v>
      </c>
    </row>
    <row r="50" spans="1:3">
      <c r="A50" s="150">
        <v>6514</v>
      </c>
      <c r="B50" s="150">
        <v>5</v>
      </c>
      <c r="C50" s="149" t="str">
        <f t="shared" si="0"/>
        <v>WA</v>
      </c>
    </row>
    <row r="51" spans="1:3">
      <c r="A51" s="150">
        <v>6515</v>
      </c>
      <c r="B51" s="150">
        <v>5</v>
      </c>
      <c r="C51" s="149" t="str">
        <f t="shared" si="0"/>
        <v>WA</v>
      </c>
    </row>
    <row r="52" spans="1:3">
      <c r="A52" s="150">
        <v>6516</v>
      </c>
      <c r="B52" s="150">
        <v>5</v>
      </c>
      <c r="C52" s="149" t="str">
        <f t="shared" si="0"/>
        <v>WA</v>
      </c>
    </row>
    <row r="53" spans="1:3">
      <c r="A53" s="150">
        <v>6517</v>
      </c>
      <c r="B53" s="150">
        <v>5</v>
      </c>
      <c r="C53" s="149" t="str">
        <f t="shared" si="0"/>
        <v>WA</v>
      </c>
    </row>
    <row r="54" spans="1:3">
      <c r="A54" s="150">
        <v>6518</v>
      </c>
      <c r="B54" s="150">
        <v>5</v>
      </c>
      <c r="C54" s="149" t="str">
        <f t="shared" si="0"/>
        <v>WA</v>
      </c>
    </row>
    <row r="55" spans="1:3">
      <c r="A55" s="150">
        <v>6519</v>
      </c>
      <c r="B55" s="150">
        <v>5</v>
      </c>
      <c r="C55" s="149" t="str">
        <f t="shared" si="0"/>
        <v>WA</v>
      </c>
    </row>
    <row r="56" spans="1:3">
      <c r="A56" s="150">
        <v>6521</v>
      </c>
      <c r="B56" s="150">
        <v>5</v>
      </c>
      <c r="C56" s="149" t="str">
        <f t="shared" si="0"/>
        <v>WA</v>
      </c>
    </row>
    <row r="57" spans="1:3">
      <c r="A57" s="150">
        <v>6522</v>
      </c>
      <c r="B57" s="150">
        <v>5</v>
      </c>
      <c r="C57" s="149" t="str">
        <f t="shared" si="0"/>
        <v>WA</v>
      </c>
    </row>
    <row r="58" spans="1:3">
      <c r="A58" s="150">
        <v>6525</v>
      </c>
      <c r="B58" s="150">
        <v>5</v>
      </c>
      <c r="C58" s="149" t="str">
        <f t="shared" si="0"/>
        <v>WA</v>
      </c>
    </row>
    <row r="59" spans="1:3">
      <c r="A59" s="150">
        <v>6528</v>
      </c>
      <c r="B59" s="150">
        <v>5</v>
      </c>
      <c r="C59" s="149" t="str">
        <f t="shared" si="0"/>
        <v>WA</v>
      </c>
    </row>
    <row r="60" spans="1:3">
      <c r="A60" s="150">
        <v>6530</v>
      </c>
      <c r="B60" s="150">
        <v>5</v>
      </c>
      <c r="C60" s="149" t="str">
        <f t="shared" si="0"/>
        <v>WA</v>
      </c>
    </row>
    <row r="61" spans="1:3">
      <c r="A61" s="150">
        <v>6531</v>
      </c>
      <c r="B61" s="150">
        <v>5</v>
      </c>
      <c r="C61" s="149" t="str">
        <f t="shared" si="0"/>
        <v>WA</v>
      </c>
    </row>
    <row r="62" spans="1:3">
      <c r="A62" s="150">
        <v>6532</v>
      </c>
      <c r="B62" s="150">
        <v>5</v>
      </c>
      <c r="C62" s="149" t="str">
        <f t="shared" si="0"/>
        <v>WA</v>
      </c>
    </row>
    <row r="63" spans="1:3">
      <c r="A63" s="150">
        <v>6535</v>
      </c>
      <c r="B63" s="150">
        <v>5</v>
      </c>
      <c r="C63" s="149" t="str">
        <f t="shared" si="0"/>
        <v>WA</v>
      </c>
    </row>
    <row r="64" spans="1:3">
      <c r="A64" s="150">
        <v>6536</v>
      </c>
      <c r="B64" s="150">
        <v>5</v>
      </c>
      <c r="C64" s="149" t="str">
        <f t="shared" si="0"/>
        <v>WA</v>
      </c>
    </row>
    <row r="65" spans="1:3">
      <c r="A65" s="150">
        <v>6574</v>
      </c>
      <c r="B65" s="150">
        <v>5</v>
      </c>
      <c r="C65" s="149" t="str">
        <f t="shared" si="0"/>
        <v>WA</v>
      </c>
    </row>
    <row r="66" spans="1:3">
      <c r="A66" s="150">
        <v>6575</v>
      </c>
      <c r="B66" s="150">
        <v>5</v>
      </c>
      <c r="C66" s="149" t="str">
        <f t="shared" ref="C66:C129" si="1">IF(OR(A66&lt;=299,AND(A66&lt;3000,A66&gt;=1000)),"NSW",IF(AND(A66&lt;=999,A66&gt;=800),"NT",IF(OR(AND(A66&lt;=8999,A66&gt;=8000),AND(A66&lt;=3999,A66&gt;=3000)),"VIC",IF(OR(AND(A66&lt;=9999,A66&gt;=9000),AND(A66&lt;=4999,A66&gt;=4000)),"QLD",IF(AND(A66&lt;=5999,A66&gt;=5000),"SA",IF(AND(A66&lt;=6999,A66&gt;=6000),"WA","TAS"))))))</f>
        <v>WA</v>
      </c>
    </row>
    <row r="67" spans="1:3">
      <c r="A67" s="150">
        <v>6603</v>
      </c>
      <c r="B67" s="150">
        <v>5</v>
      </c>
      <c r="C67" s="149" t="str">
        <f t="shared" si="1"/>
        <v>WA</v>
      </c>
    </row>
    <row r="68" spans="1:3">
      <c r="A68" s="150">
        <v>6605</v>
      </c>
      <c r="B68" s="150">
        <v>5</v>
      </c>
      <c r="C68" s="149" t="str">
        <f t="shared" si="1"/>
        <v>WA</v>
      </c>
    </row>
    <row r="69" spans="1:3">
      <c r="A69" s="150">
        <v>6606</v>
      </c>
      <c r="B69" s="150">
        <v>5</v>
      </c>
      <c r="C69" s="149" t="str">
        <f t="shared" si="1"/>
        <v>WA</v>
      </c>
    </row>
    <row r="70" spans="1:3">
      <c r="A70" s="150">
        <v>6608</v>
      </c>
      <c r="B70" s="150">
        <v>5</v>
      </c>
      <c r="C70" s="149" t="str">
        <f t="shared" si="1"/>
        <v>WA</v>
      </c>
    </row>
    <row r="71" spans="1:3">
      <c r="A71" s="150">
        <v>6609</v>
      </c>
      <c r="B71" s="150">
        <v>5</v>
      </c>
      <c r="C71" s="149" t="str">
        <f t="shared" si="1"/>
        <v>WA</v>
      </c>
    </row>
    <row r="72" spans="1:3">
      <c r="A72" s="150">
        <v>6612</v>
      </c>
      <c r="B72" s="150">
        <v>5</v>
      </c>
      <c r="C72" s="149" t="str">
        <f t="shared" si="1"/>
        <v>WA</v>
      </c>
    </row>
    <row r="73" spans="1:3">
      <c r="A73" s="150">
        <v>6613</v>
      </c>
      <c r="B73" s="150">
        <v>5</v>
      </c>
      <c r="C73" s="149" t="str">
        <f t="shared" si="1"/>
        <v>WA</v>
      </c>
    </row>
    <row r="74" spans="1:3">
      <c r="A74" s="150">
        <v>6614</v>
      </c>
      <c r="B74" s="150">
        <v>5</v>
      </c>
      <c r="C74" s="149" t="str">
        <f t="shared" si="1"/>
        <v>WA</v>
      </c>
    </row>
    <row r="75" spans="1:3">
      <c r="A75" s="150">
        <v>6616</v>
      </c>
      <c r="B75" s="150">
        <v>5</v>
      </c>
      <c r="C75" s="149" t="str">
        <f t="shared" si="1"/>
        <v>WA</v>
      </c>
    </row>
    <row r="76" spans="1:3">
      <c r="A76" s="150">
        <v>6618</v>
      </c>
      <c r="B76" s="150">
        <v>5</v>
      </c>
      <c r="C76" s="149" t="str">
        <f t="shared" si="1"/>
        <v>WA</v>
      </c>
    </row>
    <row r="77" spans="1:3">
      <c r="A77" s="150">
        <v>6620</v>
      </c>
      <c r="B77" s="150">
        <v>5</v>
      </c>
      <c r="C77" s="149" t="str">
        <f t="shared" si="1"/>
        <v>WA</v>
      </c>
    </row>
    <row r="78" spans="1:3">
      <c r="A78" s="150">
        <v>6623</v>
      </c>
      <c r="B78" s="150">
        <v>5</v>
      </c>
      <c r="C78" s="149" t="str">
        <f t="shared" si="1"/>
        <v>WA</v>
      </c>
    </row>
    <row r="79" spans="1:3">
      <c r="A79" s="150">
        <v>6625</v>
      </c>
      <c r="B79" s="150">
        <v>5</v>
      </c>
      <c r="C79" s="149" t="str">
        <f t="shared" si="1"/>
        <v>WA</v>
      </c>
    </row>
    <row r="80" spans="1:3">
      <c r="A80" s="150">
        <v>6627</v>
      </c>
      <c r="B80" s="150">
        <v>5</v>
      </c>
      <c r="C80" s="149" t="str">
        <f t="shared" si="1"/>
        <v>WA</v>
      </c>
    </row>
    <row r="81" spans="1:3">
      <c r="A81" s="150">
        <v>6628</v>
      </c>
      <c r="B81" s="150">
        <v>5</v>
      </c>
      <c r="C81" s="149" t="str">
        <f t="shared" si="1"/>
        <v>WA</v>
      </c>
    </row>
    <row r="82" spans="1:3">
      <c r="A82" s="150">
        <v>6630</v>
      </c>
      <c r="B82" s="150">
        <v>5</v>
      </c>
      <c r="C82" s="149" t="str">
        <f t="shared" si="1"/>
        <v>WA</v>
      </c>
    </row>
    <row r="83" spans="1:3">
      <c r="A83" s="150">
        <v>6631</v>
      </c>
      <c r="B83" s="150">
        <v>5</v>
      </c>
      <c r="C83" s="149" t="str">
        <f t="shared" si="1"/>
        <v>WA</v>
      </c>
    </row>
    <row r="84" spans="1:3">
      <c r="A84" s="150">
        <v>6632</v>
      </c>
      <c r="B84" s="150">
        <v>5</v>
      </c>
      <c r="C84" s="149" t="str">
        <f t="shared" si="1"/>
        <v>WA</v>
      </c>
    </row>
    <row r="85" spans="1:3">
      <c r="A85" s="150">
        <v>6635</v>
      </c>
      <c r="B85" s="150">
        <v>5</v>
      </c>
      <c r="C85" s="149" t="str">
        <f t="shared" si="1"/>
        <v>WA</v>
      </c>
    </row>
    <row r="86" spans="1:3">
      <c r="A86" s="150">
        <v>6368</v>
      </c>
      <c r="B86" s="150">
        <v>6</v>
      </c>
      <c r="C86" s="149" t="str">
        <f t="shared" si="1"/>
        <v>WA</v>
      </c>
    </row>
    <row r="87" spans="1:3">
      <c r="A87" s="150">
        <v>6369</v>
      </c>
      <c r="B87" s="150">
        <v>6</v>
      </c>
      <c r="C87" s="149" t="str">
        <f t="shared" si="1"/>
        <v>WA</v>
      </c>
    </row>
    <row r="88" spans="1:3">
      <c r="A88" s="150">
        <v>6380</v>
      </c>
      <c r="B88" s="150">
        <v>6</v>
      </c>
      <c r="C88" s="149" t="str">
        <f t="shared" si="1"/>
        <v>WA</v>
      </c>
    </row>
    <row r="89" spans="1:3">
      <c r="A89" s="150">
        <v>6383</v>
      </c>
      <c r="B89" s="150">
        <v>6</v>
      </c>
      <c r="C89" s="149" t="str">
        <f t="shared" si="1"/>
        <v>WA</v>
      </c>
    </row>
    <row r="90" spans="1:3">
      <c r="A90" s="150">
        <v>6384</v>
      </c>
      <c r="B90" s="150">
        <v>6</v>
      </c>
      <c r="C90" s="149" t="str">
        <f t="shared" si="1"/>
        <v>WA</v>
      </c>
    </row>
    <row r="91" spans="1:3">
      <c r="A91" s="150">
        <v>6385</v>
      </c>
      <c r="B91" s="150">
        <v>6</v>
      </c>
      <c r="C91" s="149" t="str">
        <f t="shared" si="1"/>
        <v>WA</v>
      </c>
    </row>
    <row r="92" spans="1:3">
      <c r="A92" s="150">
        <v>6386</v>
      </c>
      <c r="B92" s="150">
        <v>6</v>
      </c>
      <c r="C92" s="149" t="str">
        <f t="shared" si="1"/>
        <v>WA</v>
      </c>
    </row>
    <row r="93" spans="1:3">
      <c r="A93" s="150">
        <v>6407</v>
      </c>
      <c r="B93" s="150">
        <v>6</v>
      </c>
      <c r="C93" s="149" t="str">
        <f t="shared" si="1"/>
        <v>WA</v>
      </c>
    </row>
    <row r="94" spans="1:3">
      <c r="A94" s="150">
        <v>6410</v>
      </c>
      <c r="B94" s="150">
        <v>6</v>
      </c>
      <c r="C94" s="149" t="str">
        <f t="shared" si="1"/>
        <v>WA</v>
      </c>
    </row>
    <row r="95" spans="1:3">
      <c r="A95" s="150">
        <v>6411</v>
      </c>
      <c r="B95" s="150">
        <v>6</v>
      </c>
      <c r="C95" s="149" t="str">
        <f t="shared" si="1"/>
        <v>WA</v>
      </c>
    </row>
    <row r="96" spans="1:3">
      <c r="A96" s="150">
        <v>6412</v>
      </c>
      <c r="B96" s="150">
        <v>6</v>
      </c>
      <c r="C96" s="149" t="str">
        <f t="shared" si="1"/>
        <v>WA</v>
      </c>
    </row>
    <row r="97" spans="1:3">
      <c r="A97" s="150">
        <v>6413</v>
      </c>
      <c r="B97" s="150">
        <v>6</v>
      </c>
      <c r="C97" s="149" t="str">
        <f t="shared" si="1"/>
        <v>WA</v>
      </c>
    </row>
    <row r="98" spans="1:3">
      <c r="A98" s="150">
        <v>6414</v>
      </c>
      <c r="B98" s="150">
        <v>6</v>
      </c>
      <c r="C98" s="149" t="str">
        <f t="shared" si="1"/>
        <v>WA</v>
      </c>
    </row>
    <row r="99" spans="1:3">
      <c r="A99" s="150">
        <v>6415</v>
      </c>
      <c r="B99" s="150">
        <v>6</v>
      </c>
      <c r="C99" s="149" t="str">
        <f t="shared" si="1"/>
        <v>WA</v>
      </c>
    </row>
    <row r="100" spans="1:3">
      <c r="A100" s="150">
        <v>6417</v>
      </c>
      <c r="B100" s="150">
        <v>6</v>
      </c>
      <c r="C100" s="149" t="str">
        <f t="shared" si="1"/>
        <v>WA</v>
      </c>
    </row>
    <row r="101" spans="1:3">
      <c r="A101" s="150">
        <v>6418</v>
      </c>
      <c r="B101" s="150">
        <v>6</v>
      </c>
      <c r="C101" s="149" t="str">
        <f t="shared" si="1"/>
        <v>WA</v>
      </c>
    </row>
    <row r="102" spans="1:3">
      <c r="A102" s="150">
        <v>6419</v>
      </c>
      <c r="B102" s="150">
        <v>6</v>
      </c>
      <c r="C102" s="149" t="str">
        <f t="shared" si="1"/>
        <v>WA</v>
      </c>
    </row>
    <row r="103" spans="1:3">
      <c r="A103" s="150">
        <v>6420</v>
      </c>
      <c r="B103" s="150">
        <v>6</v>
      </c>
      <c r="C103" s="149" t="str">
        <f t="shared" si="1"/>
        <v>WA</v>
      </c>
    </row>
    <row r="104" spans="1:3">
      <c r="A104" s="150">
        <v>6421</v>
      </c>
      <c r="B104" s="150">
        <v>6</v>
      </c>
      <c r="C104" s="149" t="str">
        <f t="shared" si="1"/>
        <v>WA</v>
      </c>
    </row>
    <row r="105" spans="1:3">
      <c r="A105" s="150">
        <v>6422</v>
      </c>
      <c r="B105" s="150">
        <v>6</v>
      </c>
      <c r="C105" s="149" t="str">
        <f t="shared" si="1"/>
        <v>WA</v>
      </c>
    </row>
    <row r="106" spans="1:3">
      <c r="A106" s="150">
        <v>6423</v>
      </c>
      <c r="B106" s="150">
        <v>6</v>
      </c>
      <c r="C106" s="149" t="str">
        <f t="shared" si="1"/>
        <v>WA</v>
      </c>
    </row>
    <row r="107" spans="1:3">
      <c r="A107" s="150">
        <v>6424</v>
      </c>
      <c r="B107" s="150">
        <v>6</v>
      </c>
      <c r="C107" s="149" t="str">
        <f t="shared" si="1"/>
        <v>WA</v>
      </c>
    </row>
    <row r="108" spans="1:3">
      <c r="A108" s="150">
        <v>6425</v>
      </c>
      <c r="B108" s="150">
        <v>6</v>
      </c>
      <c r="C108" s="149" t="str">
        <f t="shared" si="1"/>
        <v>WA</v>
      </c>
    </row>
    <row r="109" spans="1:3">
      <c r="A109" s="150">
        <v>6426</v>
      </c>
      <c r="B109" s="150">
        <v>6</v>
      </c>
      <c r="C109" s="149" t="str">
        <f t="shared" si="1"/>
        <v>WA</v>
      </c>
    </row>
    <row r="110" spans="1:3">
      <c r="A110" s="150">
        <v>6427</v>
      </c>
      <c r="B110" s="150">
        <v>6</v>
      </c>
      <c r="C110" s="149" t="str">
        <f t="shared" si="1"/>
        <v>WA</v>
      </c>
    </row>
    <row r="111" spans="1:3">
      <c r="A111" s="150">
        <v>6428</v>
      </c>
      <c r="B111" s="150">
        <v>6</v>
      </c>
      <c r="C111" s="149" t="str">
        <f t="shared" si="1"/>
        <v>WA</v>
      </c>
    </row>
    <row r="112" spans="1:3">
      <c r="A112" s="150">
        <v>6463</v>
      </c>
      <c r="B112" s="150">
        <v>6</v>
      </c>
      <c r="C112" s="149" t="str">
        <f t="shared" si="1"/>
        <v>WA</v>
      </c>
    </row>
    <row r="113" spans="1:3">
      <c r="A113" s="150">
        <v>6473</v>
      </c>
      <c r="B113" s="150">
        <v>6</v>
      </c>
      <c r="C113" s="149" t="str">
        <f t="shared" si="1"/>
        <v>WA</v>
      </c>
    </row>
    <row r="114" spans="1:3">
      <c r="A114" s="150">
        <v>6475</v>
      </c>
      <c r="B114" s="150">
        <v>6</v>
      </c>
      <c r="C114" s="149" t="str">
        <f t="shared" si="1"/>
        <v>WA</v>
      </c>
    </row>
    <row r="115" spans="1:3">
      <c r="A115" s="150">
        <v>6476</v>
      </c>
      <c r="B115" s="150">
        <v>6</v>
      </c>
      <c r="C115" s="149" t="str">
        <f t="shared" si="1"/>
        <v>WA</v>
      </c>
    </row>
    <row r="116" spans="1:3">
      <c r="A116" s="150">
        <v>6477</v>
      </c>
      <c r="B116" s="150">
        <v>6</v>
      </c>
      <c r="C116" s="149" t="str">
        <f t="shared" si="1"/>
        <v>WA</v>
      </c>
    </row>
    <row r="117" spans="1:3">
      <c r="A117" s="150">
        <v>6479</v>
      </c>
      <c r="B117" s="150">
        <v>6</v>
      </c>
      <c r="C117" s="149" t="str">
        <f t="shared" si="1"/>
        <v>WA</v>
      </c>
    </row>
    <row r="118" spans="1:3">
      <c r="A118" s="150">
        <v>6480</v>
      </c>
      <c r="B118" s="150">
        <v>6</v>
      </c>
      <c r="C118" s="149" t="str">
        <f t="shared" si="1"/>
        <v>WA</v>
      </c>
    </row>
    <row r="119" spans="1:3">
      <c r="A119" s="150">
        <v>6485</v>
      </c>
      <c r="B119" s="150">
        <v>6</v>
      </c>
      <c r="C119" s="149" t="str">
        <f t="shared" si="1"/>
        <v>WA</v>
      </c>
    </row>
    <row r="120" spans="1:3">
      <c r="A120" s="150">
        <v>6487</v>
      </c>
      <c r="B120" s="150">
        <v>6</v>
      </c>
      <c r="C120" s="149" t="str">
        <f t="shared" si="1"/>
        <v>WA</v>
      </c>
    </row>
    <row r="121" spans="1:3">
      <c r="A121" s="150">
        <v>6488</v>
      </c>
      <c r="B121" s="150">
        <v>6</v>
      </c>
      <c r="C121" s="149" t="str">
        <f t="shared" si="1"/>
        <v>WA</v>
      </c>
    </row>
    <row r="122" spans="1:3">
      <c r="A122" s="150">
        <v>6489</v>
      </c>
      <c r="B122" s="150">
        <v>6</v>
      </c>
      <c r="C122" s="149" t="str">
        <f t="shared" si="1"/>
        <v>WA</v>
      </c>
    </row>
    <row r="123" spans="1:3">
      <c r="A123" s="150">
        <v>6490</v>
      </c>
      <c r="B123" s="150">
        <v>6</v>
      </c>
      <c r="C123" s="149" t="str">
        <f t="shared" si="1"/>
        <v>WA</v>
      </c>
    </row>
    <row r="124" spans="1:3">
      <c r="A124" s="150">
        <v>6000</v>
      </c>
      <c r="B124" s="150">
        <v>7</v>
      </c>
      <c r="C124" s="149" t="str">
        <f t="shared" si="1"/>
        <v>WA</v>
      </c>
    </row>
    <row r="125" spans="1:3">
      <c r="A125" s="150">
        <v>6001</v>
      </c>
      <c r="B125" s="150">
        <v>7</v>
      </c>
      <c r="C125" s="149" t="str">
        <f t="shared" si="1"/>
        <v>WA</v>
      </c>
    </row>
    <row r="126" spans="1:3">
      <c r="A126" s="150">
        <v>6003</v>
      </c>
      <c r="B126" s="150">
        <v>7</v>
      </c>
      <c r="C126" s="149" t="str">
        <f t="shared" si="1"/>
        <v>WA</v>
      </c>
    </row>
    <row r="127" spans="1:3">
      <c r="A127" s="150">
        <v>6004</v>
      </c>
      <c r="B127" s="150">
        <v>7</v>
      </c>
      <c r="C127" s="149" t="str">
        <f t="shared" si="1"/>
        <v>WA</v>
      </c>
    </row>
    <row r="128" spans="1:3">
      <c r="A128" s="150">
        <v>6005</v>
      </c>
      <c r="B128" s="150">
        <v>7</v>
      </c>
      <c r="C128" s="149" t="str">
        <f t="shared" si="1"/>
        <v>WA</v>
      </c>
    </row>
    <row r="129" spans="1:3">
      <c r="A129" s="150">
        <v>6006</v>
      </c>
      <c r="B129" s="150">
        <v>7</v>
      </c>
      <c r="C129" s="149" t="str">
        <f t="shared" si="1"/>
        <v>WA</v>
      </c>
    </row>
    <row r="130" spans="1:3">
      <c r="A130" s="150">
        <v>6007</v>
      </c>
      <c r="B130" s="150">
        <v>7</v>
      </c>
      <c r="C130" s="149" t="str">
        <f t="shared" ref="C130:C193" si="2">IF(OR(A130&lt;=299,AND(A130&lt;3000,A130&gt;=1000)),"NSW",IF(AND(A130&lt;=999,A130&gt;=800),"NT",IF(OR(AND(A130&lt;=8999,A130&gt;=8000),AND(A130&lt;=3999,A130&gt;=3000)),"VIC",IF(OR(AND(A130&lt;=9999,A130&gt;=9000),AND(A130&lt;=4999,A130&gt;=4000)),"QLD",IF(AND(A130&lt;=5999,A130&gt;=5000),"SA",IF(AND(A130&lt;=6999,A130&gt;=6000),"WA","TAS"))))))</f>
        <v>WA</v>
      </c>
    </row>
    <row r="131" spans="1:3">
      <c r="A131" s="150">
        <v>6008</v>
      </c>
      <c r="B131" s="150">
        <v>7</v>
      </c>
      <c r="C131" s="149" t="str">
        <f t="shared" si="2"/>
        <v>WA</v>
      </c>
    </row>
    <row r="132" spans="1:3">
      <c r="A132" s="150">
        <v>6009</v>
      </c>
      <c r="B132" s="150">
        <v>7</v>
      </c>
      <c r="C132" s="149" t="str">
        <f t="shared" si="2"/>
        <v>WA</v>
      </c>
    </row>
    <row r="133" spans="1:3">
      <c r="A133" s="150">
        <v>6010</v>
      </c>
      <c r="B133" s="150">
        <v>7</v>
      </c>
      <c r="C133" s="149" t="str">
        <f t="shared" si="2"/>
        <v>WA</v>
      </c>
    </row>
    <row r="134" spans="1:3">
      <c r="A134" s="150">
        <v>6011</v>
      </c>
      <c r="B134" s="150">
        <v>7</v>
      </c>
      <c r="C134" s="149" t="str">
        <f t="shared" si="2"/>
        <v>WA</v>
      </c>
    </row>
    <row r="135" spans="1:3">
      <c r="A135" s="150">
        <v>6012</v>
      </c>
      <c r="B135" s="150">
        <v>7</v>
      </c>
      <c r="C135" s="149" t="str">
        <f t="shared" si="2"/>
        <v>WA</v>
      </c>
    </row>
    <row r="136" spans="1:3">
      <c r="A136" s="150">
        <v>6014</v>
      </c>
      <c r="B136" s="150">
        <v>7</v>
      </c>
      <c r="C136" s="149" t="str">
        <f t="shared" si="2"/>
        <v>WA</v>
      </c>
    </row>
    <row r="137" spans="1:3">
      <c r="A137" s="150">
        <v>6015</v>
      </c>
      <c r="B137" s="150">
        <v>7</v>
      </c>
      <c r="C137" s="149" t="str">
        <f t="shared" si="2"/>
        <v>WA</v>
      </c>
    </row>
    <row r="138" spans="1:3">
      <c r="A138" s="150">
        <v>6016</v>
      </c>
      <c r="B138" s="150">
        <v>7</v>
      </c>
      <c r="C138" s="149" t="str">
        <f t="shared" si="2"/>
        <v>WA</v>
      </c>
    </row>
    <row r="139" spans="1:3">
      <c r="A139" s="150">
        <v>6017</v>
      </c>
      <c r="B139" s="150">
        <v>7</v>
      </c>
      <c r="C139" s="149" t="str">
        <f t="shared" si="2"/>
        <v>WA</v>
      </c>
    </row>
    <row r="140" spans="1:3">
      <c r="A140" s="150">
        <v>6018</v>
      </c>
      <c r="B140" s="150">
        <v>7</v>
      </c>
      <c r="C140" s="149" t="str">
        <f t="shared" si="2"/>
        <v>WA</v>
      </c>
    </row>
    <row r="141" spans="1:3">
      <c r="A141" s="150">
        <v>6019</v>
      </c>
      <c r="B141" s="150">
        <v>7</v>
      </c>
      <c r="C141" s="149" t="str">
        <f t="shared" si="2"/>
        <v>WA</v>
      </c>
    </row>
    <row r="142" spans="1:3">
      <c r="A142" s="150">
        <v>6020</v>
      </c>
      <c r="B142" s="150">
        <v>7</v>
      </c>
      <c r="C142" s="149" t="str">
        <f t="shared" si="2"/>
        <v>WA</v>
      </c>
    </row>
    <row r="143" spans="1:3">
      <c r="A143" s="150">
        <v>6021</v>
      </c>
      <c r="B143" s="150">
        <v>7</v>
      </c>
      <c r="C143" s="149" t="str">
        <f t="shared" si="2"/>
        <v>WA</v>
      </c>
    </row>
    <row r="144" spans="1:3">
      <c r="A144" s="150">
        <v>6022</v>
      </c>
      <c r="B144" s="150">
        <v>7</v>
      </c>
      <c r="C144" s="149" t="str">
        <f t="shared" si="2"/>
        <v>WA</v>
      </c>
    </row>
    <row r="145" spans="1:3">
      <c r="A145" s="150">
        <v>6023</v>
      </c>
      <c r="B145" s="150">
        <v>7</v>
      </c>
      <c r="C145" s="149" t="str">
        <f t="shared" si="2"/>
        <v>WA</v>
      </c>
    </row>
    <row r="146" spans="1:3">
      <c r="A146" s="150">
        <v>6024</v>
      </c>
      <c r="B146" s="150">
        <v>7</v>
      </c>
      <c r="C146" s="149" t="str">
        <f t="shared" si="2"/>
        <v>WA</v>
      </c>
    </row>
    <row r="147" spans="1:3">
      <c r="A147" s="150">
        <v>6025</v>
      </c>
      <c r="B147" s="150">
        <v>7</v>
      </c>
      <c r="C147" s="149" t="str">
        <f t="shared" si="2"/>
        <v>WA</v>
      </c>
    </row>
    <row r="148" spans="1:3">
      <c r="A148" s="150">
        <v>6026</v>
      </c>
      <c r="B148" s="150">
        <v>7</v>
      </c>
      <c r="C148" s="149" t="str">
        <f t="shared" si="2"/>
        <v>WA</v>
      </c>
    </row>
    <row r="149" spans="1:3">
      <c r="A149" s="150">
        <v>6027</v>
      </c>
      <c r="B149" s="150">
        <v>7</v>
      </c>
      <c r="C149" s="149" t="str">
        <f t="shared" si="2"/>
        <v>WA</v>
      </c>
    </row>
    <row r="150" spans="1:3">
      <c r="A150" s="150">
        <v>6028</v>
      </c>
      <c r="B150" s="150">
        <v>7</v>
      </c>
      <c r="C150" s="149" t="str">
        <f t="shared" si="2"/>
        <v>WA</v>
      </c>
    </row>
    <row r="151" spans="1:3">
      <c r="A151" s="150">
        <v>6029</v>
      </c>
      <c r="B151" s="150">
        <v>7</v>
      </c>
      <c r="C151" s="149" t="str">
        <f t="shared" si="2"/>
        <v>WA</v>
      </c>
    </row>
    <row r="152" spans="1:3">
      <c r="A152" s="150">
        <v>6030</v>
      </c>
      <c r="B152" s="150">
        <v>7</v>
      </c>
      <c r="C152" s="149" t="str">
        <f t="shared" si="2"/>
        <v>WA</v>
      </c>
    </row>
    <row r="153" spans="1:3">
      <c r="A153" s="150">
        <v>6031</v>
      </c>
      <c r="B153" s="150">
        <v>7</v>
      </c>
      <c r="C153" s="149" t="str">
        <f t="shared" si="2"/>
        <v>WA</v>
      </c>
    </row>
    <row r="154" spans="1:3">
      <c r="A154" s="150">
        <v>6032</v>
      </c>
      <c r="B154" s="150">
        <v>7</v>
      </c>
      <c r="C154" s="149" t="str">
        <f t="shared" si="2"/>
        <v>WA</v>
      </c>
    </row>
    <row r="155" spans="1:3">
      <c r="A155" s="150">
        <v>6033</v>
      </c>
      <c r="B155" s="150">
        <v>7</v>
      </c>
      <c r="C155" s="149" t="str">
        <f t="shared" si="2"/>
        <v>WA</v>
      </c>
    </row>
    <row r="156" spans="1:3">
      <c r="A156" s="150">
        <v>6034</v>
      </c>
      <c r="B156" s="150">
        <v>7</v>
      </c>
      <c r="C156" s="149" t="str">
        <f t="shared" si="2"/>
        <v>WA</v>
      </c>
    </row>
    <row r="157" spans="1:3">
      <c r="A157" s="150">
        <v>6035</v>
      </c>
      <c r="B157" s="150">
        <v>7</v>
      </c>
      <c r="C157" s="149" t="str">
        <f t="shared" si="2"/>
        <v>WA</v>
      </c>
    </row>
    <row r="158" spans="1:3">
      <c r="A158" s="150">
        <v>6036</v>
      </c>
      <c r="B158" s="150">
        <v>7</v>
      </c>
      <c r="C158" s="149" t="str">
        <f t="shared" si="2"/>
        <v>WA</v>
      </c>
    </row>
    <row r="159" spans="1:3">
      <c r="A159" s="150">
        <v>6037</v>
      </c>
      <c r="B159" s="150">
        <v>7</v>
      </c>
      <c r="C159" s="149" t="str">
        <f t="shared" si="2"/>
        <v>WA</v>
      </c>
    </row>
    <row r="160" spans="1:3">
      <c r="A160" s="150">
        <v>6038</v>
      </c>
      <c r="B160" s="150">
        <v>7</v>
      </c>
      <c r="C160" s="149" t="str">
        <f t="shared" si="2"/>
        <v>WA</v>
      </c>
    </row>
    <row r="161" spans="1:3">
      <c r="A161" s="150">
        <v>6041</v>
      </c>
      <c r="B161" s="150">
        <v>7</v>
      </c>
      <c r="C161" s="149" t="str">
        <f t="shared" si="2"/>
        <v>WA</v>
      </c>
    </row>
    <row r="162" spans="1:3">
      <c r="A162" s="150">
        <v>6042</v>
      </c>
      <c r="B162" s="150">
        <v>7</v>
      </c>
      <c r="C162" s="149" t="str">
        <f t="shared" si="2"/>
        <v>WA</v>
      </c>
    </row>
    <row r="163" spans="1:3">
      <c r="A163" s="150">
        <v>6043</v>
      </c>
      <c r="B163" s="150">
        <v>7</v>
      </c>
      <c r="C163" s="149" t="str">
        <f t="shared" si="2"/>
        <v>WA</v>
      </c>
    </row>
    <row r="164" spans="1:3">
      <c r="A164" s="150">
        <v>6044</v>
      </c>
      <c r="B164" s="150">
        <v>7</v>
      </c>
      <c r="C164" s="149" t="str">
        <f t="shared" si="2"/>
        <v>WA</v>
      </c>
    </row>
    <row r="165" spans="1:3">
      <c r="A165" s="150">
        <v>6050</v>
      </c>
      <c r="B165" s="150">
        <v>7</v>
      </c>
      <c r="C165" s="149" t="str">
        <f t="shared" si="2"/>
        <v>WA</v>
      </c>
    </row>
    <row r="166" spans="1:3">
      <c r="A166" s="150">
        <v>6051</v>
      </c>
      <c r="B166" s="150">
        <v>7</v>
      </c>
      <c r="C166" s="149" t="str">
        <f t="shared" si="2"/>
        <v>WA</v>
      </c>
    </row>
    <row r="167" spans="1:3">
      <c r="A167" s="150">
        <v>6052</v>
      </c>
      <c r="B167" s="150">
        <v>7</v>
      </c>
      <c r="C167" s="149" t="str">
        <f t="shared" si="2"/>
        <v>WA</v>
      </c>
    </row>
    <row r="168" spans="1:3">
      <c r="A168" s="150">
        <v>6053</v>
      </c>
      <c r="B168" s="150">
        <v>7</v>
      </c>
      <c r="C168" s="149" t="str">
        <f t="shared" si="2"/>
        <v>WA</v>
      </c>
    </row>
    <row r="169" spans="1:3">
      <c r="A169" s="150">
        <v>6054</v>
      </c>
      <c r="B169" s="150">
        <v>7</v>
      </c>
      <c r="C169" s="149" t="str">
        <f t="shared" si="2"/>
        <v>WA</v>
      </c>
    </row>
    <row r="170" spans="1:3">
      <c r="A170" s="150">
        <v>6055</v>
      </c>
      <c r="B170" s="150">
        <v>7</v>
      </c>
      <c r="C170" s="149" t="str">
        <f t="shared" si="2"/>
        <v>WA</v>
      </c>
    </row>
    <row r="171" spans="1:3">
      <c r="A171" s="150">
        <v>6056</v>
      </c>
      <c r="B171" s="150">
        <v>7</v>
      </c>
      <c r="C171" s="149" t="str">
        <f t="shared" si="2"/>
        <v>WA</v>
      </c>
    </row>
    <row r="172" spans="1:3">
      <c r="A172" s="150">
        <v>6057</v>
      </c>
      <c r="B172" s="150">
        <v>7</v>
      </c>
      <c r="C172" s="149" t="str">
        <f t="shared" si="2"/>
        <v>WA</v>
      </c>
    </row>
    <row r="173" spans="1:3">
      <c r="A173" s="150">
        <v>6058</v>
      </c>
      <c r="B173" s="150">
        <v>7</v>
      </c>
      <c r="C173" s="149" t="str">
        <f t="shared" si="2"/>
        <v>WA</v>
      </c>
    </row>
    <row r="174" spans="1:3">
      <c r="A174" s="150">
        <v>6059</v>
      </c>
      <c r="B174" s="150">
        <v>7</v>
      </c>
      <c r="C174" s="149" t="str">
        <f t="shared" si="2"/>
        <v>WA</v>
      </c>
    </row>
    <row r="175" spans="1:3">
      <c r="A175" s="150">
        <v>6060</v>
      </c>
      <c r="B175" s="150">
        <v>7</v>
      </c>
      <c r="C175" s="149" t="str">
        <f t="shared" si="2"/>
        <v>WA</v>
      </c>
    </row>
    <row r="176" spans="1:3">
      <c r="A176" s="150">
        <v>6061</v>
      </c>
      <c r="B176" s="150">
        <v>7</v>
      </c>
      <c r="C176" s="149" t="str">
        <f t="shared" si="2"/>
        <v>WA</v>
      </c>
    </row>
    <row r="177" spans="1:3">
      <c r="A177" s="150">
        <v>6062</v>
      </c>
      <c r="B177" s="150">
        <v>7</v>
      </c>
      <c r="C177" s="149" t="str">
        <f t="shared" si="2"/>
        <v>WA</v>
      </c>
    </row>
    <row r="178" spans="1:3">
      <c r="A178" s="150">
        <v>6063</v>
      </c>
      <c r="B178" s="150">
        <v>7</v>
      </c>
      <c r="C178" s="149" t="str">
        <f t="shared" si="2"/>
        <v>WA</v>
      </c>
    </row>
    <row r="179" spans="1:3">
      <c r="A179" s="150">
        <v>6064</v>
      </c>
      <c r="B179" s="150">
        <v>7</v>
      </c>
      <c r="C179" s="149" t="str">
        <f t="shared" si="2"/>
        <v>WA</v>
      </c>
    </row>
    <row r="180" spans="1:3">
      <c r="A180" s="150">
        <v>6065</v>
      </c>
      <c r="B180" s="150">
        <v>7</v>
      </c>
      <c r="C180" s="149" t="str">
        <f t="shared" si="2"/>
        <v>WA</v>
      </c>
    </row>
    <row r="181" spans="1:3">
      <c r="A181" s="150">
        <v>6066</v>
      </c>
      <c r="B181" s="150">
        <v>7</v>
      </c>
      <c r="C181" s="149" t="str">
        <f t="shared" si="2"/>
        <v>WA</v>
      </c>
    </row>
    <row r="182" spans="1:3">
      <c r="A182" s="150">
        <v>6067</v>
      </c>
      <c r="B182" s="150">
        <v>7</v>
      </c>
      <c r="C182" s="149" t="str">
        <f t="shared" si="2"/>
        <v>WA</v>
      </c>
    </row>
    <row r="183" spans="1:3">
      <c r="A183" s="150">
        <v>6068</v>
      </c>
      <c r="B183" s="150">
        <v>7</v>
      </c>
      <c r="C183" s="149" t="str">
        <f t="shared" si="2"/>
        <v>WA</v>
      </c>
    </row>
    <row r="184" spans="1:3">
      <c r="A184" s="150">
        <v>6069</v>
      </c>
      <c r="B184" s="150">
        <v>7</v>
      </c>
      <c r="C184" s="149" t="str">
        <f t="shared" si="2"/>
        <v>WA</v>
      </c>
    </row>
    <row r="185" spans="1:3">
      <c r="A185" s="150">
        <v>6070</v>
      </c>
      <c r="B185" s="150">
        <v>7</v>
      </c>
      <c r="C185" s="149" t="str">
        <f t="shared" si="2"/>
        <v>WA</v>
      </c>
    </row>
    <row r="186" spans="1:3">
      <c r="A186" s="150">
        <v>6071</v>
      </c>
      <c r="B186" s="150">
        <v>7</v>
      </c>
      <c r="C186" s="149" t="str">
        <f t="shared" si="2"/>
        <v>WA</v>
      </c>
    </row>
    <row r="187" spans="1:3">
      <c r="A187" s="150">
        <v>6072</v>
      </c>
      <c r="B187" s="150">
        <v>7</v>
      </c>
      <c r="C187" s="149" t="str">
        <f t="shared" si="2"/>
        <v>WA</v>
      </c>
    </row>
    <row r="188" spans="1:3">
      <c r="A188" s="150">
        <v>6073</v>
      </c>
      <c r="B188" s="150">
        <v>7</v>
      </c>
      <c r="C188" s="149" t="str">
        <f t="shared" si="2"/>
        <v>WA</v>
      </c>
    </row>
    <row r="189" spans="1:3">
      <c r="A189" s="150">
        <v>6074</v>
      </c>
      <c r="B189" s="150">
        <v>7</v>
      </c>
      <c r="C189" s="149" t="str">
        <f t="shared" si="2"/>
        <v>WA</v>
      </c>
    </row>
    <row r="190" spans="1:3">
      <c r="A190" s="150">
        <v>6076</v>
      </c>
      <c r="B190" s="150">
        <v>7</v>
      </c>
      <c r="C190" s="149" t="str">
        <f t="shared" si="2"/>
        <v>WA</v>
      </c>
    </row>
    <row r="191" spans="1:3">
      <c r="A191" s="150">
        <v>6081</v>
      </c>
      <c r="B191" s="150">
        <v>7</v>
      </c>
      <c r="C191" s="149" t="str">
        <f t="shared" si="2"/>
        <v>WA</v>
      </c>
    </row>
    <row r="192" spans="1:3">
      <c r="A192" s="150">
        <v>6082</v>
      </c>
      <c r="B192" s="150">
        <v>7</v>
      </c>
      <c r="C192" s="149" t="str">
        <f t="shared" si="2"/>
        <v>WA</v>
      </c>
    </row>
    <row r="193" spans="1:3">
      <c r="A193" s="150">
        <v>6083</v>
      </c>
      <c r="B193" s="150">
        <v>7</v>
      </c>
      <c r="C193" s="149" t="str">
        <f t="shared" si="2"/>
        <v>WA</v>
      </c>
    </row>
    <row r="194" spans="1:3">
      <c r="A194" s="150">
        <v>6084</v>
      </c>
      <c r="B194" s="150">
        <v>7</v>
      </c>
      <c r="C194" s="149" t="str">
        <f t="shared" ref="C194:C257" si="3">IF(OR(A194&lt;=299,AND(A194&lt;3000,A194&gt;=1000)),"NSW",IF(AND(A194&lt;=999,A194&gt;=800),"NT",IF(OR(AND(A194&lt;=8999,A194&gt;=8000),AND(A194&lt;=3999,A194&gt;=3000)),"VIC",IF(OR(AND(A194&lt;=9999,A194&gt;=9000),AND(A194&lt;=4999,A194&gt;=4000)),"QLD",IF(AND(A194&lt;=5999,A194&gt;=5000),"SA",IF(AND(A194&lt;=6999,A194&gt;=6000),"WA","TAS"))))))</f>
        <v>WA</v>
      </c>
    </row>
    <row r="195" spans="1:3">
      <c r="A195" s="150">
        <v>6090</v>
      </c>
      <c r="B195" s="150">
        <v>7</v>
      </c>
      <c r="C195" s="149" t="str">
        <f t="shared" si="3"/>
        <v>WA</v>
      </c>
    </row>
    <row r="196" spans="1:3">
      <c r="A196" s="150">
        <v>6100</v>
      </c>
      <c r="B196" s="150">
        <v>7</v>
      </c>
      <c r="C196" s="149" t="str">
        <f t="shared" si="3"/>
        <v>WA</v>
      </c>
    </row>
    <row r="197" spans="1:3">
      <c r="A197" s="150">
        <v>6101</v>
      </c>
      <c r="B197" s="150">
        <v>7</v>
      </c>
      <c r="C197" s="149" t="str">
        <f t="shared" si="3"/>
        <v>WA</v>
      </c>
    </row>
    <row r="198" spans="1:3">
      <c r="A198" s="150">
        <v>6102</v>
      </c>
      <c r="B198" s="150">
        <v>7</v>
      </c>
      <c r="C198" s="149" t="str">
        <f t="shared" si="3"/>
        <v>WA</v>
      </c>
    </row>
    <row r="199" spans="1:3">
      <c r="A199" s="150">
        <v>6103</v>
      </c>
      <c r="B199" s="150">
        <v>7</v>
      </c>
      <c r="C199" s="149" t="str">
        <f t="shared" si="3"/>
        <v>WA</v>
      </c>
    </row>
    <row r="200" spans="1:3">
      <c r="A200" s="150">
        <v>6104</v>
      </c>
      <c r="B200" s="150">
        <v>7</v>
      </c>
      <c r="C200" s="149" t="str">
        <f t="shared" si="3"/>
        <v>WA</v>
      </c>
    </row>
    <row r="201" spans="1:3">
      <c r="A201" s="150">
        <v>6105</v>
      </c>
      <c r="B201" s="150">
        <v>7</v>
      </c>
      <c r="C201" s="149" t="str">
        <f t="shared" si="3"/>
        <v>WA</v>
      </c>
    </row>
    <row r="202" spans="1:3">
      <c r="A202" s="150">
        <v>6106</v>
      </c>
      <c r="B202" s="150">
        <v>7</v>
      </c>
      <c r="C202" s="149" t="str">
        <f t="shared" si="3"/>
        <v>WA</v>
      </c>
    </row>
    <row r="203" spans="1:3">
      <c r="A203" s="150">
        <v>6107</v>
      </c>
      <c r="B203" s="150">
        <v>7</v>
      </c>
      <c r="C203" s="149" t="str">
        <f t="shared" si="3"/>
        <v>WA</v>
      </c>
    </row>
    <row r="204" spans="1:3">
      <c r="A204" s="150">
        <v>6108</v>
      </c>
      <c r="B204" s="150">
        <v>7</v>
      </c>
      <c r="C204" s="149" t="str">
        <f t="shared" si="3"/>
        <v>WA</v>
      </c>
    </row>
    <row r="205" spans="1:3">
      <c r="A205" s="150">
        <v>6109</v>
      </c>
      <c r="B205" s="150">
        <v>7</v>
      </c>
      <c r="C205" s="149" t="str">
        <f t="shared" si="3"/>
        <v>WA</v>
      </c>
    </row>
    <row r="206" spans="1:3">
      <c r="A206" s="150">
        <v>6110</v>
      </c>
      <c r="B206" s="150">
        <v>7</v>
      </c>
      <c r="C206" s="149" t="str">
        <f t="shared" si="3"/>
        <v>WA</v>
      </c>
    </row>
    <row r="207" spans="1:3">
      <c r="A207" s="150">
        <v>6111</v>
      </c>
      <c r="B207" s="150">
        <v>7</v>
      </c>
      <c r="C207" s="149" t="str">
        <f t="shared" si="3"/>
        <v>WA</v>
      </c>
    </row>
    <row r="208" spans="1:3">
      <c r="A208" s="150">
        <v>6112</v>
      </c>
      <c r="B208" s="150">
        <v>7</v>
      </c>
      <c r="C208" s="149" t="str">
        <f t="shared" si="3"/>
        <v>WA</v>
      </c>
    </row>
    <row r="209" spans="1:3">
      <c r="A209" s="150">
        <v>6121</v>
      </c>
      <c r="B209" s="150">
        <v>7</v>
      </c>
      <c r="C209" s="149" t="str">
        <f t="shared" si="3"/>
        <v>WA</v>
      </c>
    </row>
    <row r="210" spans="1:3">
      <c r="A210" s="150">
        <v>6122</v>
      </c>
      <c r="B210" s="150">
        <v>7</v>
      </c>
      <c r="C210" s="149" t="str">
        <f t="shared" si="3"/>
        <v>WA</v>
      </c>
    </row>
    <row r="211" spans="1:3">
      <c r="A211" s="150">
        <v>6123</v>
      </c>
      <c r="B211" s="150">
        <v>7</v>
      </c>
      <c r="C211" s="149" t="str">
        <f t="shared" si="3"/>
        <v>WA</v>
      </c>
    </row>
    <row r="212" spans="1:3">
      <c r="A212" s="150">
        <v>6124</v>
      </c>
      <c r="B212" s="150">
        <v>7</v>
      </c>
      <c r="C212" s="149" t="str">
        <f t="shared" si="3"/>
        <v>WA</v>
      </c>
    </row>
    <row r="213" spans="1:3">
      <c r="A213" s="150">
        <v>6125</v>
      </c>
      <c r="B213" s="150">
        <v>7</v>
      </c>
      <c r="C213" s="149" t="str">
        <f t="shared" si="3"/>
        <v>WA</v>
      </c>
    </row>
    <row r="214" spans="1:3">
      <c r="A214" s="150">
        <v>6126</v>
      </c>
      <c r="B214" s="150">
        <v>7</v>
      </c>
      <c r="C214" s="149" t="str">
        <f t="shared" si="3"/>
        <v>WA</v>
      </c>
    </row>
    <row r="215" spans="1:3">
      <c r="A215" s="150">
        <v>6147</v>
      </c>
      <c r="B215" s="150">
        <v>7</v>
      </c>
      <c r="C215" s="149" t="str">
        <f t="shared" si="3"/>
        <v>WA</v>
      </c>
    </row>
    <row r="216" spans="1:3">
      <c r="A216" s="150">
        <v>6148</v>
      </c>
      <c r="B216" s="150">
        <v>7</v>
      </c>
      <c r="C216" s="149" t="str">
        <f t="shared" si="3"/>
        <v>WA</v>
      </c>
    </row>
    <row r="217" spans="1:3">
      <c r="A217" s="150">
        <v>6149</v>
      </c>
      <c r="B217" s="150">
        <v>7</v>
      </c>
      <c r="C217" s="149" t="str">
        <f t="shared" si="3"/>
        <v>WA</v>
      </c>
    </row>
    <row r="218" spans="1:3">
      <c r="A218" s="150">
        <v>6150</v>
      </c>
      <c r="B218" s="150">
        <v>7</v>
      </c>
      <c r="C218" s="149" t="str">
        <f t="shared" si="3"/>
        <v>WA</v>
      </c>
    </row>
    <row r="219" spans="1:3">
      <c r="A219" s="150">
        <v>6151</v>
      </c>
      <c r="B219" s="150">
        <v>7</v>
      </c>
      <c r="C219" s="149" t="str">
        <f t="shared" si="3"/>
        <v>WA</v>
      </c>
    </row>
    <row r="220" spans="1:3">
      <c r="A220" s="150">
        <v>6152</v>
      </c>
      <c r="B220" s="150">
        <v>7</v>
      </c>
      <c r="C220" s="149" t="str">
        <f t="shared" si="3"/>
        <v>WA</v>
      </c>
    </row>
    <row r="221" spans="1:3">
      <c r="A221" s="150">
        <v>6153</v>
      </c>
      <c r="B221" s="150">
        <v>7</v>
      </c>
      <c r="C221" s="149" t="str">
        <f t="shared" si="3"/>
        <v>WA</v>
      </c>
    </row>
    <row r="222" spans="1:3">
      <c r="A222" s="150">
        <v>6154</v>
      </c>
      <c r="B222" s="150">
        <v>7</v>
      </c>
      <c r="C222" s="149" t="str">
        <f t="shared" si="3"/>
        <v>WA</v>
      </c>
    </row>
    <row r="223" spans="1:3">
      <c r="A223" s="150">
        <v>6155</v>
      </c>
      <c r="B223" s="150">
        <v>7</v>
      </c>
      <c r="C223" s="149" t="str">
        <f t="shared" si="3"/>
        <v>WA</v>
      </c>
    </row>
    <row r="224" spans="1:3">
      <c r="A224" s="150">
        <v>6156</v>
      </c>
      <c r="B224" s="150">
        <v>7</v>
      </c>
      <c r="C224" s="149" t="str">
        <f t="shared" si="3"/>
        <v>WA</v>
      </c>
    </row>
    <row r="225" spans="1:3">
      <c r="A225" s="150">
        <v>6157</v>
      </c>
      <c r="B225" s="150">
        <v>7</v>
      </c>
      <c r="C225" s="149" t="str">
        <f t="shared" si="3"/>
        <v>WA</v>
      </c>
    </row>
    <row r="226" spans="1:3">
      <c r="A226" s="150">
        <v>6158</v>
      </c>
      <c r="B226" s="150">
        <v>7</v>
      </c>
      <c r="C226" s="149" t="str">
        <f t="shared" si="3"/>
        <v>WA</v>
      </c>
    </row>
    <row r="227" spans="1:3">
      <c r="A227" s="150">
        <v>6159</v>
      </c>
      <c r="B227" s="150">
        <v>7</v>
      </c>
      <c r="C227" s="149" t="str">
        <f t="shared" si="3"/>
        <v>WA</v>
      </c>
    </row>
    <row r="228" spans="1:3">
      <c r="A228" s="150">
        <v>6160</v>
      </c>
      <c r="B228" s="150">
        <v>7</v>
      </c>
      <c r="C228" s="149" t="str">
        <f t="shared" si="3"/>
        <v>WA</v>
      </c>
    </row>
    <row r="229" spans="1:3">
      <c r="A229" s="150">
        <v>6161</v>
      </c>
      <c r="B229" s="150">
        <v>7</v>
      </c>
      <c r="C229" s="149" t="str">
        <f t="shared" si="3"/>
        <v>WA</v>
      </c>
    </row>
    <row r="230" spans="1:3">
      <c r="A230" s="150">
        <v>6162</v>
      </c>
      <c r="B230" s="150">
        <v>7</v>
      </c>
      <c r="C230" s="149" t="str">
        <f t="shared" si="3"/>
        <v>WA</v>
      </c>
    </row>
    <row r="231" spans="1:3">
      <c r="A231" s="150">
        <v>6163</v>
      </c>
      <c r="B231" s="150">
        <v>7</v>
      </c>
      <c r="C231" s="149" t="str">
        <f t="shared" si="3"/>
        <v>WA</v>
      </c>
    </row>
    <row r="232" spans="1:3">
      <c r="A232" s="150">
        <v>6164</v>
      </c>
      <c r="B232" s="150">
        <v>7</v>
      </c>
      <c r="C232" s="149" t="str">
        <f t="shared" si="3"/>
        <v>WA</v>
      </c>
    </row>
    <row r="233" spans="1:3">
      <c r="A233" s="150">
        <v>6165</v>
      </c>
      <c r="B233" s="150">
        <v>7</v>
      </c>
      <c r="C233" s="149" t="str">
        <f t="shared" si="3"/>
        <v>WA</v>
      </c>
    </row>
    <row r="234" spans="1:3">
      <c r="A234" s="150">
        <v>6166</v>
      </c>
      <c r="B234" s="150">
        <v>7</v>
      </c>
      <c r="C234" s="149" t="str">
        <f t="shared" si="3"/>
        <v>WA</v>
      </c>
    </row>
    <row r="235" spans="1:3">
      <c r="A235" s="150">
        <v>6167</v>
      </c>
      <c r="B235" s="150">
        <v>7</v>
      </c>
      <c r="C235" s="149" t="str">
        <f t="shared" si="3"/>
        <v>WA</v>
      </c>
    </row>
    <row r="236" spans="1:3">
      <c r="A236" s="150">
        <v>6168</v>
      </c>
      <c r="B236" s="150">
        <v>7</v>
      </c>
      <c r="C236" s="149" t="str">
        <f t="shared" si="3"/>
        <v>WA</v>
      </c>
    </row>
    <row r="237" spans="1:3">
      <c r="A237" s="150">
        <v>6169</v>
      </c>
      <c r="B237" s="150">
        <v>7</v>
      </c>
      <c r="C237" s="149" t="str">
        <f t="shared" si="3"/>
        <v>WA</v>
      </c>
    </row>
    <row r="238" spans="1:3">
      <c r="A238" s="150">
        <v>6170</v>
      </c>
      <c r="B238" s="150">
        <v>7</v>
      </c>
      <c r="C238" s="149" t="str">
        <f t="shared" si="3"/>
        <v>WA</v>
      </c>
    </row>
    <row r="239" spans="1:3">
      <c r="A239" s="150">
        <v>6171</v>
      </c>
      <c r="B239" s="150">
        <v>7</v>
      </c>
      <c r="C239" s="149" t="str">
        <f t="shared" si="3"/>
        <v>WA</v>
      </c>
    </row>
    <row r="240" spans="1:3">
      <c r="A240" s="150">
        <v>6172</v>
      </c>
      <c r="B240" s="150">
        <v>7</v>
      </c>
      <c r="C240" s="149" t="str">
        <f t="shared" si="3"/>
        <v>WA</v>
      </c>
    </row>
    <row r="241" spans="1:3">
      <c r="A241" s="150">
        <v>6173</v>
      </c>
      <c r="B241" s="150">
        <v>7</v>
      </c>
      <c r="C241" s="149" t="str">
        <f t="shared" si="3"/>
        <v>WA</v>
      </c>
    </row>
    <row r="242" spans="1:3">
      <c r="A242" s="150">
        <v>6174</v>
      </c>
      <c r="B242" s="150">
        <v>7</v>
      </c>
      <c r="C242" s="149" t="str">
        <f t="shared" si="3"/>
        <v>WA</v>
      </c>
    </row>
    <row r="243" spans="1:3">
      <c r="A243" s="150">
        <v>6175</v>
      </c>
      <c r="B243" s="150">
        <v>7</v>
      </c>
      <c r="C243" s="149" t="str">
        <f t="shared" si="3"/>
        <v>WA</v>
      </c>
    </row>
    <row r="244" spans="1:3">
      <c r="A244" s="150">
        <v>6176</v>
      </c>
      <c r="B244" s="150">
        <v>7</v>
      </c>
      <c r="C244" s="149" t="str">
        <f t="shared" si="3"/>
        <v>WA</v>
      </c>
    </row>
    <row r="245" spans="1:3">
      <c r="A245" s="150">
        <v>6207</v>
      </c>
      <c r="B245" s="150">
        <v>7</v>
      </c>
      <c r="C245" s="149" t="str">
        <f t="shared" si="3"/>
        <v>WA</v>
      </c>
    </row>
    <row r="246" spans="1:3">
      <c r="A246" s="150">
        <v>6208</v>
      </c>
      <c r="B246" s="150">
        <v>7</v>
      </c>
      <c r="C246" s="149" t="str">
        <f t="shared" si="3"/>
        <v>WA</v>
      </c>
    </row>
    <row r="247" spans="1:3">
      <c r="A247" s="150">
        <v>6210</v>
      </c>
      <c r="B247" s="150">
        <v>7</v>
      </c>
      <c r="C247" s="149" t="str">
        <f t="shared" si="3"/>
        <v>WA</v>
      </c>
    </row>
    <row r="248" spans="1:3">
      <c r="A248" s="150">
        <v>6213</v>
      </c>
      <c r="B248" s="150">
        <v>7</v>
      </c>
      <c r="C248" s="149" t="str">
        <f t="shared" si="3"/>
        <v>WA</v>
      </c>
    </row>
    <row r="249" spans="1:3">
      <c r="A249" s="150">
        <v>6214</v>
      </c>
      <c r="B249" s="150">
        <v>7</v>
      </c>
      <c r="C249" s="149" t="str">
        <f t="shared" si="3"/>
        <v>WA</v>
      </c>
    </row>
    <row r="250" spans="1:3">
      <c r="A250" s="150">
        <v>6215</v>
      </c>
      <c r="B250" s="150">
        <v>7</v>
      </c>
      <c r="C250" s="149" t="str">
        <f t="shared" si="3"/>
        <v>WA</v>
      </c>
    </row>
    <row r="251" spans="1:3">
      <c r="A251" s="150">
        <v>6218</v>
      </c>
      <c r="B251" s="150">
        <v>7</v>
      </c>
      <c r="C251" s="149" t="str">
        <f t="shared" si="3"/>
        <v>WA</v>
      </c>
    </row>
    <row r="252" spans="1:3">
      <c r="A252" s="150">
        <v>6220</v>
      </c>
      <c r="B252" s="150">
        <v>7</v>
      </c>
      <c r="C252" s="149" t="str">
        <f t="shared" si="3"/>
        <v>WA</v>
      </c>
    </row>
    <row r="253" spans="1:3">
      <c r="A253" s="150">
        <v>6221</v>
      </c>
      <c r="B253" s="150">
        <v>7</v>
      </c>
      <c r="C253" s="149" t="str">
        <f t="shared" si="3"/>
        <v>WA</v>
      </c>
    </row>
    <row r="254" spans="1:3">
      <c r="A254" s="150">
        <v>6223</v>
      </c>
      <c r="B254" s="150">
        <v>7</v>
      </c>
      <c r="C254" s="149" t="str">
        <f t="shared" si="3"/>
        <v>WA</v>
      </c>
    </row>
    <row r="255" spans="1:3">
      <c r="A255" s="150">
        <v>6224</v>
      </c>
      <c r="B255" s="150">
        <v>7</v>
      </c>
      <c r="C255" s="149" t="str">
        <f t="shared" si="3"/>
        <v>WA</v>
      </c>
    </row>
    <row r="256" spans="1:3">
      <c r="A256" s="150">
        <v>6225</v>
      </c>
      <c r="B256" s="150">
        <v>7</v>
      </c>
      <c r="C256" s="149" t="str">
        <f t="shared" si="3"/>
        <v>WA</v>
      </c>
    </row>
    <row r="257" spans="1:3">
      <c r="A257" s="150">
        <v>6302</v>
      </c>
      <c r="B257" s="150">
        <v>7</v>
      </c>
      <c r="C257" s="149" t="str">
        <f t="shared" si="3"/>
        <v>WA</v>
      </c>
    </row>
    <row r="258" spans="1:3">
      <c r="A258" s="150">
        <v>6304</v>
      </c>
      <c r="B258" s="150">
        <v>7</v>
      </c>
      <c r="C258" s="149" t="str">
        <f t="shared" ref="C258:C321" si="4">IF(OR(A258&lt;=299,AND(A258&lt;3000,A258&gt;=1000)),"NSW",IF(AND(A258&lt;=999,A258&gt;=800),"NT",IF(OR(AND(A258&lt;=8999,A258&gt;=8000),AND(A258&lt;=3999,A258&gt;=3000)),"VIC",IF(OR(AND(A258&lt;=9999,A258&gt;=9000),AND(A258&lt;=4999,A258&gt;=4000)),"QLD",IF(AND(A258&lt;=5999,A258&gt;=5000),"SA",IF(AND(A258&lt;=6999,A258&gt;=6000),"WA","TAS"))))))</f>
        <v>WA</v>
      </c>
    </row>
    <row r="259" spans="1:3">
      <c r="A259" s="150">
        <v>6306</v>
      </c>
      <c r="B259" s="150">
        <v>7</v>
      </c>
      <c r="C259" s="149" t="str">
        <f t="shared" si="4"/>
        <v>WA</v>
      </c>
    </row>
    <row r="260" spans="1:3">
      <c r="A260" s="150">
        <v>6308</v>
      </c>
      <c r="B260" s="150">
        <v>7</v>
      </c>
      <c r="C260" s="149" t="str">
        <f t="shared" si="4"/>
        <v>WA</v>
      </c>
    </row>
    <row r="261" spans="1:3">
      <c r="A261" s="150">
        <v>6390</v>
      </c>
      <c r="B261" s="150">
        <v>7</v>
      </c>
      <c r="C261" s="149" t="str">
        <f t="shared" si="4"/>
        <v>WA</v>
      </c>
    </row>
    <row r="262" spans="1:3">
      <c r="A262" s="150">
        <v>6391</v>
      </c>
      <c r="B262" s="150">
        <v>7</v>
      </c>
      <c r="C262" s="149" t="str">
        <f t="shared" si="4"/>
        <v>WA</v>
      </c>
    </row>
    <row r="263" spans="1:3">
      <c r="A263" s="150">
        <v>6392</v>
      </c>
      <c r="B263" s="150">
        <v>7</v>
      </c>
      <c r="C263" s="149" t="str">
        <f t="shared" si="4"/>
        <v>WA</v>
      </c>
    </row>
    <row r="264" spans="1:3">
      <c r="A264" s="150">
        <v>6393</v>
      </c>
      <c r="B264" s="150">
        <v>7</v>
      </c>
      <c r="C264" s="149" t="str">
        <f t="shared" si="4"/>
        <v>WA</v>
      </c>
    </row>
    <row r="265" spans="1:3">
      <c r="A265" s="150">
        <v>6401</v>
      </c>
      <c r="B265" s="150">
        <v>7</v>
      </c>
      <c r="C265" s="149" t="str">
        <f t="shared" si="4"/>
        <v>WA</v>
      </c>
    </row>
    <row r="266" spans="1:3">
      <c r="A266" s="150">
        <v>6403</v>
      </c>
      <c r="B266" s="150">
        <v>7</v>
      </c>
      <c r="C266" s="149" t="str">
        <f t="shared" si="4"/>
        <v>WA</v>
      </c>
    </row>
    <row r="267" spans="1:3">
      <c r="A267" s="150">
        <v>6405</v>
      </c>
      <c r="B267" s="150">
        <v>7</v>
      </c>
      <c r="C267" s="149" t="str">
        <f t="shared" si="4"/>
        <v>WA</v>
      </c>
    </row>
    <row r="268" spans="1:3">
      <c r="A268" s="150">
        <v>6409</v>
      </c>
      <c r="B268" s="150">
        <v>7</v>
      </c>
      <c r="C268" s="149" t="str">
        <f t="shared" si="4"/>
        <v>WA</v>
      </c>
    </row>
    <row r="269" spans="1:3">
      <c r="A269" s="150">
        <v>6460</v>
      </c>
      <c r="B269" s="150">
        <v>7</v>
      </c>
      <c r="C269" s="149" t="str">
        <f t="shared" si="4"/>
        <v>WA</v>
      </c>
    </row>
    <row r="270" spans="1:3">
      <c r="A270" s="150">
        <v>6461</v>
      </c>
      <c r="B270" s="150">
        <v>7</v>
      </c>
      <c r="C270" s="149" t="str">
        <f t="shared" si="4"/>
        <v>WA</v>
      </c>
    </row>
    <row r="271" spans="1:3">
      <c r="A271" s="150">
        <v>6462</v>
      </c>
      <c r="B271" s="150">
        <v>7</v>
      </c>
      <c r="C271" s="149" t="str">
        <f t="shared" si="4"/>
        <v>WA</v>
      </c>
    </row>
    <row r="272" spans="1:3">
      <c r="A272" s="150">
        <v>6464</v>
      </c>
      <c r="B272" s="150">
        <v>7</v>
      </c>
      <c r="C272" s="149" t="str">
        <f t="shared" si="4"/>
        <v>WA</v>
      </c>
    </row>
    <row r="273" spans="1:3">
      <c r="A273" s="150">
        <v>6465</v>
      </c>
      <c r="B273" s="150">
        <v>7</v>
      </c>
      <c r="C273" s="149" t="str">
        <f t="shared" si="4"/>
        <v>WA</v>
      </c>
    </row>
    <row r="274" spans="1:3">
      <c r="A274" s="150">
        <v>6466</v>
      </c>
      <c r="B274" s="150">
        <v>7</v>
      </c>
      <c r="C274" s="149" t="str">
        <f t="shared" si="4"/>
        <v>WA</v>
      </c>
    </row>
    <row r="275" spans="1:3">
      <c r="A275" s="150">
        <v>6467</v>
      </c>
      <c r="B275" s="150">
        <v>7</v>
      </c>
      <c r="C275" s="149" t="str">
        <f t="shared" si="4"/>
        <v>WA</v>
      </c>
    </row>
    <row r="276" spans="1:3">
      <c r="A276" s="150">
        <v>6468</v>
      </c>
      <c r="B276" s="150">
        <v>7</v>
      </c>
      <c r="C276" s="149" t="str">
        <f t="shared" si="4"/>
        <v>WA</v>
      </c>
    </row>
    <row r="277" spans="1:3">
      <c r="A277" s="150">
        <v>6470</v>
      </c>
      <c r="B277" s="150">
        <v>7</v>
      </c>
      <c r="C277" s="149" t="str">
        <f t="shared" si="4"/>
        <v>WA</v>
      </c>
    </row>
    <row r="278" spans="1:3">
      <c r="A278" s="150">
        <v>6472</v>
      </c>
      <c r="B278" s="150">
        <v>7</v>
      </c>
      <c r="C278" s="149" t="str">
        <f t="shared" si="4"/>
        <v>WA</v>
      </c>
    </row>
    <row r="279" spans="1:3">
      <c r="A279" s="150">
        <v>6501</v>
      </c>
      <c r="B279" s="150">
        <v>7</v>
      </c>
      <c r="C279" s="149" t="str">
        <f t="shared" si="4"/>
        <v>WA</v>
      </c>
    </row>
    <row r="280" spans="1:3">
      <c r="A280" s="150">
        <v>6503</v>
      </c>
      <c r="B280" s="150">
        <v>7</v>
      </c>
      <c r="C280" s="149" t="str">
        <f t="shared" si="4"/>
        <v>WA</v>
      </c>
    </row>
    <row r="281" spans="1:3">
      <c r="A281" s="150">
        <v>6556</v>
      </c>
      <c r="B281" s="150">
        <v>7</v>
      </c>
      <c r="C281" s="149" t="str">
        <f t="shared" si="4"/>
        <v>WA</v>
      </c>
    </row>
    <row r="282" spans="1:3">
      <c r="A282" s="150">
        <v>6558</v>
      </c>
      <c r="B282" s="150">
        <v>7</v>
      </c>
      <c r="C282" s="149" t="str">
        <f t="shared" si="4"/>
        <v>WA</v>
      </c>
    </row>
    <row r="283" spans="1:3">
      <c r="A283" s="150">
        <v>6560</v>
      </c>
      <c r="B283" s="150">
        <v>7</v>
      </c>
      <c r="C283" s="149" t="str">
        <f t="shared" si="4"/>
        <v>WA</v>
      </c>
    </row>
    <row r="284" spans="1:3">
      <c r="A284" s="150">
        <v>6562</v>
      </c>
      <c r="B284" s="150">
        <v>7</v>
      </c>
      <c r="C284" s="149" t="str">
        <f t="shared" si="4"/>
        <v>WA</v>
      </c>
    </row>
    <row r="285" spans="1:3">
      <c r="A285" s="150">
        <v>6564</v>
      </c>
      <c r="B285" s="150">
        <v>7</v>
      </c>
      <c r="C285" s="149" t="str">
        <f t="shared" si="4"/>
        <v>WA</v>
      </c>
    </row>
    <row r="286" spans="1:3">
      <c r="A286" s="150">
        <v>6566</v>
      </c>
      <c r="B286" s="150">
        <v>7</v>
      </c>
      <c r="C286" s="149" t="str">
        <f t="shared" si="4"/>
        <v>WA</v>
      </c>
    </row>
    <row r="287" spans="1:3">
      <c r="A287" s="150">
        <v>6567</v>
      </c>
      <c r="B287" s="150">
        <v>7</v>
      </c>
      <c r="C287" s="149" t="str">
        <f t="shared" si="4"/>
        <v>WA</v>
      </c>
    </row>
    <row r="288" spans="1:3">
      <c r="A288" s="150">
        <v>6568</v>
      </c>
      <c r="B288" s="150">
        <v>7</v>
      </c>
      <c r="C288" s="149" t="str">
        <f t="shared" si="4"/>
        <v>WA</v>
      </c>
    </row>
    <row r="289" spans="1:3">
      <c r="A289" s="150">
        <v>6569</v>
      </c>
      <c r="B289" s="150">
        <v>7</v>
      </c>
      <c r="C289" s="149" t="str">
        <f t="shared" si="4"/>
        <v>WA</v>
      </c>
    </row>
    <row r="290" spans="1:3">
      <c r="A290" s="150">
        <v>6571</v>
      </c>
      <c r="B290" s="150">
        <v>7</v>
      </c>
      <c r="C290" s="149" t="str">
        <f t="shared" si="4"/>
        <v>WA</v>
      </c>
    </row>
    <row r="291" spans="1:3">
      <c r="A291" s="150">
        <v>6572</v>
      </c>
      <c r="B291" s="150">
        <v>7</v>
      </c>
      <c r="C291" s="149" t="str">
        <f t="shared" si="4"/>
        <v>WA</v>
      </c>
    </row>
    <row r="292" spans="1:3">
      <c r="A292" s="150">
        <v>6803</v>
      </c>
      <c r="B292" s="150">
        <v>7</v>
      </c>
      <c r="C292" s="149" t="str">
        <f t="shared" si="4"/>
        <v>WA</v>
      </c>
    </row>
    <row r="293" spans="1:3">
      <c r="A293" s="150">
        <v>6809</v>
      </c>
      <c r="B293" s="150">
        <v>7</v>
      </c>
      <c r="C293" s="149" t="str">
        <f t="shared" si="4"/>
        <v>WA</v>
      </c>
    </row>
    <row r="294" spans="1:3">
      <c r="A294" s="150">
        <v>6812</v>
      </c>
      <c r="B294" s="150">
        <v>7</v>
      </c>
      <c r="C294" s="149" t="str">
        <f t="shared" si="4"/>
        <v>WA</v>
      </c>
    </row>
    <row r="295" spans="1:3">
      <c r="A295" s="150">
        <v>6817</v>
      </c>
      <c r="B295" s="150">
        <v>7</v>
      </c>
      <c r="C295" s="149" t="str">
        <f t="shared" si="4"/>
        <v>WA</v>
      </c>
    </row>
    <row r="296" spans="1:3">
      <c r="A296" s="150">
        <v>6820</v>
      </c>
      <c r="B296" s="150">
        <v>7</v>
      </c>
      <c r="C296" s="149" t="str">
        <f t="shared" si="4"/>
        <v>WA</v>
      </c>
    </row>
    <row r="297" spans="1:3">
      <c r="A297" s="150">
        <v>6824</v>
      </c>
      <c r="B297" s="150">
        <v>7</v>
      </c>
      <c r="C297" s="149" t="str">
        <f t="shared" si="4"/>
        <v>WA</v>
      </c>
    </row>
    <row r="298" spans="1:3">
      <c r="A298" s="150">
        <v>6825</v>
      </c>
      <c r="B298" s="150">
        <v>7</v>
      </c>
      <c r="C298" s="149" t="str">
        <f t="shared" si="4"/>
        <v>WA</v>
      </c>
    </row>
    <row r="299" spans="1:3">
      <c r="A299" s="150">
        <v>6826</v>
      </c>
      <c r="B299" s="150">
        <v>7</v>
      </c>
      <c r="C299" s="149" t="str">
        <f t="shared" si="4"/>
        <v>WA</v>
      </c>
    </row>
    <row r="300" spans="1:3">
      <c r="A300" s="150">
        <v>6827</v>
      </c>
      <c r="B300" s="150">
        <v>7</v>
      </c>
      <c r="C300" s="149" t="str">
        <f t="shared" si="4"/>
        <v>WA</v>
      </c>
    </row>
    <row r="301" spans="1:3">
      <c r="A301" s="150">
        <v>6828</v>
      </c>
      <c r="B301" s="150">
        <v>7</v>
      </c>
      <c r="C301" s="149" t="str">
        <f t="shared" si="4"/>
        <v>WA</v>
      </c>
    </row>
    <row r="302" spans="1:3">
      <c r="A302" s="150">
        <v>6829</v>
      </c>
      <c r="B302" s="150">
        <v>7</v>
      </c>
      <c r="C302" s="149" t="str">
        <f t="shared" si="4"/>
        <v>WA</v>
      </c>
    </row>
    <row r="303" spans="1:3">
      <c r="A303" s="150">
        <v>6830</v>
      </c>
      <c r="B303" s="150">
        <v>7</v>
      </c>
      <c r="C303" s="149" t="str">
        <f t="shared" si="4"/>
        <v>WA</v>
      </c>
    </row>
    <row r="304" spans="1:3">
      <c r="A304" s="150">
        <v>6831</v>
      </c>
      <c r="B304" s="150">
        <v>7</v>
      </c>
      <c r="C304" s="149" t="str">
        <f t="shared" si="4"/>
        <v>WA</v>
      </c>
    </row>
    <row r="305" spans="1:3">
      <c r="A305" s="150">
        <v>6832</v>
      </c>
      <c r="B305" s="150">
        <v>7</v>
      </c>
      <c r="C305" s="149" t="str">
        <f t="shared" si="4"/>
        <v>WA</v>
      </c>
    </row>
    <row r="306" spans="1:3">
      <c r="A306" s="150">
        <v>6833</v>
      </c>
      <c r="B306" s="150">
        <v>7</v>
      </c>
      <c r="C306" s="149" t="str">
        <f t="shared" si="4"/>
        <v>WA</v>
      </c>
    </row>
    <row r="307" spans="1:3">
      <c r="A307" s="150">
        <v>6834</v>
      </c>
      <c r="B307" s="150">
        <v>7</v>
      </c>
      <c r="C307" s="149" t="str">
        <f t="shared" si="4"/>
        <v>WA</v>
      </c>
    </row>
    <row r="308" spans="1:3">
      <c r="A308" s="150">
        <v>6836</v>
      </c>
      <c r="B308" s="150">
        <v>7</v>
      </c>
      <c r="C308" s="149" t="str">
        <f t="shared" si="4"/>
        <v>WA</v>
      </c>
    </row>
    <row r="309" spans="1:3">
      <c r="A309" s="150">
        <v>6837</v>
      </c>
      <c r="B309" s="150">
        <v>7</v>
      </c>
      <c r="C309" s="149" t="str">
        <f t="shared" si="4"/>
        <v>WA</v>
      </c>
    </row>
    <row r="310" spans="1:3">
      <c r="A310" s="150">
        <v>6838</v>
      </c>
      <c r="B310" s="150">
        <v>7</v>
      </c>
      <c r="C310" s="149" t="str">
        <f t="shared" si="4"/>
        <v>WA</v>
      </c>
    </row>
    <row r="311" spans="1:3">
      <c r="A311" s="150">
        <v>6839</v>
      </c>
      <c r="B311" s="150">
        <v>7</v>
      </c>
      <c r="C311" s="149" t="str">
        <f t="shared" si="4"/>
        <v>WA</v>
      </c>
    </row>
    <row r="312" spans="1:3">
      <c r="A312" s="150">
        <v>6840</v>
      </c>
      <c r="B312" s="150">
        <v>7</v>
      </c>
      <c r="C312" s="149" t="str">
        <f t="shared" si="4"/>
        <v>WA</v>
      </c>
    </row>
    <row r="313" spans="1:3">
      <c r="A313" s="150">
        <v>6841</v>
      </c>
      <c r="B313" s="150">
        <v>7</v>
      </c>
      <c r="C313" s="149" t="str">
        <f t="shared" si="4"/>
        <v>WA</v>
      </c>
    </row>
    <row r="314" spans="1:3">
      <c r="A314" s="150">
        <v>6842</v>
      </c>
      <c r="B314" s="150">
        <v>7</v>
      </c>
      <c r="C314" s="149" t="str">
        <f t="shared" si="4"/>
        <v>WA</v>
      </c>
    </row>
    <row r="315" spans="1:3">
      <c r="A315" s="150">
        <v>6843</v>
      </c>
      <c r="B315" s="150">
        <v>7</v>
      </c>
      <c r="C315" s="149" t="str">
        <f t="shared" si="4"/>
        <v>WA</v>
      </c>
    </row>
    <row r="316" spans="1:3">
      <c r="A316" s="150">
        <v>6844</v>
      </c>
      <c r="B316" s="150">
        <v>7</v>
      </c>
      <c r="C316" s="149" t="str">
        <f t="shared" si="4"/>
        <v>WA</v>
      </c>
    </row>
    <row r="317" spans="1:3">
      <c r="A317" s="150">
        <v>6845</v>
      </c>
      <c r="B317" s="150">
        <v>7</v>
      </c>
      <c r="C317" s="149" t="str">
        <f t="shared" si="4"/>
        <v>WA</v>
      </c>
    </row>
    <row r="318" spans="1:3">
      <c r="A318" s="150">
        <v>6846</v>
      </c>
      <c r="B318" s="150">
        <v>7</v>
      </c>
      <c r="C318" s="149" t="str">
        <f t="shared" si="4"/>
        <v>WA</v>
      </c>
    </row>
    <row r="319" spans="1:3">
      <c r="A319" s="150">
        <v>6847</v>
      </c>
      <c r="B319" s="150">
        <v>7</v>
      </c>
      <c r="C319" s="149" t="str">
        <f t="shared" si="4"/>
        <v>WA</v>
      </c>
    </row>
    <row r="320" spans="1:3">
      <c r="A320" s="150">
        <v>6848</v>
      </c>
      <c r="B320" s="150">
        <v>7</v>
      </c>
      <c r="C320" s="149" t="str">
        <f t="shared" si="4"/>
        <v>WA</v>
      </c>
    </row>
    <row r="321" spans="1:3">
      <c r="A321" s="150">
        <v>6849</v>
      </c>
      <c r="B321" s="150">
        <v>7</v>
      </c>
      <c r="C321" s="149" t="str">
        <f t="shared" si="4"/>
        <v>WA</v>
      </c>
    </row>
    <row r="322" spans="1:3">
      <c r="A322" s="150">
        <v>6850</v>
      </c>
      <c r="B322" s="150">
        <v>7</v>
      </c>
      <c r="C322" s="149" t="str">
        <f t="shared" ref="C322:C385" si="5">IF(OR(A322&lt;=299,AND(A322&lt;3000,A322&gt;=1000)),"NSW",IF(AND(A322&lt;=999,A322&gt;=800),"NT",IF(OR(AND(A322&lt;=8999,A322&gt;=8000),AND(A322&lt;=3999,A322&gt;=3000)),"VIC",IF(OR(AND(A322&lt;=9999,A322&gt;=9000),AND(A322&lt;=4999,A322&gt;=4000)),"QLD",IF(AND(A322&lt;=5999,A322&gt;=5000),"SA",IF(AND(A322&lt;=6999,A322&gt;=6000),"WA","TAS"))))))</f>
        <v>WA</v>
      </c>
    </row>
    <row r="323" spans="1:3">
      <c r="A323" s="150">
        <v>6851</v>
      </c>
      <c r="B323" s="150">
        <v>7</v>
      </c>
      <c r="C323" s="149" t="str">
        <f t="shared" si="5"/>
        <v>WA</v>
      </c>
    </row>
    <row r="324" spans="1:3">
      <c r="A324" s="150">
        <v>6865</v>
      </c>
      <c r="B324" s="150">
        <v>7</v>
      </c>
      <c r="C324" s="149" t="str">
        <f t="shared" si="5"/>
        <v>WA</v>
      </c>
    </row>
    <row r="325" spans="1:3">
      <c r="A325" s="150">
        <v>6872</v>
      </c>
      <c r="B325" s="150">
        <v>7</v>
      </c>
      <c r="C325" s="149" t="str">
        <f t="shared" si="5"/>
        <v>WA</v>
      </c>
    </row>
    <row r="326" spans="1:3">
      <c r="A326" s="150">
        <v>6873</v>
      </c>
      <c r="B326" s="150">
        <v>7</v>
      </c>
      <c r="C326" s="149" t="str">
        <f t="shared" si="5"/>
        <v>WA</v>
      </c>
    </row>
    <row r="327" spans="1:3">
      <c r="A327" s="150">
        <v>6892</v>
      </c>
      <c r="B327" s="150">
        <v>7</v>
      </c>
      <c r="C327" s="149" t="str">
        <f t="shared" si="5"/>
        <v>WA</v>
      </c>
    </row>
    <row r="328" spans="1:3">
      <c r="A328" s="150">
        <v>6893</v>
      </c>
      <c r="B328" s="150">
        <v>7</v>
      </c>
      <c r="C328" s="149" t="str">
        <f t="shared" si="5"/>
        <v>WA</v>
      </c>
    </row>
    <row r="329" spans="1:3">
      <c r="A329" s="150">
        <v>6900</v>
      </c>
      <c r="B329" s="150">
        <v>7</v>
      </c>
      <c r="C329" s="149" t="str">
        <f t="shared" si="5"/>
        <v>WA</v>
      </c>
    </row>
    <row r="330" spans="1:3">
      <c r="A330" s="150">
        <v>6901</v>
      </c>
      <c r="B330" s="150">
        <v>7</v>
      </c>
      <c r="C330" s="149" t="str">
        <f t="shared" si="5"/>
        <v>WA</v>
      </c>
    </row>
    <row r="331" spans="1:3">
      <c r="A331" s="150">
        <v>6902</v>
      </c>
      <c r="B331" s="150">
        <v>7</v>
      </c>
      <c r="C331" s="149" t="str">
        <f t="shared" si="5"/>
        <v>WA</v>
      </c>
    </row>
    <row r="332" spans="1:3">
      <c r="A332" s="150">
        <v>6903</v>
      </c>
      <c r="B332" s="150">
        <v>7</v>
      </c>
      <c r="C332" s="149" t="str">
        <f t="shared" si="5"/>
        <v>WA</v>
      </c>
    </row>
    <row r="333" spans="1:3">
      <c r="A333" s="150">
        <v>6904</v>
      </c>
      <c r="B333" s="150">
        <v>7</v>
      </c>
      <c r="C333" s="149" t="str">
        <f t="shared" si="5"/>
        <v>WA</v>
      </c>
    </row>
    <row r="334" spans="1:3">
      <c r="A334" s="150">
        <v>6905</v>
      </c>
      <c r="B334" s="150">
        <v>7</v>
      </c>
      <c r="C334" s="149" t="str">
        <f t="shared" si="5"/>
        <v>WA</v>
      </c>
    </row>
    <row r="335" spans="1:3">
      <c r="A335" s="150">
        <v>6906</v>
      </c>
      <c r="B335" s="150">
        <v>7</v>
      </c>
      <c r="C335" s="149" t="str">
        <f t="shared" si="5"/>
        <v>WA</v>
      </c>
    </row>
    <row r="336" spans="1:3">
      <c r="A336" s="150">
        <v>6907</v>
      </c>
      <c r="B336" s="150">
        <v>7</v>
      </c>
      <c r="C336" s="149" t="str">
        <f t="shared" si="5"/>
        <v>WA</v>
      </c>
    </row>
    <row r="337" spans="1:3">
      <c r="A337" s="150">
        <v>6909</v>
      </c>
      <c r="B337" s="150">
        <v>7</v>
      </c>
      <c r="C337" s="149" t="str">
        <f t="shared" si="5"/>
        <v>WA</v>
      </c>
    </row>
    <row r="338" spans="1:3">
      <c r="A338" s="150">
        <v>6910</v>
      </c>
      <c r="B338" s="150">
        <v>7</v>
      </c>
      <c r="C338" s="149" t="str">
        <f t="shared" si="5"/>
        <v>WA</v>
      </c>
    </row>
    <row r="339" spans="1:3">
      <c r="A339" s="150">
        <v>6911</v>
      </c>
      <c r="B339" s="150">
        <v>7</v>
      </c>
      <c r="C339" s="149" t="str">
        <f t="shared" si="5"/>
        <v>WA</v>
      </c>
    </row>
    <row r="340" spans="1:3">
      <c r="A340" s="150">
        <v>6912</v>
      </c>
      <c r="B340" s="150">
        <v>7</v>
      </c>
      <c r="C340" s="149" t="str">
        <f t="shared" si="5"/>
        <v>WA</v>
      </c>
    </row>
    <row r="341" spans="1:3">
      <c r="A341" s="150">
        <v>6913</v>
      </c>
      <c r="B341" s="150">
        <v>7</v>
      </c>
      <c r="C341" s="149" t="str">
        <f t="shared" si="5"/>
        <v>WA</v>
      </c>
    </row>
    <row r="342" spans="1:3">
      <c r="A342" s="150">
        <v>6914</v>
      </c>
      <c r="B342" s="150">
        <v>7</v>
      </c>
      <c r="C342" s="149" t="str">
        <f t="shared" si="5"/>
        <v>WA</v>
      </c>
    </row>
    <row r="343" spans="1:3">
      <c r="A343" s="150">
        <v>6915</v>
      </c>
      <c r="B343" s="150">
        <v>7</v>
      </c>
      <c r="C343" s="149" t="str">
        <f t="shared" si="5"/>
        <v>WA</v>
      </c>
    </row>
    <row r="344" spans="1:3">
      <c r="A344" s="150">
        <v>6916</v>
      </c>
      <c r="B344" s="150">
        <v>7</v>
      </c>
      <c r="C344" s="149" t="str">
        <f t="shared" si="5"/>
        <v>WA</v>
      </c>
    </row>
    <row r="345" spans="1:3">
      <c r="A345" s="150">
        <v>6917</v>
      </c>
      <c r="B345" s="150">
        <v>7</v>
      </c>
      <c r="C345" s="149" t="str">
        <f t="shared" si="5"/>
        <v>WA</v>
      </c>
    </row>
    <row r="346" spans="1:3">
      <c r="A346" s="150">
        <v>6918</v>
      </c>
      <c r="B346" s="150">
        <v>7</v>
      </c>
      <c r="C346" s="149" t="str">
        <f t="shared" si="5"/>
        <v>WA</v>
      </c>
    </row>
    <row r="347" spans="1:3">
      <c r="A347" s="150">
        <v>6919</v>
      </c>
      <c r="B347" s="150">
        <v>7</v>
      </c>
      <c r="C347" s="149" t="str">
        <f t="shared" si="5"/>
        <v>WA</v>
      </c>
    </row>
    <row r="348" spans="1:3">
      <c r="A348" s="150">
        <v>6920</v>
      </c>
      <c r="B348" s="150">
        <v>7</v>
      </c>
      <c r="C348" s="149" t="str">
        <f t="shared" si="5"/>
        <v>WA</v>
      </c>
    </row>
    <row r="349" spans="1:3">
      <c r="A349" s="150">
        <v>6921</v>
      </c>
      <c r="B349" s="150">
        <v>7</v>
      </c>
      <c r="C349" s="149" t="str">
        <f t="shared" si="5"/>
        <v>WA</v>
      </c>
    </row>
    <row r="350" spans="1:3">
      <c r="A350" s="150">
        <v>6922</v>
      </c>
      <c r="B350" s="150">
        <v>7</v>
      </c>
      <c r="C350" s="149" t="str">
        <f t="shared" si="5"/>
        <v>WA</v>
      </c>
    </row>
    <row r="351" spans="1:3">
      <c r="A351" s="150">
        <v>6923</v>
      </c>
      <c r="B351" s="150">
        <v>7</v>
      </c>
      <c r="C351" s="149" t="str">
        <f t="shared" si="5"/>
        <v>WA</v>
      </c>
    </row>
    <row r="352" spans="1:3">
      <c r="A352" s="150">
        <v>6924</v>
      </c>
      <c r="B352" s="150">
        <v>7</v>
      </c>
      <c r="C352" s="149" t="str">
        <f t="shared" si="5"/>
        <v>WA</v>
      </c>
    </row>
    <row r="353" spans="1:3">
      <c r="A353" s="150">
        <v>6925</v>
      </c>
      <c r="B353" s="150">
        <v>7</v>
      </c>
      <c r="C353" s="149" t="str">
        <f t="shared" si="5"/>
        <v>WA</v>
      </c>
    </row>
    <row r="354" spans="1:3">
      <c r="A354" s="150">
        <v>6926</v>
      </c>
      <c r="B354" s="150">
        <v>7</v>
      </c>
      <c r="C354" s="149" t="str">
        <f t="shared" si="5"/>
        <v>WA</v>
      </c>
    </row>
    <row r="355" spans="1:3">
      <c r="A355" s="150">
        <v>6927</v>
      </c>
      <c r="B355" s="150">
        <v>7</v>
      </c>
      <c r="C355" s="149" t="str">
        <f t="shared" si="5"/>
        <v>WA</v>
      </c>
    </row>
    <row r="356" spans="1:3">
      <c r="A356" s="150">
        <v>6928</v>
      </c>
      <c r="B356" s="150">
        <v>7</v>
      </c>
      <c r="C356" s="149" t="str">
        <f t="shared" si="5"/>
        <v>WA</v>
      </c>
    </row>
    <row r="357" spans="1:3">
      <c r="A357" s="150">
        <v>6929</v>
      </c>
      <c r="B357" s="150">
        <v>7</v>
      </c>
      <c r="C357" s="149" t="str">
        <f t="shared" si="5"/>
        <v>WA</v>
      </c>
    </row>
    <row r="358" spans="1:3">
      <c r="A358" s="150">
        <v>6931</v>
      </c>
      <c r="B358" s="150">
        <v>7</v>
      </c>
      <c r="C358" s="149" t="str">
        <f t="shared" si="5"/>
        <v>WA</v>
      </c>
    </row>
    <row r="359" spans="1:3">
      <c r="A359" s="150">
        <v>6932</v>
      </c>
      <c r="B359" s="150">
        <v>7</v>
      </c>
      <c r="C359" s="149" t="str">
        <f t="shared" si="5"/>
        <v>WA</v>
      </c>
    </row>
    <row r="360" spans="1:3">
      <c r="A360" s="150">
        <v>6933</v>
      </c>
      <c r="B360" s="150">
        <v>7</v>
      </c>
      <c r="C360" s="149" t="str">
        <f t="shared" si="5"/>
        <v>WA</v>
      </c>
    </row>
    <row r="361" spans="1:3">
      <c r="A361" s="150">
        <v>6934</v>
      </c>
      <c r="B361" s="150">
        <v>7</v>
      </c>
      <c r="C361" s="149" t="str">
        <f t="shared" si="5"/>
        <v>WA</v>
      </c>
    </row>
    <row r="362" spans="1:3">
      <c r="A362" s="150">
        <v>6935</v>
      </c>
      <c r="B362" s="150">
        <v>7</v>
      </c>
      <c r="C362" s="149" t="str">
        <f t="shared" si="5"/>
        <v>WA</v>
      </c>
    </row>
    <row r="363" spans="1:3">
      <c r="A363" s="150">
        <v>6936</v>
      </c>
      <c r="B363" s="150">
        <v>7</v>
      </c>
      <c r="C363" s="149" t="str">
        <f t="shared" si="5"/>
        <v>WA</v>
      </c>
    </row>
    <row r="364" spans="1:3">
      <c r="A364" s="150">
        <v>6937</v>
      </c>
      <c r="B364" s="150">
        <v>7</v>
      </c>
      <c r="C364" s="149" t="str">
        <f t="shared" si="5"/>
        <v>WA</v>
      </c>
    </row>
    <row r="365" spans="1:3">
      <c r="A365" s="150">
        <v>6938</v>
      </c>
      <c r="B365" s="150">
        <v>7</v>
      </c>
      <c r="C365" s="149" t="str">
        <f t="shared" si="5"/>
        <v>WA</v>
      </c>
    </row>
    <row r="366" spans="1:3">
      <c r="A366" s="150">
        <v>6939</v>
      </c>
      <c r="B366" s="150">
        <v>7</v>
      </c>
      <c r="C366" s="149" t="str">
        <f t="shared" si="5"/>
        <v>WA</v>
      </c>
    </row>
    <row r="367" spans="1:3">
      <c r="A367" s="150">
        <v>6940</v>
      </c>
      <c r="B367" s="150">
        <v>7</v>
      </c>
      <c r="C367" s="149" t="str">
        <f t="shared" si="5"/>
        <v>WA</v>
      </c>
    </row>
    <row r="368" spans="1:3">
      <c r="A368" s="150">
        <v>6941</v>
      </c>
      <c r="B368" s="150">
        <v>7</v>
      </c>
      <c r="C368" s="149" t="str">
        <f t="shared" si="5"/>
        <v>WA</v>
      </c>
    </row>
    <row r="369" spans="1:3">
      <c r="A369" s="150">
        <v>6942</v>
      </c>
      <c r="B369" s="150">
        <v>7</v>
      </c>
      <c r="C369" s="149" t="str">
        <f t="shared" si="5"/>
        <v>WA</v>
      </c>
    </row>
    <row r="370" spans="1:3">
      <c r="A370" s="150">
        <v>6943</v>
      </c>
      <c r="B370" s="150">
        <v>7</v>
      </c>
      <c r="C370" s="149" t="str">
        <f t="shared" si="5"/>
        <v>WA</v>
      </c>
    </row>
    <row r="371" spans="1:3">
      <c r="A371" s="150">
        <v>6944</v>
      </c>
      <c r="B371" s="150">
        <v>7</v>
      </c>
      <c r="C371" s="149" t="str">
        <f t="shared" si="5"/>
        <v>WA</v>
      </c>
    </row>
    <row r="372" spans="1:3">
      <c r="A372" s="150">
        <v>6945</v>
      </c>
      <c r="B372" s="150">
        <v>7</v>
      </c>
      <c r="C372" s="149" t="str">
        <f t="shared" si="5"/>
        <v>WA</v>
      </c>
    </row>
    <row r="373" spans="1:3">
      <c r="A373" s="150">
        <v>6946</v>
      </c>
      <c r="B373" s="150">
        <v>7</v>
      </c>
      <c r="C373" s="149" t="str">
        <f t="shared" si="5"/>
        <v>WA</v>
      </c>
    </row>
    <row r="374" spans="1:3">
      <c r="A374" s="150">
        <v>6947</v>
      </c>
      <c r="B374" s="150">
        <v>7</v>
      </c>
      <c r="C374" s="149" t="str">
        <f t="shared" si="5"/>
        <v>WA</v>
      </c>
    </row>
    <row r="375" spans="1:3">
      <c r="A375" s="150">
        <v>6951</v>
      </c>
      <c r="B375" s="150">
        <v>7</v>
      </c>
      <c r="C375" s="149" t="str">
        <f t="shared" si="5"/>
        <v>WA</v>
      </c>
    </row>
    <row r="376" spans="1:3">
      <c r="A376" s="150">
        <v>6952</v>
      </c>
      <c r="B376" s="150">
        <v>7</v>
      </c>
      <c r="C376" s="149" t="str">
        <f t="shared" si="5"/>
        <v>WA</v>
      </c>
    </row>
    <row r="377" spans="1:3">
      <c r="A377" s="150">
        <v>6953</v>
      </c>
      <c r="B377" s="150">
        <v>7</v>
      </c>
      <c r="C377" s="149" t="str">
        <f t="shared" si="5"/>
        <v>WA</v>
      </c>
    </row>
    <row r="378" spans="1:3">
      <c r="A378" s="150">
        <v>6954</v>
      </c>
      <c r="B378" s="150">
        <v>7</v>
      </c>
      <c r="C378" s="149" t="str">
        <f t="shared" si="5"/>
        <v>WA</v>
      </c>
    </row>
    <row r="379" spans="1:3">
      <c r="A379" s="150">
        <v>6955</v>
      </c>
      <c r="B379" s="150">
        <v>7</v>
      </c>
      <c r="C379" s="149" t="str">
        <f t="shared" si="5"/>
        <v>WA</v>
      </c>
    </row>
    <row r="380" spans="1:3">
      <c r="A380" s="150">
        <v>6956</v>
      </c>
      <c r="B380" s="150">
        <v>7</v>
      </c>
      <c r="C380" s="149" t="str">
        <f t="shared" si="5"/>
        <v>WA</v>
      </c>
    </row>
    <row r="381" spans="1:3">
      <c r="A381" s="150">
        <v>6957</v>
      </c>
      <c r="B381" s="150">
        <v>7</v>
      </c>
      <c r="C381" s="149" t="str">
        <f t="shared" si="5"/>
        <v>WA</v>
      </c>
    </row>
    <row r="382" spans="1:3">
      <c r="A382" s="150">
        <v>6958</v>
      </c>
      <c r="B382" s="150">
        <v>7</v>
      </c>
      <c r="C382" s="149" t="str">
        <f t="shared" si="5"/>
        <v>WA</v>
      </c>
    </row>
    <row r="383" spans="1:3">
      <c r="A383" s="150">
        <v>6959</v>
      </c>
      <c r="B383" s="150">
        <v>7</v>
      </c>
      <c r="C383" s="149" t="str">
        <f t="shared" si="5"/>
        <v>WA</v>
      </c>
    </row>
    <row r="384" spans="1:3">
      <c r="A384" s="150">
        <v>6960</v>
      </c>
      <c r="B384" s="150">
        <v>7</v>
      </c>
      <c r="C384" s="149" t="str">
        <f t="shared" si="5"/>
        <v>WA</v>
      </c>
    </row>
    <row r="385" spans="1:3">
      <c r="A385" s="150">
        <v>6961</v>
      </c>
      <c r="B385" s="150">
        <v>7</v>
      </c>
      <c r="C385" s="149" t="str">
        <f t="shared" si="5"/>
        <v>WA</v>
      </c>
    </row>
    <row r="386" spans="1:3">
      <c r="A386" s="150">
        <v>6962</v>
      </c>
      <c r="B386" s="150">
        <v>7</v>
      </c>
      <c r="C386" s="149" t="str">
        <f t="shared" ref="C386:C449" si="6">IF(OR(A386&lt;=299,AND(A386&lt;3000,A386&gt;=1000)),"NSW",IF(AND(A386&lt;=999,A386&gt;=800),"NT",IF(OR(AND(A386&lt;=8999,A386&gt;=8000),AND(A386&lt;=3999,A386&gt;=3000)),"VIC",IF(OR(AND(A386&lt;=9999,A386&gt;=9000),AND(A386&lt;=4999,A386&gt;=4000)),"QLD",IF(AND(A386&lt;=5999,A386&gt;=5000),"SA",IF(AND(A386&lt;=6999,A386&gt;=6000),"WA","TAS"))))))</f>
        <v>WA</v>
      </c>
    </row>
    <row r="387" spans="1:3">
      <c r="A387" s="150">
        <v>6963</v>
      </c>
      <c r="B387" s="150">
        <v>7</v>
      </c>
      <c r="C387" s="149" t="str">
        <f t="shared" si="6"/>
        <v>WA</v>
      </c>
    </row>
    <row r="388" spans="1:3">
      <c r="A388" s="150">
        <v>6964</v>
      </c>
      <c r="B388" s="150">
        <v>7</v>
      </c>
      <c r="C388" s="149" t="str">
        <f t="shared" si="6"/>
        <v>WA</v>
      </c>
    </row>
    <row r="389" spans="1:3">
      <c r="A389" s="150">
        <v>6965</v>
      </c>
      <c r="B389" s="150">
        <v>7</v>
      </c>
      <c r="C389" s="149" t="str">
        <f t="shared" si="6"/>
        <v>WA</v>
      </c>
    </row>
    <row r="390" spans="1:3">
      <c r="A390" s="150">
        <v>6966</v>
      </c>
      <c r="B390" s="150">
        <v>7</v>
      </c>
      <c r="C390" s="149" t="str">
        <f t="shared" si="6"/>
        <v>WA</v>
      </c>
    </row>
    <row r="391" spans="1:3">
      <c r="A391" s="150">
        <v>6967</v>
      </c>
      <c r="B391" s="150">
        <v>7</v>
      </c>
      <c r="C391" s="149" t="str">
        <f t="shared" si="6"/>
        <v>WA</v>
      </c>
    </row>
    <row r="392" spans="1:3">
      <c r="A392" s="150">
        <v>6968</v>
      </c>
      <c r="B392" s="150">
        <v>7</v>
      </c>
      <c r="C392" s="149" t="str">
        <f t="shared" si="6"/>
        <v>WA</v>
      </c>
    </row>
    <row r="393" spans="1:3">
      <c r="A393" s="150">
        <v>6969</v>
      </c>
      <c r="B393" s="150">
        <v>7</v>
      </c>
      <c r="C393" s="149" t="str">
        <f t="shared" si="6"/>
        <v>WA</v>
      </c>
    </row>
    <row r="394" spans="1:3">
      <c r="A394" s="150">
        <v>6970</v>
      </c>
      <c r="B394" s="150">
        <v>7</v>
      </c>
      <c r="C394" s="149" t="str">
        <f t="shared" si="6"/>
        <v>WA</v>
      </c>
    </row>
    <row r="395" spans="1:3">
      <c r="A395" s="150">
        <v>6971</v>
      </c>
      <c r="B395" s="150">
        <v>7</v>
      </c>
      <c r="C395" s="149" t="str">
        <f t="shared" si="6"/>
        <v>WA</v>
      </c>
    </row>
    <row r="396" spans="1:3">
      <c r="A396" s="150">
        <v>6979</v>
      </c>
      <c r="B396" s="150">
        <v>7</v>
      </c>
      <c r="C396" s="149" t="str">
        <f t="shared" si="6"/>
        <v>WA</v>
      </c>
    </row>
    <row r="397" spans="1:3">
      <c r="A397" s="150">
        <v>6980</v>
      </c>
      <c r="B397" s="150">
        <v>7</v>
      </c>
      <c r="C397" s="149" t="str">
        <f t="shared" si="6"/>
        <v>WA</v>
      </c>
    </row>
    <row r="398" spans="1:3">
      <c r="A398" s="150">
        <v>6981</v>
      </c>
      <c r="B398" s="150">
        <v>7</v>
      </c>
      <c r="C398" s="149" t="str">
        <f t="shared" si="6"/>
        <v>WA</v>
      </c>
    </row>
    <row r="399" spans="1:3">
      <c r="A399" s="150">
        <v>6982</v>
      </c>
      <c r="B399" s="150">
        <v>7</v>
      </c>
      <c r="C399" s="149" t="str">
        <f t="shared" si="6"/>
        <v>WA</v>
      </c>
    </row>
    <row r="400" spans="1:3">
      <c r="A400" s="150">
        <v>6983</v>
      </c>
      <c r="B400" s="150">
        <v>7</v>
      </c>
      <c r="C400" s="149" t="str">
        <f t="shared" si="6"/>
        <v>WA</v>
      </c>
    </row>
    <row r="401" spans="1:3">
      <c r="A401" s="150">
        <v>6984</v>
      </c>
      <c r="B401" s="150">
        <v>7</v>
      </c>
      <c r="C401" s="149" t="str">
        <f t="shared" si="6"/>
        <v>WA</v>
      </c>
    </row>
    <row r="402" spans="1:3">
      <c r="A402" s="150">
        <v>6985</v>
      </c>
      <c r="B402" s="150">
        <v>7</v>
      </c>
      <c r="C402" s="149" t="str">
        <f t="shared" si="6"/>
        <v>WA</v>
      </c>
    </row>
    <row r="403" spans="1:3">
      <c r="A403" s="150">
        <v>6986</v>
      </c>
      <c r="B403" s="150">
        <v>7</v>
      </c>
      <c r="C403" s="149" t="str">
        <f t="shared" si="6"/>
        <v>WA</v>
      </c>
    </row>
    <row r="404" spans="1:3">
      <c r="A404" s="150">
        <v>6987</v>
      </c>
      <c r="B404" s="150">
        <v>7</v>
      </c>
      <c r="C404" s="149" t="str">
        <f t="shared" si="6"/>
        <v>WA</v>
      </c>
    </row>
    <row r="405" spans="1:3">
      <c r="A405" s="150">
        <v>6988</v>
      </c>
      <c r="B405" s="150">
        <v>7</v>
      </c>
      <c r="C405" s="149" t="str">
        <f t="shared" si="6"/>
        <v>WA</v>
      </c>
    </row>
    <row r="406" spans="1:3">
      <c r="A406" s="150">
        <v>6989</v>
      </c>
      <c r="B406" s="150">
        <v>7</v>
      </c>
      <c r="C406" s="149" t="str">
        <f t="shared" si="6"/>
        <v>WA</v>
      </c>
    </row>
    <row r="407" spans="1:3">
      <c r="A407" s="150">
        <v>6990</v>
      </c>
      <c r="B407" s="150">
        <v>7</v>
      </c>
      <c r="C407" s="149" t="str">
        <f t="shared" si="6"/>
        <v>WA</v>
      </c>
    </row>
    <row r="408" spans="1:3">
      <c r="A408" s="150">
        <v>6991</v>
      </c>
      <c r="B408" s="150">
        <v>7</v>
      </c>
      <c r="C408" s="149" t="str">
        <f t="shared" si="6"/>
        <v>WA</v>
      </c>
    </row>
    <row r="409" spans="1:3">
      <c r="A409" s="150">
        <v>6992</v>
      </c>
      <c r="B409" s="150">
        <v>7</v>
      </c>
      <c r="C409" s="149" t="str">
        <f t="shared" si="6"/>
        <v>WA</v>
      </c>
    </row>
    <row r="410" spans="1:3">
      <c r="A410" s="150">
        <v>6997</v>
      </c>
      <c r="B410" s="150">
        <v>7</v>
      </c>
      <c r="C410" s="149" t="str">
        <f t="shared" si="6"/>
        <v>WA</v>
      </c>
    </row>
    <row r="411" spans="1:3">
      <c r="A411" s="150">
        <v>6309</v>
      </c>
      <c r="B411" s="150">
        <v>8</v>
      </c>
      <c r="C411" s="149" t="str">
        <f t="shared" si="6"/>
        <v>WA</v>
      </c>
    </row>
    <row r="412" spans="1:3">
      <c r="A412" s="150">
        <v>6311</v>
      </c>
      <c r="B412" s="150">
        <v>8</v>
      </c>
      <c r="C412" s="149" t="str">
        <f t="shared" si="6"/>
        <v>WA</v>
      </c>
    </row>
    <row r="413" spans="1:3">
      <c r="A413" s="150">
        <v>6312</v>
      </c>
      <c r="B413" s="150">
        <v>8</v>
      </c>
      <c r="C413" s="149" t="str">
        <f t="shared" si="6"/>
        <v>WA</v>
      </c>
    </row>
    <row r="414" spans="1:3">
      <c r="A414" s="150">
        <v>6313</v>
      </c>
      <c r="B414" s="150">
        <v>8</v>
      </c>
      <c r="C414" s="149" t="str">
        <f t="shared" si="6"/>
        <v>WA</v>
      </c>
    </row>
    <row r="415" spans="1:3">
      <c r="A415" s="150">
        <v>6315</v>
      </c>
      <c r="B415" s="150">
        <v>8</v>
      </c>
      <c r="C415" s="149" t="str">
        <f t="shared" si="6"/>
        <v>WA</v>
      </c>
    </row>
    <row r="416" spans="1:3">
      <c r="A416" s="150">
        <v>6316</v>
      </c>
      <c r="B416" s="150">
        <v>8</v>
      </c>
      <c r="C416" s="149" t="str">
        <f t="shared" si="6"/>
        <v>WA</v>
      </c>
    </row>
    <row r="417" spans="1:3">
      <c r="A417" s="150">
        <v>6317</v>
      </c>
      <c r="B417" s="150">
        <v>8</v>
      </c>
      <c r="C417" s="149" t="str">
        <f t="shared" si="6"/>
        <v>WA</v>
      </c>
    </row>
    <row r="418" spans="1:3">
      <c r="A418" s="150">
        <v>6318</v>
      </c>
      <c r="B418" s="150">
        <v>8</v>
      </c>
      <c r="C418" s="149" t="str">
        <f t="shared" si="6"/>
        <v>WA</v>
      </c>
    </row>
    <row r="419" spans="1:3">
      <c r="A419" s="150">
        <v>6320</v>
      </c>
      <c r="B419" s="150">
        <v>8</v>
      </c>
      <c r="C419" s="149" t="str">
        <f t="shared" si="6"/>
        <v>WA</v>
      </c>
    </row>
    <row r="420" spans="1:3">
      <c r="A420" s="150">
        <v>6335</v>
      </c>
      <c r="B420" s="150">
        <v>8</v>
      </c>
      <c r="C420" s="149" t="str">
        <f t="shared" si="6"/>
        <v>WA</v>
      </c>
    </row>
    <row r="421" spans="1:3">
      <c r="A421" s="150">
        <v>6336</v>
      </c>
      <c r="B421" s="150">
        <v>8</v>
      </c>
      <c r="C421" s="149" t="str">
        <f t="shared" si="6"/>
        <v>WA</v>
      </c>
    </row>
    <row r="422" spans="1:3">
      <c r="A422" s="150">
        <v>6337</v>
      </c>
      <c r="B422" s="150">
        <v>8</v>
      </c>
      <c r="C422" s="149" t="str">
        <f t="shared" si="6"/>
        <v>WA</v>
      </c>
    </row>
    <row r="423" spans="1:3">
      <c r="A423" s="150">
        <v>6338</v>
      </c>
      <c r="B423" s="150">
        <v>8</v>
      </c>
      <c r="C423" s="149" t="str">
        <f t="shared" si="6"/>
        <v>WA</v>
      </c>
    </row>
    <row r="424" spans="1:3">
      <c r="A424" s="150">
        <v>6341</v>
      </c>
      <c r="B424" s="150">
        <v>8</v>
      </c>
      <c r="C424" s="149" t="str">
        <f t="shared" si="6"/>
        <v>WA</v>
      </c>
    </row>
    <row r="425" spans="1:3">
      <c r="A425" s="150">
        <v>6343</v>
      </c>
      <c r="B425" s="150">
        <v>8</v>
      </c>
      <c r="C425" s="149" t="str">
        <f t="shared" si="6"/>
        <v>WA</v>
      </c>
    </row>
    <row r="426" spans="1:3">
      <c r="A426" s="150">
        <v>6350</v>
      </c>
      <c r="B426" s="150">
        <v>8</v>
      </c>
      <c r="C426" s="149" t="str">
        <f t="shared" si="6"/>
        <v>WA</v>
      </c>
    </row>
    <row r="427" spans="1:3">
      <c r="A427" s="150">
        <v>6351</v>
      </c>
      <c r="B427" s="150">
        <v>8</v>
      </c>
      <c r="C427" s="149" t="str">
        <f t="shared" si="6"/>
        <v>WA</v>
      </c>
    </row>
    <row r="428" spans="1:3">
      <c r="A428" s="150">
        <v>6352</v>
      </c>
      <c r="B428" s="150">
        <v>8</v>
      </c>
      <c r="C428" s="149" t="str">
        <f t="shared" si="6"/>
        <v>WA</v>
      </c>
    </row>
    <row r="429" spans="1:3">
      <c r="A429" s="150">
        <v>6353</v>
      </c>
      <c r="B429" s="150">
        <v>8</v>
      </c>
      <c r="C429" s="149" t="str">
        <f t="shared" si="6"/>
        <v>WA</v>
      </c>
    </row>
    <row r="430" spans="1:3">
      <c r="A430" s="150">
        <v>6355</v>
      </c>
      <c r="B430" s="150">
        <v>8</v>
      </c>
      <c r="C430" s="149" t="str">
        <f t="shared" si="6"/>
        <v>WA</v>
      </c>
    </row>
    <row r="431" spans="1:3">
      <c r="A431" s="150">
        <v>6356</v>
      </c>
      <c r="B431" s="150">
        <v>8</v>
      </c>
      <c r="C431" s="149" t="str">
        <f t="shared" si="6"/>
        <v>WA</v>
      </c>
    </row>
    <row r="432" spans="1:3">
      <c r="A432" s="150">
        <v>6357</v>
      </c>
      <c r="B432" s="150">
        <v>8</v>
      </c>
      <c r="C432" s="149" t="str">
        <f t="shared" si="6"/>
        <v>WA</v>
      </c>
    </row>
    <row r="433" spans="1:3">
      <c r="A433" s="150">
        <v>6358</v>
      </c>
      <c r="B433" s="150">
        <v>8</v>
      </c>
      <c r="C433" s="149" t="str">
        <f t="shared" si="6"/>
        <v>WA</v>
      </c>
    </row>
    <row r="434" spans="1:3">
      <c r="A434" s="150">
        <v>6359</v>
      </c>
      <c r="B434" s="150">
        <v>8</v>
      </c>
      <c r="C434" s="149" t="str">
        <f t="shared" si="6"/>
        <v>WA</v>
      </c>
    </row>
    <row r="435" spans="1:3">
      <c r="A435" s="150">
        <v>6361</v>
      </c>
      <c r="B435" s="150">
        <v>8</v>
      </c>
      <c r="C435" s="149" t="str">
        <f t="shared" si="6"/>
        <v>WA</v>
      </c>
    </row>
    <row r="436" spans="1:3">
      <c r="A436" s="150">
        <v>6363</v>
      </c>
      <c r="B436" s="150">
        <v>8</v>
      </c>
      <c r="C436" s="149" t="str">
        <f t="shared" si="6"/>
        <v>WA</v>
      </c>
    </row>
    <row r="437" spans="1:3">
      <c r="A437" s="150">
        <v>6365</v>
      </c>
      <c r="B437" s="150">
        <v>8</v>
      </c>
      <c r="C437" s="149" t="str">
        <f t="shared" si="6"/>
        <v>WA</v>
      </c>
    </row>
    <row r="438" spans="1:3">
      <c r="A438" s="150">
        <v>6367</v>
      </c>
      <c r="B438" s="150">
        <v>8</v>
      </c>
      <c r="C438" s="149" t="str">
        <f t="shared" si="6"/>
        <v>WA</v>
      </c>
    </row>
    <row r="439" spans="1:3">
      <c r="A439" s="150">
        <v>6370</v>
      </c>
      <c r="B439" s="150">
        <v>8</v>
      </c>
      <c r="C439" s="149" t="str">
        <f t="shared" si="6"/>
        <v>WA</v>
      </c>
    </row>
    <row r="440" spans="1:3">
      <c r="A440" s="150">
        <v>6372</v>
      </c>
      <c r="B440" s="150">
        <v>8</v>
      </c>
      <c r="C440" s="149" t="str">
        <f t="shared" si="6"/>
        <v>WA</v>
      </c>
    </row>
    <row r="441" spans="1:3">
      <c r="A441" s="150">
        <v>6373</v>
      </c>
      <c r="B441" s="150">
        <v>8</v>
      </c>
      <c r="C441" s="149" t="str">
        <f t="shared" si="6"/>
        <v>WA</v>
      </c>
    </row>
    <row r="442" spans="1:3">
      <c r="A442" s="150">
        <v>6375</v>
      </c>
      <c r="B442" s="150">
        <v>8</v>
      </c>
      <c r="C442" s="149" t="str">
        <f t="shared" si="6"/>
        <v>WA</v>
      </c>
    </row>
    <row r="443" spans="1:3">
      <c r="A443" s="150">
        <v>6376</v>
      </c>
      <c r="B443" s="150">
        <v>8</v>
      </c>
      <c r="C443" s="149" t="str">
        <f t="shared" si="6"/>
        <v>WA</v>
      </c>
    </row>
    <row r="444" spans="1:3">
      <c r="A444" s="150">
        <v>6226</v>
      </c>
      <c r="B444" s="150">
        <v>9</v>
      </c>
      <c r="C444" s="149" t="str">
        <f t="shared" si="6"/>
        <v>WA</v>
      </c>
    </row>
    <row r="445" spans="1:3">
      <c r="A445" s="150">
        <v>6227</v>
      </c>
      <c r="B445" s="150">
        <v>9</v>
      </c>
      <c r="C445" s="149" t="str">
        <f t="shared" si="6"/>
        <v>WA</v>
      </c>
    </row>
    <row r="446" spans="1:3">
      <c r="A446" s="150">
        <v>6228</v>
      </c>
      <c r="B446" s="150">
        <v>9</v>
      </c>
      <c r="C446" s="149" t="str">
        <f t="shared" si="6"/>
        <v>WA</v>
      </c>
    </row>
    <row r="447" spans="1:3">
      <c r="A447" s="150">
        <v>6229</v>
      </c>
      <c r="B447" s="150">
        <v>9</v>
      </c>
      <c r="C447" s="149" t="str">
        <f t="shared" si="6"/>
        <v>WA</v>
      </c>
    </row>
    <row r="448" spans="1:3">
      <c r="A448" s="150">
        <v>6230</v>
      </c>
      <c r="B448" s="150">
        <v>9</v>
      </c>
      <c r="C448" s="149" t="str">
        <f t="shared" si="6"/>
        <v>WA</v>
      </c>
    </row>
    <row r="449" spans="1:3">
      <c r="A449" s="150">
        <v>6231</v>
      </c>
      <c r="B449" s="150">
        <v>9</v>
      </c>
      <c r="C449" s="149" t="str">
        <f t="shared" si="6"/>
        <v>WA</v>
      </c>
    </row>
    <row r="450" spans="1:3">
      <c r="A450" s="150">
        <v>6232</v>
      </c>
      <c r="B450" s="150">
        <v>9</v>
      </c>
      <c r="C450" s="149" t="str">
        <f t="shared" ref="C450:C513" si="7">IF(OR(A450&lt;=299,AND(A450&lt;3000,A450&gt;=1000)),"NSW",IF(AND(A450&lt;=999,A450&gt;=800),"NT",IF(OR(AND(A450&lt;=8999,A450&gt;=8000),AND(A450&lt;=3999,A450&gt;=3000)),"VIC",IF(OR(AND(A450&lt;=9999,A450&gt;=9000),AND(A450&lt;=4999,A450&gt;=4000)),"QLD",IF(AND(A450&lt;=5999,A450&gt;=5000),"SA",IF(AND(A450&lt;=6999,A450&gt;=6000),"WA","TAS"))))))</f>
        <v>WA</v>
      </c>
    </row>
    <row r="451" spans="1:3">
      <c r="A451" s="150">
        <v>6233</v>
      </c>
      <c r="B451" s="150">
        <v>9</v>
      </c>
      <c r="C451" s="149" t="str">
        <f t="shared" si="7"/>
        <v>WA</v>
      </c>
    </row>
    <row r="452" spans="1:3">
      <c r="A452" s="150">
        <v>6236</v>
      </c>
      <c r="B452" s="150">
        <v>9</v>
      </c>
      <c r="C452" s="149" t="str">
        <f t="shared" si="7"/>
        <v>WA</v>
      </c>
    </row>
    <row r="453" spans="1:3">
      <c r="A453" s="150">
        <v>6237</v>
      </c>
      <c r="B453" s="150">
        <v>9</v>
      </c>
      <c r="C453" s="149" t="str">
        <f t="shared" si="7"/>
        <v>WA</v>
      </c>
    </row>
    <row r="454" spans="1:3">
      <c r="A454" s="150">
        <v>6239</v>
      </c>
      <c r="B454" s="150">
        <v>9</v>
      </c>
      <c r="C454" s="149" t="str">
        <f t="shared" si="7"/>
        <v>WA</v>
      </c>
    </row>
    <row r="455" spans="1:3">
      <c r="A455" s="150">
        <v>6240</v>
      </c>
      <c r="B455" s="150">
        <v>9</v>
      </c>
      <c r="C455" s="149" t="str">
        <f t="shared" si="7"/>
        <v>WA</v>
      </c>
    </row>
    <row r="456" spans="1:3">
      <c r="A456" s="150">
        <v>6243</v>
      </c>
      <c r="B456" s="150">
        <v>9</v>
      </c>
      <c r="C456" s="149" t="str">
        <f t="shared" si="7"/>
        <v>WA</v>
      </c>
    </row>
    <row r="457" spans="1:3">
      <c r="A457" s="150">
        <v>6244</v>
      </c>
      <c r="B457" s="150">
        <v>9</v>
      </c>
      <c r="C457" s="149" t="str">
        <f t="shared" si="7"/>
        <v>WA</v>
      </c>
    </row>
    <row r="458" spans="1:3">
      <c r="A458" s="150">
        <v>6251</v>
      </c>
      <c r="B458" s="150">
        <v>9</v>
      </c>
      <c r="C458" s="149" t="str">
        <f t="shared" si="7"/>
        <v>WA</v>
      </c>
    </row>
    <row r="459" spans="1:3">
      <c r="A459" s="150">
        <v>6252</v>
      </c>
      <c r="B459" s="150">
        <v>9</v>
      </c>
      <c r="C459" s="149" t="str">
        <f t="shared" si="7"/>
        <v>WA</v>
      </c>
    </row>
    <row r="460" spans="1:3">
      <c r="A460" s="150">
        <v>6253</v>
      </c>
      <c r="B460" s="150">
        <v>9</v>
      </c>
      <c r="C460" s="149" t="str">
        <f t="shared" si="7"/>
        <v>WA</v>
      </c>
    </row>
    <row r="461" spans="1:3">
      <c r="A461" s="150">
        <v>6254</v>
      </c>
      <c r="B461" s="150">
        <v>9</v>
      </c>
      <c r="C461" s="149" t="str">
        <f t="shared" si="7"/>
        <v>WA</v>
      </c>
    </row>
    <row r="462" spans="1:3">
      <c r="A462" s="150">
        <v>6255</v>
      </c>
      <c r="B462" s="150">
        <v>9</v>
      </c>
      <c r="C462" s="149" t="str">
        <f t="shared" si="7"/>
        <v>WA</v>
      </c>
    </row>
    <row r="463" spans="1:3">
      <c r="A463" s="150">
        <v>6256</v>
      </c>
      <c r="B463" s="150">
        <v>9</v>
      </c>
      <c r="C463" s="149" t="str">
        <f t="shared" si="7"/>
        <v>WA</v>
      </c>
    </row>
    <row r="464" spans="1:3">
      <c r="A464" s="150">
        <v>6258</v>
      </c>
      <c r="B464" s="150">
        <v>9</v>
      </c>
      <c r="C464" s="149" t="str">
        <f t="shared" si="7"/>
        <v>WA</v>
      </c>
    </row>
    <row r="465" spans="1:3">
      <c r="A465" s="150">
        <v>6260</v>
      </c>
      <c r="B465" s="150">
        <v>9</v>
      </c>
      <c r="C465" s="149" t="str">
        <f t="shared" si="7"/>
        <v>WA</v>
      </c>
    </row>
    <row r="466" spans="1:3">
      <c r="A466" s="150">
        <v>6262</v>
      </c>
      <c r="B466" s="150">
        <v>9</v>
      </c>
      <c r="C466" s="149" t="str">
        <f t="shared" si="7"/>
        <v>WA</v>
      </c>
    </row>
    <row r="467" spans="1:3">
      <c r="A467" s="150">
        <v>6271</v>
      </c>
      <c r="B467" s="150">
        <v>9</v>
      </c>
      <c r="C467" s="149" t="str">
        <f t="shared" si="7"/>
        <v>WA</v>
      </c>
    </row>
    <row r="468" spans="1:3">
      <c r="A468" s="150">
        <v>6275</v>
      </c>
      <c r="B468" s="150">
        <v>9</v>
      </c>
      <c r="C468" s="149" t="str">
        <f t="shared" si="7"/>
        <v>WA</v>
      </c>
    </row>
    <row r="469" spans="1:3">
      <c r="A469" s="150">
        <v>6280</v>
      </c>
      <c r="B469" s="150">
        <v>9</v>
      </c>
      <c r="C469" s="149" t="str">
        <f t="shared" si="7"/>
        <v>WA</v>
      </c>
    </row>
    <row r="470" spans="1:3">
      <c r="A470" s="150">
        <v>6281</v>
      </c>
      <c r="B470" s="150">
        <v>9</v>
      </c>
      <c r="C470" s="149" t="str">
        <f t="shared" si="7"/>
        <v>WA</v>
      </c>
    </row>
    <row r="471" spans="1:3">
      <c r="A471" s="150">
        <v>6282</v>
      </c>
      <c r="B471" s="150">
        <v>9</v>
      </c>
      <c r="C471" s="149" t="str">
        <f t="shared" si="7"/>
        <v>WA</v>
      </c>
    </row>
    <row r="472" spans="1:3">
      <c r="A472" s="150">
        <v>6284</v>
      </c>
      <c r="B472" s="150">
        <v>9</v>
      </c>
      <c r="C472" s="149" t="str">
        <f t="shared" si="7"/>
        <v>WA</v>
      </c>
    </row>
    <row r="473" spans="1:3">
      <c r="A473" s="150">
        <v>6285</v>
      </c>
      <c r="B473" s="150">
        <v>9</v>
      </c>
      <c r="C473" s="149" t="str">
        <f t="shared" si="7"/>
        <v>WA</v>
      </c>
    </row>
    <row r="474" spans="1:3">
      <c r="A474" s="150">
        <v>6286</v>
      </c>
      <c r="B474" s="150">
        <v>9</v>
      </c>
      <c r="C474" s="149" t="str">
        <f t="shared" si="7"/>
        <v>WA</v>
      </c>
    </row>
    <row r="475" spans="1:3">
      <c r="A475" s="150">
        <v>6288</v>
      </c>
      <c r="B475" s="150">
        <v>9</v>
      </c>
      <c r="C475" s="149" t="str">
        <f t="shared" si="7"/>
        <v>WA</v>
      </c>
    </row>
    <row r="476" spans="1:3">
      <c r="A476" s="150">
        <v>6290</v>
      </c>
      <c r="B476" s="150">
        <v>9</v>
      </c>
      <c r="C476" s="149" t="str">
        <f t="shared" si="7"/>
        <v>WA</v>
      </c>
    </row>
    <row r="477" spans="1:3">
      <c r="A477" s="150">
        <v>6333</v>
      </c>
      <c r="B477" s="150">
        <v>9</v>
      </c>
      <c r="C477" s="149" t="str">
        <f t="shared" si="7"/>
        <v>WA</v>
      </c>
    </row>
    <row r="478" spans="1:3">
      <c r="A478" s="150">
        <v>6394</v>
      </c>
      <c r="B478" s="150">
        <v>9</v>
      </c>
      <c r="C478" s="149" t="str">
        <f t="shared" si="7"/>
        <v>WA</v>
      </c>
    </row>
    <row r="479" spans="1:3">
      <c r="A479" s="150">
        <v>6395</v>
      </c>
      <c r="B479" s="150">
        <v>9</v>
      </c>
      <c r="C479" s="149" t="str">
        <f t="shared" si="7"/>
        <v>WA</v>
      </c>
    </row>
    <row r="480" spans="1:3">
      <c r="A480" s="150">
        <v>6398</v>
      </c>
      <c r="B480" s="150">
        <v>9</v>
      </c>
      <c r="C480" s="149" t="str">
        <f t="shared" si="7"/>
        <v>WA</v>
      </c>
    </row>
    <row r="481" spans="1:3">
      <c r="A481" s="150">
        <v>6321</v>
      </c>
      <c r="B481" s="150">
        <v>10</v>
      </c>
      <c r="C481" s="149" t="str">
        <f t="shared" si="7"/>
        <v>WA</v>
      </c>
    </row>
    <row r="482" spans="1:3">
      <c r="A482" s="150">
        <v>6322</v>
      </c>
      <c r="B482" s="150">
        <v>10</v>
      </c>
      <c r="C482" s="149" t="str">
        <f t="shared" si="7"/>
        <v>WA</v>
      </c>
    </row>
    <row r="483" spans="1:3">
      <c r="A483" s="150">
        <v>6323</v>
      </c>
      <c r="B483" s="150">
        <v>10</v>
      </c>
      <c r="C483" s="149" t="str">
        <f t="shared" si="7"/>
        <v>WA</v>
      </c>
    </row>
    <row r="484" spans="1:3">
      <c r="A484" s="150">
        <v>6324</v>
      </c>
      <c r="B484" s="150">
        <v>10</v>
      </c>
      <c r="C484" s="149" t="str">
        <f t="shared" si="7"/>
        <v>WA</v>
      </c>
    </row>
    <row r="485" spans="1:3">
      <c r="A485" s="150">
        <v>6326</v>
      </c>
      <c r="B485" s="150">
        <v>10</v>
      </c>
      <c r="C485" s="149" t="str">
        <f t="shared" si="7"/>
        <v>WA</v>
      </c>
    </row>
    <row r="486" spans="1:3">
      <c r="A486" s="150">
        <v>6327</v>
      </c>
      <c r="B486" s="150">
        <v>10</v>
      </c>
      <c r="C486" s="149" t="str">
        <f t="shared" si="7"/>
        <v>WA</v>
      </c>
    </row>
    <row r="487" spans="1:3">
      <c r="A487" s="150">
        <v>6328</v>
      </c>
      <c r="B487" s="150">
        <v>10</v>
      </c>
      <c r="C487" s="149" t="str">
        <f t="shared" si="7"/>
        <v>WA</v>
      </c>
    </row>
    <row r="488" spans="1:3">
      <c r="A488" s="150">
        <v>6330</v>
      </c>
      <c r="B488" s="150">
        <v>10</v>
      </c>
      <c r="C488" s="149" t="str">
        <f t="shared" si="7"/>
        <v>WA</v>
      </c>
    </row>
    <row r="489" spans="1:3">
      <c r="A489" s="150">
        <v>6331</v>
      </c>
      <c r="B489" s="150">
        <v>10</v>
      </c>
      <c r="C489" s="149" t="str">
        <f t="shared" si="7"/>
        <v>WA</v>
      </c>
    </row>
    <row r="490" spans="1:3">
      <c r="A490" s="150">
        <v>6332</v>
      </c>
      <c r="B490" s="150">
        <v>10</v>
      </c>
      <c r="C490" s="149" t="str">
        <f t="shared" si="7"/>
        <v>WA</v>
      </c>
    </row>
    <row r="491" spans="1:3">
      <c r="A491" s="150">
        <v>6346</v>
      </c>
      <c r="B491" s="150">
        <v>10</v>
      </c>
      <c r="C491" s="149" t="str">
        <f t="shared" si="7"/>
        <v>WA</v>
      </c>
    </row>
    <row r="492" spans="1:3">
      <c r="A492" s="150">
        <v>6348</v>
      </c>
      <c r="B492" s="150">
        <v>10</v>
      </c>
      <c r="C492" s="149" t="str">
        <f t="shared" si="7"/>
        <v>WA</v>
      </c>
    </row>
    <row r="493" spans="1:3">
      <c r="A493" s="150">
        <v>6396</v>
      </c>
      <c r="B493" s="150">
        <v>10</v>
      </c>
      <c r="C493" s="149" t="str">
        <f t="shared" si="7"/>
        <v>WA</v>
      </c>
    </row>
    <row r="494" spans="1:3">
      <c r="A494" s="150">
        <v>6397</v>
      </c>
      <c r="B494" s="150">
        <v>10</v>
      </c>
      <c r="C494" s="149" t="str">
        <f t="shared" si="7"/>
        <v>WA</v>
      </c>
    </row>
    <row r="495" spans="1:3">
      <c r="A495" s="150">
        <v>6445</v>
      </c>
      <c r="B495" s="150">
        <v>10</v>
      </c>
      <c r="C495" s="149" t="str">
        <f t="shared" si="7"/>
        <v>WA</v>
      </c>
    </row>
    <row r="496" spans="1:3">
      <c r="A496" s="150">
        <v>6446</v>
      </c>
      <c r="B496" s="150">
        <v>10</v>
      </c>
      <c r="C496" s="149" t="str">
        <f t="shared" si="7"/>
        <v>WA</v>
      </c>
    </row>
    <row r="497" spans="1:3">
      <c r="A497" s="150">
        <v>6447</v>
      </c>
      <c r="B497" s="150">
        <v>10</v>
      </c>
      <c r="C497" s="149" t="str">
        <f t="shared" si="7"/>
        <v>WA</v>
      </c>
    </row>
    <row r="498" spans="1:3">
      <c r="A498" s="150">
        <v>6448</v>
      </c>
      <c r="B498" s="150">
        <v>10</v>
      </c>
      <c r="C498" s="149" t="str">
        <f t="shared" si="7"/>
        <v>WA</v>
      </c>
    </row>
    <row r="499" spans="1:3">
      <c r="A499" s="150">
        <v>6450</v>
      </c>
      <c r="B499" s="150">
        <v>10</v>
      </c>
      <c r="C499" s="149" t="str">
        <f t="shared" si="7"/>
        <v>WA</v>
      </c>
    </row>
    <row r="500" spans="1:3">
      <c r="A500" s="150">
        <v>6429</v>
      </c>
      <c r="B500" s="150">
        <v>11</v>
      </c>
      <c r="C500" s="149" t="str">
        <f t="shared" si="7"/>
        <v>WA</v>
      </c>
    </row>
    <row r="501" spans="1:3">
      <c r="A501" s="150">
        <v>6430</v>
      </c>
      <c r="B501" s="150">
        <v>11</v>
      </c>
      <c r="C501" s="149" t="str">
        <f t="shared" si="7"/>
        <v>WA</v>
      </c>
    </row>
    <row r="502" spans="1:3">
      <c r="A502" s="150">
        <v>6431</v>
      </c>
      <c r="B502" s="150">
        <v>11</v>
      </c>
      <c r="C502" s="149" t="str">
        <f t="shared" si="7"/>
        <v>WA</v>
      </c>
    </row>
    <row r="503" spans="1:3">
      <c r="A503" s="150">
        <v>6432</v>
      </c>
      <c r="B503" s="150">
        <v>11</v>
      </c>
      <c r="C503" s="149" t="str">
        <f t="shared" si="7"/>
        <v>WA</v>
      </c>
    </row>
    <row r="504" spans="1:3">
      <c r="A504" s="150">
        <v>6433</v>
      </c>
      <c r="B504" s="150">
        <v>11</v>
      </c>
      <c r="C504" s="149" t="str">
        <f t="shared" si="7"/>
        <v>WA</v>
      </c>
    </row>
    <row r="505" spans="1:3">
      <c r="A505" s="150">
        <v>6434</v>
      </c>
      <c r="B505" s="150">
        <v>11</v>
      </c>
      <c r="C505" s="149" t="str">
        <f t="shared" si="7"/>
        <v>WA</v>
      </c>
    </row>
    <row r="506" spans="1:3">
      <c r="A506" s="150">
        <v>6435</v>
      </c>
      <c r="B506" s="150">
        <v>11</v>
      </c>
      <c r="C506" s="149" t="str">
        <f t="shared" si="7"/>
        <v>WA</v>
      </c>
    </row>
    <row r="507" spans="1:3">
      <c r="A507" s="150">
        <v>6436</v>
      </c>
      <c r="B507" s="150">
        <v>11</v>
      </c>
      <c r="C507" s="149" t="str">
        <f t="shared" si="7"/>
        <v>WA</v>
      </c>
    </row>
    <row r="508" spans="1:3">
      <c r="A508" s="150">
        <v>6437</v>
      </c>
      <c r="B508" s="150">
        <v>11</v>
      </c>
      <c r="C508" s="149" t="str">
        <f t="shared" si="7"/>
        <v>WA</v>
      </c>
    </row>
    <row r="509" spans="1:3">
      <c r="A509" s="150">
        <v>6438</v>
      </c>
      <c r="B509" s="150">
        <v>11</v>
      </c>
      <c r="C509" s="149" t="str">
        <f t="shared" si="7"/>
        <v>WA</v>
      </c>
    </row>
    <row r="510" spans="1:3">
      <c r="A510" s="150">
        <v>6439</v>
      </c>
      <c r="B510" s="150">
        <v>11</v>
      </c>
      <c r="C510" s="149" t="str">
        <f t="shared" si="7"/>
        <v>WA</v>
      </c>
    </row>
    <row r="511" spans="1:3">
      <c r="A511" s="150">
        <v>6440</v>
      </c>
      <c r="B511" s="150">
        <v>11</v>
      </c>
      <c r="C511" s="149" t="str">
        <f t="shared" si="7"/>
        <v>WA</v>
      </c>
    </row>
    <row r="512" spans="1:3">
      <c r="A512" s="150">
        <v>6442</v>
      </c>
      <c r="B512" s="150">
        <v>11</v>
      </c>
      <c r="C512" s="149" t="str">
        <f t="shared" si="7"/>
        <v>WA</v>
      </c>
    </row>
    <row r="513" spans="1:3">
      <c r="A513" s="150">
        <v>6443</v>
      </c>
      <c r="B513" s="150">
        <v>11</v>
      </c>
      <c r="C513" s="149" t="str">
        <f t="shared" si="7"/>
        <v>WA</v>
      </c>
    </row>
    <row r="514" spans="1:3">
      <c r="A514" s="150">
        <v>6444</v>
      </c>
      <c r="B514" s="150">
        <v>11</v>
      </c>
      <c r="C514" s="149" t="str">
        <f t="shared" ref="C514:C577" si="8">IF(OR(A514&lt;=299,AND(A514&lt;3000,A514&gt;=1000)),"NSW",IF(AND(A514&lt;=999,A514&gt;=800),"NT",IF(OR(AND(A514&lt;=8999,A514&gt;=8000),AND(A514&lt;=3999,A514&gt;=3000)),"VIC",IF(OR(AND(A514&lt;=9999,A514&gt;=9000),AND(A514&lt;=4999,A514&gt;=4000)),"QLD",IF(AND(A514&lt;=5999,A514&gt;=5000),"SA",IF(AND(A514&lt;=6999,A514&gt;=6000),"WA","TAS"))))))</f>
        <v>WA</v>
      </c>
    </row>
    <row r="515" spans="1:3">
      <c r="A515" s="150">
        <v>6484</v>
      </c>
      <c r="B515" s="150">
        <v>11</v>
      </c>
      <c r="C515" s="149" t="str">
        <f t="shared" si="8"/>
        <v>WA</v>
      </c>
    </row>
    <row r="516" spans="1:3">
      <c r="A516" s="150">
        <v>6646</v>
      </c>
      <c r="B516" s="150">
        <v>11</v>
      </c>
      <c r="C516" s="149" t="str">
        <f t="shared" si="8"/>
        <v>WA</v>
      </c>
    </row>
    <row r="517" spans="1:3">
      <c r="A517" s="150">
        <v>3395</v>
      </c>
      <c r="B517" s="150">
        <v>13</v>
      </c>
      <c r="C517" s="149" t="str">
        <f t="shared" si="8"/>
        <v>VIC</v>
      </c>
    </row>
    <row r="518" spans="1:3">
      <c r="A518" s="150">
        <v>3396</v>
      </c>
      <c r="B518" s="150">
        <v>13</v>
      </c>
      <c r="C518" s="149" t="str">
        <f t="shared" si="8"/>
        <v>VIC</v>
      </c>
    </row>
    <row r="519" spans="1:3">
      <c r="A519" s="150">
        <v>3422</v>
      </c>
      <c r="B519" s="150">
        <v>13</v>
      </c>
      <c r="C519" s="149" t="str">
        <f t="shared" si="8"/>
        <v>VIC</v>
      </c>
    </row>
    <row r="520" spans="1:3">
      <c r="A520" s="150">
        <v>3424</v>
      </c>
      <c r="B520" s="150">
        <v>13</v>
      </c>
      <c r="C520" s="149" t="str">
        <f t="shared" si="8"/>
        <v>VIC</v>
      </c>
    </row>
    <row r="521" spans="1:3">
      <c r="A521" s="150">
        <v>3483</v>
      </c>
      <c r="B521" s="150">
        <v>13</v>
      </c>
      <c r="C521" s="149" t="str">
        <f t="shared" si="8"/>
        <v>VIC</v>
      </c>
    </row>
    <row r="522" spans="1:3">
      <c r="A522" s="150">
        <v>3485</v>
      </c>
      <c r="B522" s="150">
        <v>13</v>
      </c>
      <c r="C522" s="149" t="str">
        <f t="shared" si="8"/>
        <v>VIC</v>
      </c>
    </row>
    <row r="523" spans="1:3">
      <c r="A523" s="150">
        <v>3487</v>
      </c>
      <c r="B523" s="150">
        <v>13</v>
      </c>
      <c r="C523" s="149" t="str">
        <f t="shared" si="8"/>
        <v>VIC</v>
      </c>
    </row>
    <row r="524" spans="1:3">
      <c r="A524" s="150">
        <v>3488</v>
      </c>
      <c r="B524" s="150">
        <v>13</v>
      </c>
      <c r="C524" s="149" t="str">
        <f t="shared" si="8"/>
        <v>VIC</v>
      </c>
    </row>
    <row r="525" spans="1:3">
      <c r="A525" s="150">
        <v>3489</v>
      </c>
      <c r="B525" s="150">
        <v>13</v>
      </c>
      <c r="C525" s="149" t="str">
        <f t="shared" si="8"/>
        <v>VIC</v>
      </c>
    </row>
    <row r="526" spans="1:3">
      <c r="A526" s="150">
        <v>3490</v>
      </c>
      <c r="B526" s="150">
        <v>13</v>
      </c>
      <c r="C526" s="149" t="str">
        <f t="shared" si="8"/>
        <v>VIC</v>
      </c>
    </row>
    <row r="527" spans="1:3">
      <c r="A527" s="150">
        <v>3491</v>
      </c>
      <c r="B527" s="150">
        <v>13</v>
      </c>
      <c r="C527" s="149" t="str">
        <f t="shared" si="8"/>
        <v>VIC</v>
      </c>
    </row>
    <row r="528" spans="1:3">
      <c r="A528" s="150">
        <v>3494</v>
      </c>
      <c r="B528" s="150">
        <v>13</v>
      </c>
      <c r="C528" s="149" t="str">
        <f t="shared" si="8"/>
        <v>VIC</v>
      </c>
    </row>
    <row r="529" spans="1:3">
      <c r="A529" s="150">
        <v>3496</v>
      </c>
      <c r="B529" s="150">
        <v>13</v>
      </c>
      <c r="C529" s="149" t="str">
        <f t="shared" si="8"/>
        <v>VIC</v>
      </c>
    </row>
    <row r="530" spans="1:3">
      <c r="A530" s="150">
        <v>3498</v>
      </c>
      <c r="B530" s="150">
        <v>13</v>
      </c>
      <c r="C530" s="149" t="str">
        <f t="shared" si="8"/>
        <v>VIC</v>
      </c>
    </row>
    <row r="531" spans="1:3">
      <c r="A531" s="150">
        <v>3500</v>
      </c>
      <c r="B531" s="150">
        <v>13</v>
      </c>
      <c r="C531" s="149" t="str">
        <f t="shared" si="8"/>
        <v>VIC</v>
      </c>
    </row>
    <row r="532" spans="1:3">
      <c r="A532" s="150">
        <v>3501</v>
      </c>
      <c r="B532" s="150">
        <v>13</v>
      </c>
      <c r="C532" s="149" t="str">
        <f t="shared" si="8"/>
        <v>VIC</v>
      </c>
    </row>
    <row r="533" spans="1:3">
      <c r="A533" s="150">
        <v>3502</v>
      </c>
      <c r="B533" s="150">
        <v>13</v>
      </c>
      <c r="C533" s="149" t="str">
        <f t="shared" si="8"/>
        <v>VIC</v>
      </c>
    </row>
    <row r="534" spans="1:3">
      <c r="A534" s="150">
        <v>3505</v>
      </c>
      <c r="B534" s="150">
        <v>13</v>
      </c>
      <c r="C534" s="149" t="str">
        <f t="shared" si="8"/>
        <v>VIC</v>
      </c>
    </row>
    <row r="535" spans="1:3">
      <c r="A535" s="150">
        <v>3506</v>
      </c>
      <c r="B535" s="150">
        <v>13</v>
      </c>
      <c r="C535" s="149" t="str">
        <f t="shared" si="8"/>
        <v>VIC</v>
      </c>
    </row>
    <row r="536" spans="1:3">
      <c r="A536" s="150">
        <v>3507</v>
      </c>
      <c r="B536" s="150">
        <v>13</v>
      </c>
      <c r="C536" s="149" t="str">
        <f t="shared" si="8"/>
        <v>VIC</v>
      </c>
    </row>
    <row r="537" spans="1:3">
      <c r="A537" s="150">
        <v>3509</v>
      </c>
      <c r="B537" s="150">
        <v>13</v>
      </c>
      <c r="C537" s="149" t="str">
        <f t="shared" si="8"/>
        <v>VIC</v>
      </c>
    </row>
    <row r="538" spans="1:3">
      <c r="A538" s="150">
        <v>3512</v>
      </c>
      <c r="B538" s="150">
        <v>13</v>
      </c>
      <c r="C538" s="149" t="str">
        <f t="shared" si="8"/>
        <v>VIC</v>
      </c>
    </row>
    <row r="539" spans="1:3">
      <c r="A539" s="150">
        <v>3529</v>
      </c>
      <c r="B539" s="150">
        <v>13</v>
      </c>
      <c r="C539" s="149" t="str">
        <f t="shared" si="8"/>
        <v>VIC</v>
      </c>
    </row>
    <row r="540" spans="1:3">
      <c r="A540" s="150">
        <v>3530</v>
      </c>
      <c r="B540" s="150">
        <v>13</v>
      </c>
      <c r="C540" s="149" t="str">
        <f t="shared" si="8"/>
        <v>VIC</v>
      </c>
    </row>
    <row r="541" spans="1:3">
      <c r="A541" s="150">
        <v>3531</v>
      </c>
      <c r="B541" s="150">
        <v>13</v>
      </c>
      <c r="C541" s="149" t="str">
        <f t="shared" si="8"/>
        <v>VIC</v>
      </c>
    </row>
    <row r="542" spans="1:3">
      <c r="A542" s="150">
        <v>3533</v>
      </c>
      <c r="B542" s="150">
        <v>13</v>
      </c>
      <c r="C542" s="149" t="str">
        <f t="shared" si="8"/>
        <v>VIC</v>
      </c>
    </row>
    <row r="543" spans="1:3">
      <c r="A543" s="150">
        <v>3537</v>
      </c>
      <c r="B543" s="150">
        <v>13</v>
      </c>
      <c r="C543" s="149" t="str">
        <f t="shared" si="8"/>
        <v>VIC</v>
      </c>
    </row>
    <row r="544" spans="1:3">
      <c r="A544" s="150">
        <v>3540</v>
      </c>
      <c r="B544" s="150">
        <v>13</v>
      </c>
      <c r="C544" s="149" t="str">
        <f t="shared" si="8"/>
        <v>VIC</v>
      </c>
    </row>
    <row r="545" spans="1:3">
      <c r="A545" s="150">
        <v>3542</v>
      </c>
      <c r="B545" s="150">
        <v>13</v>
      </c>
      <c r="C545" s="149" t="str">
        <f t="shared" si="8"/>
        <v>VIC</v>
      </c>
    </row>
    <row r="546" spans="1:3">
      <c r="A546" s="150">
        <v>3544</v>
      </c>
      <c r="B546" s="150">
        <v>13</v>
      </c>
      <c r="C546" s="149" t="str">
        <f t="shared" si="8"/>
        <v>VIC</v>
      </c>
    </row>
    <row r="547" spans="1:3">
      <c r="A547" s="150">
        <v>3546</v>
      </c>
      <c r="B547" s="150">
        <v>13</v>
      </c>
      <c r="C547" s="149" t="str">
        <f t="shared" si="8"/>
        <v>VIC</v>
      </c>
    </row>
    <row r="548" spans="1:3">
      <c r="A548" s="150">
        <v>3549</v>
      </c>
      <c r="B548" s="150">
        <v>13</v>
      </c>
      <c r="C548" s="149" t="str">
        <f t="shared" si="8"/>
        <v>VIC</v>
      </c>
    </row>
    <row r="549" spans="1:3">
      <c r="A549" s="150">
        <v>3581</v>
      </c>
      <c r="B549" s="150">
        <v>13</v>
      </c>
      <c r="C549" s="149" t="str">
        <f t="shared" si="8"/>
        <v>VIC</v>
      </c>
    </row>
    <row r="550" spans="1:3">
      <c r="A550" s="150">
        <v>3583</v>
      </c>
      <c r="B550" s="150">
        <v>13</v>
      </c>
      <c r="C550" s="149" t="str">
        <f t="shared" si="8"/>
        <v>VIC</v>
      </c>
    </row>
    <row r="551" spans="1:3">
      <c r="A551" s="150">
        <v>3584</v>
      </c>
      <c r="B551" s="150">
        <v>13</v>
      </c>
      <c r="C551" s="149" t="str">
        <f t="shared" si="8"/>
        <v>VIC</v>
      </c>
    </row>
    <row r="552" spans="1:3">
      <c r="A552" s="150">
        <v>3585</v>
      </c>
      <c r="B552" s="150">
        <v>13</v>
      </c>
      <c r="C552" s="149" t="str">
        <f t="shared" si="8"/>
        <v>VIC</v>
      </c>
    </row>
    <row r="553" spans="1:3">
      <c r="A553" s="150">
        <v>3586</v>
      </c>
      <c r="B553" s="150">
        <v>13</v>
      </c>
      <c r="C553" s="149" t="str">
        <f t="shared" si="8"/>
        <v>VIC</v>
      </c>
    </row>
    <row r="554" spans="1:3">
      <c r="A554" s="150">
        <v>3588</v>
      </c>
      <c r="B554" s="150">
        <v>13</v>
      </c>
      <c r="C554" s="149" t="str">
        <f t="shared" si="8"/>
        <v>VIC</v>
      </c>
    </row>
    <row r="555" spans="1:3">
      <c r="A555" s="150">
        <v>3589</v>
      </c>
      <c r="B555" s="150">
        <v>13</v>
      </c>
      <c r="C555" s="149" t="str">
        <f t="shared" si="8"/>
        <v>VIC</v>
      </c>
    </row>
    <row r="556" spans="1:3">
      <c r="A556" s="150">
        <v>3590</v>
      </c>
      <c r="B556" s="150">
        <v>13</v>
      </c>
      <c r="C556" s="149" t="str">
        <f t="shared" si="8"/>
        <v>VIC</v>
      </c>
    </row>
    <row r="557" spans="1:3">
      <c r="A557" s="150">
        <v>3591</v>
      </c>
      <c r="B557" s="150">
        <v>13</v>
      </c>
      <c r="C557" s="149" t="str">
        <f t="shared" si="8"/>
        <v>VIC</v>
      </c>
    </row>
    <row r="558" spans="1:3">
      <c r="A558" s="150">
        <v>3594</v>
      </c>
      <c r="B558" s="150">
        <v>13</v>
      </c>
      <c r="C558" s="149" t="str">
        <f t="shared" si="8"/>
        <v>VIC</v>
      </c>
    </row>
    <row r="559" spans="1:3">
      <c r="A559" s="150">
        <v>3595</v>
      </c>
      <c r="B559" s="150">
        <v>13</v>
      </c>
      <c r="C559" s="149" t="str">
        <f t="shared" si="8"/>
        <v>VIC</v>
      </c>
    </row>
    <row r="560" spans="1:3">
      <c r="A560" s="150">
        <v>3597</v>
      </c>
      <c r="B560" s="150">
        <v>13</v>
      </c>
      <c r="C560" s="149" t="str">
        <f t="shared" si="8"/>
        <v>VIC</v>
      </c>
    </row>
    <row r="561" spans="1:3">
      <c r="A561" s="150">
        <v>3599</v>
      </c>
      <c r="B561" s="150">
        <v>13</v>
      </c>
      <c r="C561" s="149" t="str">
        <f t="shared" si="8"/>
        <v>VIC</v>
      </c>
    </row>
    <row r="562" spans="1:3">
      <c r="A562" s="150">
        <v>3317</v>
      </c>
      <c r="B562" s="150">
        <v>14</v>
      </c>
      <c r="C562" s="149" t="str">
        <f t="shared" si="8"/>
        <v>VIC</v>
      </c>
    </row>
    <row r="563" spans="1:3">
      <c r="A563" s="150">
        <v>3318</v>
      </c>
      <c r="B563" s="150">
        <v>14</v>
      </c>
      <c r="C563" s="149" t="str">
        <f t="shared" si="8"/>
        <v>VIC</v>
      </c>
    </row>
    <row r="564" spans="1:3">
      <c r="A564" s="150">
        <v>3319</v>
      </c>
      <c r="B564" s="150">
        <v>14</v>
      </c>
      <c r="C564" s="149" t="str">
        <f t="shared" si="8"/>
        <v>VIC</v>
      </c>
    </row>
    <row r="565" spans="1:3">
      <c r="A565" s="150">
        <v>3375</v>
      </c>
      <c r="B565" s="150">
        <v>14</v>
      </c>
      <c r="C565" s="149" t="str">
        <f t="shared" si="8"/>
        <v>VIC</v>
      </c>
    </row>
    <row r="566" spans="1:3">
      <c r="A566" s="150">
        <v>3377</v>
      </c>
      <c r="B566" s="150">
        <v>14</v>
      </c>
      <c r="C566" s="149" t="str">
        <f t="shared" si="8"/>
        <v>VIC</v>
      </c>
    </row>
    <row r="567" spans="1:3">
      <c r="A567" s="150">
        <v>3378</v>
      </c>
      <c r="B567" s="150">
        <v>14</v>
      </c>
      <c r="C567" s="149" t="str">
        <f t="shared" si="8"/>
        <v>VIC</v>
      </c>
    </row>
    <row r="568" spans="1:3">
      <c r="A568" s="150">
        <v>3380</v>
      </c>
      <c r="B568" s="150">
        <v>14</v>
      </c>
      <c r="C568" s="149" t="str">
        <f t="shared" si="8"/>
        <v>VIC</v>
      </c>
    </row>
    <row r="569" spans="1:3">
      <c r="A569" s="150">
        <v>3381</v>
      </c>
      <c r="B569" s="150">
        <v>14</v>
      </c>
      <c r="C569" s="149" t="str">
        <f t="shared" si="8"/>
        <v>VIC</v>
      </c>
    </row>
    <row r="570" spans="1:3">
      <c r="A570" s="150">
        <v>3384</v>
      </c>
      <c r="B570" s="150">
        <v>14</v>
      </c>
      <c r="C570" s="149" t="str">
        <f t="shared" si="8"/>
        <v>VIC</v>
      </c>
    </row>
    <row r="571" spans="1:3">
      <c r="A571" s="150">
        <v>3385</v>
      </c>
      <c r="B571" s="150">
        <v>14</v>
      </c>
      <c r="C571" s="149" t="str">
        <f t="shared" si="8"/>
        <v>VIC</v>
      </c>
    </row>
    <row r="572" spans="1:3">
      <c r="A572" s="150">
        <v>3387</v>
      </c>
      <c r="B572" s="150">
        <v>14</v>
      </c>
      <c r="C572" s="149" t="str">
        <f t="shared" si="8"/>
        <v>VIC</v>
      </c>
    </row>
    <row r="573" spans="1:3">
      <c r="A573" s="150">
        <v>3388</v>
      </c>
      <c r="B573" s="150">
        <v>14</v>
      </c>
      <c r="C573" s="149" t="str">
        <f t="shared" si="8"/>
        <v>VIC</v>
      </c>
    </row>
    <row r="574" spans="1:3">
      <c r="A574" s="150">
        <v>3390</v>
      </c>
      <c r="B574" s="150">
        <v>14</v>
      </c>
      <c r="C574" s="149" t="str">
        <f t="shared" si="8"/>
        <v>VIC</v>
      </c>
    </row>
    <row r="575" spans="1:3">
      <c r="A575" s="150">
        <v>3391</v>
      </c>
      <c r="B575" s="150">
        <v>14</v>
      </c>
      <c r="C575" s="149" t="str">
        <f t="shared" si="8"/>
        <v>VIC</v>
      </c>
    </row>
    <row r="576" spans="1:3">
      <c r="A576" s="150">
        <v>3392</v>
      </c>
      <c r="B576" s="150">
        <v>14</v>
      </c>
      <c r="C576" s="149" t="str">
        <f t="shared" si="8"/>
        <v>VIC</v>
      </c>
    </row>
    <row r="577" spans="1:3">
      <c r="A577" s="150">
        <v>3393</v>
      </c>
      <c r="B577" s="150">
        <v>14</v>
      </c>
      <c r="C577" s="149" t="str">
        <f t="shared" si="8"/>
        <v>VIC</v>
      </c>
    </row>
    <row r="578" spans="1:3">
      <c r="A578" s="150">
        <v>3399</v>
      </c>
      <c r="B578" s="150">
        <v>14</v>
      </c>
      <c r="C578" s="149" t="str">
        <f t="shared" ref="C578:C641" si="9">IF(OR(A578&lt;=299,AND(A578&lt;3000,A578&gt;=1000)),"NSW",IF(AND(A578&lt;=999,A578&gt;=800),"NT",IF(OR(AND(A578&lt;=8999,A578&gt;=8000),AND(A578&lt;=3999,A578&gt;=3000)),"VIC",IF(OR(AND(A578&lt;=9999,A578&gt;=9000),AND(A578&lt;=4999,A578&gt;=4000)),"QLD",IF(AND(A578&lt;=5999,A578&gt;=5000),"SA",IF(AND(A578&lt;=6999,A578&gt;=6000),"WA","TAS"))))))</f>
        <v>VIC</v>
      </c>
    </row>
    <row r="579" spans="1:3">
      <c r="A579" s="150">
        <v>3400</v>
      </c>
      <c r="B579" s="150">
        <v>14</v>
      </c>
      <c r="C579" s="149" t="str">
        <f t="shared" si="9"/>
        <v>VIC</v>
      </c>
    </row>
    <row r="580" spans="1:3">
      <c r="A580" s="150">
        <v>3401</v>
      </c>
      <c r="B580" s="150">
        <v>14</v>
      </c>
      <c r="C580" s="149" t="str">
        <f t="shared" si="9"/>
        <v>VIC</v>
      </c>
    </row>
    <row r="581" spans="1:3">
      <c r="A581" s="150">
        <v>3402</v>
      </c>
      <c r="B581" s="150">
        <v>14</v>
      </c>
      <c r="C581" s="149" t="str">
        <f t="shared" si="9"/>
        <v>VIC</v>
      </c>
    </row>
    <row r="582" spans="1:3">
      <c r="A582" s="150">
        <v>3409</v>
      </c>
      <c r="B582" s="150">
        <v>14</v>
      </c>
      <c r="C582" s="149" t="str">
        <f t="shared" si="9"/>
        <v>VIC</v>
      </c>
    </row>
    <row r="583" spans="1:3">
      <c r="A583" s="150">
        <v>3412</v>
      </c>
      <c r="B583" s="150">
        <v>14</v>
      </c>
      <c r="C583" s="149" t="str">
        <f t="shared" si="9"/>
        <v>VIC</v>
      </c>
    </row>
    <row r="584" spans="1:3">
      <c r="A584" s="150">
        <v>3413</v>
      </c>
      <c r="B584" s="150">
        <v>14</v>
      </c>
      <c r="C584" s="149" t="str">
        <f t="shared" si="9"/>
        <v>VIC</v>
      </c>
    </row>
    <row r="585" spans="1:3">
      <c r="A585" s="150">
        <v>3414</v>
      </c>
      <c r="B585" s="150">
        <v>14</v>
      </c>
      <c r="C585" s="149" t="str">
        <f t="shared" si="9"/>
        <v>VIC</v>
      </c>
    </row>
    <row r="586" spans="1:3">
      <c r="A586" s="150">
        <v>3415</v>
      </c>
      <c r="B586" s="150">
        <v>14</v>
      </c>
      <c r="C586" s="149" t="str">
        <f t="shared" si="9"/>
        <v>VIC</v>
      </c>
    </row>
    <row r="587" spans="1:3">
      <c r="A587" s="150">
        <v>3418</v>
      </c>
      <c r="B587" s="150">
        <v>14</v>
      </c>
      <c r="C587" s="149" t="str">
        <f t="shared" si="9"/>
        <v>VIC</v>
      </c>
    </row>
    <row r="588" spans="1:3">
      <c r="A588" s="150">
        <v>3419</v>
      </c>
      <c r="B588" s="150">
        <v>14</v>
      </c>
      <c r="C588" s="149" t="str">
        <f t="shared" si="9"/>
        <v>VIC</v>
      </c>
    </row>
    <row r="589" spans="1:3">
      <c r="A589" s="150">
        <v>3420</v>
      </c>
      <c r="B589" s="150">
        <v>14</v>
      </c>
      <c r="C589" s="149" t="str">
        <f t="shared" si="9"/>
        <v>VIC</v>
      </c>
    </row>
    <row r="590" spans="1:3">
      <c r="A590" s="150">
        <v>3423</v>
      </c>
      <c r="B590" s="150">
        <v>14</v>
      </c>
      <c r="C590" s="149" t="str">
        <f t="shared" si="9"/>
        <v>VIC</v>
      </c>
    </row>
    <row r="591" spans="1:3">
      <c r="A591" s="150">
        <v>3469</v>
      </c>
      <c r="B591" s="150">
        <v>14</v>
      </c>
      <c r="C591" s="149" t="str">
        <f t="shared" si="9"/>
        <v>VIC</v>
      </c>
    </row>
    <row r="592" spans="1:3">
      <c r="A592" s="150">
        <v>3478</v>
      </c>
      <c r="B592" s="150">
        <v>14</v>
      </c>
      <c r="C592" s="149" t="str">
        <f t="shared" si="9"/>
        <v>VIC</v>
      </c>
    </row>
    <row r="593" spans="1:3">
      <c r="A593" s="150">
        <v>3480</v>
      </c>
      <c r="B593" s="150">
        <v>14</v>
      </c>
      <c r="C593" s="149" t="str">
        <f t="shared" si="9"/>
        <v>VIC</v>
      </c>
    </row>
    <row r="594" spans="1:3">
      <c r="A594" s="150">
        <v>3482</v>
      </c>
      <c r="B594" s="150">
        <v>14</v>
      </c>
      <c r="C594" s="149" t="str">
        <f t="shared" si="9"/>
        <v>VIC</v>
      </c>
    </row>
    <row r="595" spans="1:3">
      <c r="A595" s="150">
        <v>3527</v>
      </c>
      <c r="B595" s="150">
        <v>14</v>
      </c>
      <c r="C595" s="149" t="str">
        <f t="shared" si="9"/>
        <v>VIC</v>
      </c>
    </row>
    <row r="596" spans="1:3">
      <c r="A596" s="150">
        <v>3232</v>
      </c>
      <c r="B596" s="150">
        <v>15</v>
      </c>
      <c r="C596" s="149" t="str">
        <f t="shared" si="9"/>
        <v>VIC</v>
      </c>
    </row>
    <row r="597" spans="1:3">
      <c r="A597" s="150">
        <v>3233</v>
      </c>
      <c r="B597" s="150">
        <v>15</v>
      </c>
      <c r="C597" s="149" t="str">
        <f t="shared" si="9"/>
        <v>VIC</v>
      </c>
    </row>
    <row r="598" spans="1:3">
      <c r="A598" s="150">
        <v>3235</v>
      </c>
      <c r="B598" s="150">
        <v>15</v>
      </c>
      <c r="C598" s="149" t="str">
        <f t="shared" si="9"/>
        <v>VIC</v>
      </c>
    </row>
    <row r="599" spans="1:3">
      <c r="A599" s="150">
        <v>3236</v>
      </c>
      <c r="B599" s="150">
        <v>15</v>
      </c>
      <c r="C599" s="149" t="str">
        <f t="shared" si="9"/>
        <v>VIC</v>
      </c>
    </row>
    <row r="600" spans="1:3">
      <c r="A600" s="150">
        <v>3237</v>
      </c>
      <c r="B600" s="150">
        <v>15</v>
      </c>
      <c r="C600" s="149" t="str">
        <f t="shared" si="9"/>
        <v>VIC</v>
      </c>
    </row>
    <row r="601" spans="1:3">
      <c r="A601" s="150">
        <v>3238</v>
      </c>
      <c r="B601" s="150">
        <v>15</v>
      </c>
      <c r="C601" s="149" t="str">
        <f t="shared" si="9"/>
        <v>VIC</v>
      </c>
    </row>
    <row r="602" spans="1:3">
      <c r="A602" s="150">
        <v>3239</v>
      </c>
      <c r="B602" s="150">
        <v>15</v>
      </c>
      <c r="C602" s="149" t="str">
        <f t="shared" si="9"/>
        <v>VIC</v>
      </c>
    </row>
    <row r="603" spans="1:3">
      <c r="A603" s="150">
        <v>3242</v>
      </c>
      <c r="B603" s="150">
        <v>15</v>
      </c>
      <c r="C603" s="149" t="str">
        <f t="shared" si="9"/>
        <v>VIC</v>
      </c>
    </row>
    <row r="604" spans="1:3">
      <c r="A604" s="150">
        <v>3243</v>
      </c>
      <c r="B604" s="150">
        <v>15</v>
      </c>
      <c r="C604" s="149" t="str">
        <f t="shared" si="9"/>
        <v>VIC</v>
      </c>
    </row>
    <row r="605" spans="1:3">
      <c r="A605" s="150">
        <v>3249</v>
      </c>
      <c r="B605" s="150">
        <v>15</v>
      </c>
      <c r="C605" s="149" t="str">
        <f t="shared" si="9"/>
        <v>VIC</v>
      </c>
    </row>
    <row r="606" spans="1:3">
      <c r="A606" s="150">
        <v>3250</v>
      </c>
      <c r="B606" s="150">
        <v>15</v>
      </c>
      <c r="C606" s="149" t="str">
        <f t="shared" si="9"/>
        <v>VIC</v>
      </c>
    </row>
    <row r="607" spans="1:3">
      <c r="A607" s="150">
        <v>3251</v>
      </c>
      <c r="B607" s="150">
        <v>15</v>
      </c>
      <c r="C607" s="149" t="str">
        <f t="shared" si="9"/>
        <v>VIC</v>
      </c>
    </row>
    <row r="608" spans="1:3">
      <c r="A608" s="150">
        <v>3254</v>
      </c>
      <c r="B608" s="150">
        <v>15</v>
      </c>
      <c r="C608" s="149" t="str">
        <f t="shared" si="9"/>
        <v>VIC</v>
      </c>
    </row>
    <row r="609" spans="1:3">
      <c r="A609" s="150">
        <v>3260</v>
      </c>
      <c r="B609" s="150">
        <v>15</v>
      </c>
      <c r="C609" s="149" t="str">
        <f t="shared" si="9"/>
        <v>VIC</v>
      </c>
    </row>
    <row r="610" spans="1:3">
      <c r="A610" s="150">
        <v>3264</v>
      </c>
      <c r="B610" s="150">
        <v>15</v>
      </c>
      <c r="C610" s="149" t="str">
        <f t="shared" si="9"/>
        <v>VIC</v>
      </c>
    </row>
    <row r="611" spans="1:3">
      <c r="A611" s="150">
        <v>3265</v>
      </c>
      <c r="B611" s="150">
        <v>15</v>
      </c>
      <c r="C611" s="149" t="str">
        <f t="shared" si="9"/>
        <v>VIC</v>
      </c>
    </row>
    <row r="612" spans="1:3">
      <c r="A612" s="150">
        <v>3266</v>
      </c>
      <c r="B612" s="150">
        <v>15</v>
      </c>
      <c r="C612" s="149" t="str">
        <f t="shared" si="9"/>
        <v>VIC</v>
      </c>
    </row>
    <row r="613" spans="1:3">
      <c r="A613" s="150">
        <v>3267</v>
      </c>
      <c r="B613" s="150">
        <v>15</v>
      </c>
      <c r="C613" s="149" t="str">
        <f t="shared" si="9"/>
        <v>VIC</v>
      </c>
    </row>
    <row r="614" spans="1:3">
      <c r="A614" s="150">
        <v>3268</v>
      </c>
      <c r="B614" s="150">
        <v>15</v>
      </c>
      <c r="C614" s="149" t="str">
        <f t="shared" si="9"/>
        <v>VIC</v>
      </c>
    </row>
    <row r="615" spans="1:3">
      <c r="A615" s="150">
        <v>3269</v>
      </c>
      <c r="B615" s="150">
        <v>15</v>
      </c>
      <c r="C615" s="149" t="str">
        <f t="shared" si="9"/>
        <v>VIC</v>
      </c>
    </row>
    <row r="616" spans="1:3">
      <c r="A616" s="150">
        <v>3270</v>
      </c>
      <c r="B616" s="150">
        <v>15</v>
      </c>
      <c r="C616" s="149" t="str">
        <f t="shared" si="9"/>
        <v>VIC</v>
      </c>
    </row>
    <row r="617" spans="1:3">
      <c r="A617" s="150">
        <v>3271</v>
      </c>
      <c r="B617" s="150">
        <v>15</v>
      </c>
      <c r="C617" s="149" t="str">
        <f t="shared" si="9"/>
        <v>VIC</v>
      </c>
    </row>
    <row r="618" spans="1:3">
      <c r="A618" s="150">
        <v>3272</v>
      </c>
      <c r="B618" s="150">
        <v>15</v>
      </c>
      <c r="C618" s="149" t="str">
        <f t="shared" si="9"/>
        <v>VIC</v>
      </c>
    </row>
    <row r="619" spans="1:3">
      <c r="A619" s="150">
        <v>3273</v>
      </c>
      <c r="B619" s="150">
        <v>15</v>
      </c>
      <c r="C619" s="149" t="str">
        <f t="shared" si="9"/>
        <v>VIC</v>
      </c>
    </row>
    <row r="620" spans="1:3">
      <c r="A620" s="150">
        <v>3274</v>
      </c>
      <c r="B620" s="150">
        <v>15</v>
      </c>
      <c r="C620" s="149" t="str">
        <f t="shared" si="9"/>
        <v>VIC</v>
      </c>
    </row>
    <row r="621" spans="1:3">
      <c r="A621" s="150">
        <v>3275</v>
      </c>
      <c r="B621" s="150">
        <v>15</v>
      </c>
      <c r="C621" s="149" t="str">
        <f t="shared" si="9"/>
        <v>VIC</v>
      </c>
    </row>
    <row r="622" spans="1:3">
      <c r="A622" s="150">
        <v>3276</v>
      </c>
      <c r="B622" s="150">
        <v>15</v>
      </c>
      <c r="C622" s="149" t="str">
        <f t="shared" si="9"/>
        <v>VIC</v>
      </c>
    </row>
    <row r="623" spans="1:3">
      <c r="A623" s="150">
        <v>3277</v>
      </c>
      <c r="B623" s="150">
        <v>15</v>
      </c>
      <c r="C623" s="149" t="str">
        <f t="shared" si="9"/>
        <v>VIC</v>
      </c>
    </row>
    <row r="624" spans="1:3">
      <c r="A624" s="150">
        <v>3278</v>
      </c>
      <c r="B624" s="150">
        <v>15</v>
      </c>
      <c r="C624" s="149" t="str">
        <f t="shared" si="9"/>
        <v>VIC</v>
      </c>
    </row>
    <row r="625" spans="1:3">
      <c r="A625" s="150">
        <v>3279</v>
      </c>
      <c r="B625" s="150">
        <v>15</v>
      </c>
      <c r="C625" s="149" t="str">
        <f t="shared" si="9"/>
        <v>VIC</v>
      </c>
    </row>
    <row r="626" spans="1:3">
      <c r="A626" s="150">
        <v>3280</v>
      </c>
      <c r="B626" s="150">
        <v>15</v>
      </c>
      <c r="C626" s="149" t="str">
        <f t="shared" si="9"/>
        <v>VIC</v>
      </c>
    </row>
    <row r="627" spans="1:3">
      <c r="A627" s="150">
        <v>3281</v>
      </c>
      <c r="B627" s="150">
        <v>15</v>
      </c>
      <c r="C627" s="149" t="str">
        <f t="shared" si="9"/>
        <v>VIC</v>
      </c>
    </row>
    <row r="628" spans="1:3">
      <c r="A628" s="150">
        <v>3282</v>
      </c>
      <c r="B628" s="150">
        <v>15</v>
      </c>
      <c r="C628" s="149" t="str">
        <f t="shared" si="9"/>
        <v>VIC</v>
      </c>
    </row>
    <row r="629" spans="1:3">
      <c r="A629" s="150">
        <v>3283</v>
      </c>
      <c r="B629" s="150">
        <v>15</v>
      </c>
      <c r="C629" s="149" t="str">
        <f t="shared" si="9"/>
        <v>VIC</v>
      </c>
    </row>
    <row r="630" spans="1:3">
      <c r="A630" s="150">
        <v>3284</v>
      </c>
      <c r="B630" s="150">
        <v>15</v>
      </c>
      <c r="C630" s="149" t="str">
        <f t="shared" si="9"/>
        <v>VIC</v>
      </c>
    </row>
    <row r="631" spans="1:3">
      <c r="A631" s="150">
        <v>3285</v>
      </c>
      <c r="B631" s="150">
        <v>15</v>
      </c>
      <c r="C631" s="149" t="str">
        <f t="shared" si="9"/>
        <v>VIC</v>
      </c>
    </row>
    <row r="632" spans="1:3">
      <c r="A632" s="150">
        <v>3286</v>
      </c>
      <c r="B632" s="150">
        <v>15</v>
      </c>
      <c r="C632" s="149" t="str">
        <f t="shared" si="9"/>
        <v>VIC</v>
      </c>
    </row>
    <row r="633" spans="1:3">
      <c r="A633" s="150">
        <v>3287</v>
      </c>
      <c r="B633" s="150">
        <v>15</v>
      </c>
      <c r="C633" s="149" t="str">
        <f t="shared" si="9"/>
        <v>VIC</v>
      </c>
    </row>
    <row r="634" spans="1:3">
      <c r="A634" s="150">
        <v>3289</v>
      </c>
      <c r="B634" s="150">
        <v>15</v>
      </c>
      <c r="C634" s="149" t="str">
        <f t="shared" si="9"/>
        <v>VIC</v>
      </c>
    </row>
    <row r="635" spans="1:3">
      <c r="A635" s="150">
        <v>3292</v>
      </c>
      <c r="B635" s="150">
        <v>15</v>
      </c>
      <c r="C635" s="149" t="str">
        <f t="shared" si="9"/>
        <v>VIC</v>
      </c>
    </row>
    <row r="636" spans="1:3">
      <c r="A636" s="150">
        <v>3293</v>
      </c>
      <c r="B636" s="150">
        <v>15</v>
      </c>
      <c r="C636" s="149" t="str">
        <f t="shared" si="9"/>
        <v>VIC</v>
      </c>
    </row>
    <row r="637" spans="1:3">
      <c r="A637" s="150">
        <v>3294</v>
      </c>
      <c r="B637" s="150">
        <v>15</v>
      </c>
      <c r="C637" s="149" t="str">
        <f t="shared" si="9"/>
        <v>VIC</v>
      </c>
    </row>
    <row r="638" spans="1:3">
      <c r="A638" s="150">
        <v>3300</v>
      </c>
      <c r="B638" s="150">
        <v>15</v>
      </c>
      <c r="C638" s="149" t="str">
        <f t="shared" si="9"/>
        <v>VIC</v>
      </c>
    </row>
    <row r="639" spans="1:3">
      <c r="A639" s="150">
        <v>3301</v>
      </c>
      <c r="B639" s="150">
        <v>15</v>
      </c>
      <c r="C639" s="149" t="str">
        <f t="shared" si="9"/>
        <v>VIC</v>
      </c>
    </row>
    <row r="640" spans="1:3">
      <c r="A640" s="150">
        <v>3302</v>
      </c>
      <c r="B640" s="150">
        <v>15</v>
      </c>
      <c r="C640" s="149" t="str">
        <f t="shared" si="9"/>
        <v>VIC</v>
      </c>
    </row>
    <row r="641" spans="1:3">
      <c r="A641" s="150">
        <v>3303</v>
      </c>
      <c r="B641" s="150">
        <v>15</v>
      </c>
      <c r="C641" s="149" t="str">
        <f t="shared" si="9"/>
        <v>VIC</v>
      </c>
    </row>
    <row r="642" spans="1:3">
      <c r="A642" s="150">
        <v>3304</v>
      </c>
      <c r="B642" s="150">
        <v>15</v>
      </c>
      <c r="C642" s="149" t="str">
        <f t="shared" ref="C642:C705" si="10">IF(OR(A642&lt;=299,AND(A642&lt;3000,A642&gt;=1000)),"NSW",IF(AND(A642&lt;=999,A642&gt;=800),"NT",IF(OR(AND(A642&lt;=8999,A642&gt;=8000),AND(A642&lt;=3999,A642&gt;=3000)),"VIC",IF(OR(AND(A642&lt;=9999,A642&gt;=9000),AND(A642&lt;=4999,A642&gt;=4000)),"QLD",IF(AND(A642&lt;=5999,A642&gt;=5000),"SA",IF(AND(A642&lt;=6999,A642&gt;=6000),"WA","TAS"))))))</f>
        <v>VIC</v>
      </c>
    </row>
    <row r="643" spans="1:3">
      <c r="A643" s="150">
        <v>3305</v>
      </c>
      <c r="B643" s="150">
        <v>15</v>
      </c>
      <c r="C643" s="149" t="str">
        <f t="shared" si="10"/>
        <v>VIC</v>
      </c>
    </row>
    <row r="644" spans="1:3">
      <c r="A644" s="150">
        <v>3309</v>
      </c>
      <c r="B644" s="150">
        <v>15</v>
      </c>
      <c r="C644" s="149" t="str">
        <f t="shared" si="10"/>
        <v>VIC</v>
      </c>
    </row>
    <row r="645" spans="1:3">
      <c r="A645" s="150">
        <v>3310</v>
      </c>
      <c r="B645" s="150">
        <v>15</v>
      </c>
      <c r="C645" s="149" t="str">
        <f t="shared" si="10"/>
        <v>VIC</v>
      </c>
    </row>
    <row r="646" spans="1:3">
      <c r="A646" s="150">
        <v>3311</v>
      </c>
      <c r="B646" s="150">
        <v>15</v>
      </c>
      <c r="C646" s="149" t="str">
        <f t="shared" si="10"/>
        <v>VIC</v>
      </c>
    </row>
    <row r="647" spans="1:3">
      <c r="A647" s="150">
        <v>3312</v>
      </c>
      <c r="B647" s="150">
        <v>15</v>
      </c>
      <c r="C647" s="149" t="str">
        <f t="shared" si="10"/>
        <v>VIC</v>
      </c>
    </row>
    <row r="648" spans="1:3">
      <c r="A648" s="150">
        <v>3314</v>
      </c>
      <c r="B648" s="150">
        <v>15</v>
      </c>
      <c r="C648" s="149" t="str">
        <f t="shared" si="10"/>
        <v>VIC</v>
      </c>
    </row>
    <row r="649" spans="1:3">
      <c r="A649" s="150">
        <v>3315</v>
      </c>
      <c r="B649" s="150">
        <v>15</v>
      </c>
      <c r="C649" s="149" t="str">
        <f t="shared" si="10"/>
        <v>VIC</v>
      </c>
    </row>
    <row r="650" spans="1:3">
      <c r="A650" s="150">
        <v>3322</v>
      </c>
      <c r="B650" s="150">
        <v>15</v>
      </c>
      <c r="C650" s="149" t="str">
        <f t="shared" si="10"/>
        <v>VIC</v>
      </c>
    </row>
    <row r="651" spans="1:3">
      <c r="A651" s="150">
        <v>3324</v>
      </c>
      <c r="B651" s="150">
        <v>15</v>
      </c>
      <c r="C651" s="149" t="str">
        <f t="shared" si="10"/>
        <v>VIC</v>
      </c>
    </row>
    <row r="652" spans="1:3">
      <c r="A652" s="150">
        <v>3325</v>
      </c>
      <c r="B652" s="150">
        <v>15</v>
      </c>
      <c r="C652" s="149" t="str">
        <f t="shared" si="10"/>
        <v>VIC</v>
      </c>
    </row>
    <row r="653" spans="1:3">
      <c r="A653" s="150">
        <v>3350</v>
      </c>
      <c r="B653" s="150">
        <v>15</v>
      </c>
      <c r="C653" s="149" t="str">
        <f t="shared" si="10"/>
        <v>VIC</v>
      </c>
    </row>
    <row r="654" spans="1:3">
      <c r="A654" s="150">
        <v>3351</v>
      </c>
      <c r="B654" s="150">
        <v>15</v>
      </c>
      <c r="C654" s="149" t="str">
        <f t="shared" si="10"/>
        <v>VIC</v>
      </c>
    </row>
    <row r="655" spans="1:3">
      <c r="A655" s="150">
        <v>3352</v>
      </c>
      <c r="B655" s="150">
        <v>15</v>
      </c>
      <c r="C655" s="149" t="str">
        <f t="shared" si="10"/>
        <v>VIC</v>
      </c>
    </row>
    <row r="656" spans="1:3">
      <c r="A656" s="150">
        <v>3353</v>
      </c>
      <c r="B656" s="150">
        <v>15</v>
      </c>
      <c r="C656" s="149" t="str">
        <f t="shared" si="10"/>
        <v>VIC</v>
      </c>
    </row>
    <row r="657" spans="1:3">
      <c r="A657" s="150">
        <v>3354</v>
      </c>
      <c r="B657" s="150">
        <v>15</v>
      </c>
      <c r="C657" s="149" t="str">
        <f t="shared" si="10"/>
        <v>VIC</v>
      </c>
    </row>
    <row r="658" spans="1:3">
      <c r="A658" s="150">
        <v>3355</v>
      </c>
      <c r="B658" s="150">
        <v>15</v>
      </c>
      <c r="C658" s="149" t="str">
        <f t="shared" si="10"/>
        <v>VIC</v>
      </c>
    </row>
    <row r="659" spans="1:3">
      <c r="A659" s="150">
        <v>3356</v>
      </c>
      <c r="B659" s="150">
        <v>15</v>
      </c>
      <c r="C659" s="149" t="str">
        <f t="shared" si="10"/>
        <v>VIC</v>
      </c>
    </row>
    <row r="660" spans="1:3">
      <c r="A660" s="150">
        <v>3357</v>
      </c>
      <c r="B660" s="150">
        <v>15</v>
      </c>
      <c r="C660" s="149" t="str">
        <f t="shared" si="10"/>
        <v>VIC</v>
      </c>
    </row>
    <row r="661" spans="1:3">
      <c r="A661" s="150">
        <v>3360</v>
      </c>
      <c r="B661" s="150">
        <v>15</v>
      </c>
      <c r="C661" s="149" t="str">
        <f t="shared" si="10"/>
        <v>VIC</v>
      </c>
    </row>
    <row r="662" spans="1:3">
      <c r="A662" s="150">
        <v>3361</v>
      </c>
      <c r="B662" s="150">
        <v>15</v>
      </c>
      <c r="C662" s="149" t="str">
        <f t="shared" si="10"/>
        <v>VIC</v>
      </c>
    </row>
    <row r="663" spans="1:3">
      <c r="A663" s="150">
        <v>3379</v>
      </c>
      <c r="B663" s="150">
        <v>15</v>
      </c>
      <c r="C663" s="149" t="str">
        <f t="shared" si="10"/>
        <v>VIC</v>
      </c>
    </row>
    <row r="664" spans="1:3">
      <c r="A664" s="150">
        <v>3407</v>
      </c>
      <c r="B664" s="150">
        <v>15</v>
      </c>
      <c r="C664" s="149" t="str">
        <f t="shared" si="10"/>
        <v>VIC</v>
      </c>
    </row>
    <row r="665" spans="1:3">
      <c r="A665" s="150">
        <v>3373</v>
      </c>
      <c r="B665" s="150">
        <v>16</v>
      </c>
      <c r="C665" s="149" t="str">
        <f t="shared" si="10"/>
        <v>VIC</v>
      </c>
    </row>
    <row r="666" spans="1:3">
      <c r="A666" s="150">
        <v>3468</v>
      </c>
      <c r="B666" s="150">
        <v>16</v>
      </c>
      <c r="C666" s="149" t="str">
        <f t="shared" si="10"/>
        <v>VIC</v>
      </c>
    </row>
    <row r="667" spans="1:3">
      <c r="A667" s="150">
        <v>3472</v>
      </c>
      <c r="B667" s="150">
        <v>16</v>
      </c>
      <c r="C667" s="149" t="str">
        <f t="shared" si="10"/>
        <v>VIC</v>
      </c>
    </row>
    <row r="668" spans="1:3">
      <c r="A668" s="150">
        <v>3475</v>
      </c>
      <c r="B668" s="150">
        <v>16</v>
      </c>
      <c r="C668" s="149" t="str">
        <f t="shared" si="10"/>
        <v>VIC</v>
      </c>
    </row>
    <row r="669" spans="1:3">
      <c r="A669" s="150">
        <v>3515</v>
      </c>
      <c r="B669" s="150">
        <v>16</v>
      </c>
      <c r="C669" s="149" t="str">
        <f t="shared" si="10"/>
        <v>VIC</v>
      </c>
    </row>
    <row r="670" spans="1:3">
      <c r="A670" s="150">
        <v>3516</v>
      </c>
      <c r="B670" s="150">
        <v>16</v>
      </c>
      <c r="C670" s="149" t="str">
        <f t="shared" si="10"/>
        <v>VIC</v>
      </c>
    </row>
    <row r="671" spans="1:3">
      <c r="A671" s="150">
        <v>3517</v>
      </c>
      <c r="B671" s="150">
        <v>16</v>
      </c>
      <c r="C671" s="149" t="str">
        <f t="shared" si="10"/>
        <v>VIC</v>
      </c>
    </row>
    <row r="672" spans="1:3">
      <c r="A672" s="150">
        <v>3518</v>
      </c>
      <c r="B672" s="150">
        <v>16</v>
      </c>
      <c r="C672" s="149" t="str">
        <f t="shared" si="10"/>
        <v>VIC</v>
      </c>
    </row>
    <row r="673" spans="1:3">
      <c r="A673" s="150">
        <v>3520</v>
      </c>
      <c r="B673" s="150">
        <v>16</v>
      </c>
      <c r="C673" s="149" t="str">
        <f t="shared" si="10"/>
        <v>VIC</v>
      </c>
    </row>
    <row r="674" spans="1:3">
      <c r="A674" s="150">
        <v>3550</v>
      </c>
      <c r="B674" s="150">
        <v>16</v>
      </c>
      <c r="C674" s="149" t="str">
        <f t="shared" si="10"/>
        <v>VIC</v>
      </c>
    </row>
    <row r="675" spans="1:3">
      <c r="A675" s="150">
        <v>3551</v>
      </c>
      <c r="B675" s="150">
        <v>16</v>
      </c>
      <c r="C675" s="149" t="str">
        <f t="shared" si="10"/>
        <v>VIC</v>
      </c>
    </row>
    <row r="676" spans="1:3">
      <c r="A676" s="150">
        <v>3552</v>
      </c>
      <c r="B676" s="150">
        <v>16</v>
      </c>
      <c r="C676" s="149" t="str">
        <f t="shared" si="10"/>
        <v>VIC</v>
      </c>
    </row>
    <row r="677" spans="1:3">
      <c r="A677" s="150">
        <v>3554</v>
      </c>
      <c r="B677" s="150">
        <v>16</v>
      </c>
      <c r="C677" s="149" t="str">
        <f t="shared" si="10"/>
        <v>VIC</v>
      </c>
    </row>
    <row r="678" spans="1:3">
      <c r="A678" s="150">
        <v>3555</v>
      </c>
      <c r="B678" s="150">
        <v>16</v>
      </c>
      <c r="C678" s="149" t="str">
        <f t="shared" si="10"/>
        <v>VIC</v>
      </c>
    </row>
    <row r="679" spans="1:3">
      <c r="A679" s="150">
        <v>3556</v>
      </c>
      <c r="B679" s="150">
        <v>16</v>
      </c>
      <c r="C679" s="149" t="str">
        <f t="shared" si="10"/>
        <v>VIC</v>
      </c>
    </row>
    <row r="680" spans="1:3">
      <c r="A680" s="150">
        <v>3557</v>
      </c>
      <c r="B680" s="150">
        <v>16</v>
      </c>
      <c r="C680" s="149" t="str">
        <f t="shared" si="10"/>
        <v>VIC</v>
      </c>
    </row>
    <row r="681" spans="1:3">
      <c r="A681" s="150">
        <v>3558</v>
      </c>
      <c r="B681" s="150">
        <v>16</v>
      </c>
      <c r="C681" s="149" t="str">
        <f t="shared" si="10"/>
        <v>VIC</v>
      </c>
    </row>
    <row r="682" spans="1:3">
      <c r="A682" s="150">
        <v>3559</v>
      </c>
      <c r="B682" s="150">
        <v>16</v>
      </c>
      <c r="C682" s="149" t="str">
        <f t="shared" si="10"/>
        <v>VIC</v>
      </c>
    </row>
    <row r="683" spans="1:3">
      <c r="A683" s="150">
        <v>3561</v>
      </c>
      <c r="B683" s="150">
        <v>16</v>
      </c>
      <c r="C683" s="149" t="str">
        <f t="shared" si="10"/>
        <v>VIC</v>
      </c>
    </row>
    <row r="684" spans="1:3">
      <c r="A684" s="150">
        <v>3562</v>
      </c>
      <c r="B684" s="150">
        <v>16</v>
      </c>
      <c r="C684" s="149" t="str">
        <f t="shared" si="10"/>
        <v>VIC</v>
      </c>
    </row>
    <row r="685" spans="1:3">
      <c r="A685" s="150">
        <v>3563</v>
      </c>
      <c r="B685" s="150">
        <v>16</v>
      </c>
      <c r="C685" s="149" t="str">
        <f t="shared" si="10"/>
        <v>VIC</v>
      </c>
    </row>
    <row r="686" spans="1:3">
      <c r="A686" s="150">
        <v>3564</v>
      </c>
      <c r="B686" s="150">
        <v>16</v>
      </c>
      <c r="C686" s="149" t="str">
        <f t="shared" si="10"/>
        <v>VIC</v>
      </c>
    </row>
    <row r="687" spans="1:3">
      <c r="A687" s="150">
        <v>3565</v>
      </c>
      <c r="B687" s="150">
        <v>16</v>
      </c>
      <c r="C687" s="149" t="str">
        <f t="shared" si="10"/>
        <v>VIC</v>
      </c>
    </row>
    <row r="688" spans="1:3">
      <c r="A688" s="150">
        <v>3566</v>
      </c>
      <c r="B688" s="150">
        <v>16</v>
      </c>
      <c r="C688" s="149" t="str">
        <f t="shared" si="10"/>
        <v>VIC</v>
      </c>
    </row>
    <row r="689" spans="1:3">
      <c r="A689" s="150">
        <v>3567</v>
      </c>
      <c r="B689" s="150">
        <v>16</v>
      </c>
      <c r="C689" s="149" t="str">
        <f t="shared" si="10"/>
        <v>VIC</v>
      </c>
    </row>
    <row r="690" spans="1:3">
      <c r="A690" s="150">
        <v>3568</v>
      </c>
      <c r="B690" s="150">
        <v>16</v>
      </c>
      <c r="C690" s="149" t="str">
        <f t="shared" si="10"/>
        <v>VIC</v>
      </c>
    </row>
    <row r="691" spans="1:3">
      <c r="A691" s="150">
        <v>3570</v>
      </c>
      <c r="B691" s="150">
        <v>16</v>
      </c>
      <c r="C691" s="149" t="str">
        <f t="shared" si="10"/>
        <v>VIC</v>
      </c>
    </row>
    <row r="692" spans="1:3">
      <c r="A692" s="150">
        <v>3571</v>
      </c>
      <c r="B692" s="150">
        <v>16</v>
      </c>
      <c r="C692" s="149" t="str">
        <f t="shared" si="10"/>
        <v>VIC</v>
      </c>
    </row>
    <row r="693" spans="1:3">
      <c r="A693" s="150">
        <v>3572</v>
      </c>
      <c r="B693" s="150">
        <v>16</v>
      </c>
      <c r="C693" s="149" t="str">
        <f t="shared" si="10"/>
        <v>VIC</v>
      </c>
    </row>
    <row r="694" spans="1:3">
      <c r="A694" s="150">
        <v>3573</v>
      </c>
      <c r="B694" s="150">
        <v>16</v>
      </c>
      <c r="C694" s="149" t="str">
        <f t="shared" si="10"/>
        <v>VIC</v>
      </c>
    </row>
    <row r="695" spans="1:3">
      <c r="A695" s="150">
        <v>3575</v>
      </c>
      <c r="B695" s="150">
        <v>16</v>
      </c>
      <c r="C695" s="149" t="str">
        <f t="shared" si="10"/>
        <v>VIC</v>
      </c>
    </row>
    <row r="696" spans="1:3">
      <c r="A696" s="150">
        <v>3576</v>
      </c>
      <c r="B696" s="150">
        <v>16</v>
      </c>
      <c r="C696" s="149" t="str">
        <f t="shared" si="10"/>
        <v>VIC</v>
      </c>
    </row>
    <row r="697" spans="1:3">
      <c r="A697" s="150">
        <v>3578</v>
      </c>
      <c r="B697" s="150">
        <v>16</v>
      </c>
      <c r="C697" s="149" t="str">
        <f t="shared" si="10"/>
        <v>VIC</v>
      </c>
    </row>
    <row r="698" spans="1:3">
      <c r="A698" s="150">
        <v>3579</v>
      </c>
      <c r="B698" s="150">
        <v>16</v>
      </c>
      <c r="C698" s="149" t="str">
        <f t="shared" si="10"/>
        <v>VIC</v>
      </c>
    </row>
    <row r="699" spans="1:3">
      <c r="A699" s="150">
        <v>3580</v>
      </c>
      <c r="B699" s="150">
        <v>16</v>
      </c>
      <c r="C699" s="149" t="str">
        <f t="shared" si="10"/>
        <v>VIC</v>
      </c>
    </row>
    <row r="700" spans="1:3">
      <c r="A700" s="150">
        <v>3596</v>
      </c>
      <c r="B700" s="150">
        <v>16</v>
      </c>
      <c r="C700" s="149" t="str">
        <f t="shared" si="10"/>
        <v>VIC</v>
      </c>
    </row>
    <row r="701" spans="1:3">
      <c r="A701" s="150">
        <v>3608</v>
      </c>
      <c r="B701" s="150">
        <v>16</v>
      </c>
      <c r="C701" s="149" t="str">
        <f t="shared" si="10"/>
        <v>VIC</v>
      </c>
    </row>
    <row r="702" spans="1:3">
      <c r="A702" s="150">
        <v>3610</v>
      </c>
      <c r="B702" s="150">
        <v>16</v>
      </c>
      <c r="C702" s="149" t="str">
        <f t="shared" si="10"/>
        <v>VIC</v>
      </c>
    </row>
    <row r="703" spans="1:3">
      <c r="A703" s="150">
        <v>3612</v>
      </c>
      <c r="B703" s="150">
        <v>16</v>
      </c>
      <c r="C703" s="149" t="str">
        <f t="shared" si="10"/>
        <v>VIC</v>
      </c>
    </row>
    <row r="704" spans="1:3">
      <c r="A704" s="150">
        <v>3614</v>
      </c>
      <c r="B704" s="150">
        <v>16</v>
      </c>
      <c r="C704" s="149" t="str">
        <f t="shared" si="10"/>
        <v>VIC</v>
      </c>
    </row>
    <row r="705" spans="1:3">
      <c r="A705" s="150">
        <v>3616</v>
      </c>
      <c r="B705" s="150">
        <v>16</v>
      </c>
      <c r="C705" s="149" t="str">
        <f t="shared" si="10"/>
        <v>VIC</v>
      </c>
    </row>
    <row r="706" spans="1:3">
      <c r="A706" s="150">
        <v>3617</v>
      </c>
      <c r="B706" s="150">
        <v>16</v>
      </c>
      <c r="C706" s="149" t="str">
        <f t="shared" ref="C706:C769" si="11">IF(OR(A706&lt;=299,AND(A706&lt;3000,A706&gt;=1000)),"NSW",IF(AND(A706&lt;=999,A706&gt;=800),"NT",IF(OR(AND(A706&lt;=8999,A706&gt;=8000),AND(A706&lt;=3999,A706&gt;=3000)),"VIC",IF(OR(AND(A706&lt;=9999,A706&gt;=9000),AND(A706&lt;=4999,A706&gt;=4000)),"QLD",IF(AND(A706&lt;=5999,A706&gt;=5000),"SA",IF(AND(A706&lt;=6999,A706&gt;=6000),"WA","TAS"))))))</f>
        <v>VIC</v>
      </c>
    </row>
    <row r="707" spans="1:3">
      <c r="A707" s="150">
        <v>3618</v>
      </c>
      <c r="B707" s="150">
        <v>16</v>
      </c>
      <c r="C707" s="149" t="str">
        <f t="shared" si="11"/>
        <v>VIC</v>
      </c>
    </row>
    <row r="708" spans="1:3">
      <c r="A708" s="150">
        <v>3619</v>
      </c>
      <c r="B708" s="150">
        <v>16</v>
      </c>
      <c r="C708" s="149" t="str">
        <f t="shared" si="11"/>
        <v>VIC</v>
      </c>
    </row>
    <row r="709" spans="1:3">
      <c r="A709" s="150">
        <v>3620</v>
      </c>
      <c r="B709" s="150">
        <v>16</v>
      </c>
      <c r="C709" s="149" t="str">
        <f t="shared" si="11"/>
        <v>VIC</v>
      </c>
    </row>
    <row r="710" spans="1:3">
      <c r="A710" s="150">
        <v>3621</v>
      </c>
      <c r="B710" s="150">
        <v>16</v>
      </c>
      <c r="C710" s="149" t="str">
        <f t="shared" si="11"/>
        <v>VIC</v>
      </c>
    </row>
    <row r="711" spans="1:3">
      <c r="A711" s="150">
        <v>3622</v>
      </c>
      <c r="B711" s="150">
        <v>16</v>
      </c>
      <c r="C711" s="149" t="str">
        <f t="shared" si="11"/>
        <v>VIC</v>
      </c>
    </row>
    <row r="712" spans="1:3">
      <c r="A712" s="150">
        <v>3623</v>
      </c>
      <c r="B712" s="150">
        <v>16</v>
      </c>
      <c r="C712" s="149" t="str">
        <f t="shared" si="11"/>
        <v>VIC</v>
      </c>
    </row>
    <row r="713" spans="1:3">
      <c r="A713" s="150">
        <v>3624</v>
      </c>
      <c r="B713" s="150">
        <v>16</v>
      </c>
      <c r="C713" s="149" t="str">
        <f t="shared" si="11"/>
        <v>VIC</v>
      </c>
    </row>
    <row r="714" spans="1:3">
      <c r="A714" s="150">
        <v>3629</v>
      </c>
      <c r="B714" s="150">
        <v>16</v>
      </c>
      <c r="C714" s="149" t="str">
        <f t="shared" si="11"/>
        <v>VIC</v>
      </c>
    </row>
    <row r="715" spans="1:3">
      <c r="A715" s="150">
        <v>3630</v>
      </c>
      <c r="B715" s="150">
        <v>16</v>
      </c>
      <c r="C715" s="149" t="str">
        <f t="shared" si="11"/>
        <v>VIC</v>
      </c>
    </row>
    <row r="716" spans="1:3">
      <c r="A716" s="150">
        <v>3631</v>
      </c>
      <c r="B716" s="150">
        <v>16</v>
      </c>
      <c r="C716" s="149" t="str">
        <f t="shared" si="11"/>
        <v>VIC</v>
      </c>
    </row>
    <row r="717" spans="1:3">
      <c r="A717" s="150">
        <v>3632</v>
      </c>
      <c r="B717" s="150">
        <v>16</v>
      </c>
      <c r="C717" s="149" t="str">
        <f t="shared" si="11"/>
        <v>VIC</v>
      </c>
    </row>
    <row r="718" spans="1:3">
      <c r="A718" s="150">
        <v>3633</v>
      </c>
      <c r="B718" s="150">
        <v>16</v>
      </c>
      <c r="C718" s="149" t="str">
        <f t="shared" si="11"/>
        <v>VIC</v>
      </c>
    </row>
    <row r="719" spans="1:3">
      <c r="A719" s="150">
        <v>3634</v>
      </c>
      <c r="B719" s="150">
        <v>16</v>
      </c>
      <c r="C719" s="149" t="str">
        <f t="shared" si="11"/>
        <v>VIC</v>
      </c>
    </row>
    <row r="720" spans="1:3">
      <c r="A720" s="150">
        <v>3635</v>
      </c>
      <c r="B720" s="150">
        <v>16</v>
      </c>
      <c r="C720" s="149" t="str">
        <f t="shared" si="11"/>
        <v>VIC</v>
      </c>
    </row>
    <row r="721" spans="1:3">
      <c r="A721" s="150">
        <v>3636</v>
      </c>
      <c r="B721" s="150">
        <v>16</v>
      </c>
      <c r="C721" s="149" t="str">
        <f t="shared" si="11"/>
        <v>VIC</v>
      </c>
    </row>
    <row r="722" spans="1:3">
      <c r="A722" s="150">
        <v>3637</v>
      </c>
      <c r="B722" s="150">
        <v>16</v>
      </c>
      <c r="C722" s="149" t="str">
        <f t="shared" si="11"/>
        <v>VIC</v>
      </c>
    </row>
    <row r="723" spans="1:3">
      <c r="A723" s="150">
        <v>3638</v>
      </c>
      <c r="B723" s="150">
        <v>16</v>
      </c>
      <c r="C723" s="149" t="str">
        <f t="shared" si="11"/>
        <v>VIC</v>
      </c>
    </row>
    <row r="724" spans="1:3">
      <c r="A724" s="150">
        <v>3639</v>
      </c>
      <c r="B724" s="150">
        <v>16</v>
      </c>
      <c r="C724" s="149" t="str">
        <f t="shared" si="11"/>
        <v>VIC</v>
      </c>
    </row>
    <row r="725" spans="1:3">
      <c r="A725" s="150">
        <v>3640</v>
      </c>
      <c r="B725" s="150">
        <v>16</v>
      </c>
      <c r="C725" s="149" t="str">
        <f t="shared" si="11"/>
        <v>VIC</v>
      </c>
    </row>
    <row r="726" spans="1:3">
      <c r="A726" s="150">
        <v>3641</v>
      </c>
      <c r="B726" s="150">
        <v>16</v>
      </c>
      <c r="C726" s="149" t="str">
        <f t="shared" si="11"/>
        <v>VIC</v>
      </c>
    </row>
    <row r="727" spans="1:3">
      <c r="A727" s="150">
        <v>3643</v>
      </c>
      <c r="B727" s="150">
        <v>16</v>
      </c>
      <c r="C727" s="149" t="str">
        <f t="shared" si="11"/>
        <v>VIC</v>
      </c>
    </row>
    <row r="728" spans="1:3">
      <c r="A728" s="150">
        <v>3644</v>
      </c>
      <c r="B728" s="150">
        <v>16</v>
      </c>
      <c r="C728" s="149" t="str">
        <f t="shared" si="11"/>
        <v>VIC</v>
      </c>
    </row>
    <row r="729" spans="1:3">
      <c r="A729" s="150">
        <v>3646</v>
      </c>
      <c r="B729" s="150">
        <v>16</v>
      </c>
      <c r="C729" s="149" t="str">
        <f t="shared" si="11"/>
        <v>VIC</v>
      </c>
    </row>
    <row r="730" spans="1:3">
      <c r="A730" s="150">
        <v>3647</v>
      </c>
      <c r="B730" s="150">
        <v>16</v>
      </c>
      <c r="C730" s="149" t="str">
        <f t="shared" si="11"/>
        <v>VIC</v>
      </c>
    </row>
    <row r="731" spans="1:3">
      <c r="A731" s="150">
        <v>3649</v>
      </c>
      <c r="B731" s="150">
        <v>16</v>
      </c>
      <c r="C731" s="149" t="str">
        <f t="shared" si="11"/>
        <v>VIC</v>
      </c>
    </row>
    <row r="732" spans="1:3">
      <c r="A732" s="150">
        <v>3665</v>
      </c>
      <c r="B732" s="150">
        <v>16</v>
      </c>
      <c r="C732" s="149" t="str">
        <f t="shared" si="11"/>
        <v>VIC</v>
      </c>
    </row>
    <row r="733" spans="1:3">
      <c r="A733" s="150">
        <v>3666</v>
      </c>
      <c r="B733" s="150">
        <v>16</v>
      </c>
      <c r="C733" s="149" t="str">
        <f t="shared" si="11"/>
        <v>VIC</v>
      </c>
    </row>
    <row r="734" spans="1:3">
      <c r="A734" s="150">
        <v>3669</v>
      </c>
      <c r="B734" s="150">
        <v>16</v>
      </c>
      <c r="C734" s="149" t="str">
        <f t="shared" si="11"/>
        <v>VIC</v>
      </c>
    </row>
    <row r="735" spans="1:3">
      <c r="A735" s="150">
        <v>3725</v>
      </c>
      <c r="B735" s="150">
        <v>16</v>
      </c>
      <c r="C735" s="149" t="str">
        <f t="shared" si="11"/>
        <v>VIC</v>
      </c>
    </row>
    <row r="736" spans="1:3">
      <c r="A736" s="150">
        <v>3726</v>
      </c>
      <c r="B736" s="150">
        <v>16</v>
      </c>
      <c r="C736" s="149" t="str">
        <f t="shared" si="11"/>
        <v>VIC</v>
      </c>
    </row>
    <row r="737" spans="1:3">
      <c r="A737" s="150">
        <v>3727</v>
      </c>
      <c r="B737" s="150">
        <v>16</v>
      </c>
      <c r="C737" s="149" t="str">
        <f t="shared" si="11"/>
        <v>VIC</v>
      </c>
    </row>
    <row r="738" spans="1:3">
      <c r="A738" s="150">
        <v>3728</v>
      </c>
      <c r="B738" s="150">
        <v>16</v>
      </c>
      <c r="C738" s="149" t="str">
        <f t="shared" si="11"/>
        <v>VIC</v>
      </c>
    </row>
    <row r="739" spans="1:3">
      <c r="A739" s="150">
        <v>3730</v>
      </c>
      <c r="B739" s="150">
        <v>16</v>
      </c>
      <c r="C739" s="149" t="str">
        <f t="shared" si="11"/>
        <v>VIC</v>
      </c>
    </row>
    <row r="740" spans="1:3">
      <c r="A740" s="150">
        <v>3363</v>
      </c>
      <c r="B740" s="150">
        <v>17</v>
      </c>
      <c r="C740" s="149" t="str">
        <f t="shared" si="11"/>
        <v>VIC</v>
      </c>
    </row>
    <row r="741" spans="1:3">
      <c r="A741" s="150">
        <v>3364</v>
      </c>
      <c r="B741" s="150">
        <v>17</v>
      </c>
      <c r="C741" s="149" t="str">
        <f t="shared" si="11"/>
        <v>VIC</v>
      </c>
    </row>
    <row r="742" spans="1:3">
      <c r="A742" s="150">
        <v>3370</v>
      </c>
      <c r="B742" s="150">
        <v>17</v>
      </c>
      <c r="C742" s="149" t="str">
        <f t="shared" si="11"/>
        <v>VIC</v>
      </c>
    </row>
    <row r="743" spans="1:3">
      <c r="A743" s="150">
        <v>3371</v>
      </c>
      <c r="B743" s="150">
        <v>17</v>
      </c>
      <c r="C743" s="149" t="str">
        <f t="shared" si="11"/>
        <v>VIC</v>
      </c>
    </row>
    <row r="744" spans="1:3">
      <c r="A744" s="150">
        <v>3431</v>
      </c>
      <c r="B744" s="150">
        <v>17</v>
      </c>
      <c r="C744" s="149" t="str">
        <f t="shared" si="11"/>
        <v>VIC</v>
      </c>
    </row>
    <row r="745" spans="1:3">
      <c r="A745" s="150">
        <v>3432</v>
      </c>
      <c r="B745" s="150">
        <v>17</v>
      </c>
      <c r="C745" s="149" t="str">
        <f t="shared" si="11"/>
        <v>VIC</v>
      </c>
    </row>
    <row r="746" spans="1:3">
      <c r="A746" s="150">
        <v>3433</v>
      </c>
      <c r="B746" s="150">
        <v>17</v>
      </c>
      <c r="C746" s="149" t="str">
        <f t="shared" si="11"/>
        <v>VIC</v>
      </c>
    </row>
    <row r="747" spans="1:3">
      <c r="A747" s="150">
        <v>3434</v>
      </c>
      <c r="B747" s="150">
        <v>17</v>
      </c>
      <c r="C747" s="149" t="str">
        <f t="shared" si="11"/>
        <v>VIC</v>
      </c>
    </row>
    <row r="748" spans="1:3">
      <c r="A748" s="150">
        <v>3435</v>
      </c>
      <c r="B748" s="150">
        <v>17</v>
      </c>
      <c r="C748" s="149" t="str">
        <f t="shared" si="11"/>
        <v>VIC</v>
      </c>
    </row>
    <row r="749" spans="1:3">
      <c r="A749" s="150">
        <v>3437</v>
      </c>
      <c r="B749" s="150">
        <v>17</v>
      </c>
      <c r="C749" s="149" t="str">
        <f t="shared" si="11"/>
        <v>VIC</v>
      </c>
    </row>
    <row r="750" spans="1:3">
      <c r="A750" s="150">
        <v>3438</v>
      </c>
      <c r="B750" s="150">
        <v>17</v>
      </c>
      <c r="C750" s="149" t="str">
        <f t="shared" si="11"/>
        <v>VIC</v>
      </c>
    </row>
    <row r="751" spans="1:3">
      <c r="A751" s="150">
        <v>3440</v>
      </c>
      <c r="B751" s="150">
        <v>17</v>
      </c>
      <c r="C751" s="149" t="str">
        <f t="shared" si="11"/>
        <v>VIC</v>
      </c>
    </row>
    <row r="752" spans="1:3">
      <c r="A752" s="150">
        <v>3441</v>
      </c>
      <c r="B752" s="150">
        <v>17</v>
      </c>
      <c r="C752" s="149" t="str">
        <f t="shared" si="11"/>
        <v>VIC</v>
      </c>
    </row>
    <row r="753" spans="1:3">
      <c r="A753" s="150">
        <v>3442</v>
      </c>
      <c r="B753" s="150">
        <v>17</v>
      </c>
      <c r="C753" s="149" t="str">
        <f t="shared" si="11"/>
        <v>VIC</v>
      </c>
    </row>
    <row r="754" spans="1:3">
      <c r="A754" s="150">
        <v>3444</v>
      </c>
      <c r="B754" s="150">
        <v>17</v>
      </c>
      <c r="C754" s="149" t="str">
        <f t="shared" si="11"/>
        <v>VIC</v>
      </c>
    </row>
    <row r="755" spans="1:3">
      <c r="A755" s="150">
        <v>3446</v>
      </c>
      <c r="B755" s="150">
        <v>17</v>
      </c>
      <c r="C755" s="149" t="str">
        <f t="shared" si="11"/>
        <v>VIC</v>
      </c>
    </row>
    <row r="756" spans="1:3">
      <c r="A756" s="150">
        <v>3447</v>
      </c>
      <c r="B756" s="150">
        <v>17</v>
      </c>
      <c r="C756" s="149" t="str">
        <f t="shared" si="11"/>
        <v>VIC</v>
      </c>
    </row>
    <row r="757" spans="1:3">
      <c r="A757" s="150">
        <v>3448</v>
      </c>
      <c r="B757" s="150">
        <v>17</v>
      </c>
      <c r="C757" s="149" t="str">
        <f t="shared" si="11"/>
        <v>VIC</v>
      </c>
    </row>
    <row r="758" spans="1:3">
      <c r="A758" s="150">
        <v>3450</v>
      </c>
      <c r="B758" s="150">
        <v>17</v>
      </c>
      <c r="C758" s="149" t="str">
        <f t="shared" si="11"/>
        <v>VIC</v>
      </c>
    </row>
    <row r="759" spans="1:3">
      <c r="A759" s="150">
        <v>3451</v>
      </c>
      <c r="B759" s="150">
        <v>17</v>
      </c>
      <c r="C759" s="149" t="str">
        <f t="shared" si="11"/>
        <v>VIC</v>
      </c>
    </row>
    <row r="760" spans="1:3">
      <c r="A760" s="150">
        <v>3453</v>
      </c>
      <c r="B760" s="150">
        <v>17</v>
      </c>
      <c r="C760" s="149" t="str">
        <f t="shared" si="11"/>
        <v>VIC</v>
      </c>
    </row>
    <row r="761" spans="1:3">
      <c r="A761" s="150">
        <v>3458</v>
      </c>
      <c r="B761" s="150">
        <v>17</v>
      </c>
      <c r="C761" s="149" t="str">
        <f t="shared" si="11"/>
        <v>VIC</v>
      </c>
    </row>
    <row r="762" spans="1:3">
      <c r="A762" s="150">
        <v>3460</v>
      </c>
      <c r="B762" s="150">
        <v>17</v>
      </c>
      <c r="C762" s="149" t="str">
        <f t="shared" si="11"/>
        <v>VIC</v>
      </c>
    </row>
    <row r="763" spans="1:3">
      <c r="A763" s="150">
        <v>3461</v>
      </c>
      <c r="B763" s="150">
        <v>17</v>
      </c>
      <c r="C763" s="149" t="str">
        <f t="shared" si="11"/>
        <v>VIC</v>
      </c>
    </row>
    <row r="764" spans="1:3">
      <c r="A764" s="150">
        <v>3462</v>
      </c>
      <c r="B764" s="150">
        <v>17</v>
      </c>
      <c r="C764" s="149" t="str">
        <f t="shared" si="11"/>
        <v>VIC</v>
      </c>
    </row>
    <row r="765" spans="1:3">
      <c r="A765" s="150">
        <v>3463</v>
      </c>
      <c r="B765" s="150">
        <v>17</v>
      </c>
      <c r="C765" s="149" t="str">
        <f t="shared" si="11"/>
        <v>VIC</v>
      </c>
    </row>
    <row r="766" spans="1:3">
      <c r="A766" s="150">
        <v>3464</v>
      </c>
      <c r="B766" s="150">
        <v>17</v>
      </c>
      <c r="C766" s="149" t="str">
        <f t="shared" si="11"/>
        <v>VIC</v>
      </c>
    </row>
    <row r="767" spans="1:3">
      <c r="A767" s="150">
        <v>3465</v>
      </c>
      <c r="B767" s="150">
        <v>17</v>
      </c>
      <c r="C767" s="149" t="str">
        <f t="shared" si="11"/>
        <v>VIC</v>
      </c>
    </row>
    <row r="768" spans="1:3">
      <c r="A768" s="150">
        <v>3467</v>
      </c>
      <c r="B768" s="150">
        <v>17</v>
      </c>
      <c r="C768" s="149" t="str">
        <f t="shared" si="11"/>
        <v>VIC</v>
      </c>
    </row>
    <row r="769" spans="1:3">
      <c r="A769" s="150">
        <v>3521</v>
      </c>
      <c r="B769" s="150">
        <v>17</v>
      </c>
      <c r="C769" s="149" t="str">
        <f t="shared" si="11"/>
        <v>VIC</v>
      </c>
    </row>
    <row r="770" spans="1:3">
      <c r="A770" s="150">
        <v>3522</v>
      </c>
      <c r="B770" s="150">
        <v>17</v>
      </c>
      <c r="C770" s="149" t="str">
        <f t="shared" ref="C770:C833" si="12">IF(OR(A770&lt;=299,AND(A770&lt;3000,A770&gt;=1000)),"NSW",IF(AND(A770&lt;=999,A770&gt;=800),"NT",IF(OR(AND(A770&lt;=8999,A770&gt;=8000),AND(A770&lt;=3999,A770&gt;=3000)),"VIC",IF(OR(AND(A770&lt;=9999,A770&gt;=9000),AND(A770&lt;=4999,A770&gt;=4000)),"QLD",IF(AND(A770&lt;=5999,A770&gt;=5000),"SA",IF(AND(A770&lt;=6999,A770&gt;=6000),"WA","TAS"))))))</f>
        <v>VIC</v>
      </c>
    </row>
    <row r="771" spans="1:3">
      <c r="A771" s="150">
        <v>3523</v>
      </c>
      <c r="B771" s="150">
        <v>17</v>
      </c>
      <c r="C771" s="149" t="str">
        <f t="shared" si="12"/>
        <v>VIC</v>
      </c>
    </row>
    <row r="772" spans="1:3">
      <c r="A772" s="150">
        <v>3525</v>
      </c>
      <c r="B772" s="150">
        <v>17</v>
      </c>
      <c r="C772" s="149" t="str">
        <f t="shared" si="12"/>
        <v>VIC</v>
      </c>
    </row>
    <row r="773" spans="1:3">
      <c r="A773" s="150">
        <v>3607</v>
      </c>
      <c r="B773" s="150">
        <v>17</v>
      </c>
      <c r="C773" s="149" t="str">
        <f t="shared" si="12"/>
        <v>VIC</v>
      </c>
    </row>
    <row r="774" spans="1:3">
      <c r="A774" s="150">
        <v>3658</v>
      </c>
      <c r="B774" s="150">
        <v>17</v>
      </c>
      <c r="C774" s="149" t="str">
        <f t="shared" si="12"/>
        <v>VIC</v>
      </c>
    </row>
    <row r="775" spans="1:3">
      <c r="A775" s="150">
        <v>3659</v>
      </c>
      <c r="B775" s="150">
        <v>17</v>
      </c>
      <c r="C775" s="149" t="str">
        <f t="shared" si="12"/>
        <v>VIC</v>
      </c>
    </row>
    <row r="776" spans="1:3">
      <c r="A776" s="150">
        <v>3660</v>
      </c>
      <c r="B776" s="150">
        <v>17</v>
      </c>
      <c r="C776" s="149" t="str">
        <f t="shared" si="12"/>
        <v>VIC</v>
      </c>
    </row>
    <row r="777" spans="1:3">
      <c r="A777" s="150">
        <v>3661</v>
      </c>
      <c r="B777" s="150">
        <v>17</v>
      </c>
      <c r="C777" s="149" t="str">
        <f t="shared" si="12"/>
        <v>VIC</v>
      </c>
    </row>
    <row r="778" spans="1:3">
      <c r="A778" s="150">
        <v>3662</v>
      </c>
      <c r="B778" s="150">
        <v>17</v>
      </c>
      <c r="C778" s="149" t="str">
        <f t="shared" si="12"/>
        <v>VIC</v>
      </c>
    </row>
    <row r="779" spans="1:3">
      <c r="A779" s="150">
        <v>3663</v>
      </c>
      <c r="B779" s="150">
        <v>17</v>
      </c>
      <c r="C779" s="149" t="str">
        <f t="shared" si="12"/>
        <v>VIC</v>
      </c>
    </row>
    <row r="780" spans="1:3">
      <c r="A780" s="150">
        <v>3664</v>
      </c>
      <c r="B780" s="150">
        <v>17</v>
      </c>
      <c r="C780" s="149" t="str">
        <f t="shared" si="12"/>
        <v>VIC</v>
      </c>
    </row>
    <row r="781" spans="1:3">
      <c r="A781" s="150">
        <v>3711</v>
      </c>
      <c r="B781" s="150">
        <v>17</v>
      </c>
      <c r="C781" s="149" t="str">
        <f t="shared" si="12"/>
        <v>VIC</v>
      </c>
    </row>
    <row r="782" spans="1:3">
      <c r="A782" s="150">
        <v>3712</v>
      </c>
      <c r="B782" s="150">
        <v>17</v>
      </c>
      <c r="C782" s="149" t="str">
        <f t="shared" si="12"/>
        <v>VIC</v>
      </c>
    </row>
    <row r="783" spans="1:3">
      <c r="A783" s="150">
        <v>3713</v>
      </c>
      <c r="B783" s="150">
        <v>17</v>
      </c>
      <c r="C783" s="149" t="str">
        <f t="shared" si="12"/>
        <v>VIC</v>
      </c>
    </row>
    <row r="784" spans="1:3">
      <c r="A784" s="150">
        <v>3714</v>
      </c>
      <c r="B784" s="150">
        <v>17</v>
      </c>
      <c r="C784" s="149" t="str">
        <f t="shared" si="12"/>
        <v>VIC</v>
      </c>
    </row>
    <row r="785" spans="1:3">
      <c r="A785" s="150">
        <v>3715</v>
      </c>
      <c r="B785" s="150">
        <v>17</v>
      </c>
      <c r="C785" s="149" t="str">
        <f t="shared" si="12"/>
        <v>VIC</v>
      </c>
    </row>
    <row r="786" spans="1:3">
      <c r="A786" s="150">
        <v>3717</v>
      </c>
      <c r="B786" s="150">
        <v>17</v>
      </c>
      <c r="C786" s="149" t="str">
        <f t="shared" si="12"/>
        <v>VIC</v>
      </c>
    </row>
    <row r="787" spans="1:3">
      <c r="A787" s="150">
        <v>3718</v>
      </c>
      <c r="B787" s="150">
        <v>17</v>
      </c>
      <c r="C787" s="149" t="str">
        <f t="shared" si="12"/>
        <v>VIC</v>
      </c>
    </row>
    <row r="788" spans="1:3">
      <c r="A788" s="150">
        <v>3719</v>
      </c>
      <c r="B788" s="150">
        <v>17</v>
      </c>
      <c r="C788" s="149" t="str">
        <f t="shared" si="12"/>
        <v>VIC</v>
      </c>
    </row>
    <row r="789" spans="1:3">
      <c r="A789" s="150">
        <v>3720</v>
      </c>
      <c r="B789" s="150">
        <v>17</v>
      </c>
      <c r="C789" s="149" t="str">
        <f t="shared" si="12"/>
        <v>VIC</v>
      </c>
    </row>
    <row r="790" spans="1:3">
      <c r="A790" s="150">
        <v>3751</v>
      </c>
      <c r="B790" s="150">
        <v>17</v>
      </c>
      <c r="C790" s="149" t="str">
        <f t="shared" si="12"/>
        <v>VIC</v>
      </c>
    </row>
    <row r="791" spans="1:3">
      <c r="A791" s="150">
        <v>3753</v>
      </c>
      <c r="B791" s="150">
        <v>17</v>
      </c>
      <c r="C791" s="149" t="str">
        <f t="shared" si="12"/>
        <v>VIC</v>
      </c>
    </row>
    <row r="792" spans="1:3">
      <c r="A792" s="150">
        <v>3756</v>
      </c>
      <c r="B792" s="150">
        <v>17</v>
      </c>
      <c r="C792" s="149" t="str">
        <f t="shared" si="12"/>
        <v>VIC</v>
      </c>
    </row>
    <row r="793" spans="1:3">
      <c r="A793" s="150">
        <v>3757</v>
      </c>
      <c r="B793" s="150">
        <v>17</v>
      </c>
      <c r="C793" s="149" t="str">
        <f t="shared" si="12"/>
        <v>VIC</v>
      </c>
    </row>
    <row r="794" spans="1:3">
      <c r="A794" s="150">
        <v>3758</v>
      </c>
      <c r="B794" s="150">
        <v>17</v>
      </c>
      <c r="C794" s="149" t="str">
        <f t="shared" si="12"/>
        <v>VIC</v>
      </c>
    </row>
    <row r="795" spans="1:3">
      <c r="A795" s="150">
        <v>3764</v>
      </c>
      <c r="B795" s="150">
        <v>17</v>
      </c>
      <c r="C795" s="149" t="str">
        <f t="shared" si="12"/>
        <v>VIC</v>
      </c>
    </row>
    <row r="796" spans="1:3">
      <c r="A796" s="150">
        <v>3000</v>
      </c>
      <c r="B796" s="150">
        <v>18</v>
      </c>
      <c r="C796" s="149" t="str">
        <f t="shared" si="12"/>
        <v>VIC</v>
      </c>
    </row>
    <row r="797" spans="1:3">
      <c r="A797" s="150">
        <v>3001</v>
      </c>
      <c r="B797" s="150">
        <v>18</v>
      </c>
      <c r="C797" s="149" t="str">
        <f t="shared" si="12"/>
        <v>VIC</v>
      </c>
    </row>
    <row r="798" spans="1:3">
      <c r="A798" s="150">
        <v>3002</v>
      </c>
      <c r="B798" s="150">
        <v>18</v>
      </c>
      <c r="C798" s="149" t="str">
        <f t="shared" si="12"/>
        <v>VIC</v>
      </c>
    </row>
    <row r="799" spans="1:3">
      <c r="A799" s="150">
        <v>3003</v>
      </c>
      <c r="B799" s="150">
        <v>18</v>
      </c>
      <c r="C799" s="149" t="str">
        <f t="shared" si="12"/>
        <v>VIC</v>
      </c>
    </row>
    <row r="800" spans="1:3">
      <c r="A800" s="150">
        <v>3004</v>
      </c>
      <c r="B800" s="150">
        <v>18</v>
      </c>
      <c r="C800" s="149" t="str">
        <f t="shared" si="12"/>
        <v>VIC</v>
      </c>
    </row>
    <row r="801" spans="1:3">
      <c r="A801" s="150">
        <v>3005</v>
      </c>
      <c r="B801" s="150">
        <v>18</v>
      </c>
      <c r="C801" s="149" t="str">
        <f t="shared" si="12"/>
        <v>VIC</v>
      </c>
    </row>
    <row r="802" spans="1:3">
      <c r="A802" s="150">
        <v>3006</v>
      </c>
      <c r="B802" s="150">
        <v>18</v>
      </c>
      <c r="C802" s="149" t="str">
        <f t="shared" si="12"/>
        <v>VIC</v>
      </c>
    </row>
    <row r="803" spans="1:3">
      <c r="A803" s="150">
        <v>3008</v>
      </c>
      <c r="B803" s="150">
        <v>18</v>
      </c>
      <c r="C803" s="149" t="str">
        <f t="shared" si="12"/>
        <v>VIC</v>
      </c>
    </row>
    <row r="804" spans="1:3">
      <c r="A804" s="150">
        <v>3010</v>
      </c>
      <c r="B804" s="150">
        <v>18</v>
      </c>
      <c r="C804" s="149" t="str">
        <f t="shared" si="12"/>
        <v>VIC</v>
      </c>
    </row>
    <row r="805" spans="1:3">
      <c r="A805" s="150">
        <v>3011</v>
      </c>
      <c r="B805" s="150">
        <v>18</v>
      </c>
      <c r="C805" s="149" t="str">
        <f t="shared" si="12"/>
        <v>VIC</v>
      </c>
    </row>
    <row r="806" spans="1:3">
      <c r="A806" s="150">
        <v>3012</v>
      </c>
      <c r="B806" s="150">
        <v>18</v>
      </c>
      <c r="C806" s="149" t="str">
        <f t="shared" si="12"/>
        <v>VIC</v>
      </c>
    </row>
    <row r="807" spans="1:3">
      <c r="A807" s="150">
        <v>3013</v>
      </c>
      <c r="B807" s="150">
        <v>18</v>
      </c>
      <c r="C807" s="149" t="str">
        <f t="shared" si="12"/>
        <v>VIC</v>
      </c>
    </row>
    <row r="808" spans="1:3">
      <c r="A808" s="150">
        <v>3015</v>
      </c>
      <c r="B808" s="150">
        <v>18</v>
      </c>
      <c r="C808" s="149" t="str">
        <f t="shared" si="12"/>
        <v>VIC</v>
      </c>
    </row>
    <row r="809" spans="1:3">
      <c r="A809" s="150">
        <v>3016</v>
      </c>
      <c r="B809" s="150">
        <v>18</v>
      </c>
      <c r="C809" s="149" t="str">
        <f t="shared" si="12"/>
        <v>VIC</v>
      </c>
    </row>
    <row r="810" spans="1:3">
      <c r="A810" s="150">
        <v>3018</v>
      </c>
      <c r="B810" s="150">
        <v>18</v>
      </c>
      <c r="C810" s="149" t="str">
        <f t="shared" si="12"/>
        <v>VIC</v>
      </c>
    </row>
    <row r="811" spans="1:3">
      <c r="A811" s="150">
        <v>3019</v>
      </c>
      <c r="B811" s="150">
        <v>18</v>
      </c>
      <c r="C811" s="149" t="str">
        <f t="shared" si="12"/>
        <v>VIC</v>
      </c>
    </row>
    <row r="812" spans="1:3">
      <c r="A812" s="150">
        <v>3020</v>
      </c>
      <c r="B812" s="150">
        <v>18</v>
      </c>
      <c r="C812" s="149" t="str">
        <f t="shared" si="12"/>
        <v>VIC</v>
      </c>
    </row>
    <row r="813" spans="1:3">
      <c r="A813" s="150">
        <v>3021</v>
      </c>
      <c r="B813" s="150">
        <v>18</v>
      </c>
      <c r="C813" s="149" t="str">
        <f t="shared" si="12"/>
        <v>VIC</v>
      </c>
    </row>
    <row r="814" spans="1:3">
      <c r="A814" s="150">
        <v>3022</v>
      </c>
      <c r="B814" s="150">
        <v>18</v>
      </c>
      <c r="C814" s="149" t="str">
        <f t="shared" si="12"/>
        <v>VIC</v>
      </c>
    </row>
    <row r="815" spans="1:3">
      <c r="A815" s="150">
        <v>3023</v>
      </c>
      <c r="B815" s="150">
        <v>18</v>
      </c>
      <c r="C815" s="149" t="str">
        <f t="shared" si="12"/>
        <v>VIC</v>
      </c>
    </row>
    <row r="816" spans="1:3">
      <c r="A816" s="150">
        <v>3024</v>
      </c>
      <c r="B816" s="150">
        <v>18</v>
      </c>
      <c r="C816" s="149" t="str">
        <f t="shared" si="12"/>
        <v>VIC</v>
      </c>
    </row>
    <row r="817" spans="1:3">
      <c r="A817" s="150">
        <v>3025</v>
      </c>
      <c r="B817" s="150">
        <v>18</v>
      </c>
      <c r="C817" s="149" t="str">
        <f t="shared" si="12"/>
        <v>VIC</v>
      </c>
    </row>
    <row r="818" spans="1:3">
      <c r="A818" s="150">
        <v>3026</v>
      </c>
      <c r="B818" s="150">
        <v>18</v>
      </c>
      <c r="C818" s="149" t="str">
        <f t="shared" si="12"/>
        <v>VIC</v>
      </c>
    </row>
    <row r="819" spans="1:3">
      <c r="A819" s="150">
        <v>3028</v>
      </c>
      <c r="B819" s="150">
        <v>18</v>
      </c>
      <c r="C819" s="149" t="str">
        <f t="shared" si="12"/>
        <v>VIC</v>
      </c>
    </row>
    <row r="820" spans="1:3">
      <c r="A820" s="150">
        <v>3029</v>
      </c>
      <c r="B820" s="150">
        <v>18</v>
      </c>
      <c r="C820" s="149" t="str">
        <f t="shared" si="12"/>
        <v>VIC</v>
      </c>
    </row>
    <row r="821" spans="1:3">
      <c r="A821" s="150">
        <v>3030</v>
      </c>
      <c r="B821" s="150">
        <v>18</v>
      </c>
      <c r="C821" s="149" t="str">
        <f t="shared" si="12"/>
        <v>VIC</v>
      </c>
    </row>
    <row r="822" spans="1:3">
      <c r="A822" s="150">
        <v>3031</v>
      </c>
      <c r="B822" s="150">
        <v>18</v>
      </c>
      <c r="C822" s="149" t="str">
        <f t="shared" si="12"/>
        <v>VIC</v>
      </c>
    </row>
    <row r="823" spans="1:3">
      <c r="A823" s="150">
        <v>3032</v>
      </c>
      <c r="B823" s="150">
        <v>18</v>
      </c>
      <c r="C823" s="149" t="str">
        <f t="shared" si="12"/>
        <v>VIC</v>
      </c>
    </row>
    <row r="824" spans="1:3">
      <c r="A824" s="150">
        <v>3033</v>
      </c>
      <c r="B824" s="150">
        <v>18</v>
      </c>
      <c r="C824" s="149" t="str">
        <f t="shared" si="12"/>
        <v>VIC</v>
      </c>
    </row>
    <row r="825" spans="1:3">
      <c r="A825" s="150">
        <v>3034</v>
      </c>
      <c r="B825" s="150">
        <v>18</v>
      </c>
      <c r="C825" s="149" t="str">
        <f t="shared" si="12"/>
        <v>VIC</v>
      </c>
    </row>
    <row r="826" spans="1:3">
      <c r="A826" s="150">
        <v>3036</v>
      </c>
      <c r="B826" s="150">
        <v>18</v>
      </c>
      <c r="C826" s="149" t="str">
        <f t="shared" si="12"/>
        <v>VIC</v>
      </c>
    </row>
    <row r="827" spans="1:3">
      <c r="A827" s="150">
        <v>3037</v>
      </c>
      <c r="B827" s="150">
        <v>18</v>
      </c>
      <c r="C827" s="149" t="str">
        <f t="shared" si="12"/>
        <v>VIC</v>
      </c>
    </row>
    <row r="828" spans="1:3">
      <c r="A828" s="150">
        <v>3038</v>
      </c>
      <c r="B828" s="150">
        <v>18</v>
      </c>
      <c r="C828" s="149" t="str">
        <f t="shared" si="12"/>
        <v>VIC</v>
      </c>
    </row>
    <row r="829" spans="1:3">
      <c r="A829" s="150">
        <v>3039</v>
      </c>
      <c r="B829" s="150">
        <v>18</v>
      </c>
      <c r="C829" s="149" t="str">
        <f t="shared" si="12"/>
        <v>VIC</v>
      </c>
    </row>
    <row r="830" spans="1:3">
      <c r="A830" s="150">
        <v>3040</v>
      </c>
      <c r="B830" s="150">
        <v>18</v>
      </c>
      <c r="C830" s="149" t="str">
        <f t="shared" si="12"/>
        <v>VIC</v>
      </c>
    </row>
    <row r="831" spans="1:3">
      <c r="A831" s="150">
        <v>3041</v>
      </c>
      <c r="B831" s="150">
        <v>18</v>
      </c>
      <c r="C831" s="149" t="str">
        <f t="shared" si="12"/>
        <v>VIC</v>
      </c>
    </row>
    <row r="832" spans="1:3">
      <c r="A832" s="150">
        <v>3042</v>
      </c>
      <c r="B832" s="150">
        <v>18</v>
      </c>
      <c r="C832" s="149" t="str">
        <f t="shared" si="12"/>
        <v>VIC</v>
      </c>
    </row>
    <row r="833" spans="1:3">
      <c r="A833" s="150">
        <v>3043</v>
      </c>
      <c r="B833" s="150">
        <v>18</v>
      </c>
      <c r="C833" s="149" t="str">
        <f t="shared" si="12"/>
        <v>VIC</v>
      </c>
    </row>
    <row r="834" spans="1:3">
      <c r="A834" s="150">
        <v>3044</v>
      </c>
      <c r="B834" s="150">
        <v>18</v>
      </c>
      <c r="C834" s="149" t="str">
        <f t="shared" ref="C834:C897" si="13">IF(OR(A834&lt;=299,AND(A834&lt;3000,A834&gt;=1000)),"NSW",IF(AND(A834&lt;=999,A834&gt;=800),"NT",IF(OR(AND(A834&lt;=8999,A834&gt;=8000),AND(A834&lt;=3999,A834&gt;=3000)),"VIC",IF(OR(AND(A834&lt;=9999,A834&gt;=9000),AND(A834&lt;=4999,A834&gt;=4000)),"QLD",IF(AND(A834&lt;=5999,A834&gt;=5000),"SA",IF(AND(A834&lt;=6999,A834&gt;=6000),"WA","TAS"))))))</f>
        <v>VIC</v>
      </c>
    </row>
    <row r="835" spans="1:3">
      <c r="A835" s="150">
        <v>3045</v>
      </c>
      <c r="B835" s="150">
        <v>18</v>
      </c>
      <c r="C835" s="149" t="str">
        <f t="shared" si="13"/>
        <v>VIC</v>
      </c>
    </row>
    <row r="836" spans="1:3">
      <c r="A836" s="150">
        <v>3046</v>
      </c>
      <c r="B836" s="150">
        <v>18</v>
      </c>
      <c r="C836" s="149" t="str">
        <f t="shared" si="13"/>
        <v>VIC</v>
      </c>
    </row>
    <row r="837" spans="1:3">
      <c r="A837" s="150">
        <v>3047</v>
      </c>
      <c r="B837" s="150">
        <v>18</v>
      </c>
      <c r="C837" s="149" t="str">
        <f t="shared" si="13"/>
        <v>VIC</v>
      </c>
    </row>
    <row r="838" spans="1:3">
      <c r="A838" s="150">
        <v>3048</v>
      </c>
      <c r="B838" s="150">
        <v>18</v>
      </c>
      <c r="C838" s="149" t="str">
        <f t="shared" si="13"/>
        <v>VIC</v>
      </c>
    </row>
    <row r="839" spans="1:3">
      <c r="A839" s="150">
        <v>3049</v>
      </c>
      <c r="B839" s="150">
        <v>18</v>
      </c>
      <c r="C839" s="149" t="str">
        <f t="shared" si="13"/>
        <v>VIC</v>
      </c>
    </row>
    <row r="840" spans="1:3">
      <c r="A840" s="150">
        <v>3050</v>
      </c>
      <c r="B840" s="150">
        <v>18</v>
      </c>
      <c r="C840" s="149" t="str">
        <f t="shared" si="13"/>
        <v>VIC</v>
      </c>
    </row>
    <row r="841" spans="1:3">
      <c r="A841" s="150">
        <v>3051</v>
      </c>
      <c r="B841" s="150">
        <v>18</v>
      </c>
      <c r="C841" s="149" t="str">
        <f t="shared" si="13"/>
        <v>VIC</v>
      </c>
    </row>
    <row r="842" spans="1:3">
      <c r="A842" s="150">
        <v>3052</v>
      </c>
      <c r="B842" s="150">
        <v>18</v>
      </c>
      <c r="C842" s="149" t="str">
        <f t="shared" si="13"/>
        <v>VIC</v>
      </c>
    </row>
    <row r="843" spans="1:3">
      <c r="A843" s="150">
        <v>3053</v>
      </c>
      <c r="B843" s="150">
        <v>18</v>
      </c>
      <c r="C843" s="149" t="str">
        <f t="shared" si="13"/>
        <v>VIC</v>
      </c>
    </row>
    <row r="844" spans="1:3">
      <c r="A844" s="150">
        <v>3054</v>
      </c>
      <c r="B844" s="150">
        <v>18</v>
      </c>
      <c r="C844" s="149" t="str">
        <f t="shared" si="13"/>
        <v>VIC</v>
      </c>
    </row>
    <row r="845" spans="1:3">
      <c r="A845" s="150">
        <v>3055</v>
      </c>
      <c r="B845" s="150">
        <v>18</v>
      </c>
      <c r="C845" s="149" t="str">
        <f t="shared" si="13"/>
        <v>VIC</v>
      </c>
    </row>
    <row r="846" spans="1:3">
      <c r="A846" s="150">
        <v>3056</v>
      </c>
      <c r="B846" s="150">
        <v>18</v>
      </c>
      <c r="C846" s="149" t="str">
        <f t="shared" si="13"/>
        <v>VIC</v>
      </c>
    </row>
    <row r="847" spans="1:3">
      <c r="A847" s="150">
        <v>3057</v>
      </c>
      <c r="B847" s="150">
        <v>18</v>
      </c>
      <c r="C847" s="149" t="str">
        <f t="shared" si="13"/>
        <v>VIC</v>
      </c>
    </row>
    <row r="848" spans="1:3">
      <c r="A848" s="150">
        <v>3058</v>
      </c>
      <c r="B848" s="150">
        <v>18</v>
      </c>
      <c r="C848" s="149" t="str">
        <f t="shared" si="13"/>
        <v>VIC</v>
      </c>
    </row>
    <row r="849" spans="1:3">
      <c r="A849" s="150">
        <v>3059</v>
      </c>
      <c r="B849" s="150">
        <v>18</v>
      </c>
      <c r="C849" s="149" t="str">
        <f t="shared" si="13"/>
        <v>VIC</v>
      </c>
    </row>
    <row r="850" spans="1:3">
      <c r="A850" s="150">
        <v>3060</v>
      </c>
      <c r="B850" s="150">
        <v>18</v>
      </c>
      <c r="C850" s="149" t="str">
        <f t="shared" si="13"/>
        <v>VIC</v>
      </c>
    </row>
    <row r="851" spans="1:3">
      <c r="A851" s="150">
        <v>3061</v>
      </c>
      <c r="B851" s="150">
        <v>18</v>
      </c>
      <c r="C851" s="149" t="str">
        <f t="shared" si="13"/>
        <v>VIC</v>
      </c>
    </row>
    <row r="852" spans="1:3">
      <c r="A852" s="150">
        <v>3062</v>
      </c>
      <c r="B852" s="150">
        <v>18</v>
      </c>
      <c r="C852" s="149" t="str">
        <f t="shared" si="13"/>
        <v>VIC</v>
      </c>
    </row>
    <row r="853" spans="1:3">
      <c r="A853" s="150">
        <v>3063</v>
      </c>
      <c r="B853" s="150">
        <v>18</v>
      </c>
      <c r="C853" s="149" t="str">
        <f t="shared" si="13"/>
        <v>VIC</v>
      </c>
    </row>
    <row r="854" spans="1:3">
      <c r="A854" s="150">
        <v>3064</v>
      </c>
      <c r="B854" s="150">
        <v>18</v>
      </c>
      <c r="C854" s="149" t="str">
        <f t="shared" si="13"/>
        <v>VIC</v>
      </c>
    </row>
    <row r="855" spans="1:3">
      <c r="A855" s="150">
        <v>3065</v>
      </c>
      <c r="B855" s="150">
        <v>18</v>
      </c>
      <c r="C855" s="149" t="str">
        <f t="shared" si="13"/>
        <v>VIC</v>
      </c>
    </row>
    <row r="856" spans="1:3">
      <c r="A856" s="150">
        <v>3066</v>
      </c>
      <c r="B856" s="150">
        <v>18</v>
      </c>
      <c r="C856" s="149" t="str">
        <f t="shared" si="13"/>
        <v>VIC</v>
      </c>
    </row>
    <row r="857" spans="1:3">
      <c r="A857" s="150">
        <v>3067</v>
      </c>
      <c r="B857" s="150">
        <v>18</v>
      </c>
      <c r="C857" s="149" t="str">
        <f t="shared" si="13"/>
        <v>VIC</v>
      </c>
    </row>
    <row r="858" spans="1:3">
      <c r="A858" s="150">
        <v>3068</v>
      </c>
      <c r="B858" s="150">
        <v>18</v>
      </c>
      <c r="C858" s="149" t="str">
        <f t="shared" si="13"/>
        <v>VIC</v>
      </c>
    </row>
    <row r="859" spans="1:3">
      <c r="A859" s="150">
        <v>3070</v>
      </c>
      <c r="B859" s="150">
        <v>18</v>
      </c>
      <c r="C859" s="149" t="str">
        <f t="shared" si="13"/>
        <v>VIC</v>
      </c>
    </row>
    <row r="860" spans="1:3">
      <c r="A860" s="150">
        <v>3071</v>
      </c>
      <c r="B860" s="150">
        <v>18</v>
      </c>
      <c r="C860" s="149" t="str">
        <f t="shared" si="13"/>
        <v>VIC</v>
      </c>
    </row>
    <row r="861" spans="1:3">
      <c r="A861" s="150">
        <v>3072</v>
      </c>
      <c r="B861" s="150">
        <v>18</v>
      </c>
      <c r="C861" s="149" t="str">
        <f t="shared" si="13"/>
        <v>VIC</v>
      </c>
    </row>
    <row r="862" spans="1:3">
      <c r="A862" s="150">
        <v>3073</v>
      </c>
      <c r="B862" s="150">
        <v>18</v>
      </c>
      <c r="C862" s="149" t="str">
        <f t="shared" si="13"/>
        <v>VIC</v>
      </c>
    </row>
    <row r="863" spans="1:3">
      <c r="A863" s="150">
        <v>3074</v>
      </c>
      <c r="B863" s="150">
        <v>18</v>
      </c>
      <c r="C863" s="149" t="str">
        <f t="shared" si="13"/>
        <v>VIC</v>
      </c>
    </row>
    <row r="864" spans="1:3">
      <c r="A864" s="150">
        <v>3075</v>
      </c>
      <c r="B864" s="150">
        <v>18</v>
      </c>
      <c r="C864" s="149" t="str">
        <f t="shared" si="13"/>
        <v>VIC</v>
      </c>
    </row>
    <row r="865" spans="1:3">
      <c r="A865" s="150">
        <v>3076</v>
      </c>
      <c r="B865" s="150">
        <v>18</v>
      </c>
      <c r="C865" s="149" t="str">
        <f t="shared" si="13"/>
        <v>VIC</v>
      </c>
    </row>
    <row r="866" spans="1:3">
      <c r="A866" s="150">
        <v>3078</v>
      </c>
      <c r="B866" s="150">
        <v>18</v>
      </c>
      <c r="C866" s="149" t="str">
        <f t="shared" si="13"/>
        <v>VIC</v>
      </c>
    </row>
    <row r="867" spans="1:3">
      <c r="A867" s="150">
        <v>3079</v>
      </c>
      <c r="B867" s="150">
        <v>18</v>
      </c>
      <c r="C867" s="149" t="str">
        <f t="shared" si="13"/>
        <v>VIC</v>
      </c>
    </row>
    <row r="868" spans="1:3">
      <c r="A868" s="150">
        <v>3081</v>
      </c>
      <c r="B868" s="150">
        <v>18</v>
      </c>
      <c r="C868" s="149" t="str">
        <f t="shared" si="13"/>
        <v>VIC</v>
      </c>
    </row>
    <row r="869" spans="1:3">
      <c r="A869" s="150">
        <v>3082</v>
      </c>
      <c r="B869" s="150">
        <v>18</v>
      </c>
      <c r="C869" s="149" t="str">
        <f t="shared" si="13"/>
        <v>VIC</v>
      </c>
    </row>
    <row r="870" spans="1:3">
      <c r="A870" s="150">
        <v>3083</v>
      </c>
      <c r="B870" s="150">
        <v>18</v>
      </c>
      <c r="C870" s="149" t="str">
        <f t="shared" si="13"/>
        <v>VIC</v>
      </c>
    </row>
    <row r="871" spans="1:3">
      <c r="A871" s="150">
        <v>3084</v>
      </c>
      <c r="B871" s="150">
        <v>18</v>
      </c>
      <c r="C871" s="149" t="str">
        <f t="shared" si="13"/>
        <v>VIC</v>
      </c>
    </row>
    <row r="872" spans="1:3">
      <c r="A872" s="150">
        <v>3085</v>
      </c>
      <c r="B872" s="150">
        <v>18</v>
      </c>
      <c r="C872" s="149" t="str">
        <f t="shared" si="13"/>
        <v>VIC</v>
      </c>
    </row>
    <row r="873" spans="1:3">
      <c r="A873" s="150">
        <v>3086</v>
      </c>
      <c r="B873" s="150">
        <v>18</v>
      </c>
      <c r="C873" s="149" t="str">
        <f t="shared" si="13"/>
        <v>VIC</v>
      </c>
    </row>
    <row r="874" spans="1:3">
      <c r="A874" s="150">
        <v>3087</v>
      </c>
      <c r="B874" s="150">
        <v>18</v>
      </c>
      <c r="C874" s="149" t="str">
        <f t="shared" si="13"/>
        <v>VIC</v>
      </c>
    </row>
    <row r="875" spans="1:3">
      <c r="A875" s="150">
        <v>3088</v>
      </c>
      <c r="B875" s="150">
        <v>18</v>
      </c>
      <c r="C875" s="149" t="str">
        <f t="shared" si="13"/>
        <v>VIC</v>
      </c>
    </row>
    <row r="876" spans="1:3">
      <c r="A876" s="150">
        <v>3089</v>
      </c>
      <c r="B876" s="150">
        <v>18</v>
      </c>
      <c r="C876" s="149" t="str">
        <f t="shared" si="13"/>
        <v>VIC</v>
      </c>
    </row>
    <row r="877" spans="1:3">
      <c r="A877" s="150">
        <v>3090</v>
      </c>
      <c r="B877" s="150">
        <v>18</v>
      </c>
      <c r="C877" s="149" t="str">
        <f t="shared" si="13"/>
        <v>VIC</v>
      </c>
    </row>
    <row r="878" spans="1:3">
      <c r="A878" s="150">
        <v>3091</v>
      </c>
      <c r="B878" s="150">
        <v>18</v>
      </c>
      <c r="C878" s="149" t="str">
        <f t="shared" si="13"/>
        <v>VIC</v>
      </c>
    </row>
    <row r="879" spans="1:3">
      <c r="A879" s="150">
        <v>3093</v>
      </c>
      <c r="B879" s="150">
        <v>18</v>
      </c>
      <c r="C879" s="149" t="str">
        <f t="shared" si="13"/>
        <v>VIC</v>
      </c>
    </row>
    <row r="880" spans="1:3">
      <c r="A880" s="150">
        <v>3094</v>
      </c>
      <c r="B880" s="150">
        <v>18</v>
      </c>
      <c r="C880" s="149" t="str">
        <f t="shared" si="13"/>
        <v>VIC</v>
      </c>
    </row>
    <row r="881" spans="1:3">
      <c r="A881" s="150">
        <v>3095</v>
      </c>
      <c r="B881" s="150">
        <v>18</v>
      </c>
      <c r="C881" s="149" t="str">
        <f t="shared" si="13"/>
        <v>VIC</v>
      </c>
    </row>
    <row r="882" spans="1:3">
      <c r="A882" s="150">
        <v>3096</v>
      </c>
      <c r="B882" s="150">
        <v>18</v>
      </c>
      <c r="C882" s="149" t="str">
        <f t="shared" si="13"/>
        <v>VIC</v>
      </c>
    </row>
    <row r="883" spans="1:3">
      <c r="A883" s="150">
        <v>3097</v>
      </c>
      <c r="B883" s="150">
        <v>18</v>
      </c>
      <c r="C883" s="149" t="str">
        <f t="shared" si="13"/>
        <v>VIC</v>
      </c>
    </row>
    <row r="884" spans="1:3">
      <c r="A884" s="150">
        <v>3099</v>
      </c>
      <c r="B884" s="150">
        <v>18</v>
      </c>
      <c r="C884" s="149" t="str">
        <f t="shared" si="13"/>
        <v>VIC</v>
      </c>
    </row>
    <row r="885" spans="1:3">
      <c r="A885" s="150">
        <v>3101</v>
      </c>
      <c r="B885" s="150">
        <v>18</v>
      </c>
      <c r="C885" s="149" t="str">
        <f t="shared" si="13"/>
        <v>VIC</v>
      </c>
    </row>
    <row r="886" spans="1:3">
      <c r="A886" s="150">
        <v>3102</v>
      </c>
      <c r="B886" s="150">
        <v>18</v>
      </c>
      <c r="C886" s="149" t="str">
        <f t="shared" si="13"/>
        <v>VIC</v>
      </c>
    </row>
    <row r="887" spans="1:3">
      <c r="A887" s="150">
        <v>3103</v>
      </c>
      <c r="B887" s="150">
        <v>18</v>
      </c>
      <c r="C887" s="149" t="str">
        <f t="shared" si="13"/>
        <v>VIC</v>
      </c>
    </row>
    <row r="888" spans="1:3">
      <c r="A888" s="150">
        <v>3104</v>
      </c>
      <c r="B888" s="150">
        <v>18</v>
      </c>
      <c r="C888" s="149" t="str">
        <f t="shared" si="13"/>
        <v>VIC</v>
      </c>
    </row>
    <row r="889" spans="1:3">
      <c r="A889" s="150">
        <v>3105</v>
      </c>
      <c r="B889" s="150">
        <v>18</v>
      </c>
      <c r="C889" s="149" t="str">
        <f t="shared" si="13"/>
        <v>VIC</v>
      </c>
    </row>
    <row r="890" spans="1:3">
      <c r="A890" s="150">
        <v>3106</v>
      </c>
      <c r="B890" s="150">
        <v>18</v>
      </c>
      <c r="C890" s="149" t="str">
        <f t="shared" si="13"/>
        <v>VIC</v>
      </c>
    </row>
    <row r="891" spans="1:3">
      <c r="A891" s="150">
        <v>3107</v>
      </c>
      <c r="B891" s="150">
        <v>18</v>
      </c>
      <c r="C891" s="149" t="str">
        <f t="shared" si="13"/>
        <v>VIC</v>
      </c>
    </row>
    <row r="892" spans="1:3">
      <c r="A892" s="150">
        <v>3108</v>
      </c>
      <c r="B892" s="150">
        <v>18</v>
      </c>
      <c r="C892" s="149" t="str">
        <f t="shared" si="13"/>
        <v>VIC</v>
      </c>
    </row>
    <row r="893" spans="1:3">
      <c r="A893" s="150">
        <v>3109</v>
      </c>
      <c r="B893" s="150">
        <v>18</v>
      </c>
      <c r="C893" s="149" t="str">
        <f t="shared" si="13"/>
        <v>VIC</v>
      </c>
    </row>
    <row r="894" spans="1:3">
      <c r="A894" s="150">
        <v>3110</v>
      </c>
      <c r="B894" s="150">
        <v>18</v>
      </c>
      <c r="C894" s="149" t="str">
        <f t="shared" si="13"/>
        <v>VIC</v>
      </c>
    </row>
    <row r="895" spans="1:3">
      <c r="A895" s="150">
        <v>3111</v>
      </c>
      <c r="B895" s="150">
        <v>18</v>
      </c>
      <c r="C895" s="149" t="str">
        <f t="shared" si="13"/>
        <v>VIC</v>
      </c>
    </row>
    <row r="896" spans="1:3">
      <c r="A896" s="150">
        <v>3113</v>
      </c>
      <c r="B896" s="150">
        <v>18</v>
      </c>
      <c r="C896" s="149" t="str">
        <f t="shared" si="13"/>
        <v>VIC</v>
      </c>
    </row>
    <row r="897" spans="1:3">
      <c r="A897" s="150">
        <v>3114</v>
      </c>
      <c r="B897" s="150">
        <v>18</v>
      </c>
      <c r="C897" s="149" t="str">
        <f t="shared" si="13"/>
        <v>VIC</v>
      </c>
    </row>
    <row r="898" spans="1:3">
      <c r="A898" s="150">
        <v>3115</v>
      </c>
      <c r="B898" s="150">
        <v>18</v>
      </c>
      <c r="C898" s="149" t="str">
        <f t="shared" ref="C898:C961" si="14">IF(OR(A898&lt;=299,AND(A898&lt;3000,A898&gt;=1000)),"NSW",IF(AND(A898&lt;=999,A898&gt;=800),"NT",IF(OR(AND(A898&lt;=8999,A898&gt;=8000),AND(A898&lt;=3999,A898&gt;=3000)),"VIC",IF(OR(AND(A898&lt;=9999,A898&gt;=9000),AND(A898&lt;=4999,A898&gt;=4000)),"QLD",IF(AND(A898&lt;=5999,A898&gt;=5000),"SA",IF(AND(A898&lt;=6999,A898&gt;=6000),"WA","TAS"))))))</f>
        <v>VIC</v>
      </c>
    </row>
    <row r="899" spans="1:3">
      <c r="A899" s="150">
        <v>3116</v>
      </c>
      <c r="B899" s="150">
        <v>18</v>
      </c>
      <c r="C899" s="149" t="str">
        <f t="shared" si="14"/>
        <v>VIC</v>
      </c>
    </row>
    <row r="900" spans="1:3">
      <c r="A900" s="150">
        <v>3121</v>
      </c>
      <c r="B900" s="150">
        <v>18</v>
      </c>
      <c r="C900" s="149" t="str">
        <f t="shared" si="14"/>
        <v>VIC</v>
      </c>
    </row>
    <row r="901" spans="1:3">
      <c r="A901" s="150">
        <v>3122</v>
      </c>
      <c r="B901" s="150">
        <v>18</v>
      </c>
      <c r="C901" s="149" t="str">
        <f t="shared" si="14"/>
        <v>VIC</v>
      </c>
    </row>
    <row r="902" spans="1:3">
      <c r="A902" s="150">
        <v>3123</v>
      </c>
      <c r="B902" s="150">
        <v>18</v>
      </c>
      <c r="C902" s="149" t="str">
        <f t="shared" si="14"/>
        <v>VIC</v>
      </c>
    </row>
    <row r="903" spans="1:3">
      <c r="A903" s="150">
        <v>3124</v>
      </c>
      <c r="B903" s="150">
        <v>18</v>
      </c>
      <c r="C903" s="149" t="str">
        <f t="shared" si="14"/>
        <v>VIC</v>
      </c>
    </row>
    <row r="904" spans="1:3">
      <c r="A904" s="150">
        <v>3125</v>
      </c>
      <c r="B904" s="150">
        <v>18</v>
      </c>
      <c r="C904" s="149" t="str">
        <f t="shared" si="14"/>
        <v>VIC</v>
      </c>
    </row>
    <row r="905" spans="1:3">
      <c r="A905" s="150">
        <v>3126</v>
      </c>
      <c r="B905" s="150">
        <v>18</v>
      </c>
      <c r="C905" s="149" t="str">
        <f t="shared" si="14"/>
        <v>VIC</v>
      </c>
    </row>
    <row r="906" spans="1:3">
      <c r="A906" s="150">
        <v>3127</v>
      </c>
      <c r="B906" s="150">
        <v>18</v>
      </c>
      <c r="C906" s="149" t="str">
        <f t="shared" si="14"/>
        <v>VIC</v>
      </c>
    </row>
    <row r="907" spans="1:3">
      <c r="A907" s="150">
        <v>3128</v>
      </c>
      <c r="B907" s="150">
        <v>18</v>
      </c>
      <c r="C907" s="149" t="str">
        <f t="shared" si="14"/>
        <v>VIC</v>
      </c>
    </row>
    <row r="908" spans="1:3">
      <c r="A908" s="150">
        <v>3129</v>
      </c>
      <c r="B908" s="150">
        <v>18</v>
      </c>
      <c r="C908" s="149" t="str">
        <f t="shared" si="14"/>
        <v>VIC</v>
      </c>
    </row>
    <row r="909" spans="1:3">
      <c r="A909" s="150">
        <v>3130</v>
      </c>
      <c r="B909" s="150">
        <v>18</v>
      </c>
      <c r="C909" s="149" t="str">
        <f t="shared" si="14"/>
        <v>VIC</v>
      </c>
    </row>
    <row r="910" spans="1:3">
      <c r="A910" s="150">
        <v>3131</v>
      </c>
      <c r="B910" s="150">
        <v>18</v>
      </c>
      <c r="C910" s="149" t="str">
        <f t="shared" si="14"/>
        <v>VIC</v>
      </c>
    </row>
    <row r="911" spans="1:3">
      <c r="A911" s="150">
        <v>3132</v>
      </c>
      <c r="B911" s="150">
        <v>18</v>
      </c>
      <c r="C911" s="149" t="str">
        <f t="shared" si="14"/>
        <v>VIC</v>
      </c>
    </row>
    <row r="912" spans="1:3">
      <c r="A912" s="150">
        <v>3133</v>
      </c>
      <c r="B912" s="150">
        <v>18</v>
      </c>
      <c r="C912" s="149" t="str">
        <f t="shared" si="14"/>
        <v>VIC</v>
      </c>
    </row>
    <row r="913" spans="1:3">
      <c r="A913" s="150">
        <v>3134</v>
      </c>
      <c r="B913" s="150">
        <v>18</v>
      </c>
      <c r="C913" s="149" t="str">
        <f t="shared" si="14"/>
        <v>VIC</v>
      </c>
    </row>
    <row r="914" spans="1:3">
      <c r="A914" s="150">
        <v>3135</v>
      </c>
      <c r="B914" s="150">
        <v>18</v>
      </c>
      <c r="C914" s="149" t="str">
        <f t="shared" si="14"/>
        <v>VIC</v>
      </c>
    </row>
    <row r="915" spans="1:3">
      <c r="A915" s="150">
        <v>3136</v>
      </c>
      <c r="B915" s="150">
        <v>18</v>
      </c>
      <c r="C915" s="149" t="str">
        <f t="shared" si="14"/>
        <v>VIC</v>
      </c>
    </row>
    <row r="916" spans="1:3">
      <c r="A916" s="150">
        <v>3137</v>
      </c>
      <c r="B916" s="150">
        <v>18</v>
      </c>
      <c r="C916" s="149" t="str">
        <f t="shared" si="14"/>
        <v>VIC</v>
      </c>
    </row>
    <row r="917" spans="1:3">
      <c r="A917" s="150">
        <v>3138</v>
      </c>
      <c r="B917" s="150">
        <v>18</v>
      </c>
      <c r="C917" s="149" t="str">
        <f t="shared" si="14"/>
        <v>VIC</v>
      </c>
    </row>
    <row r="918" spans="1:3">
      <c r="A918" s="150">
        <v>3139</v>
      </c>
      <c r="B918" s="150">
        <v>18</v>
      </c>
      <c r="C918" s="149" t="str">
        <f t="shared" si="14"/>
        <v>VIC</v>
      </c>
    </row>
    <row r="919" spans="1:3">
      <c r="A919" s="150">
        <v>3140</v>
      </c>
      <c r="B919" s="150">
        <v>18</v>
      </c>
      <c r="C919" s="149" t="str">
        <f t="shared" si="14"/>
        <v>VIC</v>
      </c>
    </row>
    <row r="920" spans="1:3">
      <c r="A920" s="150">
        <v>3141</v>
      </c>
      <c r="B920" s="150">
        <v>18</v>
      </c>
      <c r="C920" s="149" t="str">
        <f t="shared" si="14"/>
        <v>VIC</v>
      </c>
    </row>
    <row r="921" spans="1:3">
      <c r="A921" s="150">
        <v>3142</v>
      </c>
      <c r="B921" s="150">
        <v>18</v>
      </c>
      <c r="C921" s="149" t="str">
        <f t="shared" si="14"/>
        <v>VIC</v>
      </c>
    </row>
    <row r="922" spans="1:3">
      <c r="A922" s="150">
        <v>3143</v>
      </c>
      <c r="B922" s="150">
        <v>18</v>
      </c>
      <c r="C922" s="149" t="str">
        <f t="shared" si="14"/>
        <v>VIC</v>
      </c>
    </row>
    <row r="923" spans="1:3">
      <c r="A923" s="150">
        <v>3144</v>
      </c>
      <c r="B923" s="150">
        <v>18</v>
      </c>
      <c r="C923" s="149" t="str">
        <f t="shared" si="14"/>
        <v>VIC</v>
      </c>
    </row>
    <row r="924" spans="1:3">
      <c r="A924" s="150">
        <v>3145</v>
      </c>
      <c r="B924" s="150">
        <v>18</v>
      </c>
      <c r="C924" s="149" t="str">
        <f t="shared" si="14"/>
        <v>VIC</v>
      </c>
    </row>
    <row r="925" spans="1:3">
      <c r="A925" s="150">
        <v>3146</v>
      </c>
      <c r="B925" s="150">
        <v>18</v>
      </c>
      <c r="C925" s="149" t="str">
        <f t="shared" si="14"/>
        <v>VIC</v>
      </c>
    </row>
    <row r="926" spans="1:3">
      <c r="A926" s="150">
        <v>3147</v>
      </c>
      <c r="B926" s="150">
        <v>18</v>
      </c>
      <c r="C926" s="149" t="str">
        <f t="shared" si="14"/>
        <v>VIC</v>
      </c>
    </row>
    <row r="927" spans="1:3">
      <c r="A927" s="150">
        <v>3148</v>
      </c>
      <c r="B927" s="150">
        <v>18</v>
      </c>
      <c r="C927" s="149" t="str">
        <f t="shared" si="14"/>
        <v>VIC</v>
      </c>
    </row>
    <row r="928" spans="1:3">
      <c r="A928" s="150">
        <v>3149</v>
      </c>
      <c r="B928" s="150">
        <v>18</v>
      </c>
      <c r="C928" s="149" t="str">
        <f t="shared" si="14"/>
        <v>VIC</v>
      </c>
    </row>
    <row r="929" spans="1:3">
      <c r="A929" s="150">
        <v>3150</v>
      </c>
      <c r="B929" s="150">
        <v>18</v>
      </c>
      <c r="C929" s="149" t="str">
        <f t="shared" si="14"/>
        <v>VIC</v>
      </c>
    </row>
    <row r="930" spans="1:3">
      <c r="A930" s="150">
        <v>3151</v>
      </c>
      <c r="B930" s="150">
        <v>18</v>
      </c>
      <c r="C930" s="149" t="str">
        <f t="shared" si="14"/>
        <v>VIC</v>
      </c>
    </row>
    <row r="931" spans="1:3">
      <c r="A931" s="150">
        <v>3152</v>
      </c>
      <c r="B931" s="150">
        <v>18</v>
      </c>
      <c r="C931" s="149" t="str">
        <f t="shared" si="14"/>
        <v>VIC</v>
      </c>
    </row>
    <row r="932" spans="1:3">
      <c r="A932" s="150">
        <v>3153</v>
      </c>
      <c r="B932" s="150">
        <v>18</v>
      </c>
      <c r="C932" s="149" t="str">
        <f t="shared" si="14"/>
        <v>VIC</v>
      </c>
    </row>
    <row r="933" spans="1:3">
      <c r="A933" s="150">
        <v>3154</v>
      </c>
      <c r="B933" s="150">
        <v>18</v>
      </c>
      <c r="C933" s="149" t="str">
        <f t="shared" si="14"/>
        <v>VIC</v>
      </c>
    </row>
    <row r="934" spans="1:3">
      <c r="A934" s="150">
        <v>3155</v>
      </c>
      <c r="B934" s="150">
        <v>18</v>
      </c>
      <c r="C934" s="149" t="str">
        <f t="shared" si="14"/>
        <v>VIC</v>
      </c>
    </row>
    <row r="935" spans="1:3">
      <c r="A935" s="150">
        <v>3156</v>
      </c>
      <c r="B935" s="150">
        <v>18</v>
      </c>
      <c r="C935" s="149" t="str">
        <f t="shared" si="14"/>
        <v>VIC</v>
      </c>
    </row>
    <row r="936" spans="1:3">
      <c r="A936" s="150">
        <v>3158</v>
      </c>
      <c r="B936" s="150">
        <v>18</v>
      </c>
      <c r="C936" s="149" t="str">
        <f t="shared" si="14"/>
        <v>VIC</v>
      </c>
    </row>
    <row r="937" spans="1:3">
      <c r="A937" s="150">
        <v>3159</v>
      </c>
      <c r="B937" s="150">
        <v>18</v>
      </c>
      <c r="C937" s="149" t="str">
        <f t="shared" si="14"/>
        <v>VIC</v>
      </c>
    </row>
    <row r="938" spans="1:3">
      <c r="A938" s="150">
        <v>3160</v>
      </c>
      <c r="B938" s="150">
        <v>18</v>
      </c>
      <c r="C938" s="149" t="str">
        <f t="shared" si="14"/>
        <v>VIC</v>
      </c>
    </row>
    <row r="939" spans="1:3">
      <c r="A939" s="150">
        <v>3161</v>
      </c>
      <c r="B939" s="150">
        <v>18</v>
      </c>
      <c r="C939" s="149" t="str">
        <f t="shared" si="14"/>
        <v>VIC</v>
      </c>
    </row>
    <row r="940" spans="1:3">
      <c r="A940" s="150">
        <v>3162</v>
      </c>
      <c r="B940" s="150">
        <v>18</v>
      </c>
      <c r="C940" s="149" t="str">
        <f t="shared" si="14"/>
        <v>VIC</v>
      </c>
    </row>
    <row r="941" spans="1:3">
      <c r="A941" s="150">
        <v>3163</v>
      </c>
      <c r="B941" s="150">
        <v>18</v>
      </c>
      <c r="C941" s="149" t="str">
        <f t="shared" si="14"/>
        <v>VIC</v>
      </c>
    </row>
    <row r="942" spans="1:3">
      <c r="A942" s="150">
        <v>3164</v>
      </c>
      <c r="B942" s="150">
        <v>18</v>
      </c>
      <c r="C942" s="149" t="str">
        <f t="shared" si="14"/>
        <v>VIC</v>
      </c>
    </row>
    <row r="943" spans="1:3">
      <c r="A943" s="150">
        <v>3165</v>
      </c>
      <c r="B943" s="150">
        <v>18</v>
      </c>
      <c r="C943" s="149" t="str">
        <f t="shared" si="14"/>
        <v>VIC</v>
      </c>
    </row>
    <row r="944" spans="1:3">
      <c r="A944" s="150">
        <v>3166</v>
      </c>
      <c r="B944" s="150">
        <v>18</v>
      </c>
      <c r="C944" s="149" t="str">
        <f t="shared" si="14"/>
        <v>VIC</v>
      </c>
    </row>
    <row r="945" spans="1:3">
      <c r="A945" s="150">
        <v>3167</v>
      </c>
      <c r="B945" s="150">
        <v>18</v>
      </c>
      <c r="C945" s="149" t="str">
        <f t="shared" si="14"/>
        <v>VIC</v>
      </c>
    </row>
    <row r="946" spans="1:3">
      <c r="A946" s="150">
        <v>3168</v>
      </c>
      <c r="B946" s="150">
        <v>18</v>
      </c>
      <c r="C946" s="149" t="str">
        <f t="shared" si="14"/>
        <v>VIC</v>
      </c>
    </row>
    <row r="947" spans="1:3">
      <c r="A947" s="150">
        <v>3169</v>
      </c>
      <c r="B947" s="150">
        <v>18</v>
      </c>
      <c r="C947" s="149" t="str">
        <f t="shared" si="14"/>
        <v>VIC</v>
      </c>
    </row>
    <row r="948" spans="1:3">
      <c r="A948" s="150">
        <v>3170</v>
      </c>
      <c r="B948" s="150">
        <v>18</v>
      </c>
      <c r="C948" s="149" t="str">
        <f t="shared" si="14"/>
        <v>VIC</v>
      </c>
    </row>
    <row r="949" spans="1:3">
      <c r="A949" s="150">
        <v>3171</v>
      </c>
      <c r="B949" s="150">
        <v>18</v>
      </c>
      <c r="C949" s="149" t="str">
        <f t="shared" si="14"/>
        <v>VIC</v>
      </c>
    </row>
    <row r="950" spans="1:3">
      <c r="A950" s="150">
        <v>3172</v>
      </c>
      <c r="B950" s="150">
        <v>18</v>
      </c>
      <c r="C950" s="149" t="str">
        <f t="shared" si="14"/>
        <v>VIC</v>
      </c>
    </row>
    <row r="951" spans="1:3">
      <c r="A951" s="150">
        <v>3173</v>
      </c>
      <c r="B951" s="150">
        <v>18</v>
      </c>
      <c r="C951" s="149" t="str">
        <f t="shared" si="14"/>
        <v>VIC</v>
      </c>
    </row>
    <row r="952" spans="1:3">
      <c r="A952" s="150">
        <v>3174</v>
      </c>
      <c r="B952" s="150">
        <v>18</v>
      </c>
      <c r="C952" s="149" t="str">
        <f t="shared" si="14"/>
        <v>VIC</v>
      </c>
    </row>
    <row r="953" spans="1:3">
      <c r="A953" s="150">
        <v>3175</v>
      </c>
      <c r="B953" s="150">
        <v>18</v>
      </c>
      <c r="C953" s="149" t="str">
        <f t="shared" si="14"/>
        <v>VIC</v>
      </c>
    </row>
    <row r="954" spans="1:3">
      <c r="A954" s="150">
        <v>3176</v>
      </c>
      <c r="B954" s="150">
        <v>18</v>
      </c>
      <c r="C954" s="149" t="str">
        <f t="shared" si="14"/>
        <v>VIC</v>
      </c>
    </row>
    <row r="955" spans="1:3">
      <c r="A955" s="150">
        <v>3177</v>
      </c>
      <c r="B955" s="150">
        <v>18</v>
      </c>
      <c r="C955" s="149" t="str">
        <f t="shared" si="14"/>
        <v>VIC</v>
      </c>
    </row>
    <row r="956" spans="1:3">
      <c r="A956" s="150">
        <v>3178</v>
      </c>
      <c r="B956" s="150">
        <v>18</v>
      </c>
      <c r="C956" s="149" t="str">
        <f t="shared" si="14"/>
        <v>VIC</v>
      </c>
    </row>
    <row r="957" spans="1:3">
      <c r="A957" s="150">
        <v>3179</v>
      </c>
      <c r="B957" s="150">
        <v>18</v>
      </c>
      <c r="C957" s="149" t="str">
        <f t="shared" si="14"/>
        <v>VIC</v>
      </c>
    </row>
    <row r="958" spans="1:3">
      <c r="A958" s="150">
        <v>3180</v>
      </c>
      <c r="B958" s="150">
        <v>18</v>
      </c>
      <c r="C958" s="149" t="str">
        <f t="shared" si="14"/>
        <v>VIC</v>
      </c>
    </row>
    <row r="959" spans="1:3">
      <c r="A959" s="150">
        <v>3181</v>
      </c>
      <c r="B959" s="150">
        <v>18</v>
      </c>
      <c r="C959" s="149" t="str">
        <f t="shared" si="14"/>
        <v>VIC</v>
      </c>
    </row>
    <row r="960" spans="1:3">
      <c r="A960" s="150">
        <v>3182</v>
      </c>
      <c r="B960" s="150">
        <v>18</v>
      </c>
      <c r="C960" s="149" t="str">
        <f t="shared" si="14"/>
        <v>VIC</v>
      </c>
    </row>
    <row r="961" spans="1:3">
      <c r="A961" s="150">
        <v>3183</v>
      </c>
      <c r="B961" s="150">
        <v>18</v>
      </c>
      <c r="C961" s="149" t="str">
        <f t="shared" si="14"/>
        <v>VIC</v>
      </c>
    </row>
    <row r="962" spans="1:3">
      <c r="A962" s="150">
        <v>3184</v>
      </c>
      <c r="B962" s="150">
        <v>18</v>
      </c>
      <c r="C962" s="149" t="str">
        <f t="shared" ref="C962:C1025" si="15">IF(OR(A962&lt;=299,AND(A962&lt;3000,A962&gt;=1000)),"NSW",IF(AND(A962&lt;=999,A962&gt;=800),"NT",IF(OR(AND(A962&lt;=8999,A962&gt;=8000),AND(A962&lt;=3999,A962&gt;=3000)),"VIC",IF(OR(AND(A962&lt;=9999,A962&gt;=9000),AND(A962&lt;=4999,A962&gt;=4000)),"QLD",IF(AND(A962&lt;=5999,A962&gt;=5000),"SA",IF(AND(A962&lt;=6999,A962&gt;=6000),"WA","TAS"))))))</f>
        <v>VIC</v>
      </c>
    </row>
    <row r="963" spans="1:3">
      <c r="A963" s="150">
        <v>3185</v>
      </c>
      <c r="B963" s="150">
        <v>18</v>
      </c>
      <c r="C963" s="149" t="str">
        <f t="shared" si="15"/>
        <v>VIC</v>
      </c>
    </row>
    <row r="964" spans="1:3">
      <c r="A964" s="150">
        <v>3186</v>
      </c>
      <c r="B964" s="150">
        <v>18</v>
      </c>
      <c r="C964" s="149" t="str">
        <f t="shared" si="15"/>
        <v>VIC</v>
      </c>
    </row>
    <row r="965" spans="1:3">
      <c r="A965" s="150">
        <v>3187</v>
      </c>
      <c r="B965" s="150">
        <v>18</v>
      </c>
      <c r="C965" s="149" t="str">
        <f t="shared" si="15"/>
        <v>VIC</v>
      </c>
    </row>
    <row r="966" spans="1:3">
      <c r="A966" s="150">
        <v>3188</v>
      </c>
      <c r="B966" s="150">
        <v>18</v>
      </c>
      <c r="C966" s="149" t="str">
        <f t="shared" si="15"/>
        <v>VIC</v>
      </c>
    </row>
    <row r="967" spans="1:3">
      <c r="A967" s="150">
        <v>3189</v>
      </c>
      <c r="B967" s="150">
        <v>18</v>
      </c>
      <c r="C967" s="149" t="str">
        <f t="shared" si="15"/>
        <v>VIC</v>
      </c>
    </row>
    <row r="968" spans="1:3">
      <c r="A968" s="150">
        <v>3190</v>
      </c>
      <c r="B968" s="150">
        <v>18</v>
      </c>
      <c r="C968" s="149" t="str">
        <f t="shared" si="15"/>
        <v>VIC</v>
      </c>
    </row>
    <row r="969" spans="1:3">
      <c r="A969" s="150">
        <v>3191</v>
      </c>
      <c r="B969" s="150">
        <v>18</v>
      </c>
      <c r="C969" s="149" t="str">
        <f t="shared" si="15"/>
        <v>VIC</v>
      </c>
    </row>
    <row r="970" spans="1:3">
      <c r="A970" s="150">
        <v>3192</v>
      </c>
      <c r="B970" s="150">
        <v>18</v>
      </c>
      <c r="C970" s="149" t="str">
        <f t="shared" si="15"/>
        <v>VIC</v>
      </c>
    </row>
    <row r="971" spans="1:3">
      <c r="A971" s="150">
        <v>3193</v>
      </c>
      <c r="B971" s="150">
        <v>18</v>
      </c>
      <c r="C971" s="149" t="str">
        <f t="shared" si="15"/>
        <v>VIC</v>
      </c>
    </row>
    <row r="972" spans="1:3">
      <c r="A972" s="150">
        <v>3194</v>
      </c>
      <c r="B972" s="150">
        <v>18</v>
      </c>
      <c r="C972" s="149" t="str">
        <f t="shared" si="15"/>
        <v>VIC</v>
      </c>
    </row>
    <row r="973" spans="1:3">
      <c r="A973" s="150">
        <v>3195</v>
      </c>
      <c r="B973" s="150">
        <v>18</v>
      </c>
      <c r="C973" s="149" t="str">
        <f t="shared" si="15"/>
        <v>VIC</v>
      </c>
    </row>
    <row r="974" spans="1:3">
      <c r="A974" s="150">
        <v>3196</v>
      </c>
      <c r="B974" s="150">
        <v>18</v>
      </c>
      <c r="C974" s="149" t="str">
        <f t="shared" si="15"/>
        <v>VIC</v>
      </c>
    </row>
    <row r="975" spans="1:3">
      <c r="A975" s="150">
        <v>3197</v>
      </c>
      <c r="B975" s="150">
        <v>18</v>
      </c>
      <c r="C975" s="149" t="str">
        <f t="shared" si="15"/>
        <v>VIC</v>
      </c>
    </row>
    <row r="976" spans="1:3">
      <c r="A976" s="150">
        <v>3198</v>
      </c>
      <c r="B976" s="150">
        <v>18</v>
      </c>
      <c r="C976" s="149" t="str">
        <f t="shared" si="15"/>
        <v>VIC</v>
      </c>
    </row>
    <row r="977" spans="1:3">
      <c r="A977" s="150">
        <v>3199</v>
      </c>
      <c r="B977" s="150">
        <v>18</v>
      </c>
      <c r="C977" s="149" t="str">
        <f t="shared" si="15"/>
        <v>VIC</v>
      </c>
    </row>
    <row r="978" spans="1:3">
      <c r="A978" s="150">
        <v>3200</v>
      </c>
      <c r="B978" s="150">
        <v>18</v>
      </c>
      <c r="C978" s="149" t="str">
        <f t="shared" si="15"/>
        <v>VIC</v>
      </c>
    </row>
    <row r="979" spans="1:3">
      <c r="A979" s="150">
        <v>3201</v>
      </c>
      <c r="B979" s="150">
        <v>18</v>
      </c>
      <c r="C979" s="149" t="str">
        <f t="shared" si="15"/>
        <v>VIC</v>
      </c>
    </row>
    <row r="980" spans="1:3">
      <c r="A980" s="150">
        <v>3202</v>
      </c>
      <c r="B980" s="150">
        <v>18</v>
      </c>
      <c r="C980" s="149" t="str">
        <f t="shared" si="15"/>
        <v>VIC</v>
      </c>
    </row>
    <row r="981" spans="1:3">
      <c r="A981" s="150">
        <v>3204</v>
      </c>
      <c r="B981" s="150">
        <v>18</v>
      </c>
      <c r="C981" s="149" t="str">
        <f t="shared" si="15"/>
        <v>VIC</v>
      </c>
    </row>
    <row r="982" spans="1:3">
      <c r="A982" s="150">
        <v>3205</v>
      </c>
      <c r="B982" s="150">
        <v>18</v>
      </c>
      <c r="C982" s="149" t="str">
        <f t="shared" si="15"/>
        <v>VIC</v>
      </c>
    </row>
    <row r="983" spans="1:3">
      <c r="A983" s="150">
        <v>3206</v>
      </c>
      <c r="B983" s="150">
        <v>18</v>
      </c>
      <c r="C983" s="149" t="str">
        <f t="shared" si="15"/>
        <v>VIC</v>
      </c>
    </row>
    <row r="984" spans="1:3">
      <c r="A984" s="150">
        <v>3207</v>
      </c>
      <c r="B984" s="150">
        <v>18</v>
      </c>
      <c r="C984" s="149" t="str">
        <f t="shared" si="15"/>
        <v>VIC</v>
      </c>
    </row>
    <row r="985" spans="1:3">
      <c r="A985" s="150">
        <v>3211</v>
      </c>
      <c r="B985" s="150">
        <v>18</v>
      </c>
      <c r="C985" s="149" t="str">
        <f t="shared" si="15"/>
        <v>VIC</v>
      </c>
    </row>
    <row r="986" spans="1:3">
      <c r="A986" s="150">
        <v>3212</v>
      </c>
      <c r="B986" s="150">
        <v>18</v>
      </c>
      <c r="C986" s="149" t="str">
        <f t="shared" si="15"/>
        <v>VIC</v>
      </c>
    </row>
    <row r="987" spans="1:3">
      <c r="A987" s="150">
        <v>3214</v>
      </c>
      <c r="B987" s="150">
        <v>18</v>
      </c>
      <c r="C987" s="149" t="str">
        <f t="shared" si="15"/>
        <v>VIC</v>
      </c>
    </row>
    <row r="988" spans="1:3">
      <c r="A988" s="150">
        <v>3215</v>
      </c>
      <c r="B988" s="150">
        <v>18</v>
      </c>
      <c r="C988" s="149" t="str">
        <f t="shared" si="15"/>
        <v>VIC</v>
      </c>
    </row>
    <row r="989" spans="1:3">
      <c r="A989" s="150">
        <v>3216</v>
      </c>
      <c r="B989" s="150">
        <v>18</v>
      </c>
      <c r="C989" s="149" t="str">
        <f t="shared" si="15"/>
        <v>VIC</v>
      </c>
    </row>
    <row r="990" spans="1:3">
      <c r="A990" s="150">
        <v>3217</v>
      </c>
      <c r="B990" s="150">
        <v>18</v>
      </c>
      <c r="C990" s="149" t="str">
        <f t="shared" si="15"/>
        <v>VIC</v>
      </c>
    </row>
    <row r="991" spans="1:3">
      <c r="A991" s="150">
        <v>3218</v>
      </c>
      <c r="B991" s="150">
        <v>18</v>
      </c>
      <c r="C991" s="149" t="str">
        <f t="shared" si="15"/>
        <v>VIC</v>
      </c>
    </row>
    <row r="992" spans="1:3">
      <c r="A992" s="150">
        <v>3219</v>
      </c>
      <c r="B992" s="150">
        <v>18</v>
      </c>
      <c r="C992" s="149" t="str">
        <f t="shared" si="15"/>
        <v>VIC</v>
      </c>
    </row>
    <row r="993" spans="1:3">
      <c r="A993" s="150">
        <v>3220</v>
      </c>
      <c r="B993" s="150">
        <v>18</v>
      </c>
      <c r="C993" s="149" t="str">
        <f t="shared" si="15"/>
        <v>VIC</v>
      </c>
    </row>
    <row r="994" spans="1:3">
      <c r="A994" s="150">
        <v>3221</v>
      </c>
      <c r="B994" s="150">
        <v>18</v>
      </c>
      <c r="C994" s="149" t="str">
        <f t="shared" si="15"/>
        <v>VIC</v>
      </c>
    </row>
    <row r="995" spans="1:3">
      <c r="A995" s="150">
        <v>3222</v>
      </c>
      <c r="B995" s="150">
        <v>18</v>
      </c>
      <c r="C995" s="149" t="str">
        <f t="shared" si="15"/>
        <v>VIC</v>
      </c>
    </row>
    <row r="996" spans="1:3">
      <c r="A996" s="150">
        <v>3223</v>
      </c>
      <c r="B996" s="150">
        <v>18</v>
      </c>
      <c r="C996" s="149" t="str">
        <f t="shared" si="15"/>
        <v>VIC</v>
      </c>
    </row>
    <row r="997" spans="1:3">
      <c r="A997" s="150">
        <v>3224</v>
      </c>
      <c r="B997" s="150">
        <v>18</v>
      </c>
      <c r="C997" s="149" t="str">
        <f t="shared" si="15"/>
        <v>VIC</v>
      </c>
    </row>
    <row r="998" spans="1:3">
      <c r="A998" s="150">
        <v>3225</v>
      </c>
      <c r="B998" s="150">
        <v>18</v>
      </c>
      <c r="C998" s="149" t="str">
        <f t="shared" si="15"/>
        <v>VIC</v>
      </c>
    </row>
    <row r="999" spans="1:3">
      <c r="A999" s="150">
        <v>3226</v>
      </c>
      <c r="B999" s="150">
        <v>18</v>
      </c>
      <c r="C999" s="149" t="str">
        <f t="shared" si="15"/>
        <v>VIC</v>
      </c>
    </row>
    <row r="1000" spans="1:3">
      <c r="A1000" s="150">
        <v>3227</v>
      </c>
      <c r="B1000" s="150">
        <v>18</v>
      </c>
      <c r="C1000" s="149" t="str">
        <f t="shared" si="15"/>
        <v>VIC</v>
      </c>
    </row>
    <row r="1001" spans="1:3">
      <c r="A1001" s="150">
        <v>3228</v>
      </c>
      <c r="B1001" s="150">
        <v>18</v>
      </c>
      <c r="C1001" s="149" t="str">
        <f t="shared" si="15"/>
        <v>VIC</v>
      </c>
    </row>
    <row r="1002" spans="1:3">
      <c r="A1002" s="150">
        <v>3230</v>
      </c>
      <c r="B1002" s="150">
        <v>18</v>
      </c>
      <c r="C1002" s="149" t="str">
        <f t="shared" si="15"/>
        <v>VIC</v>
      </c>
    </row>
    <row r="1003" spans="1:3">
      <c r="A1003" s="150">
        <v>3231</v>
      </c>
      <c r="B1003" s="150">
        <v>18</v>
      </c>
      <c r="C1003" s="149" t="str">
        <f t="shared" si="15"/>
        <v>VIC</v>
      </c>
    </row>
    <row r="1004" spans="1:3">
      <c r="A1004" s="150">
        <v>3240</v>
      </c>
      <c r="B1004" s="150">
        <v>18</v>
      </c>
      <c r="C1004" s="149" t="str">
        <f t="shared" si="15"/>
        <v>VIC</v>
      </c>
    </row>
    <row r="1005" spans="1:3">
      <c r="A1005" s="150">
        <v>3241</v>
      </c>
      <c r="B1005" s="150">
        <v>18</v>
      </c>
      <c r="C1005" s="149" t="str">
        <f t="shared" si="15"/>
        <v>VIC</v>
      </c>
    </row>
    <row r="1006" spans="1:3">
      <c r="A1006" s="150">
        <v>3321</v>
      </c>
      <c r="B1006" s="150">
        <v>18</v>
      </c>
      <c r="C1006" s="149" t="str">
        <f t="shared" si="15"/>
        <v>VIC</v>
      </c>
    </row>
    <row r="1007" spans="1:3">
      <c r="A1007" s="150">
        <v>3323</v>
      </c>
      <c r="B1007" s="150">
        <v>18</v>
      </c>
      <c r="C1007" s="149" t="str">
        <f t="shared" si="15"/>
        <v>VIC</v>
      </c>
    </row>
    <row r="1008" spans="1:3">
      <c r="A1008" s="150">
        <v>3328</v>
      </c>
      <c r="B1008" s="150">
        <v>18</v>
      </c>
      <c r="C1008" s="149" t="str">
        <f t="shared" si="15"/>
        <v>VIC</v>
      </c>
    </row>
    <row r="1009" spans="1:3">
      <c r="A1009" s="150">
        <v>3329</v>
      </c>
      <c r="B1009" s="150">
        <v>18</v>
      </c>
      <c r="C1009" s="149" t="str">
        <f t="shared" si="15"/>
        <v>VIC</v>
      </c>
    </row>
    <row r="1010" spans="1:3">
      <c r="A1010" s="150">
        <v>3330</v>
      </c>
      <c r="B1010" s="150">
        <v>18</v>
      </c>
      <c r="C1010" s="149" t="str">
        <f t="shared" si="15"/>
        <v>VIC</v>
      </c>
    </row>
    <row r="1011" spans="1:3">
      <c r="A1011" s="150">
        <v>3331</v>
      </c>
      <c r="B1011" s="150">
        <v>18</v>
      </c>
      <c r="C1011" s="149" t="str">
        <f t="shared" si="15"/>
        <v>VIC</v>
      </c>
    </row>
    <row r="1012" spans="1:3">
      <c r="A1012" s="150">
        <v>3332</v>
      </c>
      <c r="B1012" s="150">
        <v>18</v>
      </c>
      <c r="C1012" s="149" t="str">
        <f t="shared" si="15"/>
        <v>VIC</v>
      </c>
    </row>
    <row r="1013" spans="1:3">
      <c r="A1013" s="150">
        <v>3333</v>
      </c>
      <c r="B1013" s="150">
        <v>18</v>
      </c>
      <c r="C1013" s="149" t="str">
        <f t="shared" si="15"/>
        <v>VIC</v>
      </c>
    </row>
    <row r="1014" spans="1:3">
      <c r="A1014" s="150">
        <v>3334</v>
      </c>
      <c r="B1014" s="150">
        <v>18</v>
      </c>
      <c r="C1014" s="149" t="str">
        <f t="shared" si="15"/>
        <v>VIC</v>
      </c>
    </row>
    <row r="1015" spans="1:3">
      <c r="A1015" s="150">
        <v>3335</v>
      </c>
      <c r="B1015" s="150">
        <v>18</v>
      </c>
      <c r="C1015" s="149" t="str">
        <f t="shared" si="15"/>
        <v>VIC</v>
      </c>
    </row>
    <row r="1016" spans="1:3">
      <c r="A1016" s="150">
        <v>3337</v>
      </c>
      <c r="B1016" s="150">
        <v>18</v>
      </c>
      <c r="C1016" s="149" t="str">
        <f t="shared" si="15"/>
        <v>VIC</v>
      </c>
    </row>
    <row r="1017" spans="1:3">
      <c r="A1017" s="150">
        <v>3338</v>
      </c>
      <c r="B1017" s="150">
        <v>18</v>
      </c>
      <c r="C1017" s="149" t="str">
        <f t="shared" si="15"/>
        <v>VIC</v>
      </c>
    </row>
    <row r="1018" spans="1:3">
      <c r="A1018" s="150">
        <v>3340</v>
      </c>
      <c r="B1018" s="150">
        <v>18</v>
      </c>
      <c r="C1018" s="149" t="str">
        <f t="shared" si="15"/>
        <v>VIC</v>
      </c>
    </row>
    <row r="1019" spans="1:3">
      <c r="A1019" s="150">
        <v>3341</v>
      </c>
      <c r="B1019" s="150">
        <v>18</v>
      </c>
      <c r="C1019" s="149" t="str">
        <f t="shared" si="15"/>
        <v>VIC</v>
      </c>
    </row>
    <row r="1020" spans="1:3">
      <c r="A1020" s="150">
        <v>3342</v>
      </c>
      <c r="B1020" s="150">
        <v>18</v>
      </c>
      <c r="C1020" s="149" t="str">
        <f t="shared" si="15"/>
        <v>VIC</v>
      </c>
    </row>
    <row r="1021" spans="1:3">
      <c r="A1021" s="150">
        <v>3345</v>
      </c>
      <c r="B1021" s="150">
        <v>18</v>
      </c>
      <c r="C1021" s="149" t="str">
        <f t="shared" si="15"/>
        <v>VIC</v>
      </c>
    </row>
    <row r="1022" spans="1:3">
      <c r="A1022" s="150">
        <v>3427</v>
      </c>
      <c r="B1022" s="150">
        <v>18</v>
      </c>
      <c r="C1022" s="149" t="str">
        <f t="shared" si="15"/>
        <v>VIC</v>
      </c>
    </row>
    <row r="1023" spans="1:3">
      <c r="A1023" s="150">
        <v>3428</v>
      </c>
      <c r="B1023" s="150">
        <v>18</v>
      </c>
      <c r="C1023" s="149" t="str">
        <f t="shared" si="15"/>
        <v>VIC</v>
      </c>
    </row>
    <row r="1024" spans="1:3">
      <c r="A1024" s="150">
        <v>3429</v>
      </c>
      <c r="B1024" s="150">
        <v>18</v>
      </c>
      <c r="C1024" s="149" t="str">
        <f t="shared" si="15"/>
        <v>VIC</v>
      </c>
    </row>
    <row r="1025" spans="1:3">
      <c r="A1025" s="150">
        <v>3430</v>
      </c>
      <c r="B1025" s="150">
        <v>18</v>
      </c>
      <c r="C1025" s="149" t="str">
        <f t="shared" si="15"/>
        <v>VIC</v>
      </c>
    </row>
    <row r="1026" spans="1:3">
      <c r="A1026" s="150">
        <v>3750</v>
      </c>
      <c r="B1026" s="150">
        <v>18</v>
      </c>
      <c r="C1026" s="149" t="str">
        <f t="shared" ref="C1026:C1089" si="16">IF(OR(A1026&lt;=299,AND(A1026&lt;3000,A1026&gt;=1000)),"NSW",IF(AND(A1026&lt;=999,A1026&gt;=800),"NT",IF(OR(AND(A1026&lt;=8999,A1026&gt;=8000),AND(A1026&lt;=3999,A1026&gt;=3000)),"VIC",IF(OR(AND(A1026&lt;=9999,A1026&gt;=9000),AND(A1026&lt;=4999,A1026&gt;=4000)),"QLD",IF(AND(A1026&lt;=5999,A1026&gt;=5000),"SA",IF(AND(A1026&lt;=6999,A1026&gt;=6000),"WA","TAS"))))))</f>
        <v>VIC</v>
      </c>
    </row>
    <row r="1027" spans="1:3">
      <c r="A1027" s="150">
        <v>3752</v>
      </c>
      <c r="B1027" s="150">
        <v>18</v>
      </c>
      <c r="C1027" s="149" t="str">
        <f t="shared" si="16"/>
        <v>VIC</v>
      </c>
    </row>
    <row r="1028" spans="1:3">
      <c r="A1028" s="150">
        <v>3754</v>
      </c>
      <c r="B1028" s="150">
        <v>18</v>
      </c>
      <c r="C1028" s="149" t="str">
        <f t="shared" si="16"/>
        <v>VIC</v>
      </c>
    </row>
    <row r="1029" spans="1:3">
      <c r="A1029" s="150">
        <v>3755</v>
      </c>
      <c r="B1029" s="150">
        <v>18</v>
      </c>
      <c r="C1029" s="149" t="str">
        <f t="shared" si="16"/>
        <v>VIC</v>
      </c>
    </row>
    <row r="1030" spans="1:3">
      <c r="A1030" s="150">
        <v>3759</v>
      </c>
      <c r="B1030" s="150">
        <v>18</v>
      </c>
      <c r="C1030" s="149" t="str">
        <f t="shared" si="16"/>
        <v>VIC</v>
      </c>
    </row>
    <row r="1031" spans="1:3">
      <c r="A1031" s="150">
        <v>3760</v>
      </c>
      <c r="B1031" s="150">
        <v>18</v>
      </c>
      <c r="C1031" s="149" t="str">
        <f t="shared" si="16"/>
        <v>VIC</v>
      </c>
    </row>
    <row r="1032" spans="1:3">
      <c r="A1032" s="150">
        <v>3761</v>
      </c>
      <c r="B1032" s="150">
        <v>18</v>
      </c>
      <c r="C1032" s="149" t="str">
        <f t="shared" si="16"/>
        <v>VIC</v>
      </c>
    </row>
    <row r="1033" spans="1:3">
      <c r="A1033" s="150">
        <v>3762</v>
      </c>
      <c r="B1033" s="150">
        <v>18</v>
      </c>
      <c r="C1033" s="149" t="str">
        <f t="shared" si="16"/>
        <v>VIC</v>
      </c>
    </row>
    <row r="1034" spans="1:3">
      <c r="A1034" s="150">
        <v>3763</v>
      </c>
      <c r="B1034" s="150">
        <v>18</v>
      </c>
      <c r="C1034" s="149" t="str">
        <f t="shared" si="16"/>
        <v>VIC</v>
      </c>
    </row>
    <row r="1035" spans="1:3">
      <c r="A1035" s="150">
        <v>3765</v>
      </c>
      <c r="B1035" s="150">
        <v>18</v>
      </c>
      <c r="C1035" s="149" t="str">
        <f t="shared" si="16"/>
        <v>VIC</v>
      </c>
    </row>
    <row r="1036" spans="1:3">
      <c r="A1036" s="150">
        <v>3766</v>
      </c>
      <c r="B1036" s="150">
        <v>18</v>
      </c>
      <c r="C1036" s="149" t="str">
        <f t="shared" si="16"/>
        <v>VIC</v>
      </c>
    </row>
    <row r="1037" spans="1:3">
      <c r="A1037" s="150">
        <v>3767</v>
      </c>
      <c r="B1037" s="150">
        <v>18</v>
      </c>
      <c r="C1037" s="149" t="str">
        <f t="shared" si="16"/>
        <v>VIC</v>
      </c>
    </row>
    <row r="1038" spans="1:3">
      <c r="A1038" s="150">
        <v>3770</v>
      </c>
      <c r="B1038" s="150">
        <v>18</v>
      </c>
      <c r="C1038" s="149" t="str">
        <f t="shared" si="16"/>
        <v>VIC</v>
      </c>
    </row>
    <row r="1039" spans="1:3">
      <c r="A1039" s="150">
        <v>3775</v>
      </c>
      <c r="B1039" s="150">
        <v>18</v>
      </c>
      <c r="C1039" s="149" t="str">
        <f t="shared" si="16"/>
        <v>VIC</v>
      </c>
    </row>
    <row r="1040" spans="1:3">
      <c r="A1040" s="150">
        <v>3777</v>
      </c>
      <c r="B1040" s="150">
        <v>18</v>
      </c>
      <c r="C1040" s="149" t="str">
        <f t="shared" si="16"/>
        <v>VIC</v>
      </c>
    </row>
    <row r="1041" spans="1:3">
      <c r="A1041" s="150">
        <v>3778</v>
      </c>
      <c r="B1041" s="150">
        <v>18</v>
      </c>
      <c r="C1041" s="149" t="str">
        <f t="shared" si="16"/>
        <v>VIC</v>
      </c>
    </row>
    <row r="1042" spans="1:3">
      <c r="A1042" s="150">
        <v>3779</v>
      </c>
      <c r="B1042" s="150">
        <v>18</v>
      </c>
      <c r="C1042" s="149" t="str">
        <f t="shared" si="16"/>
        <v>VIC</v>
      </c>
    </row>
    <row r="1043" spans="1:3">
      <c r="A1043" s="150">
        <v>3781</v>
      </c>
      <c r="B1043" s="150">
        <v>18</v>
      </c>
      <c r="C1043" s="149" t="str">
        <f t="shared" si="16"/>
        <v>VIC</v>
      </c>
    </row>
    <row r="1044" spans="1:3">
      <c r="A1044" s="150">
        <v>3782</v>
      </c>
      <c r="B1044" s="150">
        <v>18</v>
      </c>
      <c r="C1044" s="149" t="str">
        <f t="shared" si="16"/>
        <v>VIC</v>
      </c>
    </row>
    <row r="1045" spans="1:3">
      <c r="A1045" s="150">
        <v>3783</v>
      </c>
      <c r="B1045" s="150">
        <v>18</v>
      </c>
      <c r="C1045" s="149" t="str">
        <f t="shared" si="16"/>
        <v>VIC</v>
      </c>
    </row>
    <row r="1046" spans="1:3">
      <c r="A1046" s="150">
        <v>3785</v>
      </c>
      <c r="B1046" s="150">
        <v>18</v>
      </c>
      <c r="C1046" s="149" t="str">
        <f t="shared" si="16"/>
        <v>VIC</v>
      </c>
    </row>
    <row r="1047" spans="1:3">
      <c r="A1047" s="150">
        <v>3786</v>
      </c>
      <c r="B1047" s="150">
        <v>18</v>
      </c>
      <c r="C1047" s="149" t="str">
        <f t="shared" si="16"/>
        <v>VIC</v>
      </c>
    </row>
    <row r="1048" spans="1:3">
      <c r="A1048" s="150">
        <v>3787</v>
      </c>
      <c r="B1048" s="150">
        <v>18</v>
      </c>
      <c r="C1048" s="149" t="str">
        <f t="shared" si="16"/>
        <v>VIC</v>
      </c>
    </row>
    <row r="1049" spans="1:3">
      <c r="A1049" s="150">
        <v>3788</v>
      </c>
      <c r="B1049" s="150">
        <v>18</v>
      </c>
      <c r="C1049" s="149" t="str">
        <f t="shared" si="16"/>
        <v>VIC</v>
      </c>
    </row>
    <row r="1050" spans="1:3">
      <c r="A1050" s="150">
        <v>3789</v>
      </c>
      <c r="B1050" s="150">
        <v>18</v>
      </c>
      <c r="C1050" s="149" t="str">
        <f t="shared" si="16"/>
        <v>VIC</v>
      </c>
    </row>
    <row r="1051" spans="1:3">
      <c r="A1051" s="150">
        <v>3791</v>
      </c>
      <c r="B1051" s="150">
        <v>18</v>
      </c>
      <c r="C1051" s="149" t="str">
        <f t="shared" si="16"/>
        <v>VIC</v>
      </c>
    </row>
    <row r="1052" spans="1:3">
      <c r="A1052" s="150">
        <v>3792</v>
      </c>
      <c r="B1052" s="150">
        <v>18</v>
      </c>
      <c r="C1052" s="149" t="str">
        <f t="shared" si="16"/>
        <v>VIC</v>
      </c>
    </row>
    <row r="1053" spans="1:3">
      <c r="A1053" s="150">
        <v>3793</v>
      </c>
      <c r="B1053" s="150">
        <v>18</v>
      </c>
      <c r="C1053" s="149" t="str">
        <f t="shared" si="16"/>
        <v>VIC</v>
      </c>
    </row>
    <row r="1054" spans="1:3">
      <c r="A1054" s="150">
        <v>3795</v>
      </c>
      <c r="B1054" s="150">
        <v>18</v>
      </c>
      <c r="C1054" s="149" t="str">
        <f t="shared" si="16"/>
        <v>VIC</v>
      </c>
    </row>
    <row r="1055" spans="1:3">
      <c r="A1055" s="150">
        <v>3796</v>
      </c>
      <c r="B1055" s="150">
        <v>18</v>
      </c>
      <c r="C1055" s="149" t="str">
        <f t="shared" si="16"/>
        <v>VIC</v>
      </c>
    </row>
    <row r="1056" spans="1:3">
      <c r="A1056" s="150">
        <v>3797</v>
      </c>
      <c r="B1056" s="150">
        <v>18</v>
      </c>
      <c r="C1056" s="149" t="str">
        <f t="shared" si="16"/>
        <v>VIC</v>
      </c>
    </row>
    <row r="1057" spans="1:3">
      <c r="A1057" s="150">
        <v>3799</v>
      </c>
      <c r="B1057" s="150">
        <v>18</v>
      </c>
      <c r="C1057" s="149" t="str">
        <f t="shared" si="16"/>
        <v>VIC</v>
      </c>
    </row>
    <row r="1058" spans="1:3">
      <c r="A1058" s="150">
        <v>3800</v>
      </c>
      <c r="B1058" s="150">
        <v>18</v>
      </c>
      <c r="C1058" s="149" t="str">
        <f t="shared" si="16"/>
        <v>VIC</v>
      </c>
    </row>
    <row r="1059" spans="1:3">
      <c r="A1059" s="150">
        <v>3802</v>
      </c>
      <c r="B1059" s="150">
        <v>18</v>
      </c>
      <c r="C1059" s="149" t="str">
        <f t="shared" si="16"/>
        <v>VIC</v>
      </c>
    </row>
    <row r="1060" spans="1:3">
      <c r="A1060" s="150">
        <v>3803</v>
      </c>
      <c r="B1060" s="150">
        <v>18</v>
      </c>
      <c r="C1060" s="149" t="str">
        <f t="shared" si="16"/>
        <v>VIC</v>
      </c>
    </row>
    <row r="1061" spans="1:3">
      <c r="A1061" s="150">
        <v>3804</v>
      </c>
      <c r="B1061" s="150">
        <v>18</v>
      </c>
      <c r="C1061" s="149" t="str">
        <f t="shared" si="16"/>
        <v>VIC</v>
      </c>
    </row>
    <row r="1062" spans="1:3">
      <c r="A1062" s="150">
        <v>3805</v>
      </c>
      <c r="B1062" s="150">
        <v>18</v>
      </c>
      <c r="C1062" s="149" t="str">
        <f t="shared" si="16"/>
        <v>VIC</v>
      </c>
    </row>
    <row r="1063" spans="1:3">
      <c r="A1063" s="150">
        <v>3806</v>
      </c>
      <c r="B1063" s="150">
        <v>18</v>
      </c>
      <c r="C1063" s="149" t="str">
        <f t="shared" si="16"/>
        <v>VIC</v>
      </c>
    </row>
    <row r="1064" spans="1:3">
      <c r="A1064" s="150">
        <v>3807</v>
      </c>
      <c r="B1064" s="150">
        <v>18</v>
      </c>
      <c r="C1064" s="149" t="str">
        <f t="shared" si="16"/>
        <v>VIC</v>
      </c>
    </row>
    <row r="1065" spans="1:3">
      <c r="A1065" s="150">
        <v>3808</v>
      </c>
      <c r="B1065" s="150">
        <v>18</v>
      </c>
      <c r="C1065" s="149" t="str">
        <f t="shared" si="16"/>
        <v>VIC</v>
      </c>
    </row>
    <row r="1066" spans="1:3">
      <c r="A1066" s="150">
        <v>3809</v>
      </c>
      <c r="B1066" s="150">
        <v>18</v>
      </c>
      <c r="C1066" s="149" t="str">
        <f t="shared" si="16"/>
        <v>VIC</v>
      </c>
    </row>
    <row r="1067" spans="1:3">
      <c r="A1067" s="150">
        <v>3810</v>
      </c>
      <c r="B1067" s="150">
        <v>18</v>
      </c>
      <c r="C1067" s="149" t="str">
        <f t="shared" si="16"/>
        <v>VIC</v>
      </c>
    </row>
    <row r="1068" spans="1:3">
      <c r="A1068" s="150">
        <v>3812</v>
      </c>
      <c r="B1068" s="150">
        <v>18</v>
      </c>
      <c r="C1068" s="149" t="str">
        <f t="shared" si="16"/>
        <v>VIC</v>
      </c>
    </row>
    <row r="1069" spans="1:3">
      <c r="A1069" s="150">
        <v>3813</v>
      </c>
      <c r="B1069" s="150">
        <v>18</v>
      </c>
      <c r="C1069" s="149" t="str">
        <f t="shared" si="16"/>
        <v>VIC</v>
      </c>
    </row>
    <row r="1070" spans="1:3">
      <c r="A1070" s="150">
        <v>3814</v>
      </c>
      <c r="B1070" s="150">
        <v>18</v>
      </c>
      <c r="C1070" s="149" t="str">
        <f t="shared" si="16"/>
        <v>VIC</v>
      </c>
    </row>
    <row r="1071" spans="1:3">
      <c r="A1071" s="150">
        <v>3815</v>
      </c>
      <c r="B1071" s="150">
        <v>18</v>
      </c>
      <c r="C1071" s="149" t="str">
        <f t="shared" si="16"/>
        <v>VIC</v>
      </c>
    </row>
    <row r="1072" spans="1:3">
      <c r="A1072" s="150">
        <v>3816</v>
      </c>
      <c r="B1072" s="150">
        <v>18</v>
      </c>
      <c r="C1072" s="149" t="str">
        <f t="shared" si="16"/>
        <v>VIC</v>
      </c>
    </row>
    <row r="1073" spans="1:3">
      <c r="A1073" s="150">
        <v>3818</v>
      </c>
      <c r="B1073" s="150">
        <v>18</v>
      </c>
      <c r="C1073" s="149" t="str">
        <f t="shared" si="16"/>
        <v>VIC</v>
      </c>
    </row>
    <row r="1074" spans="1:3">
      <c r="A1074" s="150">
        <v>3910</v>
      </c>
      <c r="B1074" s="150">
        <v>18</v>
      </c>
      <c r="C1074" s="149" t="str">
        <f t="shared" si="16"/>
        <v>VIC</v>
      </c>
    </row>
    <row r="1075" spans="1:3">
      <c r="A1075" s="150">
        <v>3911</v>
      </c>
      <c r="B1075" s="150">
        <v>18</v>
      </c>
      <c r="C1075" s="149" t="str">
        <f t="shared" si="16"/>
        <v>VIC</v>
      </c>
    </row>
    <row r="1076" spans="1:3">
      <c r="A1076" s="150">
        <v>3912</v>
      </c>
      <c r="B1076" s="150">
        <v>18</v>
      </c>
      <c r="C1076" s="149" t="str">
        <f t="shared" si="16"/>
        <v>VIC</v>
      </c>
    </row>
    <row r="1077" spans="1:3">
      <c r="A1077" s="150">
        <v>3913</v>
      </c>
      <c r="B1077" s="150">
        <v>18</v>
      </c>
      <c r="C1077" s="149" t="str">
        <f t="shared" si="16"/>
        <v>VIC</v>
      </c>
    </row>
    <row r="1078" spans="1:3">
      <c r="A1078" s="150">
        <v>3915</v>
      </c>
      <c r="B1078" s="150">
        <v>18</v>
      </c>
      <c r="C1078" s="149" t="str">
        <f t="shared" si="16"/>
        <v>VIC</v>
      </c>
    </row>
    <row r="1079" spans="1:3">
      <c r="A1079" s="150">
        <v>3916</v>
      </c>
      <c r="B1079" s="150">
        <v>18</v>
      </c>
      <c r="C1079" s="149" t="str">
        <f t="shared" si="16"/>
        <v>VIC</v>
      </c>
    </row>
    <row r="1080" spans="1:3">
      <c r="A1080" s="150">
        <v>3918</v>
      </c>
      <c r="B1080" s="150">
        <v>18</v>
      </c>
      <c r="C1080" s="149" t="str">
        <f t="shared" si="16"/>
        <v>VIC</v>
      </c>
    </row>
    <row r="1081" spans="1:3">
      <c r="A1081" s="150">
        <v>3919</v>
      </c>
      <c r="B1081" s="150">
        <v>18</v>
      </c>
      <c r="C1081" s="149" t="str">
        <f t="shared" si="16"/>
        <v>VIC</v>
      </c>
    </row>
    <row r="1082" spans="1:3">
      <c r="A1082" s="150">
        <v>3920</v>
      </c>
      <c r="B1082" s="150">
        <v>18</v>
      </c>
      <c r="C1082" s="149" t="str">
        <f t="shared" si="16"/>
        <v>VIC</v>
      </c>
    </row>
    <row r="1083" spans="1:3">
      <c r="A1083" s="150">
        <v>3921</v>
      </c>
      <c r="B1083" s="150">
        <v>18</v>
      </c>
      <c r="C1083" s="149" t="str">
        <f t="shared" si="16"/>
        <v>VIC</v>
      </c>
    </row>
    <row r="1084" spans="1:3">
      <c r="A1084" s="150">
        <v>3922</v>
      </c>
      <c r="B1084" s="150">
        <v>18</v>
      </c>
      <c r="C1084" s="149" t="str">
        <f t="shared" si="16"/>
        <v>VIC</v>
      </c>
    </row>
    <row r="1085" spans="1:3">
      <c r="A1085" s="150">
        <v>3923</v>
      </c>
      <c r="B1085" s="150">
        <v>18</v>
      </c>
      <c r="C1085" s="149" t="str">
        <f t="shared" si="16"/>
        <v>VIC</v>
      </c>
    </row>
    <row r="1086" spans="1:3">
      <c r="A1086" s="150">
        <v>3925</v>
      </c>
      <c r="B1086" s="150">
        <v>18</v>
      </c>
      <c r="C1086" s="149" t="str">
        <f t="shared" si="16"/>
        <v>VIC</v>
      </c>
    </row>
    <row r="1087" spans="1:3">
      <c r="A1087" s="150">
        <v>3926</v>
      </c>
      <c r="B1087" s="150">
        <v>18</v>
      </c>
      <c r="C1087" s="149" t="str">
        <f t="shared" si="16"/>
        <v>VIC</v>
      </c>
    </row>
    <row r="1088" spans="1:3">
      <c r="A1088" s="150">
        <v>3927</v>
      </c>
      <c r="B1088" s="150">
        <v>18</v>
      </c>
      <c r="C1088" s="149" t="str">
        <f t="shared" si="16"/>
        <v>VIC</v>
      </c>
    </row>
    <row r="1089" spans="1:3">
      <c r="A1089" s="150">
        <v>3928</v>
      </c>
      <c r="B1089" s="150">
        <v>18</v>
      </c>
      <c r="C1089" s="149" t="str">
        <f t="shared" si="16"/>
        <v>VIC</v>
      </c>
    </row>
    <row r="1090" spans="1:3">
      <c r="A1090" s="150">
        <v>3929</v>
      </c>
      <c r="B1090" s="150">
        <v>18</v>
      </c>
      <c r="C1090" s="149" t="str">
        <f t="shared" ref="C1090:C1153" si="17">IF(OR(A1090&lt;=299,AND(A1090&lt;3000,A1090&gt;=1000)),"NSW",IF(AND(A1090&lt;=999,A1090&gt;=800),"NT",IF(OR(AND(A1090&lt;=8999,A1090&gt;=8000),AND(A1090&lt;=3999,A1090&gt;=3000)),"VIC",IF(OR(AND(A1090&lt;=9999,A1090&gt;=9000),AND(A1090&lt;=4999,A1090&gt;=4000)),"QLD",IF(AND(A1090&lt;=5999,A1090&gt;=5000),"SA",IF(AND(A1090&lt;=6999,A1090&gt;=6000),"WA","TAS"))))))</f>
        <v>VIC</v>
      </c>
    </row>
    <row r="1091" spans="1:3">
      <c r="A1091" s="150">
        <v>3930</v>
      </c>
      <c r="B1091" s="150">
        <v>18</v>
      </c>
      <c r="C1091" s="149" t="str">
        <f t="shared" si="17"/>
        <v>VIC</v>
      </c>
    </row>
    <row r="1092" spans="1:3">
      <c r="A1092" s="150">
        <v>3931</v>
      </c>
      <c r="B1092" s="150">
        <v>18</v>
      </c>
      <c r="C1092" s="149" t="str">
        <f t="shared" si="17"/>
        <v>VIC</v>
      </c>
    </row>
    <row r="1093" spans="1:3">
      <c r="A1093" s="150">
        <v>3933</v>
      </c>
      <c r="B1093" s="150">
        <v>18</v>
      </c>
      <c r="C1093" s="149" t="str">
        <f t="shared" si="17"/>
        <v>VIC</v>
      </c>
    </row>
    <row r="1094" spans="1:3">
      <c r="A1094" s="150">
        <v>3934</v>
      </c>
      <c r="B1094" s="150">
        <v>18</v>
      </c>
      <c r="C1094" s="149" t="str">
        <f t="shared" si="17"/>
        <v>VIC</v>
      </c>
    </row>
    <row r="1095" spans="1:3">
      <c r="A1095" s="150">
        <v>3936</v>
      </c>
      <c r="B1095" s="150">
        <v>18</v>
      </c>
      <c r="C1095" s="149" t="str">
        <f t="shared" si="17"/>
        <v>VIC</v>
      </c>
    </row>
    <row r="1096" spans="1:3">
      <c r="A1096" s="150">
        <v>3937</v>
      </c>
      <c r="B1096" s="150">
        <v>18</v>
      </c>
      <c r="C1096" s="149" t="str">
        <f t="shared" si="17"/>
        <v>VIC</v>
      </c>
    </row>
    <row r="1097" spans="1:3">
      <c r="A1097" s="150">
        <v>3938</v>
      </c>
      <c r="B1097" s="150">
        <v>18</v>
      </c>
      <c r="C1097" s="149" t="str">
        <f t="shared" si="17"/>
        <v>VIC</v>
      </c>
    </row>
    <row r="1098" spans="1:3">
      <c r="A1098" s="150">
        <v>3939</v>
      </c>
      <c r="B1098" s="150">
        <v>18</v>
      </c>
      <c r="C1098" s="149" t="str">
        <f t="shared" si="17"/>
        <v>VIC</v>
      </c>
    </row>
    <row r="1099" spans="1:3">
      <c r="A1099" s="150">
        <v>3940</v>
      </c>
      <c r="B1099" s="150">
        <v>18</v>
      </c>
      <c r="C1099" s="149" t="str">
        <f t="shared" si="17"/>
        <v>VIC</v>
      </c>
    </row>
    <row r="1100" spans="1:3">
      <c r="A1100" s="150">
        <v>3941</v>
      </c>
      <c r="B1100" s="150">
        <v>18</v>
      </c>
      <c r="C1100" s="149" t="str">
        <f t="shared" si="17"/>
        <v>VIC</v>
      </c>
    </row>
    <row r="1101" spans="1:3">
      <c r="A1101" s="150">
        <v>3942</v>
      </c>
      <c r="B1101" s="150">
        <v>18</v>
      </c>
      <c r="C1101" s="149" t="str">
        <f t="shared" si="17"/>
        <v>VIC</v>
      </c>
    </row>
    <row r="1102" spans="1:3">
      <c r="A1102" s="150">
        <v>3943</v>
      </c>
      <c r="B1102" s="150">
        <v>18</v>
      </c>
      <c r="C1102" s="149" t="str">
        <f t="shared" si="17"/>
        <v>VIC</v>
      </c>
    </row>
    <row r="1103" spans="1:3">
      <c r="A1103" s="150">
        <v>3944</v>
      </c>
      <c r="B1103" s="150">
        <v>18</v>
      </c>
      <c r="C1103" s="149" t="str">
        <f t="shared" si="17"/>
        <v>VIC</v>
      </c>
    </row>
    <row r="1104" spans="1:3">
      <c r="A1104" s="150">
        <v>3945</v>
      </c>
      <c r="B1104" s="150">
        <v>18</v>
      </c>
      <c r="C1104" s="149" t="str">
        <f t="shared" si="17"/>
        <v>VIC</v>
      </c>
    </row>
    <row r="1105" spans="1:3">
      <c r="A1105" s="150">
        <v>3946</v>
      </c>
      <c r="B1105" s="150">
        <v>18</v>
      </c>
      <c r="C1105" s="149" t="str">
        <f t="shared" si="17"/>
        <v>VIC</v>
      </c>
    </row>
    <row r="1106" spans="1:3">
      <c r="A1106" s="150">
        <v>3950</v>
      </c>
      <c r="B1106" s="150">
        <v>18</v>
      </c>
      <c r="C1106" s="149" t="str">
        <f t="shared" si="17"/>
        <v>VIC</v>
      </c>
    </row>
    <row r="1107" spans="1:3">
      <c r="A1107" s="150">
        <v>3951</v>
      </c>
      <c r="B1107" s="150">
        <v>18</v>
      </c>
      <c r="C1107" s="149" t="str">
        <f t="shared" si="17"/>
        <v>VIC</v>
      </c>
    </row>
    <row r="1108" spans="1:3">
      <c r="A1108" s="150">
        <v>3975</v>
      </c>
      <c r="B1108" s="150">
        <v>18</v>
      </c>
      <c r="C1108" s="149" t="str">
        <f t="shared" si="17"/>
        <v>VIC</v>
      </c>
    </row>
    <row r="1109" spans="1:3">
      <c r="A1109" s="150">
        <v>3976</v>
      </c>
      <c r="B1109" s="150">
        <v>18</v>
      </c>
      <c r="C1109" s="149" t="str">
        <f t="shared" si="17"/>
        <v>VIC</v>
      </c>
    </row>
    <row r="1110" spans="1:3">
      <c r="A1110" s="150">
        <v>3977</v>
      </c>
      <c r="B1110" s="150">
        <v>18</v>
      </c>
      <c r="C1110" s="149" t="str">
        <f t="shared" si="17"/>
        <v>VIC</v>
      </c>
    </row>
    <row r="1111" spans="1:3">
      <c r="A1111" s="150">
        <v>3978</v>
      </c>
      <c r="B1111" s="150">
        <v>18</v>
      </c>
      <c r="C1111" s="149" t="str">
        <f t="shared" si="17"/>
        <v>VIC</v>
      </c>
    </row>
    <row r="1112" spans="1:3">
      <c r="A1112" s="150">
        <v>3979</v>
      </c>
      <c r="B1112" s="150">
        <v>18</v>
      </c>
      <c r="C1112" s="149" t="str">
        <f t="shared" si="17"/>
        <v>VIC</v>
      </c>
    </row>
    <row r="1113" spans="1:3">
      <c r="A1113" s="150">
        <v>3980</v>
      </c>
      <c r="B1113" s="150">
        <v>18</v>
      </c>
      <c r="C1113" s="149" t="str">
        <f t="shared" si="17"/>
        <v>VIC</v>
      </c>
    </row>
    <row r="1114" spans="1:3">
      <c r="A1114" s="150">
        <v>3981</v>
      </c>
      <c r="B1114" s="150">
        <v>18</v>
      </c>
      <c r="C1114" s="149" t="str">
        <f t="shared" si="17"/>
        <v>VIC</v>
      </c>
    </row>
    <row r="1115" spans="1:3">
      <c r="A1115" s="150">
        <v>3984</v>
      </c>
      <c r="B1115" s="150">
        <v>18</v>
      </c>
      <c r="C1115" s="149" t="str">
        <f t="shared" si="17"/>
        <v>VIC</v>
      </c>
    </row>
    <row r="1116" spans="1:3">
      <c r="A1116" s="150">
        <v>3987</v>
      </c>
      <c r="B1116" s="150">
        <v>18</v>
      </c>
      <c r="C1116" s="149" t="str">
        <f t="shared" si="17"/>
        <v>VIC</v>
      </c>
    </row>
    <row r="1117" spans="1:3">
      <c r="A1117" s="150">
        <v>3988</v>
      </c>
      <c r="B1117" s="150">
        <v>18</v>
      </c>
      <c r="C1117" s="149" t="str">
        <f t="shared" si="17"/>
        <v>VIC</v>
      </c>
    </row>
    <row r="1118" spans="1:3">
      <c r="A1118" s="150">
        <v>3989</v>
      </c>
      <c r="B1118" s="150">
        <v>18</v>
      </c>
      <c r="C1118" s="149" t="str">
        <f t="shared" si="17"/>
        <v>VIC</v>
      </c>
    </row>
    <row r="1119" spans="1:3">
      <c r="A1119" s="150">
        <v>3990</v>
      </c>
      <c r="B1119" s="150">
        <v>18</v>
      </c>
      <c r="C1119" s="149" t="str">
        <f t="shared" si="17"/>
        <v>VIC</v>
      </c>
    </row>
    <row r="1120" spans="1:3">
      <c r="A1120" s="150">
        <v>3991</v>
      </c>
      <c r="B1120" s="150">
        <v>18</v>
      </c>
      <c r="C1120" s="149" t="str">
        <f t="shared" si="17"/>
        <v>VIC</v>
      </c>
    </row>
    <row r="1121" spans="1:3">
      <c r="A1121" s="150">
        <v>3992</v>
      </c>
      <c r="B1121" s="150">
        <v>18</v>
      </c>
      <c r="C1121" s="149" t="str">
        <f t="shared" si="17"/>
        <v>VIC</v>
      </c>
    </row>
    <row r="1122" spans="1:3">
      <c r="A1122" s="150">
        <v>3995</v>
      </c>
      <c r="B1122" s="150">
        <v>18</v>
      </c>
      <c r="C1122" s="149" t="str">
        <f t="shared" si="17"/>
        <v>VIC</v>
      </c>
    </row>
    <row r="1123" spans="1:3">
      <c r="A1123" s="150">
        <v>3996</v>
      </c>
      <c r="B1123" s="150">
        <v>18</v>
      </c>
      <c r="C1123" s="149" t="str">
        <f t="shared" si="17"/>
        <v>VIC</v>
      </c>
    </row>
    <row r="1124" spans="1:3">
      <c r="A1124" s="150">
        <v>8001</v>
      </c>
      <c r="B1124" s="150">
        <v>18</v>
      </c>
      <c r="C1124" s="149" t="str">
        <f t="shared" si="17"/>
        <v>VIC</v>
      </c>
    </row>
    <row r="1125" spans="1:3">
      <c r="A1125" s="150">
        <v>8002</v>
      </c>
      <c r="B1125" s="150">
        <v>18</v>
      </c>
      <c r="C1125" s="149" t="str">
        <f t="shared" si="17"/>
        <v>VIC</v>
      </c>
    </row>
    <row r="1126" spans="1:3">
      <c r="A1126" s="150">
        <v>8003</v>
      </c>
      <c r="B1126" s="150">
        <v>18</v>
      </c>
      <c r="C1126" s="149" t="str">
        <f t="shared" si="17"/>
        <v>VIC</v>
      </c>
    </row>
    <row r="1127" spans="1:3">
      <c r="A1127" s="150">
        <v>8004</v>
      </c>
      <c r="B1127" s="150">
        <v>18</v>
      </c>
      <c r="C1127" s="149" t="str">
        <f t="shared" si="17"/>
        <v>VIC</v>
      </c>
    </row>
    <row r="1128" spans="1:3">
      <c r="A1128" s="150">
        <v>8005</v>
      </c>
      <c r="B1128" s="150">
        <v>18</v>
      </c>
      <c r="C1128" s="149" t="str">
        <f t="shared" si="17"/>
        <v>VIC</v>
      </c>
    </row>
    <row r="1129" spans="1:3">
      <c r="A1129" s="150">
        <v>8006</v>
      </c>
      <c r="B1129" s="150">
        <v>18</v>
      </c>
      <c r="C1129" s="149" t="str">
        <f t="shared" si="17"/>
        <v>VIC</v>
      </c>
    </row>
    <row r="1130" spans="1:3">
      <c r="A1130" s="150">
        <v>8007</v>
      </c>
      <c r="B1130" s="150">
        <v>18</v>
      </c>
      <c r="C1130" s="149" t="str">
        <f t="shared" si="17"/>
        <v>VIC</v>
      </c>
    </row>
    <row r="1131" spans="1:3">
      <c r="A1131" s="150">
        <v>8008</v>
      </c>
      <c r="B1131" s="150">
        <v>18</v>
      </c>
      <c r="C1131" s="149" t="str">
        <f t="shared" si="17"/>
        <v>VIC</v>
      </c>
    </row>
    <row r="1132" spans="1:3">
      <c r="A1132" s="150">
        <v>8009</v>
      </c>
      <c r="B1132" s="150">
        <v>18</v>
      </c>
      <c r="C1132" s="149" t="str">
        <f t="shared" si="17"/>
        <v>VIC</v>
      </c>
    </row>
    <row r="1133" spans="1:3">
      <c r="A1133" s="150">
        <v>8010</v>
      </c>
      <c r="B1133" s="150">
        <v>18</v>
      </c>
      <c r="C1133" s="149" t="str">
        <f t="shared" si="17"/>
        <v>VIC</v>
      </c>
    </row>
    <row r="1134" spans="1:3">
      <c r="A1134" s="150">
        <v>8045</v>
      </c>
      <c r="B1134" s="150">
        <v>18</v>
      </c>
      <c r="C1134" s="149" t="str">
        <f t="shared" si="17"/>
        <v>VIC</v>
      </c>
    </row>
    <row r="1135" spans="1:3">
      <c r="A1135" s="150">
        <v>8051</v>
      </c>
      <c r="B1135" s="150">
        <v>18</v>
      </c>
      <c r="C1135" s="149" t="str">
        <f t="shared" si="17"/>
        <v>VIC</v>
      </c>
    </row>
    <row r="1136" spans="1:3">
      <c r="A1136" s="150">
        <v>8060</v>
      </c>
      <c r="B1136" s="150">
        <v>18</v>
      </c>
      <c r="C1136" s="149" t="str">
        <f t="shared" si="17"/>
        <v>VIC</v>
      </c>
    </row>
    <row r="1137" spans="1:3">
      <c r="A1137" s="150">
        <v>8061</v>
      </c>
      <c r="B1137" s="150">
        <v>18</v>
      </c>
      <c r="C1137" s="149" t="str">
        <f t="shared" si="17"/>
        <v>VIC</v>
      </c>
    </row>
    <row r="1138" spans="1:3">
      <c r="A1138" s="150">
        <v>8066</v>
      </c>
      <c r="B1138" s="150">
        <v>18</v>
      </c>
      <c r="C1138" s="149" t="str">
        <f t="shared" si="17"/>
        <v>VIC</v>
      </c>
    </row>
    <row r="1139" spans="1:3">
      <c r="A1139" s="150">
        <v>8069</v>
      </c>
      <c r="B1139" s="150">
        <v>18</v>
      </c>
      <c r="C1139" s="149" t="str">
        <f t="shared" si="17"/>
        <v>VIC</v>
      </c>
    </row>
    <row r="1140" spans="1:3">
      <c r="A1140" s="150">
        <v>8070</v>
      </c>
      <c r="B1140" s="150">
        <v>18</v>
      </c>
      <c r="C1140" s="149" t="str">
        <f t="shared" si="17"/>
        <v>VIC</v>
      </c>
    </row>
    <row r="1141" spans="1:3">
      <c r="A1141" s="150">
        <v>8071</v>
      </c>
      <c r="B1141" s="150">
        <v>18</v>
      </c>
      <c r="C1141" s="149" t="str">
        <f t="shared" si="17"/>
        <v>VIC</v>
      </c>
    </row>
    <row r="1142" spans="1:3">
      <c r="A1142" s="150">
        <v>8100</v>
      </c>
      <c r="B1142" s="150">
        <v>18</v>
      </c>
      <c r="C1142" s="149" t="str">
        <f t="shared" si="17"/>
        <v>VIC</v>
      </c>
    </row>
    <row r="1143" spans="1:3">
      <c r="A1143" s="150">
        <v>8101</v>
      </c>
      <c r="B1143" s="150">
        <v>18</v>
      </c>
      <c r="C1143" s="149" t="str">
        <f t="shared" si="17"/>
        <v>VIC</v>
      </c>
    </row>
    <row r="1144" spans="1:3">
      <c r="A1144" s="150">
        <v>8102</v>
      </c>
      <c r="B1144" s="150">
        <v>18</v>
      </c>
      <c r="C1144" s="149" t="str">
        <f t="shared" si="17"/>
        <v>VIC</v>
      </c>
    </row>
    <row r="1145" spans="1:3">
      <c r="A1145" s="150">
        <v>8103</v>
      </c>
      <c r="B1145" s="150">
        <v>18</v>
      </c>
      <c r="C1145" s="149" t="str">
        <f t="shared" si="17"/>
        <v>VIC</v>
      </c>
    </row>
    <row r="1146" spans="1:3">
      <c r="A1146" s="150">
        <v>8107</v>
      </c>
      <c r="B1146" s="150">
        <v>18</v>
      </c>
      <c r="C1146" s="149" t="str">
        <f t="shared" si="17"/>
        <v>VIC</v>
      </c>
    </row>
    <row r="1147" spans="1:3">
      <c r="A1147" s="150">
        <v>8108</v>
      </c>
      <c r="B1147" s="150">
        <v>18</v>
      </c>
      <c r="C1147" s="149" t="str">
        <f t="shared" si="17"/>
        <v>VIC</v>
      </c>
    </row>
    <row r="1148" spans="1:3">
      <c r="A1148" s="150">
        <v>8111</v>
      </c>
      <c r="B1148" s="150">
        <v>18</v>
      </c>
      <c r="C1148" s="149" t="str">
        <f t="shared" si="17"/>
        <v>VIC</v>
      </c>
    </row>
    <row r="1149" spans="1:3">
      <c r="A1149" s="150">
        <v>8120</v>
      </c>
      <c r="B1149" s="150">
        <v>18</v>
      </c>
      <c r="C1149" s="149" t="str">
        <f t="shared" si="17"/>
        <v>VIC</v>
      </c>
    </row>
    <row r="1150" spans="1:3">
      <c r="A1150" s="150">
        <v>8205</v>
      </c>
      <c r="B1150" s="150">
        <v>18</v>
      </c>
      <c r="C1150" s="149" t="str">
        <f t="shared" si="17"/>
        <v>VIC</v>
      </c>
    </row>
    <row r="1151" spans="1:3">
      <c r="A1151" s="150">
        <v>8383</v>
      </c>
      <c r="B1151" s="150">
        <v>18</v>
      </c>
      <c r="C1151" s="149" t="str">
        <f t="shared" si="17"/>
        <v>VIC</v>
      </c>
    </row>
    <row r="1152" spans="1:3">
      <c r="A1152" s="150">
        <v>8386</v>
      </c>
      <c r="B1152" s="150">
        <v>18</v>
      </c>
      <c r="C1152" s="149" t="str">
        <f t="shared" si="17"/>
        <v>VIC</v>
      </c>
    </row>
    <row r="1153" spans="1:3">
      <c r="A1153" s="150">
        <v>8388</v>
      </c>
      <c r="B1153" s="150">
        <v>18</v>
      </c>
      <c r="C1153" s="149" t="str">
        <f t="shared" si="17"/>
        <v>VIC</v>
      </c>
    </row>
    <row r="1154" spans="1:3">
      <c r="A1154" s="150">
        <v>8390</v>
      </c>
      <c r="B1154" s="150">
        <v>18</v>
      </c>
      <c r="C1154" s="149" t="str">
        <f t="shared" ref="C1154:C1217" si="18">IF(OR(A1154&lt;=299,AND(A1154&lt;3000,A1154&gt;=1000)),"NSW",IF(AND(A1154&lt;=999,A1154&gt;=800),"NT",IF(OR(AND(A1154&lt;=8999,A1154&gt;=8000),AND(A1154&lt;=3999,A1154&gt;=3000)),"VIC",IF(OR(AND(A1154&lt;=9999,A1154&gt;=9000),AND(A1154&lt;=4999,A1154&gt;=4000)),"QLD",IF(AND(A1154&lt;=5999,A1154&gt;=5000),"SA",IF(AND(A1154&lt;=6999,A1154&gt;=6000),"WA","TAS"))))))</f>
        <v>VIC</v>
      </c>
    </row>
    <row r="1155" spans="1:3">
      <c r="A1155" s="150">
        <v>8393</v>
      </c>
      <c r="B1155" s="150">
        <v>18</v>
      </c>
      <c r="C1155" s="149" t="str">
        <f t="shared" si="18"/>
        <v>VIC</v>
      </c>
    </row>
    <row r="1156" spans="1:3">
      <c r="A1156" s="150">
        <v>8394</v>
      </c>
      <c r="B1156" s="150">
        <v>18</v>
      </c>
      <c r="C1156" s="149" t="str">
        <f t="shared" si="18"/>
        <v>VIC</v>
      </c>
    </row>
    <row r="1157" spans="1:3">
      <c r="A1157" s="150">
        <v>8396</v>
      </c>
      <c r="B1157" s="150">
        <v>18</v>
      </c>
      <c r="C1157" s="149" t="str">
        <f t="shared" si="18"/>
        <v>VIC</v>
      </c>
    </row>
    <row r="1158" spans="1:3">
      <c r="A1158" s="150">
        <v>8399</v>
      </c>
      <c r="B1158" s="150">
        <v>18</v>
      </c>
      <c r="C1158" s="149" t="str">
        <f t="shared" si="18"/>
        <v>VIC</v>
      </c>
    </row>
    <row r="1159" spans="1:3">
      <c r="A1159" s="150">
        <v>8500</v>
      </c>
      <c r="B1159" s="150">
        <v>18</v>
      </c>
      <c r="C1159" s="149" t="str">
        <f t="shared" si="18"/>
        <v>VIC</v>
      </c>
    </row>
    <row r="1160" spans="1:3">
      <c r="A1160" s="150">
        <v>8507</v>
      </c>
      <c r="B1160" s="150">
        <v>18</v>
      </c>
      <c r="C1160" s="149" t="str">
        <f t="shared" si="18"/>
        <v>VIC</v>
      </c>
    </row>
    <row r="1161" spans="1:3">
      <c r="A1161" s="150">
        <v>8538</v>
      </c>
      <c r="B1161" s="150">
        <v>18</v>
      </c>
      <c r="C1161" s="149" t="str">
        <f t="shared" si="18"/>
        <v>VIC</v>
      </c>
    </row>
    <row r="1162" spans="1:3">
      <c r="A1162" s="150">
        <v>8557</v>
      </c>
      <c r="B1162" s="150">
        <v>18</v>
      </c>
      <c r="C1162" s="149" t="str">
        <f t="shared" si="18"/>
        <v>VIC</v>
      </c>
    </row>
    <row r="1163" spans="1:3">
      <c r="A1163" s="150">
        <v>8576</v>
      </c>
      <c r="B1163" s="150">
        <v>18</v>
      </c>
      <c r="C1163" s="149" t="str">
        <f t="shared" si="18"/>
        <v>VIC</v>
      </c>
    </row>
    <row r="1164" spans="1:3">
      <c r="A1164" s="150">
        <v>8622</v>
      </c>
      <c r="B1164" s="150">
        <v>18</v>
      </c>
      <c r="C1164" s="149" t="str">
        <f t="shared" si="18"/>
        <v>VIC</v>
      </c>
    </row>
    <row r="1165" spans="1:3">
      <c r="A1165" s="150">
        <v>8626</v>
      </c>
      <c r="B1165" s="150">
        <v>18</v>
      </c>
      <c r="C1165" s="149" t="str">
        <f t="shared" si="18"/>
        <v>VIC</v>
      </c>
    </row>
    <row r="1166" spans="1:3">
      <c r="A1166" s="150">
        <v>8627</v>
      </c>
      <c r="B1166" s="150">
        <v>18</v>
      </c>
      <c r="C1166" s="149" t="str">
        <f t="shared" si="18"/>
        <v>VIC</v>
      </c>
    </row>
    <row r="1167" spans="1:3">
      <c r="A1167" s="150">
        <v>8659</v>
      </c>
      <c r="B1167" s="150">
        <v>18</v>
      </c>
      <c r="C1167" s="149" t="str">
        <f t="shared" si="18"/>
        <v>VIC</v>
      </c>
    </row>
    <row r="1168" spans="1:3">
      <c r="A1168" s="150">
        <v>8785</v>
      </c>
      <c r="B1168" s="150">
        <v>18</v>
      </c>
      <c r="C1168" s="149" t="str">
        <f t="shared" si="18"/>
        <v>VIC</v>
      </c>
    </row>
    <row r="1169" spans="1:3">
      <c r="A1169" s="150">
        <v>8865</v>
      </c>
      <c r="B1169" s="150">
        <v>18</v>
      </c>
      <c r="C1169" s="149" t="str">
        <f t="shared" si="18"/>
        <v>VIC</v>
      </c>
    </row>
    <row r="1170" spans="1:3">
      <c r="A1170" s="150">
        <v>8873</v>
      </c>
      <c r="B1170" s="150">
        <v>18</v>
      </c>
      <c r="C1170" s="149" t="str">
        <f t="shared" si="18"/>
        <v>VIC</v>
      </c>
    </row>
    <row r="1171" spans="1:3">
      <c r="A1171" s="150">
        <v>3670</v>
      </c>
      <c r="B1171" s="150">
        <v>19</v>
      </c>
      <c r="C1171" s="149" t="str">
        <f t="shared" si="18"/>
        <v>VIC</v>
      </c>
    </row>
    <row r="1172" spans="1:3">
      <c r="A1172" s="150">
        <v>3671</v>
      </c>
      <c r="B1172" s="150">
        <v>19</v>
      </c>
      <c r="C1172" s="149" t="str">
        <f t="shared" si="18"/>
        <v>VIC</v>
      </c>
    </row>
    <row r="1173" spans="1:3">
      <c r="A1173" s="150">
        <v>3672</v>
      </c>
      <c r="B1173" s="150">
        <v>19</v>
      </c>
      <c r="C1173" s="149" t="str">
        <f t="shared" si="18"/>
        <v>VIC</v>
      </c>
    </row>
    <row r="1174" spans="1:3">
      <c r="A1174" s="150">
        <v>3673</v>
      </c>
      <c r="B1174" s="150">
        <v>19</v>
      </c>
      <c r="C1174" s="149" t="str">
        <f t="shared" si="18"/>
        <v>VIC</v>
      </c>
    </row>
    <row r="1175" spans="1:3">
      <c r="A1175" s="150">
        <v>3675</v>
      </c>
      <c r="B1175" s="150">
        <v>19</v>
      </c>
      <c r="C1175" s="149" t="str">
        <f t="shared" si="18"/>
        <v>VIC</v>
      </c>
    </row>
    <row r="1176" spans="1:3">
      <c r="A1176" s="150">
        <v>3676</v>
      </c>
      <c r="B1176" s="150">
        <v>19</v>
      </c>
      <c r="C1176" s="149" t="str">
        <f t="shared" si="18"/>
        <v>VIC</v>
      </c>
    </row>
    <row r="1177" spans="1:3">
      <c r="A1177" s="150">
        <v>3677</v>
      </c>
      <c r="B1177" s="150">
        <v>19</v>
      </c>
      <c r="C1177" s="149" t="str">
        <f t="shared" si="18"/>
        <v>VIC</v>
      </c>
    </row>
    <row r="1178" spans="1:3">
      <c r="A1178" s="150">
        <v>3678</v>
      </c>
      <c r="B1178" s="150">
        <v>19</v>
      </c>
      <c r="C1178" s="149" t="str">
        <f t="shared" si="18"/>
        <v>VIC</v>
      </c>
    </row>
    <row r="1179" spans="1:3">
      <c r="A1179" s="150">
        <v>3682</v>
      </c>
      <c r="B1179" s="150">
        <v>19</v>
      </c>
      <c r="C1179" s="149" t="str">
        <f t="shared" si="18"/>
        <v>VIC</v>
      </c>
    </row>
    <row r="1180" spans="1:3">
      <c r="A1180" s="150">
        <v>3683</v>
      </c>
      <c r="B1180" s="150">
        <v>19</v>
      </c>
      <c r="C1180" s="149" t="str">
        <f t="shared" si="18"/>
        <v>VIC</v>
      </c>
    </row>
    <row r="1181" spans="1:3">
      <c r="A1181" s="150">
        <v>3685</v>
      </c>
      <c r="B1181" s="150">
        <v>19</v>
      </c>
      <c r="C1181" s="149" t="str">
        <f t="shared" si="18"/>
        <v>VIC</v>
      </c>
    </row>
    <row r="1182" spans="1:3">
      <c r="A1182" s="150">
        <v>3687</v>
      </c>
      <c r="B1182" s="150">
        <v>19</v>
      </c>
      <c r="C1182" s="149" t="str">
        <f t="shared" si="18"/>
        <v>VIC</v>
      </c>
    </row>
    <row r="1183" spans="1:3">
      <c r="A1183" s="150">
        <v>3688</v>
      </c>
      <c r="B1183" s="150">
        <v>19</v>
      </c>
      <c r="C1183" s="149" t="str">
        <f t="shared" si="18"/>
        <v>VIC</v>
      </c>
    </row>
    <row r="1184" spans="1:3">
      <c r="A1184" s="150">
        <v>3689</v>
      </c>
      <c r="B1184" s="150">
        <v>19</v>
      </c>
      <c r="C1184" s="149" t="str">
        <f t="shared" si="18"/>
        <v>VIC</v>
      </c>
    </row>
    <row r="1185" spans="1:3">
      <c r="A1185" s="150">
        <v>3690</v>
      </c>
      <c r="B1185" s="150">
        <v>19</v>
      </c>
      <c r="C1185" s="149" t="str">
        <f t="shared" si="18"/>
        <v>VIC</v>
      </c>
    </row>
    <row r="1186" spans="1:3">
      <c r="A1186" s="150">
        <v>3691</v>
      </c>
      <c r="B1186" s="150">
        <v>19</v>
      </c>
      <c r="C1186" s="149" t="str">
        <f t="shared" si="18"/>
        <v>VIC</v>
      </c>
    </row>
    <row r="1187" spans="1:3">
      <c r="A1187" s="150">
        <v>3693</v>
      </c>
      <c r="B1187" s="150">
        <v>19</v>
      </c>
      <c r="C1187" s="149" t="str">
        <f t="shared" si="18"/>
        <v>VIC</v>
      </c>
    </row>
    <row r="1188" spans="1:3">
      <c r="A1188" s="150">
        <v>3694</v>
      </c>
      <c r="B1188" s="150">
        <v>19</v>
      </c>
      <c r="C1188" s="149" t="str">
        <f t="shared" si="18"/>
        <v>VIC</v>
      </c>
    </row>
    <row r="1189" spans="1:3">
      <c r="A1189" s="150">
        <v>3695</v>
      </c>
      <c r="B1189" s="150">
        <v>19</v>
      </c>
      <c r="C1189" s="149" t="str">
        <f t="shared" si="18"/>
        <v>VIC</v>
      </c>
    </row>
    <row r="1190" spans="1:3">
      <c r="A1190" s="150">
        <v>3697</v>
      </c>
      <c r="B1190" s="150">
        <v>19</v>
      </c>
      <c r="C1190" s="149" t="str">
        <f t="shared" si="18"/>
        <v>VIC</v>
      </c>
    </row>
    <row r="1191" spans="1:3">
      <c r="A1191" s="150">
        <v>3698</v>
      </c>
      <c r="B1191" s="150">
        <v>19</v>
      </c>
      <c r="C1191" s="149" t="str">
        <f t="shared" si="18"/>
        <v>VIC</v>
      </c>
    </row>
    <row r="1192" spans="1:3">
      <c r="A1192" s="150">
        <v>3699</v>
      </c>
      <c r="B1192" s="150">
        <v>19</v>
      </c>
      <c r="C1192" s="149" t="str">
        <f t="shared" si="18"/>
        <v>VIC</v>
      </c>
    </row>
    <row r="1193" spans="1:3">
      <c r="A1193" s="150">
        <v>3700</v>
      </c>
      <c r="B1193" s="150">
        <v>19</v>
      </c>
      <c r="C1193" s="149" t="str">
        <f t="shared" si="18"/>
        <v>VIC</v>
      </c>
    </row>
    <row r="1194" spans="1:3">
      <c r="A1194" s="150">
        <v>3701</v>
      </c>
      <c r="B1194" s="150">
        <v>19</v>
      </c>
      <c r="C1194" s="149" t="str">
        <f t="shared" si="18"/>
        <v>VIC</v>
      </c>
    </row>
    <row r="1195" spans="1:3">
      <c r="A1195" s="150">
        <v>3704</v>
      </c>
      <c r="B1195" s="150">
        <v>19</v>
      </c>
      <c r="C1195" s="149" t="str">
        <f t="shared" si="18"/>
        <v>VIC</v>
      </c>
    </row>
    <row r="1196" spans="1:3">
      <c r="A1196" s="150">
        <v>3705</v>
      </c>
      <c r="B1196" s="150">
        <v>19</v>
      </c>
      <c r="C1196" s="149" t="str">
        <f t="shared" si="18"/>
        <v>VIC</v>
      </c>
    </row>
    <row r="1197" spans="1:3">
      <c r="A1197" s="150">
        <v>3707</v>
      </c>
      <c r="B1197" s="150">
        <v>19</v>
      </c>
      <c r="C1197" s="149" t="str">
        <f t="shared" si="18"/>
        <v>VIC</v>
      </c>
    </row>
    <row r="1198" spans="1:3">
      <c r="A1198" s="150">
        <v>3708</v>
      </c>
      <c r="B1198" s="150">
        <v>19</v>
      </c>
      <c r="C1198" s="149" t="str">
        <f t="shared" si="18"/>
        <v>VIC</v>
      </c>
    </row>
    <row r="1199" spans="1:3">
      <c r="A1199" s="150">
        <v>3709</v>
      </c>
      <c r="B1199" s="150">
        <v>19</v>
      </c>
      <c r="C1199" s="149" t="str">
        <f t="shared" si="18"/>
        <v>VIC</v>
      </c>
    </row>
    <row r="1200" spans="1:3">
      <c r="A1200" s="150">
        <v>3722</v>
      </c>
      <c r="B1200" s="150">
        <v>19</v>
      </c>
      <c r="C1200" s="149" t="str">
        <f t="shared" si="18"/>
        <v>VIC</v>
      </c>
    </row>
    <row r="1201" spans="1:3">
      <c r="A1201" s="150">
        <v>3723</v>
      </c>
      <c r="B1201" s="150">
        <v>19</v>
      </c>
      <c r="C1201" s="149" t="str">
        <f t="shared" si="18"/>
        <v>VIC</v>
      </c>
    </row>
    <row r="1202" spans="1:3">
      <c r="A1202" s="150">
        <v>3724</v>
      </c>
      <c r="B1202" s="150">
        <v>19</v>
      </c>
      <c r="C1202" s="149" t="str">
        <f t="shared" si="18"/>
        <v>VIC</v>
      </c>
    </row>
    <row r="1203" spans="1:3">
      <c r="A1203" s="150">
        <v>3732</v>
      </c>
      <c r="B1203" s="150">
        <v>19</v>
      </c>
      <c r="C1203" s="149" t="str">
        <f t="shared" si="18"/>
        <v>VIC</v>
      </c>
    </row>
    <row r="1204" spans="1:3">
      <c r="A1204" s="150">
        <v>3733</v>
      </c>
      <c r="B1204" s="150">
        <v>19</v>
      </c>
      <c r="C1204" s="149" t="str">
        <f t="shared" si="18"/>
        <v>VIC</v>
      </c>
    </row>
    <row r="1205" spans="1:3">
      <c r="A1205" s="150">
        <v>3735</v>
      </c>
      <c r="B1205" s="150">
        <v>19</v>
      </c>
      <c r="C1205" s="149" t="str">
        <f t="shared" si="18"/>
        <v>VIC</v>
      </c>
    </row>
    <row r="1206" spans="1:3">
      <c r="A1206" s="150">
        <v>3736</v>
      </c>
      <c r="B1206" s="150">
        <v>19</v>
      </c>
      <c r="C1206" s="149" t="str">
        <f t="shared" si="18"/>
        <v>VIC</v>
      </c>
    </row>
    <row r="1207" spans="1:3">
      <c r="A1207" s="150">
        <v>3737</v>
      </c>
      <c r="B1207" s="150">
        <v>19</v>
      </c>
      <c r="C1207" s="149" t="str">
        <f t="shared" si="18"/>
        <v>VIC</v>
      </c>
    </row>
    <row r="1208" spans="1:3">
      <c r="A1208" s="150">
        <v>3738</v>
      </c>
      <c r="B1208" s="150">
        <v>19</v>
      </c>
      <c r="C1208" s="149" t="str">
        <f t="shared" si="18"/>
        <v>VIC</v>
      </c>
    </row>
    <row r="1209" spans="1:3">
      <c r="A1209" s="150">
        <v>3739</v>
      </c>
      <c r="B1209" s="150">
        <v>19</v>
      </c>
      <c r="C1209" s="149" t="str">
        <f t="shared" si="18"/>
        <v>VIC</v>
      </c>
    </row>
    <row r="1210" spans="1:3">
      <c r="A1210" s="150">
        <v>3740</v>
      </c>
      <c r="B1210" s="150">
        <v>19</v>
      </c>
      <c r="C1210" s="149" t="str">
        <f t="shared" si="18"/>
        <v>VIC</v>
      </c>
    </row>
    <row r="1211" spans="1:3">
      <c r="A1211" s="150">
        <v>3741</v>
      </c>
      <c r="B1211" s="150">
        <v>19</v>
      </c>
      <c r="C1211" s="149" t="str">
        <f t="shared" si="18"/>
        <v>VIC</v>
      </c>
    </row>
    <row r="1212" spans="1:3">
      <c r="A1212" s="150">
        <v>3744</v>
      </c>
      <c r="B1212" s="150">
        <v>19</v>
      </c>
      <c r="C1212" s="149" t="str">
        <f t="shared" si="18"/>
        <v>VIC</v>
      </c>
    </row>
    <row r="1213" spans="1:3">
      <c r="A1213" s="150">
        <v>3746</v>
      </c>
      <c r="B1213" s="150">
        <v>19</v>
      </c>
      <c r="C1213" s="149" t="str">
        <f t="shared" si="18"/>
        <v>VIC</v>
      </c>
    </row>
    <row r="1214" spans="1:3">
      <c r="A1214" s="150">
        <v>3747</v>
      </c>
      <c r="B1214" s="150">
        <v>19</v>
      </c>
      <c r="C1214" s="149" t="str">
        <f t="shared" si="18"/>
        <v>VIC</v>
      </c>
    </row>
    <row r="1215" spans="1:3">
      <c r="A1215" s="150">
        <v>3749</v>
      </c>
      <c r="B1215" s="150">
        <v>19</v>
      </c>
      <c r="C1215" s="149" t="str">
        <f t="shared" si="18"/>
        <v>VIC</v>
      </c>
    </row>
    <row r="1216" spans="1:3">
      <c r="A1216" s="150">
        <v>3898</v>
      </c>
      <c r="B1216" s="150">
        <v>19</v>
      </c>
      <c r="C1216" s="149" t="str">
        <f t="shared" si="18"/>
        <v>VIC</v>
      </c>
    </row>
    <row r="1217" spans="1:3">
      <c r="A1217" s="150">
        <v>3900</v>
      </c>
      <c r="B1217" s="150">
        <v>19</v>
      </c>
      <c r="C1217" s="149" t="str">
        <f t="shared" si="18"/>
        <v>VIC</v>
      </c>
    </row>
    <row r="1218" spans="1:3">
      <c r="A1218" s="150">
        <v>3820</v>
      </c>
      <c r="B1218" s="150">
        <v>20</v>
      </c>
      <c r="C1218" s="149" t="str">
        <f t="shared" ref="C1218:C1281" si="19">IF(OR(A1218&lt;=299,AND(A1218&lt;3000,A1218&gt;=1000)),"NSW",IF(AND(A1218&lt;=999,A1218&gt;=800),"NT",IF(OR(AND(A1218&lt;=8999,A1218&gt;=8000),AND(A1218&lt;=3999,A1218&gt;=3000)),"VIC",IF(OR(AND(A1218&lt;=9999,A1218&gt;=9000),AND(A1218&lt;=4999,A1218&gt;=4000)),"QLD",IF(AND(A1218&lt;=5999,A1218&gt;=5000),"SA",IF(AND(A1218&lt;=6999,A1218&gt;=6000),"WA","TAS"))))))</f>
        <v>VIC</v>
      </c>
    </row>
    <row r="1219" spans="1:3">
      <c r="A1219" s="150">
        <v>3821</v>
      </c>
      <c r="B1219" s="150">
        <v>20</v>
      </c>
      <c r="C1219" s="149" t="str">
        <f t="shared" si="19"/>
        <v>VIC</v>
      </c>
    </row>
    <row r="1220" spans="1:3">
      <c r="A1220" s="150">
        <v>3822</v>
      </c>
      <c r="B1220" s="150">
        <v>20</v>
      </c>
      <c r="C1220" s="149" t="str">
        <f t="shared" si="19"/>
        <v>VIC</v>
      </c>
    </row>
    <row r="1221" spans="1:3">
      <c r="A1221" s="150">
        <v>3823</v>
      </c>
      <c r="B1221" s="150">
        <v>20</v>
      </c>
      <c r="C1221" s="149" t="str">
        <f t="shared" si="19"/>
        <v>VIC</v>
      </c>
    </row>
    <row r="1222" spans="1:3">
      <c r="A1222" s="150">
        <v>3824</v>
      </c>
      <c r="B1222" s="150">
        <v>20</v>
      </c>
      <c r="C1222" s="149" t="str">
        <f t="shared" si="19"/>
        <v>VIC</v>
      </c>
    </row>
    <row r="1223" spans="1:3">
      <c r="A1223" s="150">
        <v>3825</v>
      </c>
      <c r="B1223" s="150">
        <v>20</v>
      </c>
      <c r="C1223" s="149" t="str">
        <f t="shared" si="19"/>
        <v>VIC</v>
      </c>
    </row>
    <row r="1224" spans="1:3">
      <c r="A1224" s="150">
        <v>3831</v>
      </c>
      <c r="B1224" s="150">
        <v>20</v>
      </c>
      <c r="C1224" s="149" t="str">
        <f t="shared" si="19"/>
        <v>VIC</v>
      </c>
    </row>
    <row r="1225" spans="1:3">
      <c r="A1225" s="150">
        <v>3833</v>
      </c>
      <c r="B1225" s="150">
        <v>20</v>
      </c>
      <c r="C1225" s="149" t="str">
        <f t="shared" si="19"/>
        <v>VIC</v>
      </c>
    </row>
    <row r="1226" spans="1:3">
      <c r="A1226" s="150">
        <v>3835</v>
      </c>
      <c r="B1226" s="150">
        <v>20</v>
      </c>
      <c r="C1226" s="149" t="str">
        <f t="shared" si="19"/>
        <v>VIC</v>
      </c>
    </row>
    <row r="1227" spans="1:3">
      <c r="A1227" s="150">
        <v>3840</v>
      </c>
      <c r="B1227" s="150">
        <v>20</v>
      </c>
      <c r="C1227" s="149" t="str">
        <f t="shared" si="19"/>
        <v>VIC</v>
      </c>
    </row>
    <row r="1228" spans="1:3">
      <c r="A1228" s="150">
        <v>3841</v>
      </c>
      <c r="B1228" s="150">
        <v>20</v>
      </c>
      <c r="C1228" s="149" t="str">
        <f t="shared" si="19"/>
        <v>VIC</v>
      </c>
    </row>
    <row r="1229" spans="1:3">
      <c r="A1229" s="150">
        <v>3842</v>
      </c>
      <c r="B1229" s="150">
        <v>20</v>
      </c>
      <c r="C1229" s="149" t="str">
        <f t="shared" si="19"/>
        <v>VIC</v>
      </c>
    </row>
    <row r="1230" spans="1:3">
      <c r="A1230" s="150">
        <v>3844</v>
      </c>
      <c r="B1230" s="150">
        <v>20</v>
      </c>
      <c r="C1230" s="149" t="str">
        <f t="shared" si="19"/>
        <v>VIC</v>
      </c>
    </row>
    <row r="1231" spans="1:3">
      <c r="A1231" s="150">
        <v>3847</v>
      </c>
      <c r="B1231" s="150">
        <v>20</v>
      </c>
      <c r="C1231" s="149" t="str">
        <f t="shared" si="19"/>
        <v>VIC</v>
      </c>
    </row>
    <row r="1232" spans="1:3">
      <c r="A1232" s="150">
        <v>3850</v>
      </c>
      <c r="B1232" s="150">
        <v>20</v>
      </c>
      <c r="C1232" s="149" t="str">
        <f t="shared" si="19"/>
        <v>VIC</v>
      </c>
    </row>
    <row r="1233" spans="1:3">
      <c r="A1233" s="150">
        <v>3851</v>
      </c>
      <c r="B1233" s="150">
        <v>20</v>
      </c>
      <c r="C1233" s="149" t="str">
        <f t="shared" si="19"/>
        <v>VIC</v>
      </c>
    </row>
    <row r="1234" spans="1:3">
      <c r="A1234" s="150">
        <v>3852</v>
      </c>
      <c r="B1234" s="150">
        <v>20</v>
      </c>
      <c r="C1234" s="149" t="str">
        <f t="shared" si="19"/>
        <v>VIC</v>
      </c>
    </row>
    <row r="1235" spans="1:3">
      <c r="A1235" s="150">
        <v>3853</v>
      </c>
      <c r="B1235" s="150">
        <v>20</v>
      </c>
      <c r="C1235" s="149" t="str">
        <f t="shared" si="19"/>
        <v>VIC</v>
      </c>
    </row>
    <row r="1236" spans="1:3">
      <c r="A1236" s="150">
        <v>3854</v>
      </c>
      <c r="B1236" s="150">
        <v>20</v>
      </c>
      <c r="C1236" s="149" t="str">
        <f t="shared" si="19"/>
        <v>VIC</v>
      </c>
    </row>
    <row r="1237" spans="1:3">
      <c r="A1237" s="150">
        <v>3856</v>
      </c>
      <c r="B1237" s="150">
        <v>20</v>
      </c>
      <c r="C1237" s="149" t="str">
        <f t="shared" si="19"/>
        <v>VIC</v>
      </c>
    </row>
    <row r="1238" spans="1:3">
      <c r="A1238" s="150">
        <v>3857</v>
      </c>
      <c r="B1238" s="150">
        <v>20</v>
      </c>
      <c r="C1238" s="149" t="str">
        <f t="shared" si="19"/>
        <v>VIC</v>
      </c>
    </row>
    <row r="1239" spans="1:3">
      <c r="A1239" s="150">
        <v>3858</v>
      </c>
      <c r="B1239" s="150">
        <v>20</v>
      </c>
      <c r="C1239" s="149" t="str">
        <f t="shared" si="19"/>
        <v>VIC</v>
      </c>
    </row>
    <row r="1240" spans="1:3">
      <c r="A1240" s="150">
        <v>3859</v>
      </c>
      <c r="B1240" s="150">
        <v>20</v>
      </c>
      <c r="C1240" s="149" t="str">
        <f t="shared" si="19"/>
        <v>VIC</v>
      </c>
    </row>
    <row r="1241" spans="1:3">
      <c r="A1241" s="150">
        <v>3860</v>
      </c>
      <c r="B1241" s="150">
        <v>20</v>
      </c>
      <c r="C1241" s="149" t="str">
        <f t="shared" si="19"/>
        <v>VIC</v>
      </c>
    </row>
    <row r="1242" spans="1:3">
      <c r="A1242" s="150">
        <v>3864</v>
      </c>
      <c r="B1242" s="150">
        <v>20</v>
      </c>
      <c r="C1242" s="149" t="str">
        <f t="shared" si="19"/>
        <v>VIC</v>
      </c>
    </row>
    <row r="1243" spans="1:3">
      <c r="A1243" s="150">
        <v>3869</v>
      </c>
      <c r="B1243" s="150">
        <v>20</v>
      </c>
      <c r="C1243" s="149" t="str">
        <f t="shared" si="19"/>
        <v>VIC</v>
      </c>
    </row>
    <row r="1244" spans="1:3">
      <c r="A1244" s="150">
        <v>3870</v>
      </c>
      <c r="B1244" s="150">
        <v>20</v>
      </c>
      <c r="C1244" s="149" t="str">
        <f t="shared" si="19"/>
        <v>VIC</v>
      </c>
    </row>
    <row r="1245" spans="1:3">
      <c r="A1245" s="150">
        <v>3871</v>
      </c>
      <c r="B1245" s="150">
        <v>20</v>
      </c>
      <c r="C1245" s="149" t="str">
        <f t="shared" si="19"/>
        <v>VIC</v>
      </c>
    </row>
    <row r="1246" spans="1:3">
      <c r="A1246" s="150">
        <v>3873</v>
      </c>
      <c r="B1246" s="150">
        <v>20</v>
      </c>
      <c r="C1246" s="149" t="str">
        <f t="shared" si="19"/>
        <v>VIC</v>
      </c>
    </row>
    <row r="1247" spans="1:3">
      <c r="A1247" s="150">
        <v>3874</v>
      </c>
      <c r="B1247" s="150">
        <v>20</v>
      </c>
      <c r="C1247" s="149" t="str">
        <f t="shared" si="19"/>
        <v>VIC</v>
      </c>
    </row>
    <row r="1248" spans="1:3">
      <c r="A1248" s="150">
        <v>3953</v>
      </c>
      <c r="B1248" s="150">
        <v>20</v>
      </c>
      <c r="C1248" s="149" t="str">
        <f t="shared" si="19"/>
        <v>VIC</v>
      </c>
    </row>
    <row r="1249" spans="1:3">
      <c r="A1249" s="150">
        <v>3954</v>
      </c>
      <c r="B1249" s="150">
        <v>20</v>
      </c>
      <c r="C1249" s="149" t="str">
        <f t="shared" si="19"/>
        <v>VIC</v>
      </c>
    </row>
    <row r="1250" spans="1:3">
      <c r="A1250" s="150">
        <v>3956</v>
      </c>
      <c r="B1250" s="150">
        <v>20</v>
      </c>
      <c r="C1250" s="149" t="str">
        <f t="shared" si="19"/>
        <v>VIC</v>
      </c>
    </row>
    <row r="1251" spans="1:3">
      <c r="A1251" s="150">
        <v>3957</v>
      </c>
      <c r="B1251" s="150">
        <v>20</v>
      </c>
      <c r="C1251" s="149" t="str">
        <f t="shared" si="19"/>
        <v>VIC</v>
      </c>
    </row>
    <row r="1252" spans="1:3">
      <c r="A1252" s="150">
        <v>3958</v>
      </c>
      <c r="B1252" s="150">
        <v>20</v>
      </c>
      <c r="C1252" s="149" t="str">
        <f t="shared" si="19"/>
        <v>VIC</v>
      </c>
    </row>
    <row r="1253" spans="1:3">
      <c r="A1253" s="150">
        <v>3959</v>
      </c>
      <c r="B1253" s="150">
        <v>20</v>
      </c>
      <c r="C1253" s="149" t="str">
        <f t="shared" si="19"/>
        <v>VIC</v>
      </c>
    </row>
    <row r="1254" spans="1:3">
      <c r="A1254" s="150">
        <v>3960</v>
      </c>
      <c r="B1254" s="150">
        <v>20</v>
      </c>
      <c r="C1254" s="149" t="str">
        <f t="shared" si="19"/>
        <v>VIC</v>
      </c>
    </row>
    <row r="1255" spans="1:3">
      <c r="A1255" s="150">
        <v>3962</v>
      </c>
      <c r="B1255" s="150">
        <v>20</v>
      </c>
      <c r="C1255" s="149" t="str">
        <f t="shared" si="19"/>
        <v>VIC</v>
      </c>
    </row>
    <row r="1256" spans="1:3">
      <c r="A1256" s="150">
        <v>3964</v>
      </c>
      <c r="B1256" s="150">
        <v>20</v>
      </c>
      <c r="C1256" s="149" t="str">
        <f t="shared" si="19"/>
        <v>VIC</v>
      </c>
    </row>
    <row r="1257" spans="1:3">
      <c r="A1257" s="150">
        <v>3965</v>
      </c>
      <c r="B1257" s="150">
        <v>20</v>
      </c>
      <c r="C1257" s="149" t="str">
        <f t="shared" si="19"/>
        <v>VIC</v>
      </c>
    </row>
    <row r="1258" spans="1:3">
      <c r="A1258" s="150">
        <v>3966</v>
      </c>
      <c r="B1258" s="150">
        <v>20</v>
      </c>
      <c r="C1258" s="149" t="str">
        <f t="shared" si="19"/>
        <v>VIC</v>
      </c>
    </row>
    <row r="1259" spans="1:3">
      <c r="A1259" s="150">
        <v>3967</v>
      </c>
      <c r="B1259" s="150">
        <v>20</v>
      </c>
      <c r="C1259" s="149" t="str">
        <f t="shared" si="19"/>
        <v>VIC</v>
      </c>
    </row>
    <row r="1260" spans="1:3">
      <c r="A1260" s="150">
        <v>3971</v>
      </c>
      <c r="B1260" s="150">
        <v>20</v>
      </c>
      <c r="C1260" s="149" t="str">
        <f t="shared" si="19"/>
        <v>VIC</v>
      </c>
    </row>
    <row r="1261" spans="1:3">
      <c r="A1261" s="150">
        <v>3862</v>
      </c>
      <c r="B1261" s="150">
        <v>21</v>
      </c>
      <c r="C1261" s="149" t="str">
        <f t="shared" si="19"/>
        <v>VIC</v>
      </c>
    </row>
    <row r="1262" spans="1:3">
      <c r="A1262" s="150">
        <v>3865</v>
      </c>
      <c r="B1262" s="150">
        <v>21</v>
      </c>
      <c r="C1262" s="149" t="str">
        <f t="shared" si="19"/>
        <v>VIC</v>
      </c>
    </row>
    <row r="1263" spans="1:3">
      <c r="A1263" s="150">
        <v>3875</v>
      </c>
      <c r="B1263" s="150">
        <v>21</v>
      </c>
      <c r="C1263" s="149" t="str">
        <f t="shared" si="19"/>
        <v>VIC</v>
      </c>
    </row>
    <row r="1264" spans="1:3">
      <c r="A1264" s="150">
        <v>3878</v>
      </c>
      <c r="B1264" s="150">
        <v>21</v>
      </c>
      <c r="C1264" s="149" t="str">
        <f t="shared" si="19"/>
        <v>VIC</v>
      </c>
    </row>
    <row r="1265" spans="1:3">
      <c r="A1265" s="150">
        <v>3880</v>
      </c>
      <c r="B1265" s="150">
        <v>21</v>
      </c>
      <c r="C1265" s="149" t="str">
        <f t="shared" si="19"/>
        <v>VIC</v>
      </c>
    </row>
    <row r="1266" spans="1:3">
      <c r="A1266" s="150">
        <v>3882</v>
      </c>
      <c r="B1266" s="150">
        <v>21</v>
      </c>
      <c r="C1266" s="149" t="str">
        <f t="shared" si="19"/>
        <v>VIC</v>
      </c>
    </row>
    <row r="1267" spans="1:3">
      <c r="A1267" s="150">
        <v>3885</v>
      </c>
      <c r="B1267" s="150">
        <v>21</v>
      </c>
      <c r="C1267" s="149" t="str">
        <f t="shared" si="19"/>
        <v>VIC</v>
      </c>
    </row>
    <row r="1268" spans="1:3">
      <c r="A1268" s="150">
        <v>3886</v>
      </c>
      <c r="B1268" s="150">
        <v>21</v>
      </c>
      <c r="C1268" s="149" t="str">
        <f t="shared" si="19"/>
        <v>VIC</v>
      </c>
    </row>
    <row r="1269" spans="1:3">
      <c r="A1269" s="150">
        <v>3887</v>
      </c>
      <c r="B1269" s="150">
        <v>21</v>
      </c>
      <c r="C1269" s="149" t="str">
        <f t="shared" si="19"/>
        <v>VIC</v>
      </c>
    </row>
    <row r="1270" spans="1:3">
      <c r="A1270" s="150">
        <v>3888</v>
      </c>
      <c r="B1270" s="150">
        <v>21</v>
      </c>
      <c r="C1270" s="149" t="str">
        <f t="shared" si="19"/>
        <v>VIC</v>
      </c>
    </row>
    <row r="1271" spans="1:3">
      <c r="A1271" s="150">
        <v>3889</v>
      </c>
      <c r="B1271" s="150">
        <v>21</v>
      </c>
      <c r="C1271" s="149" t="str">
        <f t="shared" si="19"/>
        <v>VIC</v>
      </c>
    </row>
    <row r="1272" spans="1:3">
      <c r="A1272" s="150">
        <v>3890</v>
      </c>
      <c r="B1272" s="150">
        <v>21</v>
      </c>
      <c r="C1272" s="149" t="str">
        <f t="shared" si="19"/>
        <v>VIC</v>
      </c>
    </row>
    <row r="1273" spans="1:3">
      <c r="A1273" s="150">
        <v>3891</v>
      </c>
      <c r="B1273" s="150">
        <v>21</v>
      </c>
      <c r="C1273" s="149" t="str">
        <f t="shared" si="19"/>
        <v>VIC</v>
      </c>
    </row>
    <row r="1274" spans="1:3">
      <c r="A1274" s="150">
        <v>3892</v>
      </c>
      <c r="B1274" s="150">
        <v>21</v>
      </c>
      <c r="C1274" s="149" t="str">
        <f t="shared" si="19"/>
        <v>VIC</v>
      </c>
    </row>
    <row r="1275" spans="1:3">
      <c r="A1275" s="150">
        <v>3893</v>
      </c>
      <c r="B1275" s="150">
        <v>21</v>
      </c>
      <c r="C1275" s="149" t="str">
        <f t="shared" si="19"/>
        <v>VIC</v>
      </c>
    </row>
    <row r="1276" spans="1:3">
      <c r="A1276" s="150">
        <v>3895</v>
      </c>
      <c r="B1276" s="150">
        <v>21</v>
      </c>
      <c r="C1276" s="149" t="str">
        <f t="shared" si="19"/>
        <v>VIC</v>
      </c>
    </row>
    <row r="1277" spans="1:3">
      <c r="A1277" s="150">
        <v>3896</v>
      </c>
      <c r="B1277" s="150">
        <v>21</v>
      </c>
      <c r="C1277" s="149" t="str">
        <f t="shared" si="19"/>
        <v>VIC</v>
      </c>
    </row>
    <row r="1278" spans="1:3">
      <c r="A1278" s="150">
        <v>3902</v>
      </c>
      <c r="B1278" s="150">
        <v>21</v>
      </c>
      <c r="C1278" s="149" t="str">
        <f t="shared" si="19"/>
        <v>VIC</v>
      </c>
    </row>
    <row r="1279" spans="1:3">
      <c r="A1279" s="150">
        <v>3903</v>
      </c>
      <c r="B1279" s="150">
        <v>21</v>
      </c>
      <c r="C1279" s="149" t="str">
        <f t="shared" si="19"/>
        <v>VIC</v>
      </c>
    </row>
    <row r="1280" spans="1:3">
      <c r="A1280" s="150">
        <v>3904</v>
      </c>
      <c r="B1280" s="150">
        <v>21</v>
      </c>
      <c r="C1280" s="149" t="str">
        <f t="shared" si="19"/>
        <v>VIC</v>
      </c>
    </row>
    <row r="1281" spans="1:3">
      <c r="A1281" s="150">
        <v>3909</v>
      </c>
      <c r="B1281" s="150">
        <v>21</v>
      </c>
      <c r="C1281" s="149" t="str">
        <f t="shared" si="19"/>
        <v>VIC</v>
      </c>
    </row>
    <row r="1282" spans="1:3">
      <c r="A1282" s="150">
        <v>7256</v>
      </c>
      <c r="B1282" s="150">
        <v>22</v>
      </c>
      <c r="C1282" s="149" t="str">
        <f t="shared" ref="C1282:C1345" si="20">IF(OR(A1282&lt;=299,AND(A1282&lt;3000,A1282&gt;=1000)),"NSW",IF(AND(A1282&lt;=999,A1282&gt;=800),"NT",IF(OR(AND(A1282&lt;=8999,A1282&gt;=8000),AND(A1282&lt;=3999,A1282&gt;=3000)),"VIC",IF(OR(AND(A1282&lt;=9999,A1282&gt;=9000),AND(A1282&lt;=4999,A1282&gt;=4000)),"QLD",IF(AND(A1282&lt;=5999,A1282&gt;=5000),"SA",IF(AND(A1282&lt;=6999,A1282&gt;=6000),"WA","TAS"))))))</f>
        <v>TAS</v>
      </c>
    </row>
    <row r="1283" spans="1:3">
      <c r="A1283" s="150">
        <v>7305</v>
      </c>
      <c r="B1283" s="150">
        <v>22</v>
      </c>
      <c r="C1283" s="149" t="str">
        <f t="shared" si="20"/>
        <v>TAS</v>
      </c>
    </row>
    <row r="1284" spans="1:3">
      <c r="A1284" s="150">
        <v>7306</v>
      </c>
      <c r="B1284" s="150">
        <v>22</v>
      </c>
      <c r="C1284" s="149" t="str">
        <f t="shared" si="20"/>
        <v>TAS</v>
      </c>
    </row>
    <row r="1285" spans="1:3">
      <c r="A1285" s="150">
        <v>7307</v>
      </c>
      <c r="B1285" s="150">
        <v>22</v>
      </c>
      <c r="C1285" s="149" t="str">
        <f t="shared" si="20"/>
        <v>TAS</v>
      </c>
    </row>
    <row r="1286" spans="1:3">
      <c r="A1286" s="150">
        <v>7310</v>
      </c>
      <c r="B1286" s="150">
        <v>22</v>
      </c>
      <c r="C1286" s="149" t="str">
        <f t="shared" si="20"/>
        <v>TAS</v>
      </c>
    </row>
    <row r="1287" spans="1:3">
      <c r="A1287" s="150">
        <v>7315</v>
      </c>
      <c r="B1287" s="150">
        <v>22</v>
      </c>
      <c r="C1287" s="149" t="str">
        <f t="shared" si="20"/>
        <v>TAS</v>
      </c>
    </row>
    <row r="1288" spans="1:3">
      <c r="A1288" s="150">
        <v>7316</v>
      </c>
      <c r="B1288" s="150">
        <v>22</v>
      </c>
      <c r="C1288" s="149" t="str">
        <f t="shared" si="20"/>
        <v>TAS</v>
      </c>
    </row>
    <row r="1289" spans="1:3">
      <c r="A1289" s="150">
        <v>7320</v>
      </c>
      <c r="B1289" s="150">
        <v>22</v>
      </c>
      <c r="C1289" s="149" t="str">
        <f t="shared" si="20"/>
        <v>TAS</v>
      </c>
    </row>
    <row r="1290" spans="1:3">
      <c r="A1290" s="150">
        <v>7322</v>
      </c>
      <c r="B1290" s="150">
        <v>22</v>
      </c>
      <c r="C1290" s="149" t="str">
        <f t="shared" si="20"/>
        <v>TAS</v>
      </c>
    </row>
    <row r="1291" spans="1:3">
      <c r="A1291" s="150">
        <v>7325</v>
      </c>
      <c r="B1291" s="150">
        <v>22</v>
      </c>
      <c r="C1291" s="149" t="str">
        <f t="shared" si="20"/>
        <v>TAS</v>
      </c>
    </row>
    <row r="1292" spans="1:3">
      <c r="A1292" s="150">
        <v>7330</v>
      </c>
      <c r="B1292" s="150">
        <v>22</v>
      </c>
      <c r="C1292" s="149" t="str">
        <f t="shared" si="20"/>
        <v>TAS</v>
      </c>
    </row>
    <row r="1293" spans="1:3">
      <c r="A1293" s="150">
        <v>7331</v>
      </c>
      <c r="B1293" s="150">
        <v>22</v>
      </c>
      <c r="C1293" s="149" t="str">
        <f t="shared" si="20"/>
        <v>TAS</v>
      </c>
    </row>
    <row r="1294" spans="1:3">
      <c r="A1294" s="150">
        <v>7916</v>
      </c>
      <c r="B1294" s="150">
        <v>22</v>
      </c>
      <c r="C1294" s="149" t="str">
        <f t="shared" si="20"/>
        <v>TAS</v>
      </c>
    </row>
    <row r="1295" spans="1:3">
      <c r="A1295" s="150">
        <v>7919</v>
      </c>
      <c r="B1295" s="150">
        <v>22</v>
      </c>
      <c r="C1295" s="149" t="str">
        <f t="shared" si="20"/>
        <v>TAS</v>
      </c>
    </row>
    <row r="1296" spans="1:3">
      <c r="A1296" s="150">
        <v>7922</v>
      </c>
      <c r="B1296" s="150">
        <v>22</v>
      </c>
      <c r="C1296" s="149" t="str">
        <f t="shared" si="20"/>
        <v>TAS</v>
      </c>
    </row>
    <row r="1297" spans="1:3">
      <c r="A1297" s="150">
        <v>7139</v>
      </c>
      <c r="B1297" s="150">
        <v>23</v>
      </c>
      <c r="C1297" s="149" t="str">
        <f t="shared" si="20"/>
        <v>TAS</v>
      </c>
    </row>
    <row r="1298" spans="1:3">
      <c r="A1298" s="150">
        <v>7321</v>
      </c>
      <c r="B1298" s="150">
        <v>23</v>
      </c>
      <c r="C1298" s="149" t="str">
        <f t="shared" si="20"/>
        <v>TAS</v>
      </c>
    </row>
    <row r="1299" spans="1:3">
      <c r="A1299" s="150">
        <v>7466</v>
      </c>
      <c r="B1299" s="150">
        <v>23</v>
      </c>
      <c r="C1299" s="149" t="str">
        <f t="shared" si="20"/>
        <v>TAS</v>
      </c>
    </row>
    <row r="1300" spans="1:3">
      <c r="A1300" s="150">
        <v>7467</v>
      </c>
      <c r="B1300" s="150">
        <v>23</v>
      </c>
      <c r="C1300" s="149" t="str">
        <f t="shared" si="20"/>
        <v>TAS</v>
      </c>
    </row>
    <row r="1301" spans="1:3">
      <c r="A1301" s="150">
        <v>7468</v>
      </c>
      <c r="B1301" s="150">
        <v>23</v>
      </c>
      <c r="C1301" s="149" t="str">
        <f t="shared" si="20"/>
        <v>TAS</v>
      </c>
    </row>
    <row r="1302" spans="1:3">
      <c r="A1302" s="150">
        <v>7469</v>
      </c>
      <c r="B1302" s="150">
        <v>23</v>
      </c>
      <c r="C1302" s="149" t="str">
        <f t="shared" si="20"/>
        <v>TAS</v>
      </c>
    </row>
    <row r="1303" spans="1:3">
      <c r="A1303" s="150">
        <v>7470</v>
      </c>
      <c r="B1303" s="150">
        <v>23</v>
      </c>
      <c r="C1303" s="149" t="str">
        <f t="shared" si="20"/>
        <v>TAS</v>
      </c>
    </row>
    <row r="1304" spans="1:3">
      <c r="A1304" s="150">
        <v>7119</v>
      </c>
      <c r="B1304" s="150">
        <v>25</v>
      </c>
      <c r="C1304" s="149" t="str">
        <f t="shared" si="20"/>
        <v>TAS</v>
      </c>
    </row>
    <row r="1305" spans="1:3">
      <c r="A1305" s="150">
        <v>7120</v>
      </c>
      <c r="B1305" s="150">
        <v>25</v>
      </c>
      <c r="C1305" s="149" t="str">
        <f t="shared" si="20"/>
        <v>TAS</v>
      </c>
    </row>
    <row r="1306" spans="1:3">
      <c r="A1306" s="150">
        <v>7209</v>
      </c>
      <c r="B1306" s="150">
        <v>25</v>
      </c>
      <c r="C1306" s="149" t="str">
        <f t="shared" si="20"/>
        <v>TAS</v>
      </c>
    </row>
    <row r="1307" spans="1:3">
      <c r="A1307" s="150">
        <v>7210</v>
      </c>
      <c r="B1307" s="150">
        <v>25</v>
      </c>
      <c r="C1307" s="149" t="str">
        <f t="shared" si="20"/>
        <v>TAS</v>
      </c>
    </row>
    <row r="1308" spans="1:3">
      <c r="A1308" s="150">
        <v>7211</v>
      </c>
      <c r="B1308" s="150">
        <v>25</v>
      </c>
      <c r="C1308" s="149" t="str">
        <f t="shared" si="20"/>
        <v>TAS</v>
      </c>
    </row>
    <row r="1309" spans="1:3">
      <c r="A1309" s="150">
        <v>7212</v>
      </c>
      <c r="B1309" s="150">
        <v>25</v>
      </c>
      <c r="C1309" s="149" t="str">
        <f t="shared" si="20"/>
        <v>TAS</v>
      </c>
    </row>
    <row r="1310" spans="1:3">
      <c r="A1310" s="150">
        <v>7248</v>
      </c>
      <c r="B1310" s="150">
        <v>25</v>
      </c>
      <c r="C1310" s="149" t="str">
        <f t="shared" si="20"/>
        <v>TAS</v>
      </c>
    </row>
    <row r="1311" spans="1:3">
      <c r="A1311" s="150">
        <v>7249</v>
      </c>
      <c r="B1311" s="150">
        <v>25</v>
      </c>
      <c r="C1311" s="149" t="str">
        <f t="shared" si="20"/>
        <v>TAS</v>
      </c>
    </row>
    <row r="1312" spans="1:3">
      <c r="A1312" s="150">
        <v>7250</v>
      </c>
      <c r="B1312" s="150">
        <v>25</v>
      </c>
      <c r="C1312" s="149" t="str">
        <f t="shared" si="20"/>
        <v>TAS</v>
      </c>
    </row>
    <row r="1313" spans="1:3">
      <c r="A1313" s="150">
        <v>7252</v>
      </c>
      <c r="B1313" s="150">
        <v>25</v>
      </c>
      <c r="C1313" s="149" t="str">
        <f t="shared" si="20"/>
        <v>TAS</v>
      </c>
    </row>
    <row r="1314" spans="1:3">
      <c r="A1314" s="150">
        <v>7253</v>
      </c>
      <c r="B1314" s="150">
        <v>25</v>
      </c>
      <c r="C1314" s="149" t="str">
        <f t="shared" si="20"/>
        <v>TAS</v>
      </c>
    </row>
    <row r="1315" spans="1:3">
      <c r="A1315" s="150">
        <v>7254</v>
      </c>
      <c r="B1315" s="150">
        <v>25</v>
      </c>
      <c r="C1315" s="149" t="str">
        <f t="shared" si="20"/>
        <v>TAS</v>
      </c>
    </row>
    <row r="1316" spans="1:3">
      <c r="A1316" s="150">
        <v>7258</v>
      </c>
      <c r="B1316" s="150">
        <v>25</v>
      </c>
      <c r="C1316" s="149" t="str">
        <f t="shared" si="20"/>
        <v>TAS</v>
      </c>
    </row>
    <row r="1317" spans="1:3">
      <c r="A1317" s="150">
        <v>7259</v>
      </c>
      <c r="B1317" s="150">
        <v>25</v>
      </c>
      <c r="C1317" s="149" t="str">
        <f t="shared" si="20"/>
        <v>TAS</v>
      </c>
    </row>
    <row r="1318" spans="1:3">
      <c r="A1318" s="150">
        <v>7267</v>
      </c>
      <c r="B1318" s="150">
        <v>25</v>
      </c>
      <c r="C1318" s="149" t="str">
        <f t="shared" si="20"/>
        <v>TAS</v>
      </c>
    </row>
    <row r="1319" spans="1:3">
      <c r="A1319" s="150">
        <v>7268</v>
      </c>
      <c r="B1319" s="150">
        <v>25</v>
      </c>
      <c r="C1319" s="149" t="str">
        <f t="shared" si="20"/>
        <v>TAS</v>
      </c>
    </row>
    <row r="1320" spans="1:3">
      <c r="A1320" s="150">
        <v>7270</v>
      </c>
      <c r="B1320" s="150">
        <v>25</v>
      </c>
      <c r="C1320" s="149" t="str">
        <f t="shared" si="20"/>
        <v>TAS</v>
      </c>
    </row>
    <row r="1321" spans="1:3">
      <c r="A1321" s="150">
        <v>7275</v>
      </c>
      <c r="B1321" s="150">
        <v>25</v>
      </c>
      <c r="C1321" s="149" t="str">
        <f t="shared" si="20"/>
        <v>TAS</v>
      </c>
    </row>
    <row r="1322" spans="1:3">
      <c r="A1322" s="150">
        <v>7276</v>
      </c>
      <c r="B1322" s="150">
        <v>25</v>
      </c>
      <c r="C1322" s="149" t="str">
        <f t="shared" si="20"/>
        <v>TAS</v>
      </c>
    </row>
    <row r="1323" spans="1:3">
      <c r="A1323" s="150">
        <v>7277</v>
      </c>
      <c r="B1323" s="150">
        <v>25</v>
      </c>
      <c r="C1323" s="149" t="str">
        <f t="shared" si="20"/>
        <v>TAS</v>
      </c>
    </row>
    <row r="1324" spans="1:3">
      <c r="A1324" s="150">
        <v>7290</v>
      </c>
      <c r="B1324" s="150">
        <v>25</v>
      </c>
      <c r="C1324" s="149" t="str">
        <f t="shared" si="20"/>
        <v>TAS</v>
      </c>
    </row>
    <row r="1325" spans="1:3">
      <c r="A1325" s="150">
        <v>7291</v>
      </c>
      <c r="B1325" s="150">
        <v>25</v>
      </c>
      <c r="C1325" s="149" t="str">
        <f t="shared" si="20"/>
        <v>TAS</v>
      </c>
    </row>
    <row r="1326" spans="1:3">
      <c r="A1326" s="150">
        <v>7292</v>
      </c>
      <c r="B1326" s="150">
        <v>25</v>
      </c>
      <c r="C1326" s="149" t="str">
        <f t="shared" si="20"/>
        <v>TAS</v>
      </c>
    </row>
    <row r="1327" spans="1:3">
      <c r="A1327" s="150">
        <v>7300</v>
      </c>
      <c r="B1327" s="150">
        <v>25</v>
      </c>
      <c r="C1327" s="149" t="str">
        <f t="shared" si="20"/>
        <v>TAS</v>
      </c>
    </row>
    <row r="1328" spans="1:3">
      <c r="A1328" s="150">
        <v>7301</v>
      </c>
      <c r="B1328" s="150">
        <v>25</v>
      </c>
      <c r="C1328" s="149" t="str">
        <f t="shared" si="20"/>
        <v>TAS</v>
      </c>
    </row>
    <row r="1329" spans="1:3">
      <c r="A1329" s="150">
        <v>7302</v>
      </c>
      <c r="B1329" s="150">
        <v>25</v>
      </c>
      <c r="C1329" s="149" t="str">
        <f t="shared" si="20"/>
        <v>TAS</v>
      </c>
    </row>
    <row r="1330" spans="1:3">
      <c r="A1330" s="150">
        <v>7303</v>
      </c>
      <c r="B1330" s="150">
        <v>25</v>
      </c>
      <c r="C1330" s="149" t="str">
        <f t="shared" si="20"/>
        <v>TAS</v>
      </c>
    </row>
    <row r="1331" spans="1:3">
      <c r="A1331" s="150">
        <v>7304</v>
      </c>
      <c r="B1331" s="150">
        <v>25</v>
      </c>
      <c r="C1331" s="149" t="str">
        <f t="shared" si="20"/>
        <v>TAS</v>
      </c>
    </row>
    <row r="1332" spans="1:3">
      <c r="A1332" s="150">
        <v>7800</v>
      </c>
      <c r="B1332" s="150">
        <v>25</v>
      </c>
      <c r="C1332" s="149" t="str">
        <f t="shared" si="20"/>
        <v>TAS</v>
      </c>
    </row>
    <row r="1333" spans="1:3">
      <c r="A1333" s="150">
        <v>7900</v>
      </c>
      <c r="B1333" s="150">
        <v>25</v>
      </c>
      <c r="C1333" s="149" t="str">
        <f t="shared" si="20"/>
        <v>TAS</v>
      </c>
    </row>
    <row r="1334" spans="1:3">
      <c r="A1334" s="150">
        <v>7901</v>
      </c>
      <c r="B1334" s="150">
        <v>25</v>
      </c>
      <c r="C1334" s="149" t="str">
        <f t="shared" si="20"/>
        <v>TAS</v>
      </c>
    </row>
    <row r="1335" spans="1:3">
      <c r="A1335" s="150">
        <v>7902</v>
      </c>
      <c r="B1335" s="150">
        <v>25</v>
      </c>
      <c r="C1335" s="149" t="str">
        <f t="shared" si="20"/>
        <v>TAS</v>
      </c>
    </row>
    <row r="1336" spans="1:3">
      <c r="A1336" s="150">
        <v>7903</v>
      </c>
      <c r="B1336" s="150">
        <v>25</v>
      </c>
      <c r="C1336" s="149" t="str">
        <f t="shared" si="20"/>
        <v>TAS</v>
      </c>
    </row>
    <row r="1337" spans="1:3">
      <c r="A1337" s="150">
        <v>7904</v>
      </c>
      <c r="B1337" s="150">
        <v>25</v>
      </c>
      <c r="C1337" s="149" t="str">
        <f t="shared" si="20"/>
        <v>TAS</v>
      </c>
    </row>
    <row r="1338" spans="1:3">
      <c r="A1338" s="150">
        <v>7905</v>
      </c>
      <c r="B1338" s="150">
        <v>25</v>
      </c>
      <c r="C1338" s="149" t="str">
        <f t="shared" si="20"/>
        <v>TAS</v>
      </c>
    </row>
    <row r="1339" spans="1:3">
      <c r="A1339" s="150">
        <v>7906</v>
      </c>
      <c r="B1339" s="150">
        <v>25</v>
      </c>
      <c r="C1339" s="149" t="str">
        <f t="shared" si="20"/>
        <v>TAS</v>
      </c>
    </row>
    <row r="1340" spans="1:3">
      <c r="A1340" s="150">
        <v>7907</v>
      </c>
      <c r="B1340" s="150">
        <v>25</v>
      </c>
      <c r="C1340" s="149" t="str">
        <f t="shared" si="20"/>
        <v>TAS</v>
      </c>
    </row>
    <row r="1341" spans="1:3">
      <c r="A1341" s="150">
        <v>7908</v>
      </c>
      <c r="B1341" s="150">
        <v>25</v>
      </c>
      <c r="C1341" s="149" t="str">
        <f t="shared" si="20"/>
        <v>TAS</v>
      </c>
    </row>
    <row r="1342" spans="1:3">
      <c r="A1342" s="150">
        <v>7917</v>
      </c>
      <c r="B1342" s="150">
        <v>25</v>
      </c>
      <c r="C1342" s="149" t="str">
        <f t="shared" si="20"/>
        <v>TAS</v>
      </c>
    </row>
    <row r="1343" spans="1:3">
      <c r="A1343" s="150">
        <v>7918</v>
      </c>
      <c r="B1343" s="150">
        <v>25</v>
      </c>
      <c r="C1343" s="149" t="str">
        <f t="shared" si="20"/>
        <v>TAS</v>
      </c>
    </row>
    <row r="1344" spans="1:3">
      <c r="A1344" s="150">
        <v>7920</v>
      </c>
      <c r="B1344" s="150">
        <v>25</v>
      </c>
      <c r="C1344" s="149" t="str">
        <f t="shared" si="20"/>
        <v>TAS</v>
      </c>
    </row>
    <row r="1345" spans="1:3">
      <c r="A1345" s="150">
        <v>7921</v>
      </c>
      <c r="B1345" s="150">
        <v>25</v>
      </c>
      <c r="C1345" s="149" t="str">
        <f t="shared" si="20"/>
        <v>TAS</v>
      </c>
    </row>
    <row r="1346" spans="1:3">
      <c r="A1346" s="150">
        <v>7923</v>
      </c>
      <c r="B1346" s="150">
        <v>25</v>
      </c>
      <c r="C1346" s="149" t="str">
        <f t="shared" ref="C1346:C1409" si="21">IF(OR(A1346&lt;=299,AND(A1346&lt;3000,A1346&gt;=1000)),"NSW",IF(AND(A1346&lt;=999,A1346&gt;=800),"NT",IF(OR(AND(A1346&lt;=8999,A1346&gt;=8000),AND(A1346&lt;=3999,A1346&gt;=3000)),"VIC",IF(OR(AND(A1346&lt;=9999,A1346&gt;=9000),AND(A1346&lt;=4999,A1346&gt;=4000)),"QLD",IF(AND(A1346&lt;=5999,A1346&gt;=5000),"SA",IF(AND(A1346&lt;=6999,A1346&gt;=6000),"WA","TAS"))))))</f>
        <v>TAS</v>
      </c>
    </row>
    <row r="1347" spans="1:3">
      <c r="A1347" s="150">
        <v>7000</v>
      </c>
      <c r="B1347" s="150">
        <v>26</v>
      </c>
      <c r="C1347" s="149" t="str">
        <f t="shared" si="21"/>
        <v>TAS</v>
      </c>
    </row>
    <row r="1348" spans="1:3">
      <c r="A1348" s="150">
        <v>7001</v>
      </c>
      <c r="B1348" s="150">
        <v>26</v>
      </c>
      <c r="C1348" s="149" t="str">
        <f t="shared" si="21"/>
        <v>TAS</v>
      </c>
    </row>
    <row r="1349" spans="1:3">
      <c r="A1349" s="150">
        <v>7002</v>
      </c>
      <c r="B1349" s="150">
        <v>26</v>
      </c>
      <c r="C1349" s="149" t="str">
        <f t="shared" si="21"/>
        <v>TAS</v>
      </c>
    </row>
    <row r="1350" spans="1:3">
      <c r="A1350" s="150">
        <v>7004</v>
      </c>
      <c r="B1350" s="150">
        <v>26</v>
      </c>
      <c r="C1350" s="149" t="str">
        <f t="shared" si="21"/>
        <v>TAS</v>
      </c>
    </row>
    <row r="1351" spans="1:3">
      <c r="A1351" s="150">
        <v>7005</v>
      </c>
      <c r="B1351" s="150">
        <v>26</v>
      </c>
      <c r="C1351" s="149" t="str">
        <f t="shared" si="21"/>
        <v>TAS</v>
      </c>
    </row>
    <row r="1352" spans="1:3">
      <c r="A1352" s="150">
        <v>7006</v>
      </c>
      <c r="B1352" s="150">
        <v>26</v>
      </c>
      <c r="C1352" s="149" t="str">
        <f t="shared" si="21"/>
        <v>TAS</v>
      </c>
    </row>
    <row r="1353" spans="1:3">
      <c r="A1353" s="150">
        <v>7007</v>
      </c>
      <c r="B1353" s="150">
        <v>26</v>
      </c>
      <c r="C1353" s="149" t="str">
        <f t="shared" si="21"/>
        <v>TAS</v>
      </c>
    </row>
    <row r="1354" spans="1:3">
      <c r="A1354" s="150">
        <v>7008</v>
      </c>
      <c r="B1354" s="150">
        <v>26</v>
      </c>
      <c r="C1354" s="149" t="str">
        <f t="shared" si="21"/>
        <v>TAS</v>
      </c>
    </row>
    <row r="1355" spans="1:3">
      <c r="A1355" s="150">
        <v>7009</v>
      </c>
      <c r="B1355" s="150">
        <v>26</v>
      </c>
      <c r="C1355" s="149" t="str">
        <f t="shared" si="21"/>
        <v>TAS</v>
      </c>
    </row>
    <row r="1356" spans="1:3">
      <c r="A1356" s="150">
        <v>7010</v>
      </c>
      <c r="B1356" s="150">
        <v>26</v>
      </c>
      <c r="C1356" s="149" t="str">
        <f t="shared" si="21"/>
        <v>TAS</v>
      </c>
    </row>
    <row r="1357" spans="1:3">
      <c r="A1357" s="150">
        <v>7011</v>
      </c>
      <c r="B1357" s="150">
        <v>26</v>
      </c>
      <c r="C1357" s="149" t="str">
        <f t="shared" si="21"/>
        <v>TAS</v>
      </c>
    </row>
    <row r="1358" spans="1:3">
      <c r="A1358" s="150">
        <v>7012</v>
      </c>
      <c r="B1358" s="150">
        <v>26</v>
      </c>
      <c r="C1358" s="149" t="str">
        <f t="shared" si="21"/>
        <v>TAS</v>
      </c>
    </row>
    <row r="1359" spans="1:3">
      <c r="A1359" s="150">
        <v>7015</v>
      </c>
      <c r="B1359" s="150">
        <v>26</v>
      </c>
      <c r="C1359" s="149" t="str">
        <f t="shared" si="21"/>
        <v>TAS</v>
      </c>
    </row>
    <row r="1360" spans="1:3">
      <c r="A1360" s="150">
        <v>7016</v>
      </c>
      <c r="B1360" s="150">
        <v>26</v>
      </c>
      <c r="C1360" s="149" t="str">
        <f t="shared" si="21"/>
        <v>TAS</v>
      </c>
    </row>
    <row r="1361" spans="1:3">
      <c r="A1361" s="150">
        <v>7017</v>
      </c>
      <c r="B1361" s="150">
        <v>26</v>
      </c>
      <c r="C1361" s="149" t="str">
        <f t="shared" si="21"/>
        <v>TAS</v>
      </c>
    </row>
    <row r="1362" spans="1:3">
      <c r="A1362" s="150">
        <v>7018</v>
      </c>
      <c r="B1362" s="150">
        <v>26</v>
      </c>
      <c r="C1362" s="149" t="str">
        <f t="shared" si="21"/>
        <v>TAS</v>
      </c>
    </row>
    <row r="1363" spans="1:3">
      <c r="A1363" s="150">
        <v>7019</v>
      </c>
      <c r="B1363" s="150">
        <v>26</v>
      </c>
      <c r="C1363" s="149" t="str">
        <f t="shared" si="21"/>
        <v>TAS</v>
      </c>
    </row>
    <row r="1364" spans="1:3">
      <c r="A1364" s="150">
        <v>7020</v>
      </c>
      <c r="B1364" s="150">
        <v>26</v>
      </c>
      <c r="C1364" s="149" t="str">
        <f t="shared" si="21"/>
        <v>TAS</v>
      </c>
    </row>
    <row r="1365" spans="1:3">
      <c r="A1365" s="150">
        <v>7021</v>
      </c>
      <c r="B1365" s="150">
        <v>26</v>
      </c>
      <c r="C1365" s="149" t="str">
        <f t="shared" si="21"/>
        <v>TAS</v>
      </c>
    </row>
    <row r="1366" spans="1:3">
      <c r="A1366" s="150">
        <v>7022</v>
      </c>
      <c r="B1366" s="150">
        <v>26</v>
      </c>
      <c r="C1366" s="149" t="str">
        <f t="shared" si="21"/>
        <v>TAS</v>
      </c>
    </row>
    <row r="1367" spans="1:3">
      <c r="A1367" s="150">
        <v>7023</v>
      </c>
      <c r="B1367" s="150">
        <v>26</v>
      </c>
      <c r="C1367" s="149" t="str">
        <f t="shared" si="21"/>
        <v>TAS</v>
      </c>
    </row>
    <row r="1368" spans="1:3">
      <c r="A1368" s="150">
        <v>7024</v>
      </c>
      <c r="B1368" s="150">
        <v>26</v>
      </c>
      <c r="C1368" s="149" t="str">
        <f t="shared" si="21"/>
        <v>TAS</v>
      </c>
    </row>
    <row r="1369" spans="1:3">
      <c r="A1369" s="150">
        <v>7025</v>
      </c>
      <c r="B1369" s="150">
        <v>26</v>
      </c>
      <c r="C1369" s="149" t="str">
        <f t="shared" si="21"/>
        <v>TAS</v>
      </c>
    </row>
    <row r="1370" spans="1:3">
      <c r="A1370" s="150">
        <v>7026</v>
      </c>
      <c r="B1370" s="150">
        <v>26</v>
      </c>
      <c r="C1370" s="149" t="str">
        <f t="shared" si="21"/>
        <v>TAS</v>
      </c>
    </row>
    <row r="1371" spans="1:3">
      <c r="A1371" s="150">
        <v>7027</v>
      </c>
      <c r="B1371" s="150">
        <v>26</v>
      </c>
      <c r="C1371" s="149" t="str">
        <f t="shared" si="21"/>
        <v>TAS</v>
      </c>
    </row>
    <row r="1372" spans="1:3">
      <c r="A1372" s="150">
        <v>7030</v>
      </c>
      <c r="B1372" s="150">
        <v>26</v>
      </c>
      <c r="C1372" s="149" t="str">
        <f t="shared" si="21"/>
        <v>TAS</v>
      </c>
    </row>
    <row r="1373" spans="1:3">
      <c r="A1373" s="150">
        <v>7050</v>
      </c>
      <c r="B1373" s="150">
        <v>26</v>
      </c>
      <c r="C1373" s="149" t="str">
        <f t="shared" si="21"/>
        <v>TAS</v>
      </c>
    </row>
    <row r="1374" spans="1:3">
      <c r="A1374" s="150">
        <v>7051</v>
      </c>
      <c r="B1374" s="150">
        <v>26</v>
      </c>
      <c r="C1374" s="149" t="str">
        <f t="shared" si="21"/>
        <v>TAS</v>
      </c>
    </row>
    <row r="1375" spans="1:3">
      <c r="A1375" s="150">
        <v>7052</v>
      </c>
      <c r="B1375" s="150">
        <v>26</v>
      </c>
      <c r="C1375" s="149" t="str">
        <f t="shared" si="21"/>
        <v>TAS</v>
      </c>
    </row>
    <row r="1376" spans="1:3">
      <c r="A1376" s="150">
        <v>7053</v>
      </c>
      <c r="B1376" s="150">
        <v>26</v>
      </c>
      <c r="C1376" s="149" t="str">
        <f t="shared" si="21"/>
        <v>TAS</v>
      </c>
    </row>
    <row r="1377" spans="1:3">
      <c r="A1377" s="150">
        <v>7054</v>
      </c>
      <c r="B1377" s="150">
        <v>26</v>
      </c>
      <c r="C1377" s="149" t="str">
        <f t="shared" si="21"/>
        <v>TAS</v>
      </c>
    </row>
    <row r="1378" spans="1:3">
      <c r="A1378" s="150">
        <v>7055</v>
      </c>
      <c r="B1378" s="150">
        <v>26</v>
      </c>
      <c r="C1378" s="149" t="str">
        <f t="shared" si="21"/>
        <v>TAS</v>
      </c>
    </row>
    <row r="1379" spans="1:3">
      <c r="A1379" s="150">
        <v>7109</v>
      </c>
      <c r="B1379" s="150">
        <v>26</v>
      </c>
      <c r="C1379" s="149" t="str">
        <f t="shared" si="21"/>
        <v>TAS</v>
      </c>
    </row>
    <row r="1380" spans="1:3">
      <c r="A1380" s="150">
        <v>7112</v>
      </c>
      <c r="B1380" s="150">
        <v>26</v>
      </c>
      <c r="C1380" s="149" t="str">
        <f t="shared" si="21"/>
        <v>TAS</v>
      </c>
    </row>
    <row r="1381" spans="1:3">
      <c r="A1381" s="150">
        <v>7113</v>
      </c>
      <c r="B1381" s="150">
        <v>26</v>
      </c>
      <c r="C1381" s="149" t="str">
        <f t="shared" si="21"/>
        <v>TAS</v>
      </c>
    </row>
    <row r="1382" spans="1:3">
      <c r="A1382" s="150">
        <v>7116</v>
      </c>
      <c r="B1382" s="150">
        <v>26</v>
      </c>
      <c r="C1382" s="149" t="str">
        <f t="shared" si="21"/>
        <v>TAS</v>
      </c>
    </row>
    <row r="1383" spans="1:3">
      <c r="A1383" s="150">
        <v>7117</v>
      </c>
      <c r="B1383" s="150">
        <v>26</v>
      </c>
      <c r="C1383" s="149" t="str">
        <f t="shared" si="21"/>
        <v>TAS</v>
      </c>
    </row>
    <row r="1384" spans="1:3">
      <c r="A1384" s="150">
        <v>7140</v>
      </c>
      <c r="B1384" s="150">
        <v>26</v>
      </c>
      <c r="C1384" s="149" t="str">
        <f t="shared" si="21"/>
        <v>TAS</v>
      </c>
    </row>
    <row r="1385" spans="1:3">
      <c r="A1385" s="150">
        <v>7150</v>
      </c>
      <c r="B1385" s="150">
        <v>26</v>
      </c>
      <c r="C1385" s="149" t="str">
        <f t="shared" si="21"/>
        <v>TAS</v>
      </c>
    </row>
    <row r="1386" spans="1:3">
      <c r="A1386" s="150">
        <v>7151</v>
      </c>
      <c r="B1386" s="150">
        <v>26</v>
      </c>
      <c r="C1386" s="149" t="str">
        <f t="shared" si="21"/>
        <v>TAS</v>
      </c>
    </row>
    <row r="1387" spans="1:3">
      <c r="A1387" s="150">
        <v>7155</v>
      </c>
      <c r="B1387" s="150">
        <v>26</v>
      </c>
      <c r="C1387" s="149" t="str">
        <f t="shared" si="21"/>
        <v>TAS</v>
      </c>
    </row>
    <row r="1388" spans="1:3">
      <c r="A1388" s="150">
        <v>7162</v>
      </c>
      <c r="B1388" s="150">
        <v>26</v>
      </c>
      <c r="C1388" s="149" t="str">
        <f t="shared" si="21"/>
        <v>TAS</v>
      </c>
    </row>
    <row r="1389" spans="1:3">
      <c r="A1389" s="150">
        <v>7163</v>
      </c>
      <c r="B1389" s="150">
        <v>26</v>
      </c>
      <c r="C1389" s="149" t="str">
        <f t="shared" si="21"/>
        <v>TAS</v>
      </c>
    </row>
    <row r="1390" spans="1:3">
      <c r="A1390" s="150">
        <v>7170</v>
      </c>
      <c r="B1390" s="150">
        <v>26</v>
      </c>
      <c r="C1390" s="149" t="str">
        <f t="shared" si="21"/>
        <v>TAS</v>
      </c>
    </row>
    <row r="1391" spans="1:3">
      <c r="A1391" s="150">
        <v>7171</v>
      </c>
      <c r="B1391" s="150">
        <v>26</v>
      </c>
      <c r="C1391" s="149" t="str">
        <f t="shared" si="21"/>
        <v>TAS</v>
      </c>
    </row>
    <row r="1392" spans="1:3">
      <c r="A1392" s="150">
        <v>7172</v>
      </c>
      <c r="B1392" s="150">
        <v>26</v>
      </c>
      <c r="C1392" s="149" t="str">
        <f t="shared" si="21"/>
        <v>TAS</v>
      </c>
    </row>
    <row r="1393" spans="1:3">
      <c r="A1393" s="150">
        <v>7173</v>
      </c>
      <c r="B1393" s="150">
        <v>26</v>
      </c>
      <c r="C1393" s="149" t="str">
        <f t="shared" si="21"/>
        <v>TAS</v>
      </c>
    </row>
    <row r="1394" spans="1:3">
      <c r="A1394" s="150">
        <v>7174</v>
      </c>
      <c r="B1394" s="150">
        <v>26</v>
      </c>
      <c r="C1394" s="149" t="str">
        <f t="shared" si="21"/>
        <v>TAS</v>
      </c>
    </row>
    <row r="1395" spans="1:3">
      <c r="A1395" s="150">
        <v>7175</v>
      </c>
      <c r="B1395" s="150">
        <v>26</v>
      </c>
      <c r="C1395" s="149" t="str">
        <f t="shared" si="21"/>
        <v>TAS</v>
      </c>
    </row>
    <row r="1396" spans="1:3">
      <c r="A1396" s="150">
        <v>7176</v>
      </c>
      <c r="B1396" s="150">
        <v>26</v>
      </c>
      <c r="C1396" s="149" t="str">
        <f t="shared" si="21"/>
        <v>TAS</v>
      </c>
    </row>
    <row r="1397" spans="1:3">
      <c r="A1397" s="150">
        <v>7177</v>
      </c>
      <c r="B1397" s="150">
        <v>26</v>
      </c>
      <c r="C1397" s="149" t="str">
        <f t="shared" si="21"/>
        <v>TAS</v>
      </c>
    </row>
    <row r="1398" spans="1:3">
      <c r="A1398" s="150">
        <v>7178</v>
      </c>
      <c r="B1398" s="150">
        <v>26</v>
      </c>
      <c r="C1398" s="149" t="str">
        <f t="shared" si="21"/>
        <v>TAS</v>
      </c>
    </row>
    <row r="1399" spans="1:3">
      <c r="A1399" s="150">
        <v>7179</v>
      </c>
      <c r="B1399" s="150">
        <v>26</v>
      </c>
      <c r="C1399" s="149" t="str">
        <f t="shared" si="21"/>
        <v>TAS</v>
      </c>
    </row>
    <row r="1400" spans="1:3">
      <c r="A1400" s="150">
        <v>7180</v>
      </c>
      <c r="B1400" s="150">
        <v>26</v>
      </c>
      <c r="C1400" s="149" t="str">
        <f t="shared" si="21"/>
        <v>TAS</v>
      </c>
    </row>
    <row r="1401" spans="1:3">
      <c r="A1401" s="150">
        <v>7182</v>
      </c>
      <c r="B1401" s="150">
        <v>26</v>
      </c>
      <c r="C1401" s="149" t="str">
        <f t="shared" si="21"/>
        <v>TAS</v>
      </c>
    </row>
    <row r="1402" spans="1:3">
      <c r="A1402" s="150">
        <v>7183</v>
      </c>
      <c r="B1402" s="150">
        <v>26</v>
      </c>
      <c r="C1402" s="149" t="str">
        <f t="shared" si="21"/>
        <v>TAS</v>
      </c>
    </row>
    <row r="1403" spans="1:3">
      <c r="A1403" s="150">
        <v>7184</v>
      </c>
      <c r="B1403" s="150">
        <v>26</v>
      </c>
      <c r="C1403" s="149" t="str">
        <f t="shared" si="21"/>
        <v>TAS</v>
      </c>
    </row>
    <row r="1404" spans="1:3">
      <c r="A1404" s="150">
        <v>7185</v>
      </c>
      <c r="B1404" s="150">
        <v>26</v>
      </c>
      <c r="C1404" s="149" t="str">
        <f t="shared" si="21"/>
        <v>TAS</v>
      </c>
    </row>
    <row r="1405" spans="1:3">
      <c r="A1405" s="150">
        <v>7186</v>
      </c>
      <c r="B1405" s="150">
        <v>26</v>
      </c>
      <c r="C1405" s="149" t="str">
        <f t="shared" si="21"/>
        <v>TAS</v>
      </c>
    </row>
    <row r="1406" spans="1:3">
      <c r="A1406" s="150">
        <v>7187</v>
      </c>
      <c r="B1406" s="150">
        <v>26</v>
      </c>
      <c r="C1406" s="149" t="str">
        <f t="shared" si="21"/>
        <v>TAS</v>
      </c>
    </row>
    <row r="1407" spans="1:3">
      <c r="A1407" s="150">
        <v>7802</v>
      </c>
      <c r="B1407" s="150">
        <v>26</v>
      </c>
      <c r="C1407" s="149" t="str">
        <f t="shared" si="21"/>
        <v>TAS</v>
      </c>
    </row>
    <row r="1408" spans="1:3">
      <c r="A1408" s="150">
        <v>7803</v>
      </c>
      <c r="B1408" s="150">
        <v>26</v>
      </c>
      <c r="C1408" s="149" t="str">
        <f t="shared" si="21"/>
        <v>TAS</v>
      </c>
    </row>
    <row r="1409" spans="1:3">
      <c r="A1409" s="150">
        <v>7804</v>
      </c>
      <c r="B1409" s="150">
        <v>26</v>
      </c>
      <c r="C1409" s="149" t="str">
        <f t="shared" si="21"/>
        <v>TAS</v>
      </c>
    </row>
    <row r="1410" spans="1:3">
      <c r="A1410" s="150">
        <v>7805</v>
      </c>
      <c r="B1410" s="150">
        <v>26</v>
      </c>
      <c r="C1410" s="149" t="str">
        <f t="shared" ref="C1410:C1473" si="22">IF(OR(A1410&lt;=299,AND(A1410&lt;3000,A1410&gt;=1000)),"NSW",IF(AND(A1410&lt;=999,A1410&gt;=800),"NT",IF(OR(AND(A1410&lt;=8999,A1410&gt;=8000),AND(A1410&lt;=3999,A1410&gt;=3000)),"VIC",IF(OR(AND(A1410&lt;=9999,A1410&gt;=9000),AND(A1410&lt;=4999,A1410&gt;=4000)),"QLD",IF(AND(A1410&lt;=5999,A1410&gt;=5000),"SA",IF(AND(A1410&lt;=6999,A1410&gt;=6000),"WA","TAS"))))))</f>
        <v>TAS</v>
      </c>
    </row>
    <row r="1411" spans="1:3">
      <c r="A1411" s="150">
        <v>7806</v>
      </c>
      <c r="B1411" s="150">
        <v>26</v>
      </c>
      <c r="C1411" s="149" t="str">
        <f t="shared" si="22"/>
        <v>TAS</v>
      </c>
    </row>
    <row r="1412" spans="1:3">
      <c r="A1412" s="150">
        <v>7807</v>
      </c>
      <c r="B1412" s="150">
        <v>26</v>
      </c>
      <c r="C1412" s="149" t="str">
        <f t="shared" si="22"/>
        <v>TAS</v>
      </c>
    </row>
    <row r="1413" spans="1:3">
      <c r="A1413" s="150">
        <v>7808</v>
      </c>
      <c r="B1413" s="150">
        <v>26</v>
      </c>
      <c r="C1413" s="149" t="str">
        <f t="shared" si="22"/>
        <v>TAS</v>
      </c>
    </row>
    <row r="1414" spans="1:3">
      <c r="A1414" s="150">
        <v>7809</v>
      </c>
      <c r="B1414" s="150">
        <v>26</v>
      </c>
      <c r="C1414" s="149" t="str">
        <f t="shared" si="22"/>
        <v>TAS</v>
      </c>
    </row>
    <row r="1415" spans="1:3">
      <c r="A1415" s="150">
        <v>7810</v>
      </c>
      <c r="B1415" s="150">
        <v>26</v>
      </c>
      <c r="C1415" s="149" t="str">
        <f t="shared" si="22"/>
        <v>TAS</v>
      </c>
    </row>
    <row r="1416" spans="1:3">
      <c r="A1416" s="150">
        <v>7811</v>
      </c>
      <c r="B1416" s="150">
        <v>26</v>
      </c>
      <c r="C1416" s="149" t="str">
        <f t="shared" si="22"/>
        <v>TAS</v>
      </c>
    </row>
    <row r="1417" spans="1:3">
      <c r="A1417" s="150">
        <v>7812</v>
      </c>
      <c r="B1417" s="150">
        <v>26</v>
      </c>
      <c r="C1417" s="149" t="str">
        <f t="shared" si="22"/>
        <v>TAS</v>
      </c>
    </row>
    <row r="1418" spans="1:3">
      <c r="A1418" s="150">
        <v>7813</v>
      </c>
      <c r="B1418" s="150">
        <v>26</v>
      </c>
      <c r="C1418" s="149" t="str">
        <f t="shared" si="22"/>
        <v>TAS</v>
      </c>
    </row>
    <row r="1419" spans="1:3">
      <c r="A1419" s="150">
        <v>7814</v>
      </c>
      <c r="B1419" s="150">
        <v>26</v>
      </c>
      <c r="C1419" s="149" t="str">
        <f t="shared" si="22"/>
        <v>TAS</v>
      </c>
    </row>
    <row r="1420" spans="1:3">
      <c r="A1420" s="150">
        <v>7823</v>
      </c>
      <c r="B1420" s="150">
        <v>26</v>
      </c>
      <c r="C1420" s="149" t="str">
        <f t="shared" si="22"/>
        <v>TAS</v>
      </c>
    </row>
    <row r="1421" spans="1:3">
      <c r="A1421" s="150">
        <v>7824</v>
      </c>
      <c r="B1421" s="150">
        <v>26</v>
      </c>
      <c r="C1421" s="149" t="str">
        <f t="shared" si="22"/>
        <v>TAS</v>
      </c>
    </row>
    <row r="1422" spans="1:3">
      <c r="A1422" s="150">
        <v>7827</v>
      </c>
      <c r="B1422" s="150">
        <v>26</v>
      </c>
      <c r="C1422" s="149" t="str">
        <f t="shared" si="22"/>
        <v>TAS</v>
      </c>
    </row>
    <row r="1423" spans="1:3">
      <c r="A1423" s="150">
        <v>7828</v>
      </c>
      <c r="B1423" s="150">
        <v>26</v>
      </c>
      <c r="C1423" s="149" t="str">
        <f t="shared" si="22"/>
        <v>TAS</v>
      </c>
    </row>
    <row r="1424" spans="1:3">
      <c r="A1424" s="150">
        <v>7829</v>
      </c>
      <c r="B1424" s="150">
        <v>26</v>
      </c>
      <c r="C1424" s="149" t="str">
        <f t="shared" si="22"/>
        <v>TAS</v>
      </c>
    </row>
    <row r="1425" spans="1:3">
      <c r="A1425" s="150">
        <v>7845</v>
      </c>
      <c r="B1425" s="150">
        <v>26</v>
      </c>
      <c r="C1425" s="149" t="str">
        <f t="shared" si="22"/>
        <v>TAS</v>
      </c>
    </row>
    <row r="1426" spans="1:3">
      <c r="A1426" s="150">
        <v>7850</v>
      </c>
      <c r="B1426" s="150">
        <v>26</v>
      </c>
      <c r="C1426" s="149" t="str">
        <f t="shared" si="22"/>
        <v>TAS</v>
      </c>
    </row>
    <row r="1427" spans="1:3">
      <c r="A1427" s="150">
        <v>7892</v>
      </c>
      <c r="B1427" s="150">
        <v>26</v>
      </c>
      <c r="C1427" s="149" t="str">
        <f t="shared" si="22"/>
        <v>TAS</v>
      </c>
    </row>
    <row r="1428" spans="1:3">
      <c r="A1428" s="150">
        <v>7216</v>
      </c>
      <c r="B1428" s="150">
        <v>27</v>
      </c>
      <c r="C1428" s="149" t="str">
        <f t="shared" si="22"/>
        <v>TAS</v>
      </c>
    </row>
    <row r="1429" spans="1:3">
      <c r="A1429" s="150">
        <v>7255</v>
      </c>
      <c r="B1429" s="150">
        <v>27</v>
      </c>
      <c r="C1429" s="149" t="str">
        <f t="shared" si="22"/>
        <v>TAS</v>
      </c>
    </row>
    <row r="1430" spans="1:3">
      <c r="A1430" s="150">
        <v>7257</v>
      </c>
      <c r="B1430" s="150">
        <v>27</v>
      </c>
      <c r="C1430" s="149" t="str">
        <f t="shared" si="22"/>
        <v>TAS</v>
      </c>
    </row>
    <row r="1431" spans="1:3">
      <c r="A1431" s="150">
        <v>7260</v>
      </c>
      <c r="B1431" s="150">
        <v>27</v>
      </c>
      <c r="C1431" s="149" t="str">
        <f t="shared" si="22"/>
        <v>TAS</v>
      </c>
    </row>
    <row r="1432" spans="1:3">
      <c r="A1432" s="150">
        <v>7261</v>
      </c>
      <c r="B1432" s="150">
        <v>27</v>
      </c>
      <c r="C1432" s="149" t="str">
        <f t="shared" si="22"/>
        <v>TAS</v>
      </c>
    </row>
    <row r="1433" spans="1:3">
      <c r="A1433" s="150">
        <v>7262</v>
      </c>
      <c r="B1433" s="150">
        <v>27</v>
      </c>
      <c r="C1433" s="149" t="str">
        <f t="shared" si="22"/>
        <v>TAS</v>
      </c>
    </row>
    <row r="1434" spans="1:3">
      <c r="A1434" s="150">
        <v>7263</v>
      </c>
      <c r="B1434" s="150">
        <v>27</v>
      </c>
      <c r="C1434" s="149" t="str">
        <f t="shared" si="22"/>
        <v>TAS</v>
      </c>
    </row>
    <row r="1435" spans="1:3">
      <c r="A1435" s="150">
        <v>7264</v>
      </c>
      <c r="B1435" s="150">
        <v>27</v>
      </c>
      <c r="C1435" s="149" t="str">
        <f t="shared" si="22"/>
        <v>TAS</v>
      </c>
    </row>
    <row r="1436" spans="1:3">
      <c r="A1436" s="150">
        <v>7265</v>
      </c>
      <c r="B1436" s="150">
        <v>27</v>
      </c>
      <c r="C1436" s="149" t="str">
        <f t="shared" si="22"/>
        <v>TAS</v>
      </c>
    </row>
    <row r="1437" spans="1:3">
      <c r="A1437" s="150">
        <v>7190</v>
      </c>
      <c r="B1437" s="150">
        <v>28</v>
      </c>
      <c r="C1437" s="149" t="str">
        <f t="shared" si="22"/>
        <v>TAS</v>
      </c>
    </row>
    <row r="1438" spans="1:3">
      <c r="A1438" s="150">
        <v>7213</v>
      </c>
      <c r="B1438" s="150">
        <v>28</v>
      </c>
      <c r="C1438" s="149" t="str">
        <f t="shared" si="22"/>
        <v>TAS</v>
      </c>
    </row>
    <row r="1439" spans="1:3">
      <c r="A1439" s="150">
        <v>7214</v>
      </c>
      <c r="B1439" s="150">
        <v>28</v>
      </c>
      <c r="C1439" s="149" t="str">
        <f t="shared" si="22"/>
        <v>TAS</v>
      </c>
    </row>
    <row r="1440" spans="1:3">
      <c r="A1440" s="150">
        <v>7215</v>
      </c>
      <c r="B1440" s="150">
        <v>28</v>
      </c>
      <c r="C1440" s="149" t="str">
        <f t="shared" si="22"/>
        <v>TAS</v>
      </c>
    </row>
    <row r="1441" spans="1:3">
      <c r="A1441" s="150">
        <v>5600</v>
      </c>
      <c r="B1441" s="150">
        <v>29</v>
      </c>
      <c r="C1441" s="149" t="str">
        <f t="shared" si="22"/>
        <v>SA</v>
      </c>
    </row>
    <row r="1442" spans="1:3">
      <c r="A1442" s="150">
        <v>5601</v>
      </c>
      <c r="B1442" s="150">
        <v>29</v>
      </c>
      <c r="C1442" s="149" t="str">
        <f t="shared" si="22"/>
        <v>SA</v>
      </c>
    </row>
    <row r="1443" spans="1:3">
      <c r="A1443" s="150">
        <v>5602</v>
      </c>
      <c r="B1443" s="150">
        <v>29</v>
      </c>
      <c r="C1443" s="149" t="str">
        <f t="shared" si="22"/>
        <v>SA</v>
      </c>
    </row>
    <row r="1444" spans="1:3">
      <c r="A1444" s="150">
        <v>5603</v>
      </c>
      <c r="B1444" s="150">
        <v>29</v>
      </c>
      <c r="C1444" s="149" t="str">
        <f t="shared" si="22"/>
        <v>SA</v>
      </c>
    </row>
    <row r="1445" spans="1:3">
      <c r="A1445" s="150">
        <v>5604</v>
      </c>
      <c r="B1445" s="150">
        <v>29</v>
      </c>
      <c r="C1445" s="149" t="str">
        <f t="shared" si="22"/>
        <v>SA</v>
      </c>
    </row>
    <row r="1446" spans="1:3">
      <c r="A1446" s="150">
        <v>5605</v>
      </c>
      <c r="B1446" s="150">
        <v>29</v>
      </c>
      <c r="C1446" s="149" t="str">
        <f t="shared" si="22"/>
        <v>SA</v>
      </c>
    </row>
    <row r="1447" spans="1:3">
      <c r="A1447" s="150">
        <v>5606</v>
      </c>
      <c r="B1447" s="150">
        <v>29</v>
      </c>
      <c r="C1447" s="149" t="str">
        <f t="shared" si="22"/>
        <v>SA</v>
      </c>
    </row>
    <row r="1448" spans="1:3">
      <c r="A1448" s="150">
        <v>5607</v>
      </c>
      <c r="B1448" s="150">
        <v>29</v>
      </c>
      <c r="C1448" s="149" t="str">
        <f t="shared" si="22"/>
        <v>SA</v>
      </c>
    </row>
    <row r="1449" spans="1:3">
      <c r="A1449" s="150">
        <v>5608</v>
      </c>
      <c r="B1449" s="150">
        <v>29</v>
      </c>
      <c r="C1449" s="149" t="str">
        <f t="shared" si="22"/>
        <v>SA</v>
      </c>
    </row>
    <row r="1450" spans="1:3">
      <c r="A1450" s="150">
        <v>5609</v>
      </c>
      <c r="B1450" s="150">
        <v>29</v>
      </c>
      <c r="C1450" s="149" t="str">
        <f t="shared" si="22"/>
        <v>SA</v>
      </c>
    </row>
    <row r="1451" spans="1:3">
      <c r="A1451" s="150">
        <v>5630</v>
      </c>
      <c r="B1451" s="150">
        <v>29</v>
      </c>
      <c r="C1451" s="149" t="str">
        <f t="shared" si="22"/>
        <v>SA</v>
      </c>
    </row>
    <row r="1452" spans="1:3">
      <c r="A1452" s="150">
        <v>5631</v>
      </c>
      <c r="B1452" s="150">
        <v>29</v>
      </c>
      <c r="C1452" s="149" t="str">
        <f t="shared" si="22"/>
        <v>SA</v>
      </c>
    </row>
    <row r="1453" spans="1:3">
      <c r="A1453" s="150">
        <v>5632</v>
      </c>
      <c r="B1453" s="150">
        <v>29</v>
      </c>
      <c r="C1453" s="149" t="str">
        <f t="shared" si="22"/>
        <v>SA</v>
      </c>
    </row>
    <row r="1454" spans="1:3">
      <c r="A1454" s="150">
        <v>5633</v>
      </c>
      <c r="B1454" s="150">
        <v>29</v>
      </c>
      <c r="C1454" s="149" t="str">
        <f t="shared" si="22"/>
        <v>SA</v>
      </c>
    </row>
    <row r="1455" spans="1:3">
      <c r="A1455" s="150">
        <v>5640</v>
      </c>
      <c r="B1455" s="150">
        <v>29</v>
      </c>
      <c r="C1455" s="149" t="str">
        <f t="shared" si="22"/>
        <v>SA</v>
      </c>
    </row>
    <row r="1456" spans="1:3">
      <c r="A1456" s="150">
        <v>5641</v>
      </c>
      <c r="B1456" s="150">
        <v>29</v>
      </c>
      <c r="C1456" s="149" t="str">
        <f t="shared" si="22"/>
        <v>SA</v>
      </c>
    </row>
    <row r="1457" spans="1:3">
      <c r="A1457" s="150">
        <v>5642</v>
      </c>
      <c r="B1457" s="150">
        <v>29</v>
      </c>
      <c r="C1457" s="149" t="str">
        <f t="shared" si="22"/>
        <v>SA</v>
      </c>
    </row>
    <row r="1458" spans="1:3">
      <c r="A1458" s="150">
        <v>5650</v>
      </c>
      <c r="B1458" s="150">
        <v>29</v>
      </c>
      <c r="C1458" s="149" t="str">
        <f t="shared" si="22"/>
        <v>SA</v>
      </c>
    </row>
    <row r="1459" spans="1:3">
      <c r="A1459" s="150">
        <v>5651</v>
      </c>
      <c r="B1459" s="150">
        <v>29</v>
      </c>
      <c r="C1459" s="149" t="str">
        <f t="shared" si="22"/>
        <v>SA</v>
      </c>
    </row>
    <row r="1460" spans="1:3">
      <c r="A1460" s="150">
        <v>5652</v>
      </c>
      <c r="B1460" s="150">
        <v>29</v>
      </c>
      <c r="C1460" s="149" t="str">
        <f t="shared" si="22"/>
        <v>SA</v>
      </c>
    </row>
    <row r="1461" spans="1:3">
      <c r="A1461" s="150">
        <v>5653</v>
      </c>
      <c r="B1461" s="150">
        <v>29</v>
      </c>
      <c r="C1461" s="149" t="str">
        <f t="shared" si="22"/>
        <v>SA</v>
      </c>
    </row>
    <row r="1462" spans="1:3">
      <c r="A1462" s="150">
        <v>5654</v>
      </c>
      <c r="B1462" s="150">
        <v>29</v>
      </c>
      <c r="C1462" s="149" t="str">
        <f t="shared" si="22"/>
        <v>SA</v>
      </c>
    </row>
    <row r="1463" spans="1:3">
      <c r="A1463" s="150">
        <v>5655</v>
      </c>
      <c r="B1463" s="150">
        <v>29</v>
      </c>
      <c r="C1463" s="149" t="str">
        <f t="shared" si="22"/>
        <v>SA</v>
      </c>
    </row>
    <row r="1464" spans="1:3">
      <c r="A1464" s="150">
        <v>5660</v>
      </c>
      <c r="B1464" s="150">
        <v>29</v>
      </c>
      <c r="C1464" s="149" t="str">
        <f t="shared" si="22"/>
        <v>SA</v>
      </c>
    </row>
    <row r="1465" spans="1:3">
      <c r="A1465" s="150">
        <v>5661</v>
      </c>
      <c r="B1465" s="150">
        <v>29</v>
      </c>
      <c r="C1465" s="149" t="str">
        <f t="shared" si="22"/>
        <v>SA</v>
      </c>
    </row>
    <row r="1466" spans="1:3">
      <c r="A1466" s="150">
        <v>5670</v>
      </c>
      <c r="B1466" s="150">
        <v>29</v>
      </c>
      <c r="C1466" s="149" t="str">
        <f t="shared" si="22"/>
        <v>SA</v>
      </c>
    </row>
    <row r="1467" spans="1:3">
      <c r="A1467" s="150">
        <v>5671</v>
      </c>
      <c r="B1467" s="150">
        <v>29</v>
      </c>
      <c r="C1467" s="149" t="str">
        <f t="shared" si="22"/>
        <v>SA</v>
      </c>
    </row>
    <row r="1468" spans="1:3">
      <c r="A1468" s="150">
        <v>5680</v>
      </c>
      <c r="B1468" s="150">
        <v>29</v>
      </c>
      <c r="C1468" s="149" t="str">
        <f t="shared" si="22"/>
        <v>SA</v>
      </c>
    </row>
    <row r="1469" spans="1:3">
      <c r="A1469" s="150">
        <v>5690</v>
      </c>
      <c r="B1469" s="150">
        <v>29</v>
      </c>
      <c r="C1469" s="149" t="str">
        <f t="shared" si="22"/>
        <v>SA</v>
      </c>
    </row>
    <row r="1470" spans="1:3">
      <c r="A1470" s="150">
        <v>5720</v>
      </c>
      <c r="B1470" s="150">
        <v>30</v>
      </c>
      <c r="C1470" s="149" t="str">
        <f t="shared" si="22"/>
        <v>SA</v>
      </c>
    </row>
    <row r="1471" spans="1:3">
      <c r="A1471" s="150">
        <v>5722</v>
      </c>
      <c r="B1471" s="150">
        <v>30</v>
      </c>
      <c r="C1471" s="149" t="str">
        <f t="shared" si="22"/>
        <v>SA</v>
      </c>
    </row>
    <row r="1472" spans="1:3">
      <c r="A1472" s="150">
        <v>5723</v>
      </c>
      <c r="B1472" s="150">
        <v>30</v>
      </c>
      <c r="C1472" s="149" t="str">
        <f t="shared" si="22"/>
        <v>SA</v>
      </c>
    </row>
    <row r="1473" spans="1:3">
      <c r="A1473" s="150">
        <v>5724</v>
      </c>
      <c r="B1473" s="150">
        <v>30</v>
      </c>
      <c r="C1473" s="149" t="str">
        <f t="shared" si="22"/>
        <v>SA</v>
      </c>
    </row>
    <row r="1474" spans="1:3">
      <c r="A1474" s="150">
        <v>5725</v>
      </c>
      <c r="B1474" s="150">
        <v>30</v>
      </c>
      <c r="C1474" s="149" t="str">
        <f t="shared" ref="C1474:C1537" si="23">IF(OR(A1474&lt;=299,AND(A1474&lt;3000,A1474&gt;=1000)),"NSW",IF(AND(A1474&lt;=999,A1474&gt;=800),"NT",IF(OR(AND(A1474&lt;=8999,A1474&gt;=8000),AND(A1474&lt;=3999,A1474&gt;=3000)),"VIC",IF(OR(AND(A1474&lt;=9999,A1474&gt;=9000),AND(A1474&lt;=4999,A1474&gt;=4000)),"QLD",IF(AND(A1474&lt;=5999,A1474&gt;=5000),"SA",IF(AND(A1474&lt;=6999,A1474&gt;=6000),"WA","TAS"))))))</f>
        <v>SA</v>
      </c>
    </row>
    <row r="1475" spans="1:3">
      <c r="A1475" s="150">
        <v>5730</v>
      </c>
      <c r="B1475" s="150">
        <v>31</v>
      </c>
      <c r="C1475" s="149" t="str">
        <f t="shared" si="23"/>
        <v>SA</v>
      </c>
    </row>
    <row r="1476" spans="1:3">
      <c r="A1476" s="150">
        <v>5731</v>
      </c>
      <c r="B1476" s="150">
        <v>31</v>
      </c>
      <c r="C1476" s="149" t="str">
        <f t="shared" si="23"/>
        <v>SA</v>
      </c>
    </row>
    <row r="1477" spans="1:3">
      <c r="A1477" s="150">
        <v>5732</v>
      </c>
      <c r="B1477" s="150">
        <v>31</v>
      </c>
      <c r="C1477" s="149" t="str">
        <f t="shared" si="23"/>
        <v>SA</v>
      </c>
    </row>
    <row r="1478" spans="1:3">
      <c r="A1478" s="150">
        <v>5733</v>
      </c>
      <c r="B1478" s="150">
        <v>31</v>
      </c>
      <c r="C1478" s="149" t="str">
        <f t="shared" si="23"/>
        <v>SA</v>
      </c>
    </row>
    <row r="1479" spans="1:3">
      <c r="A1479" s="150">
        <v>5734</v>
      </c>
      <c r="B1479" s="150">
        <v>31</v>
      </c>
      <c r="C1479" s="149" t="str">
        <f t="shared" si="23"/>
        <v>SA</v>
      </c>
    </row>
    <row r="1480" spans="1:3">
      <c r="A1480" s="150">
        <v>5373</v>
      </c>
      <c r="B1480" s="150">
        <v>32</v>
      </c>
      <c r="C1480" s="149" t="str">
        <f t="shared" si="23"/>
        <v>SA</v>
      </c>
    </row>
    <row r="1481" spans="1:3">
      <c r="A1481" s="150">
        <v>5374</v>
      </c>
      <c r="B1481" s="150">
        <v>32</v>
      </c>
      <c r="C1481" s="149" t="str">
        <f t="shared" si="23"/>
        <v>SA</v>
      </c>
    </row>
    <row r="1482" spans="1:3">
      <c r="A1482" s="150">
        <v>5381</v>
      </c>
      <c r="B1482" s="150">
        <v>32</v>
      </c>
      <c r="C1482" s="149" t="str">
        <f t="shared" si="23"/>
        <v>SA</v>
      </c>
    </row>
    <row r="1483" spans="1:3">
      <c r="A1483" s="150">
        <v>5400</v>
      </c>
      <c r="B1483" s="150">
        <v>32</v>
      </c>
      <c r="C1483" s="149" t="str">
        <f t="shared" si="23"/>
        <v>SA</v>
      </c>
    </row>
    <row r="1484" spans="1:3">
      <c r="A1484" s="150">
        <v>5401</v>
      </c>
      <c r="B1484" s="150">
        <v>32</v>
      </c>
      <c r="C1484" s="149" t="str">
        <f t="shared" si="23"/>
        <v>SA</v>
      </c>
    </row>
    <row r="1485" spans="1:3">
      <c r="A1485" s="150">
        <v>5410</v>
      </c>
      <c r="B1485" s="150">
        <v>32</v>
      </c>
      <c r="C1485" s="149" t="str">
        <f t="shared" si="23"/>
        <v>SA</v>
      </c>
    </row>
    <row r="1486" spans="1:3">
      <c r="A1486" s="150">
        <v>5411</v>
      </c>
      <c r="B1486" s="150">
        <v>32</v>
      </c>
      <c r="C1486" s="149" t="str">
        <f t="shared" si="23"/>
        <v>SA</v>
      </c>
    </row>
    <row r="1487" spans="1:3">
      <c r="A1487" s="150">
        <v>5412</v>
      </c>
      <c r="B1487" s="150">
        <v>32</v>
      </c>
      <c r="C1487" s="149" t="str">
        <f t="shared" si="23"/>
        <v>SA</v>
      </c>
    </row>
    <row r="1488" spans="1:3">
      <c r="A1488" s="150">
        <v>5413</v>
      </c>
      <c r="B1488" s="150">
        <v>32</v>
      </c>
      <c r="C1488" s="149" t="str">
        <f t="shared" si="23"/>
        <v>SA</v>
      </c>
    </row>
    <row r="1489" spans="1:3">
      <c r="A1489" s="150">
        <v>5414</v>
      </c>
      <c r="B1489" s="150">
        <v>32</v>
      </c>
      <c r="C1489" s="149" t="str">
        <f t="shared" si="23"/>
        <v>SA</v>
      </c>
    </row>
    <row r="1490" spans="1:3">
      <c r="A1490" s="150">
        <v>5415</v>
      </c>
      <c r="B1490" s="150">
        <v>32</v>
      </c>
      <c r="C1490" s="149" t="str">
        <f t="shared" si="23"/>
        <v>SA</v>
      </c>
    </row>
    <row r="1491" spans="1:3">
      <c r="A1491" s="150">
        <v>5416</v>
      </c>
      <c r="B1491" s="150">
        <v>32</v>
      </c>
      <c r="C1491" s="149" t="str">
        <f t="shared" si="23"/>
        <v>SA</v>
      </c>
    </row>
    <row r="1492" spans="1:3">
      <c r="A1492" s="150">
        <v>5417</v>
      </c>
      <c r="B1492" s="150">
        <v>32</v>
      </c>
      <c r="C1492" s="149" t="str">
        <f t="shared" si="23"/>
        <v>SA</v>
      </c>
    </row>
    <row r="1493" spans="1:3">
      <c r="A1493" s="150">
        <v>5418</v>
      </c>
      <c r="B1493" s="150">
        <v>32</v>
      </c>
      <c r="C1493" s="149" t="str">
        <f t="shared" si="23"/>
        <v>SA</v>
      </c>
    </row>
    <row r="1494" spans="1:3">
      <c r="A1494" s="150">
        <v>5419</v>
      </c>
      <c r="B1494" s="150">
        <v>32</v>
      </c>
      <c r="C1494" s="149" t="str">
        <f t="shared" si="23"/>
        <v>SA</v>
      </c>
    </row>
    <row r="1495" spans="1:3">
      <c r="A1495" s="150">
        <v>5420</v>
      </c>
      <c r="B1495" s="150">
        <v>32</v>
      </c>
      <c r="C1495" s="149" t="str">
        <f t="shared" si="23"/>
        <v>SA</v>
      </c>
    </row>
    <row r="1496" spans="1:3">
      <c r="A1496" s="150">
        <v>5421</v>
      </c>
      <c r="B1496" s="150">
        <v>32</v>
      </c>
      <c r="C1496" s="149" t="str">
        <f t="shared" si="23"/>
        <v>SA</v>
      </c>
    </row>
    <row r="1497" spans="1:3">
      <c r="A1497" s="150">
        <v>5422</v>
      </c>
      <c r="B1497" s="150">
        <v>32</v>
      </c>
      <c r="C1497" s="149" t="str">
        <f t="shared" si="23"/>
        <v>SA</v>
      </c>
    </row>
    <row r="1498" spans="1:3">
      <c r="A1498" s="150">
        <v>5430</v>
      </c>
      <c r="B1498" s="150">
        <v>32</v>
      </c>
      <c r="C1498" s="149" t="str">
        <f t="shared" si="23"/>
        <v>SA</v>
      </c>
    </row>
    <row r="1499" spans="1:3">
      <c r="A1499" s="150">
        <v>5431</v>
      </c>
      <c r="B1499" s="150">
        <v>32</v>
      </c>
      <c r="C1499" s="149" t="str">
        <f t="shared" si="23"/>
        <v>SA</v>
      </c>
    </row>
    <row r="1500" spans="1:3">
      <c r="A1500" s="150">
        <v>5432</v>
      </c>
      <c r="B1500" s="150">
        <v>32</v>
      </c>
      <c r="C1500" s="149" t="str">
        <f t="shared" si="23"/>
        <v>SA</v>
      </c>
    </row>
    <row r="1501" spans="1:3">
      <c r="A1501" s="150">
        <v>5433</v>
      </c>
      <c r="B1501" s="150">
        <v>32</v>
      </c>
      <c r="C1501" s="149" t="str">
        <f t="shared" si="23"/>
        <v>SA</v>
      </c>
    </row>
    <row r="1502" spans="1:3">
      <c r="A1502" s="150">
        <v>5434</v>
      </c>
      <c r="B1502" s="150">
        <v>32</v>
      </c>
      <c r="C1502" s="149" t="str">
        <f t="shared" si="23"/>
        <v>SA</v>
      </c>
    </row>
    <row r="1503" spans="1:3">
      <c r="A1503" s="150">
        <v>5440</v>
      </c>
      <c r="B1503" s="150">
        <v>32</v>
      </c>
      <c r="C1503" s="149" t="str">
        <f t="shared" si="23"/>
        <v>SA</v>
      </c>
    </row>
    <row r="1504" spans="1:3">
      <c r="A1504" s="150">
        <v>5451</v>
      </c>
      <c r="B1504" s="150">
        <v>32</v>
      </c>
      <c r="C1504" s="149" t="str">
        <f t="shared" si="23"/>
        <v>SA</v>
      </c>
    </row>
    <row r="1505" spans="1:3">
      <c r="A1505" s="150">
        <v>5452</v>
      </c>
      <c r="B1505" s="150">
        <v>32</v>
      </c>
      <c r="C1505" s="149" t="str">
        <f t="shared" si="23"/>
        <v>SA</v>
      </c>
    </row>
    <row r="1506" spans="1:3">
      <c r="A1506" s="150">
        <v>5453</v>
      </c>
      <c r="B1506" s="150">
        <v>32</v>
      </c>
      <c r="C1506" s="149" t="str">
        <f t="shared" si="23"/>
        <v>SA</v>
      </c>
    </row>
    <row r="1507" spans="1:3">
      <c r="A1507" s="150">
        <v>5454</v>
      </c>
      <c r="B1507" s="150">
        <v>32</v>
      </c>
      <c r="C1507" s="149" t="str">
        <f t="shared" si="23"/>
        <v>SA</v>
      </c>
    </row>
    <row r="1508" spans="1:3">
      <c r="A1508" s="150">
        <v>5455</v>
      </c>
      <c r="B1508" s="150">
        <v>32</v>
      </c>
      <c r="C1508" s="149" t="str">
        <f t="shared" si="23"/>
        <v>SA</v>
      </c>
    </row>
    <row r="1509" spans="1:3">
      <c r="A1509" s="150">
        <v>5460</v>
      </c>
      <c r="B1509" s="150">
        <v>32</v>
      </c>
      <c r="C1509" s="149" t="str">
        <f t="shared" si="23"/>
        <v>SA</v>
      </c>
    </row>
    <row r="1510" spans="1:3">
      <c r="A1510" s="150">
        <v>5461</v>
      </c>
      <c r="B1510" s="150">
        <v>32</v>
      </c>
      <c r="C1510" s="149" t="str">
        <f t="shared" si="23"/>
        <v>SA</v>
      </c>
    </row>
    <row r="1511" spans="1:3">
      <c r="A1511" s="150">
        <v>5462</v>
      </c>
      <c r="B1511" s="150">
        <v>32</v>
      </c>
      <c r="C1511" s="149" t="str">
        <f t="shared" si="23"/>
        <v>SA</v>
      </c>
    </row>
    <row r="1512" spans="1:3">
      <c r="A1512" s="150">
        <v>5464</v>
      </c>
      <c r="B1512" s="150">
        <v>32</v>
      </c>
      <c r="C1512" s="149" t="str">
        <f t="shared" si="23"/>
        <v>SA</v>
      </c>
    </row>
    <row r="1513" spans="1:3">
      <c r="A1513" s="150">
        <v>5470</v>
      </c>
      <c r="B1513" s="150">
        <v>32</v>
      </c>
      <c r="C1513" s="149" t="str">
        <f t="shared" si="23"/>
        <v>SA</v>
      </c>
    </row>
    <row r="1514" spans="1:3">
      <c r="A1514" s="150">
        <v>5471</v>
      </c>
      <c r="B1514" s="150">
        <v>32</v>
      </c>
      <c r="C1514" s="149" t="str">
        <f t="shared" si="23"/>
        <v>SA</v>
      </c>
    </row>
    <row r="1515" spans="1:3">
      <c r="A1515" s="150">
        <v>5472</v>
      </c>
      <c r="B1515" s="150">
        <v>32</v>
      </c>
      <c r="C1515" s="149" t="str">
        <f t="shared" si="23"/>
        <v>SA</v>
      </c>
    </row>
    <row r="1516" spans="1:3">
      <c r="A1516" s="150">
        <v>5473</v>
      </c>
      <c r="B1516" s="150">
        <v>32</v>
      </c>
      <c r="C1516" s="149" t="str">
        <f t="shared" si="23"/>
        <v>SA</v>
      </c>
    </row>
    <row r="1517" spans="1:3">
      <c r="A1517" s="150">
        <v>5480</v>
      </c>
      <c r="B1517" s="150">
        <v>32</v>
      </c>
      <c r="C1517" s="149" t="str">
        <f t="shared" si="23"/>
        <v>SA</v>
      </c>
    </row>
    <row r="1518" spans="1:3">
      <c r="A1518" s="150">
        <v>5481</v>
      </c>
      <c r="B1518" s="150">
        <v>32</v>
      </c>
      <c r="C1518" s="149" t="str">
        <f t="shared" si="23"/>
        <v>SA</v>
      </c>
    </row>
    <row r="1519" spans="1:3">
      <c r="A1519" s="150">
        <v>5482</v>
      </c>
      <c r="B1519" s="150">
        <v>32</v>
      </c>
      <c r="C1519" s="149" t="str">
        <f t="shared" si="23"/>
        <v>SA</v>
      </c>
    </row>
    <row r="1520" spans="1:3">
      <c r="A1520" s="150">
        <v>5483</v>
      </c>
      <c r="B1520" s="150">
        <v>32</v>
      </c>
      <c r="C1520" s="149" t="str">
        <f t="shared" si="23"/>
        <v>SA</v>
      </c>
    </row>
    <row r="1521" spans="1:3">
      <c r="A1521" s="150">
        <v>5485</v>
      </c>
      <c r="B1521" s="150">
        <v>32</v>
      </c>
      <c r="C1521" s="149" t="str">
        <f t="shared" si="23"/>
        <v>SA</v>
      </c>
    </row>
    <row r="1522" spans="1:3">
      <c r="A1522" s="150">
        <v>5490</v>
      </c>
      <c r="B1522" s="150">
        <v>32</v>
      </c>
      <c r="C1522" s="149" t="str">
        <f t="shared" si="23"/>
        <v>SA</v>
      </c>
    </row>
    <row r="1523" spans="1:3">
      <c r="A1523" s="150">
        <v>5491</v>
      </c>
      <c r="B1523" s="150">
        <v>32</v>
      </c>
      <c r="C1523" s="149" t="str">
        <f t="shared" si="23"/>
        <v>SA</v>
      </c>
    </row>
    <row r="1524" spans="1:3">
      <c r="A1524" s="150">
        <v>5493</v>
      </c>
      <c r="B1524" s="150">
        <v>32</v>
      </c>
      <c r="C1524" s="149" t="str">
        <f t="shared" si="23"/>
        <v>SA</v>
      </c>
    </row>
    <row r="1525" spans="1:3">
      <c r="A1525" s="150">
        <v>5495</v>
      </c>
      <c r="B1525" s="150">
        <v>32</v>
      </c>
      <c r="C1525" s="149" t="str">
        <f t="shared" si="23"/>
        <v>SA</v>
      </c>
    </row>
    <row r="1526" spans="1:3">
      <c r="A1526" s="150">
        <v>5502</v>
      </c>
      <c r="B1526" s="150">
        <v>32</v>
      </c>
      <c r="C1526" s="149" t="str">
        <f t="shared" si="23"/>
        <v>SA</v>
      </c>
    </row>
    <row r="1527" spans="1:3">
      <c r="A1527" s="150">
        <v>5510</v>
      </c>
      <c r="B1527" s="150">
        <v>32</v>
      </c>
      <c r="C1527" s="149" t="str">
        <f t="shared" si="23"/>
        <v>SA</v>
      </c>
    </row>
    <row r="1528" spans="1:3">
      <c r="A1528" s="150">
        <v>5520</v>
      </c>
      <c r="B1528" s="150">
        <v>32</v>
      </c>
      <c r="C1528" s="149" t="str">
        <f t="shared" si="23"/>
        <v>SA</v>
      </c>
    </row>
    <row r="1529" spans="1:3">
      <c r="A1529" s="150">
        <v>5521</v>
      </c>
      <c r="B1529" s="150">
        <v>32</v>
      </c>
      <c r="C1529" s="149" t="str">
        <f t="shared" si="23"/>
        <v>SA</v>
      </c>
    </row>
    <row r="1530" spans="1:3">
      <c r="A1530" s="150">
        <v>5522</v>
      </c>
      <c r="B1530" s="150">
        <v>32</v>
      </c>
      <c r="C1530" s="149" t="str">
        <f t="shared" si="23"/>
        <v>SA</v>
      </c>
    </row>
    <row r="1531" spans="1:3">
      <c r="A1531" s="150">
        <v>5523</v>
      </c>
      <c r="B1531" s="150">
        <v>32</v>
      </c>
      <c r="C1531" s="149" t="str">
        <f t="shared" si="23"/>
        <v>SA</v>
      </c>
    </row>
    <row r="1532" spans="1:3">
      <c r="A1532" s="150">
        <v>5540</v>
      </c>
      <c r="B1532" s="150">
        <v>32</v>
      </c>
      <c r="C1532" s="149" t="str">
        <f t="shared" si="23"/>
        <v>SA</v>
      </c>
    </row>
    <row r="1533" spans="1:3">
      <c r="A1533" s="150">
        <v>5550</v>
      </c>
      <c r="B1533" s="150">
        <v>32</v>
      </c>
      <c r="C1533" s="149" t="str">
        <f t="shared" si="23"/>
        <v>SA</v>
      </c>
    </row>
    <row r="1534" spans="1:3">
      <c r="A1534" s="150">
        <v>5560</v>
      </c>
      <c r="B1534" s="150">
        <v>32</v>
      </c>
      <c r="C1534" s="149" t="str">
        <f t="shared" si="23"/>
        <v>SA</v>
      </c>
    </row>
    <row r="1535" spans="1:3">
      <c r="A1535" s="150">
        <v>5700</v>
      </c>
      <c r="B1535" s="150">
        <v>32</v>
      </c>
      <c r="C1535" s="149" t="str">
        <f t="shared" si="23"/>
        <v>SA</v>
      </c>
    </row>
    <row r="1536" spans="1:3">
      <c r="A1536" s="150">
        <v>5710</v>
      </c>
      <c r="B1536" s="150">
        <v>32</v>
      </c>
      <c r="C1536" s="149" t="str">
        <f t="shared" si="23"/>
        <v>SA</v>
      </c>
    </row>
    <row r="1537" spans="1:3">
      <c r="A1537" s="150">
        <v>5000</v>
      </c>
      <c r="B1537" s="150">
        <v>33</v>
      </c>
      <c r="C1537" s="149" t="str">
        <f t="shared" si="23"/>
        <v>SA</v>
      </c>
    </row>
    <row r="1538" spans="1:3">
      <c r="A1538" s="150">
        <v>5001</v>
      </c>
      <c r="B1538" s="150">
        <v>33</v>
      </c>
      <c r="C1538" s="149" t="str">
        <f t="shared" ref="C1538:C1601" si="24">IF(OR(A1538&lt;=299,AND(A1538&lt;3000,A1538&gt;=1000)),"NSW",IF(AND(A1538&lt;=999,A1538&gt;=800),"NT",IF(OR(AND(A1538&lt;=8999,A1538&gt;=8000),AND(A1538&lt;=3999,A1538&gt;=3000)),"VIC",IF(OR(AND(A1538&lt;=9999,A1538&gt;=9000),AND(A1538&lt;=4999,A1538&gt;=4000)),"QLD",IF(AND(A1538&lt;=5999,A1538&gt;=5000),"SA",IF(AND(A1538&lt;=6999,A1538&gt;=6000),"WA","TAS"))))))</f>
        <v>SA</v>
      </c>
    </row>
    <row r="1539" spans="1:3">
      <c r="A1539" s="150">
        <v>5005</v>
      </c>
      <c r="B1539" s="150">
        <v>33</v>
      </c>
      <c r="C1539" s="149" t="str">
        <f t="shared" si="24"/>
        <v>SA</v>
      </c>
    </row>
    <row r="1540" spans="1:3">
      <c r="A1540" s="150">
        <v>5006</v>
      </c>
      <c r="B1540" s="150">
        <v>33</v>
      </c>
      <c r="C1540" s="149" t="str">
        <f t="shared" si="24"/>
        <v>SA</v>
      </c>
    </row>
    <row r="1541" spans="1:3">
      <c r="A1541" s="150">
        <v>5007</v>
      </c>
      <c r="B1541" s="150">
        <v>33</v>
      </c>
      <c r="C1541" s="149" t="str">
        <f t="shared" si="24"/>
        <v>SA</v>
      </c>
    </row>
    <row r="1542" spans="1:3">
      <c r="A1542" s="150">
        <v>5008</v>
      </c>
      <c r="B1542" s="150">
        <v>33</v>
      </c>
      <c r="C1542" s="149" t="str">
        <f t="shared" si="24"/>
        <v>SA</v>
      </c>
    </row>
    <row r="1543" spans="1:3">
      <c r="A1543" s="150">
        <v>5009</v>
      </c>
      <c r="B1543" s="150">
        <v>33</v>
      </c>
      <c r="C1543" s="149" t="str">
        <f t="shared" si="24"/>
        <v>SA</v>
      </c>
    </row>
    <row r="1544" spans="1:3">
      <c r="A1544" s="150">
        <v>5010</v>
      </c>
      <c r="B1544" s="150">
        <v>33</v>
      </c>
      <c r="C1544" s="149" t="str">
        <f t="shared" si="24"/>
        <v>SA</v>
      </c>
    </row>
    <row r="1545" spans="1:3">
      <c r="A1545" s="150">
        <v>5011</v>
      </c>
      <c r="B1545" s="150">
        <v>33</v>
      </c>
      <c r="C1545" s="149" t="str">
        <f t="shared" si="24"/>
        <v>SA</v>
      </c>
    </row>
    <row r="1546" spans="1:3">
      <c r="A1546" s="150">
        <v>5012</v>
      </c>
      <c r="B1546" s="150">
        <v>33</v>
      </c>
      <c r="C1546" s="149" t="str">
        <f t="shared" si="24"/>
        <v>SA</v>
      </c>
    </row>
    <row r="1547" spans="1:3">
      <c r="A1547" s="150">
        <v>5013</v>
      </c>
      <c r="B1547" s="150">
        <v>33</v>
      </c>
      <c r="C1547" s="149" t="str">
        <f t="shared" si="24"/>
        <v>SA</v>
      </c>
    </row>
    <row r="1548" spans="1:3">
      <c r="A1548" s="150">
        <v>5014</v>
      </c>
      <c r="B1548" s="150">
        <v>33</v>
      </c>
      <c r="C1548" s="149" t="str">
        <f t="shared" si="24"/>
        <v>SA</v>
      </c>
    </row>
    <row r="1549" spans="1:3">
      <c r="A1549" s="150">
        <v>5015</v>
      </c>
      <c r="B1549" s="150">
        <v>33</v>
      </c>
      <c r="C1549" s="149" t="str">
        <f t="shared" si="24"/>
        <v>SA</v>
      </c>
    </row>
    <row r="1550" spans="1:3">
      <c r="A1550" s="150">
        <v>5016</v>
      </c>
      <c r="B1550" s="150">
        <v>33</v>
      </c>
      <c r="C1550" s="149" t="str">
        <f t="shared" si="24"/>
        <v>SA</v>
      </c>
    </row>
    <row r="1551" spans="1:3">
      <c r="A1551" s="150">
        <v>5017</v>
      </c>
      <c r="B1551" s="150">
        <v>33</v>
      </c>
      <c r="C1551" s="149" t="str">
        <f t="shared" si="24"/>
        <v>SA</v>
      </c>
    </row>
    <row r="1552" spans="1:3">
      <c r="A1552" s="150">
        <v>5018</v>
      </c>
      <c r="B1552" s="150">
        <v>33</v>
      </c>
      <c r="C1552" s="149" t="str">
        <f t="shared" si="24"/>
        <v>SA</v>
      </c>
    </row>
    <row r="1553" spans="1:3">
      <c r="A1553" s="150">
        <v>5019</v>
      </c>
      <c r="B1553" s="150">
        <v>33</v>
      </c>
      <c r="C1553" s="149" t="str">
        <f t="shared" si="24"/>
        <v>SA</v>
      </c>
    </row>
    <row r="1554" spans="1:3">
      <c r="A1554" s="150">
        <v>5020</v>
      </c>
      <c r="B1554" s="150">
        <v>33</v>
      </c>
      <c r="C1554" s="149" t="str">
        <f t="shared" si="24"/>
        <v>SA</v>
      </c>
    </row>
    <row r="1555" spans="1:3">
      <c r="A1555" s="150">
        <v>5021</v>
      </c>
      <c r="B1555" s="150">
        <v>33</v>
      </c>
      <c r="C1555" s="149" t="str">
        <f t="shared" si="24"/>
        <v>SA</v>
      </c>
    </row>
    <row r="1556" spans="1:3">
      <c r="A1556" s="150">
        <v>5022</v>
      </c>
      <c r="B1556" s="150">
        <v>33</v>
      </c>
      <c r="C1556" s="149" t="str">
        <f t="shared" si="24"/>
        <v>SA</v>
      </c>
    </row>
    <row r="1557" spans="1:3">
      <c r="A1557" s="150">
        <v>5023</v>
      </c>
      <c r="B1557" s="150">
        <v>33</v>
      </c>
      <c r="C1557" s="149" t="str">
        <f t="shared" si="24"/>
        <v>SA</v>
      </c>
    </row>
    <row r="1558" spans="1:3">
      <c r="A1558" s="150">
        <v>5024</v>
      </c>
      <c r="B1558" s="150">
        <v>33</v>
      </c>
      <c r="C1558" s="149" t="str">
        <f t="shared" si="24"/>
        <v>SA</v>
      </c>
    </row>
    <row r="1559" spans="1:3">
      <c r="A1559" s="150">
        <v>5025</v>
      </c>
      <c r="B1559" s="150">
        <v>33</v>
      </c>
      <c r="C1559" s="149" t="str">
        <f t="shared" si="24"/>
        <v>SA</v>
      </c>
    </row>
    <row r="1560" spans="1:3">
      <c r="A1560" s="150">
        <v>5031</v>
      </c>
      <c r="B1560" s="150">
        <v>33</v>
      </c>
      <c r="C1560" s="149" t="str">
        <f t="shared" si="24"/>
        <v>SA</v>
      </c>
    </row>
    <row r="1561" spans="1:3">
      <c r="A1561" s="150">
        <v>5032</v>
      </c>
      <c r="B1561" s="150">
        <v>33</v>
      </c>
      <c r="C1561" s="149" t="str">
        <f t="shared" si="24"/>
        <v>SA</v>
      </c>
    </row>
    <row r="1562" spans="1:3">
      <c r="A1562" s="150">
        <v>5033</v>
      </c>
      <c r="B1562" s="150">
        <v>33</v>
      </c>
      <c r="C1562" s="149" t="str">
        <f t="shared" si="24"/>
        <v>SA</v>
      </c>
    </row>
    <row r="1563" spans="1:3">
      <c r="A1563" s="150">
        <v>5034</v>
      </c>
      <c r="B1563" s="150">
        <v>33</v>
      </c>
      <c r="C1563" s="149" t="str">
        <f t="shared" si="24"/>
        <v>SA</v>
      </c>
    </row>
    <row r="1564" spans="1:3">
      <c r="A1564" s="150">
        <v>5035</v>
      </c>
      <c r="B1564" s="150">
        <v>33</v>
      </c>
      <c r="C1564" s="149" t="str">
        <f t="shared" si="24"/>
        <v>SA</v>
      </c>
    </row>
    <row r="1565" spans="1:3">
      <c r="A1565" s="150">
        <v>5037</v>
      </c>
      <c r="B1565" s="150">
        <v>33</v>
      </c>
      <c r="C1565" s="149" t="str">
        <f t="shared" si="24"/>
        <v>SA</v>
      </c>
    </row>
    <row r="1566" spans="1:3">
      <c r="A1566" s="150">
        <v>5038</v>
      </c>
      <c r="B1566" s="150">
        <v>33</v>
      </c>
      <c r="C1566" s="149" t="str">
        <f t="shared" si="24"/>
        <v>SA</v>
      </c>
    </row>
    <row r="1567" spans="1:3">
      <c r="A1567" s="150">
        <v>5039</v>
      </c>
      <c r="B1567" s="150">
        <v>33</v>
      </c>
      <c r="C1567" s="149" t="str">
        <f t="shared" si="24"/>
        <v>SA</v>
      </c>
    </row>
    <row r="1568" spans="1:3">
      <c r="A1568" s="150">
        <v>5040</v>
      </c>
      <c r="B1568" s="150">
        <v>33</v>
      </c>
      <c r="C1568" s="149" t="str">
        <f t="shared" si="24"/>
        <v>SA</v>
      </c>
    </row>
    <row r="1569" spans="1:3">
      <c r="A1569" s="150">
        <v>5041</v>
      </c>
      <c r="B1569" s="150">
        <v>33</v>
      </c>
      <c r="C1569" s="149" t="str">
        <f t="shared" si="24"/>
        <v>SA</v>
      </c>
    </row>
    <row r="1570" spans="1:3">
      <c r="A1570" s="150">
        <v>5042</v>
      </c>
      <c r="B1570" s="150">
        <v>33</v>
      </c>
      <c r="C1570" s="149" t="str">
        <f t="shared" si="24"/>
        <v>SA</v>
      </c>
    </row>
    <row r="1571" spans="1:3">
      <c r="A1571" s="150">
        <v>5043</v>
      </c>
      <c r="B1571" s="150">
        <v>33</v>
      </c>
      <c r="C1571" s="149" t="str">
        <f t="shared" si="24"/>
        <v>SA</v>
      </c>
    </row>
    <row r="1572" spans="1:3">
      <c r="A1572" s="150">
        <v>5044</v>
      </c>
      <c r="B1572" s="150">
        <v>33</v>
      </c>
      <c r="C1572" s="149" t="str">
        <f t="shared" si="24"/>
        <v>SA</v>
      </c>
    </row>
    <row r="1573" spans="1:3">
      <c r="A1573" s="150">
        <v>5045</v>
      </c>
      <c r="B1573" s="150">
        <v>33</v>
      </c>
      <c r="C1573" s="149" t="str">
        <f t="shared" si="24"/>
        <v>SA</v>
      </c>
    </row>
    <row r="1574" spans="1:3">
      <c r="A1574" s="150">
        <v>5046</v>
      </c>
      <c r="B1574" s="150">
        <v>33</v>
      </c>
      <c r="C1574" s="149" t="str">
        <f t="shared" si="24"/>
        <v>SA</v>
      </c>
    </row>
    <row r="1575" spans="1:3">
      <c r="A1575" s="150">
        <v>5047</v>
      </c>
      <c r="B1575" s="150">
        <v>33</v>
      </c>
      <c r="C1575" s="149" t="str">
        <f t="shared" si="24"/>
        <v>SA</v>
      </c>
    </row>
    <row r="1576" spans="1:3">
      <c r="A1576" s="150">
        <v>5048</v>
      </c>
      <c r="B1576" s="150">
        <v>33</v>
      </c>
      <c r="C1576" s="149" t="str">
        <f t="shared" si="24"/>
        <v>SA</v>
      </c>
    </row>
    <row r="1577" spans="1:3">
      <c r="A1577" s="150">
        <v>5049</v>
      </c>
      <c r="B1577" s="150">
        <v>33</v>
      </c>
      <c r="C1577" s="149" t="str">
        <f t="shared" si="24"/>
        <v>SA</v>
      </c>
    </row>
    <row r="1578" spans="1:3">
      <c r="A1578" s="150">
        <v>5050</v>
      </c>
      <c r="B1578" s="150">
        <v>33</v>
      </c>
      <c r="C1578" s="149" t="str">
        <f t="shared" si="24"/>
        <v>SA</v>
      </c>
    </row>
    <row r="1579" spans="1:3">
      <c r="A1579" s="150">
        <v>5051</v>
      </c>
      <c r="B1579" s="150">
        <v>33</v>
      </c>
      <c r="C1579" s="149" t="str">
        <f t="shared" si="24"/>
        <v>SA</v>
      </c>
    </row>
    <row r="1580" spans="1:3">
      <c r="A1580" s="150">
        <v>5052</v>
      </c>
      <c r="B1580" s="150">
        <v>33</v>
      </c>
      <c r="C1580" s="149" t="str">
        <f t="shared" si="24"/>
        <v>SA</v>
      </c>
    </row>
    <row r="1581" spans="1:3">
      <c r="A1581" s="150">
        <v>5061</v>
      </c>
      <c r="B1581" s="150">
        <v>33</v>
      </c>
      <c r="C1581" s="149" t="str">
        <f t="shared" si="24"/>
        <v>SA</v>
      </c>
    </row>
    <row r="1582" spans="1:3">
      <c r="A1582" s="150">
        <v>5062</v>
      </c>
      <c r="B1582" s="150">
        <v>33</v>
      </c>
      <c r="C1582" s="149" t="str">
        <f t="shared" si="24"/>
        <v>SA</v>
      </c>
    </row>
    <row r="1583" spans="1:3">
      <c r="A1583" s="150">
        <v>5063</v>
      </c>
      <c r="B1583" s="150">
        <v>33</v>
      </c>
      <c r="C1583" s="149" t="str">
        <f t="shared" si="24"/>
        <v>SA</v>
      </c>
    </row>
    <row r="1584" spans="1:3">
      <c r="A1584" s="150">
        <v>5064</v>
      </c>
      <c r="B1584" s="150">
        <v>33</v>
      </c>
      <c r="C1584" s="149" t="str">
        <f t="shared" si="24"/>
        <v>SA</v>
      </c>
    </row>
    <row r="1585" spans="1:3">
      <c r="A1585" s="150">
        <v>5065</v>
      </c>
      <c r="B1585" s="150">
        <v>33</v>
      </c>
      <c r="C1585" s="149" t="str">
        <f t="shared" si="24"/>
        <v>SA</v>
      </c>
    </row>
    <row r="1586" spans="1:3">
      <c r="A1586" s="150">
        <v>5066</v>
      </c>
      <c r="B1586" s="150">
        <v>33</v>
      </c>
      <c r="C1586" s="149" t="str">
        <f t="shared" si="24"/>
        <v>SA</v>
      </c>
    </row>
    <row r="1587" spans="1:3">
      <c r="A1587" s="150">
        <v>5067</v>
      </c>
      <c r="B1587" s="150">
        <v>33</v>
      </c>
      <c r="C1587" s="149" t="str">
        <f t="shared" si="24"/>
        <v>SA</v>
      </c>
    </row>
    <row r="1588" spans="1:3">
      <c r="A1588" s="150">
        <v>5068</v>
      </c>
      <c r="B1588" s="150">
        <v>33</v>
      </c>
      <c r="C1588" s="149" t="str">
        <f t="shared" si="24"/>
        <v>SA</v>
      </c>
    </row>
    <row r="1589" spans="1:3">
      <c r="A1589" s="150">
        <v>5069</v>
      </c>
      <c r="B1589" s="150">
        <v>33</v>
      </c>
      <c r="C1589" s="149" t="str">
        <f t="shared" si="24"/>
        <v>SA</v>
      </c>
    </row>
    <row r="1590" spans="1:3">
      <c r="A1590" s="150">
        <v>5070</v>
      </c>
      <c r="B1590" s="150">
        <v>33</v>
      </c>
      <c r="C1590" s="149" t="str">
        <f t="shared" si="24"/>
        <v>SA</v>
      </c>
    </row>
    <row r="1591" spans="1:3">
      <c r="A1591" s="150">
        <v>5071</v>
      </c>
      <c r="B1591" s="150">
        <v>33</v>
      </c>
      <c r="C1591" s="149" t="str">
        <f t="shared" si="24"/>
        <v>SA</v>
      </c>
    </row>
    <row r="1592" spans="1:3">
      <c r="A1592" s="150">
        <v>5072</v>
      </c>
      <c r="B1592" s="150">
        <v>33</v>
      </c>
      <c r="C1592" s="149" t="str">
        <f t="shared" si="24"/>
        <v>SA</v>
      </c>
    </row>
    <row r="1593" spans="1:3">
      <c r="A1593" s="150">
        <v>5073</v>
      </c>
      <c r="B1593" s="150">
        <v>33</v>
      </c>
      <c r="C1593" s="149" t="str">
        <f t="shared" si="24"/>
        <v>SA</v>
      </c>
    </row>
    <row r="1594" spans="1:3">
      <c r="A1594" s="150">
        <v>5074</v>
      </c>
      <c r="B1594" s="150">
        <v>33</v>
      </c>
      <c r="C1594" s="149" t="str">
        <f t="shared" si="24"/>
        <v>SA</v>
      </c>
    </row>
    <row r="1595" spans="1:3">
      <c r="A1595" s="150">
        <v>5075</v>
      </c>
      <c r="B1595" s="150">
        <v>33</v>
      </c>
      <c r="C1595" s="149" t="str">
        <f t="shared" si="24"/>
        <v>SA</v>
      </c>
    </row>
    <row r="1596" spans="1:3">
      <c r="A1596" s="150">
        <v>5076</v>
      </c>
      <c r="B1596" s="150">
        <v>33</v>
      </c>
      <c r="C1596" s="149" t="str">
        <f t="shared" si="24"/>
        <v>SA</v>
      </c>
    </row>
    <row r="1597" spans="1:3">
      <c r="A1597" s="150">
        <v>5081</v>
      </c>
      <c r="B1597" s="150">
        <v>33</v>
      </c>
      <c r="C1597" s="149" t="str">
        <f t="shared" si="24"/>
        <v>SA</v>
      </c>
    </row>
    <row r="1598" spans="1:3">
      <c r="A1598" s="150">
        <v>5082</v>
      </c>
      <c r="B1598" s="150">
        <v>33</v>
      </c>
      <c r="C1598" s="149" t="str">
        <f t="shared" si="24"/>
        <v>SA</v>
      </c>
    </row>
    <row r="1599" spans="1:3">
      <c r="A1599" s="150">
        <v>5083</v>
      </c>
      <c r="B1599" s="150">
        <v>33</v>
      </c>
      <c r="C1599" s="149" t="str">
        <f t="shared" si="24"/>
        <v>SA</v>
      </c>
    </row>
    <row r="1600" spans="1:3">
      <c r="A1600" s="150">
        <v>5084</v>
      </c>
      <c r="B1600" s="150">
        <v>33</v>
      </c>
      <c r="C1600" s="149" t="str">
        <f t="shared" si="24"/>
        <v>SA</v>
      </c>
    </row>
    <row r="1601" spans="1:3">
      <c r="A1601" s="150">
        <v>5085</v>
      </c>
      <c r="B1601" s="150">
        <v>33</v>
      </c>
      <c r="C1601" s="149" t="str">
        <f t="shared" si="24"/>
        <v>SA</v>
      </c>
    </row>
    <row r="1602" spans="1:3">
      <c r="A1602" s="150">
        <v>5086</v>
      </c>
      <c r="B1602" s="150">
        <v>33</v>
      </c>
      <c r="C1602" s="149" t="str">
        <f t="shared" ref="C1602:C1665" si="25">IF(OR(A1602&lt;=299,AND(A1602&lt;3000,A1602&gt;=1000)),"NSW",IF(AND(A1602&lt;=999,A1602&gt;=800),"NT",IF(OR(AND(A1602&lt;=8999,A1602&gt;=8000),AND(A1602&lt;=3999,A1602&gt;=3000)),"VIC",IF(OR(AND(A1602&lt;=9999,A1602&gt;=9000),AND(A1602&lt;=4999,A1602&gt;=4000)),"QLD",IF(AND(A1602&lt;=5999,A1602&gt;=5000),"SA",IF(AND(A1602&lt;=6999,A1602&gt;=6000),"WA","TAS"))))))</f>
        <v>SA</v>
      </c>
    </row>
    <row r="1603" spans="1:3">
      <c r="A1603" s="150">
        <v>5087</v>
      </c>
      <c r="B1603" s="150">
        <v>33</v>
      </c>
      <c r="C1603" s="149" t="str">
        <f t="shared" si="25"/>
        <v>SA</v>
      </c>
    </row>
    <row r="1604" spans="1:3">
      <c r="A1604" s="150">
        <v>5088</v>
      </c>
      <c r="B1604" s="150">
        <v>33</v>
      </c>
      <c r="C1604" s="149" t="str">
        <f t="shared" si="25"/>
        <v>SA</v>
      </c>
    </row>
    <row r="1605" spans="1:3">
      <c r="A1605" s="150">
        <v>5089</v>
      </c>
      <c r="B1605" s="150">
        <v>33</v>
      </c>
      <c r="C1605" s="149" t="str">
        <f t="shared" si="25"/>
        <v>SA</v>
      </c>
    </row>
    <row r="1606" spans="1:3">
      <c r="A1606" s="150">
        <v>5090</v>
      </c>
      <c r="B1606" s="150">
        <v>33</v>
      </c>
      <c r="C1606" s="149" t="str">
        <f t="shared" si="25"/>
        <v>SA</v>
      </c>
    </row>
    <row r="1607" spans="1:3">
      <c r="A1607" s="150">
        <v>5091</v>
      </c>
      <c r="B1607" s="150">
        <v>33</v>
      </c>
      <c r="C1607" s="149" t="str">
        <f t="shared" si="25"/>
        <v>SA</v>
      </c>
    </row>
    <row r="1608" spans="1:3">
      <c r="A1608" s="150">
        <v>5092</v>
      </c>
      <c r="B1608" s="150">
        <v>33</v>
      </c>
      <c r="C1608" s="149" t="str">
        <f t="shared" si="25"/>
        <v>SA</v>
      </c>
    </row>
    <row r="1609" spans="1:3">
      <c r="A1609" s="150">
        <v>5093</v>
      </c>
      <c r="B1609" s="150">
        <v>33</v>
      </c>
      <c r="C1609" s="149" t="str">
        <f t="shared" si="25"/>
        <v>SA</v>
      </c>
    </row>
    <row r="1610" spans="1:3">
      <c r="A1610" s="150">
        <v>5094</v>
      </c>
      <c r="B1610" s="150">
        <v>33</v>
      </c>
      <c r="C1610" s="149" t="str">
        <f t="shared" si="25"/>
        <v>SA</v>
      </c>
    </row>
    <row r="1611" spans="1:3">
      <c r="A1611" s="150">
        <v>5095</v>
      </c>
      <c r="B1611" s="150">
        <v>33</v>
      </c>
      <c r="C1611" s="149" t="str">
        <f t="shared" si="25"/>
        <v>SA</v>
      </c>
    </row>
    <row r="1612" spans="1:3">
      <c r="A1612" s="150">
        <v>5096</v>
      </c>
      <c r="B1612" s="150">
        <v>33</v>
      </c>
      <c r="C1612" s="149" t="str">
        <f t="shared" si="25"/>
        <v>SA</v>
      </c>
    </row>
    <row r="1613" spans="1:3">
      <c r="A1613" s="150">
        <v>5097</v>
      </c>
      <c r="B1613" s="150">
        <v>33</v>
      </c>
      <c r="C1613" s="149" t="str">
        <f t="shared" si="25"/>
        <v>SA</v>
      </c>
    </row>
    <row r="1614" spans="1:3">
      <c r="A1614" s="150">
        <v>5098</v>
      </c>
      <c r="B1614" s="150">
        <v>33</v>
      </c>
      <c r="C1614" s="149" t="str">
        <f t="shared" si="25"/>
        <v>SA</v>
      </c>
    </row>
    <row r="1615" spans="1:3">
      <c r="A1615" s="150">
        <v>5106</v>
      </c>
      <c r="B1615" s="150">
        <v>33</v>
      </c>
      <c r="C1615" s="149" t="str">
        <f t="shared" si="25"/>
        <v>SA</v>
      </c>
    </row>
    <row r="1616" spans="1:3">
      <c r="A1616" s="150">
        <v>5107</v>
      </c>
      <c r="B1616" s="150">
        <v>33</v>
      </c>
      <c r="C1616" s="149" t="str">
        <f t="shared" si="25"/>
        <v>SA</v>
      </c>
    </row>
    <row r="1617" spans="1:3">
      <c r="A1617" s="150">
        <v>5108</v>
      </c>
      <c r="B1617" s="150">
        <v>33</v>
      </c>
      <c r="C1617" s="149" t="str">
        <f t="shared" si="25"/>
        <v>SA</v>
      </c>
    </row>
    <row r="1618" spans="1:3">
      <c r="A1618" s="150">
        <v>5109</v>
      </c>
      <c r="B1618" s="150">
        <v>33</v>
      </c>
      <c r="C1618" s="149" t="str">
        <f t="shared" si="25"/>
        <v>SA</v>
      </c>
    </row>
    <row r="1619" spans="1:3">
      <c r="A1619" s="150">
        <v>5110</v>
      </c>
      <c r="B1619" s="150">
        <v>33</v>
      </c>
      <c r="C1619" s="149" t="str">
        <f t="shared" si="25"/>
        <v>SA</v>
      </c>
    </row>
    <row r="1620" spans="1:3">
      <c r="A1620" s="150">
        <v>5111</v>
      </c>
      <c r="B1620" s="150">
        <v>33</v>
      </c>
      <c r="C1620" s="149" t="str">
        <f t="shared" si="25"/>
        <v>SA</v>
      </c>
    </row>
    <row r="1621" spans="1:3">
      <c r="A1621" s="150">
        <v>5112</v>
      </c>
      <c r="B1621" s="150">
        <v>33</v>
      </c>
      <c r="C1621" s="149" t="str">
        <f t="shared" si="25"/>
        <v>SA</v>
      </c>
    </row>
    <row r="1622" spans="1:3">
      <c r="A1622" s="150">
        <v>5113</v>
      </c>
      <c r="B1622" s="150">
        <v>33</v>
      </c>
      <c r="C1622" s="149" t="str">
        <f t="shared" si="25"/>
        <v>SA</v>
      </c>
    </row>
    <row r="1623" spans="1:3">
      <c r="A1623" s="150">
        <v>5114</v>
      </c>
      <c r="B1623" s="150">
        <v>33</v>
      </c>
      <c r="C1623" s="149" t="str">
        <f t="shared" si="25"/>
        <v>SA</v>
      </c>
    </row>
    <row r="1624" spans="1:3">
      <c r="A1624" s="150">
        <v>5115</v>
      </c>
      <c r="B1624" s="150">
        <v>33</v>
      </c>
      <c r="C1624" s="149" t="str">
        <f t="shared" si="25"/>
        <v>SA</v>
      </c>
    </row>
    <row r="1625" spans="1:3">
      <c r="A1625" s="150">
        <v>5116</v>
      </c>
      <c r="B1625" s="150">
        <v>33</v>
      </c>
      <c r="C1625" s="149" t="str">
        <f t="shared" si="25"/>
        <v>SA</v>
      </c>
    </row>
    <row r="1626" spans="1:3">
      <c r="A1626" s="150">
        <v>5117</v>
      </c>
      <c r="B1626" s="150">
        <v>33</v>
      </c>
      <c r="C1626" s="149" t="str">
        <f t="shared" si="25"/>
        <v>SA</v>
      </c>
    </row>
    <row r="1627" spans="1:3">
      <c r="A1627" s="150">
        <v>5118</v>
      </c>
      <c r="B1627" s="150">
        <v>33</v>
      </c>
      <c r="C1627" s="149" t="str">
        <f t="shared" si="25"/>
        <v>SA</v>
      </c>
    </row>
    <row r="1628" spans="1:3">
      <c r="A1628" s="150">
        <v>5120</v>
      </c>
      <c r="B1628" s="150">
        <v>33</v>
      </c>
      <c r="C1628" s="149" t="str">
        <f t="shared" si="25"/>
        <v>SA</v>
      </c>
    </row>
    <row r="1629" spans="1:3">
      <c r="A1629" s="150">
        <v>5121</v>
      </c>
      <c r="B1629" s="150">
        <v>33</v>
      </c>
      <c r="C1629" s="149" t="str">
        <f t="shared" si="25"/>
        <v>SA</v>
      </c>
    </row>
    <row r="1630" spans="1:3">
      <c r="A1630" s="150">
        <v>5125</v>
      </c>
      <c r="B1630" s="150">
        <v>33</v>
      </c>
      <c r="C1630" s="149" t="str">
        <f t="shared" si="25"/>
        <v>SA</v>
      </c>
    </row>
    <row r="1631" spans="1:3">
      <c r="A1631" s="150">
        <v>5126</v>
      </c>
      <c r="B1631" s="150">
        <v>33</v>
      </c>
      <c r="C1631" s="149" t="str">
        <f t="shared" si="25"/>
        <v>SA</v>
      </c>
    </row>
    <row r="1632" spans="1:3">
      <c r="A1632" s="150">
        <v>5127</v>
      </c>
      <c r="B1632" s="150">
        <v>33</v>
      </c>
      <c r="C1632" s="149" t="str">
        <f t="shared" si="25"/>
        <v>SA</v>
      </c>
    </row>
    <row r="1633" spans="1:3">
      <c r="A1633" s="150">
        <v>5131</v>
      </c>
      <c r="B1633" s="150">
        <v>33</v>
      </c>
      <c r="C1633" s="149" t="str">
        <f t="shared" si="25"/>
        <v>SA</v>
      </c>
    </row>
    <row r="1634" spans="1:3">
      <c r="A1634" s="150">
        <v>5132</v>
      </c>
      <c r="B1634" s="150">
        <v>33</v>
      </c>
      <c r="C1634" s="149" t="str">
        <f t="shared" si="25"/>
        <v>SA</v>
      </c>
    </row>
    <row r="1635" spans="1:3">
      <c r="A1635" s="150">
        <v>5133</v>
      </c>
      <c r="B1635" s="150">
        <v>33</v>
      </c>
      <c r="C1635" s="149" t="str">
        <f t="shared" si="25"/>
        <v>SA</v>
      </c>
    </row>
    <row r="1636" spans="1:3">
      <c r="A1636" s="150">
        <v>5134</v>
      </c>
      <c r="B1636" s="150">
        <v>33</v>
      </c>
      <c r="C1636" s="149" t="str">
        <f t="shared" si="25"/>
        <v>SA</v>
      </c>
    </row>
    <row r="1637" spans="1:3">
      <c r="A1637" s="150">
        <v>5136</v>
      </c>
      <c r="B1637" s="150">
        <v>33</v>
      </c>
      <c r="C1637" s="149" t="str">
        <f t="shared" si="25"/>
        <v>SA</v>
      </c>
    </row>
    <row r="1638" spans="1:3">
      <c r="A1638" s="150">
        <v>5137</v>
      </c>
      <c r="B1638" s="150">
        <v>33</v>
      </c>
      <c r="C1638" s="149" t="str">
        <f t="shared" si="25"/>
        <v>SA</v>
      </c>
    </row>
    <row r="1639" spans="1:3">
      <c r="A1639" s="150">
        <v>5138</v>
      </c>
      <c r="B1639" s="150">
        <v>33</v>
      </c>
      <c r="C1639" s="149" t="str">
        <f t="shared" si="25"/>
        <v>SA</v>
      </c>
    </row>
    <row r="1640" spans="1:3">
      <c r="A1640" s="150">
        <v>5139</v>
      </c>
      <c r="B1640" s="150">
        <v>33</v>
      </c>
      <c r="C1640" s="149" t="str">
        <f t="shared" si="25"/>
        <v>SA</v>
      </c>
    </row>
    <row r="1641" spans="1:3">
      <c r="A1641" s="150">
        <v>5140</v>
      </c>
      <c r="B1641" s="150">
        <v>33</v>
      </c>
      <c r="C1641" s="149" t="str">
        <f t="shared" si="25"/>
        <v>SA</v>
      </c>
    </row>
    <row r="1642" spans="1:3">
      <c r="A1642" s="150">
        <v>5141</v>
      </c>
      <c r="B1642" s="150">
        <v>33</v>
      </c>
      <c r="C1642" s="149" t="str">
        <f t="shared" si="25"/>
        <v>SA</v>
      </c>
    </row>
    <row r="1643" spans="1:3">
      <c r="A1643" s="150">
        <v>5142</v>
      </c>
      <c r="B1643" s="150">
        <v>33</v>
      </c>
      <c r="C1643" s="149" t="str">
        <f t="shared" si="25"/>
        <v>SA</v>
      </c>
    </row>
    <row r="1644" spans="1:3">
      <c r="A1644" s="150">
        <v>5144</v>
      </c>
      <c r="B1644" s="150">
        <v>33</v>
      </c>
      <c r="C1644" s="149" t="str">
        <f t="shared" si="25"/>
        <v>SA</v>
      </c>
    </row>
    <row r="1645" spans="1:3">
      <c r="A1645" s="150">
        <v>5150</v>
      </c>
      <c r="B1645" s="150">
        <v>33</v>
      </c>
      <c r="C1645" s="149" t="str">
        <f t="shared" si="25"/>
        <v>SA</v>
      </c>
    </row>
    <row r="1646" spans="1:3">
      <c r="A1646" s="150">
        <v>5151</v>
      </c>
      <c r="B1646" s="150">
        <v>33</v>
      </c>
      <c r="C1646" s="149" t="str">
        <f t="shared" si="25"/>
        <v>SA</v>
      </c>
    </row>
    <row r="1647" spans="1:3">
      <c r="A1647" s="150">
        <v>5152</v>
      </c>
      <c r="B1647" s="150">
        <v>33</v>
      </c>
      <c r="C1647" s="149" t="str">
        <f t="shared" si="25"/>
        <v>SA</v>
      </c>
    </row>
    <row r="1648" spans="1:3">
      <c r="A1648" s="150">
        <v>5153</v>
      </c>
      <c r="B1648" s="150">
        <v>33</v>
      </c>
      <c r="C1648" s="149" t="str">
        <f t="shared" si="25"/>
        <v>SA</v>
      </c>
    </row>
    <row r="1649" spans="1:3">
      <c r="A1649" s="150">
        <v>5154</v>
      </c>
      <c r="B1649" s="150">
        <v>33</v>
      </c>
      <c r="C1649" s="149" t="str">
        <f t="shared" si="25"/>
        <v>SA</v>
      </c>
    </row>
    <row r="1650" spans="1:3">
      <c r="A1650" s="150">
        <v>5155</v>
      </c>
      <c r="B1650" s="150">
        <v>33</v>
      </c>
      <c r="C1650" s="149" t="str">
        <f t="shared" si="25"/>
        <v>SA</v>
      </c>
    </row>
    <row r="1651" spans="1:3">
      <c r="A1651" s="150">
        <v>5156</v>
      </c>
      <c r="B1651" s="150">
        <v>33</v>
      </c>
      <c r="C1651" s="149" t="str">
        <f t="shared" si="25"/>
        <v>SA</v>
      </c>
    </row>
    <row r="1652" spans="1:3">
      <c r="A1652" s="150">
        <v>5157</v>
      </c>
      <c r="B1652" s="150">
        <v>33</v>
      </c>
      <c r="C1652" s="149" t="str">
        <f t="shared" si="25"/>
        <v>SA</v>
      </c>
    </row>
    <row r="1653" spans="1:3">
      <c r="A1653" s="150">
        <v>5158</v>
      </c>
      <c r="B1653" s="150">
        <v>33</v>
      </c>
      <c r="C1653" s="149" t="str">
        <f t="shared" si="25"/>
        <v>SA</v>
      </c>
    </row>
    <row r="1654" spans="1:3">
      <c r="A1654" s="150">
        <v>5159</v>
      </c>
      <c r="B1654" s="150">
        <v>33</v>
      </c>
      <c r="C1654" s="149" t="str">
        <f t="shared" si="25"/>
        <v>SA</v>
      </c>
    </row>
    <row r="1655" spans="1:3">
      <c r="A1655" s="150">
        <v>5160</v>
      </c>
      <c r="B1655" s="150">
        <v>33</v>
      </c>
      <c r="C1655" s="149" t="str">
        <f t="shared" si="25"/>
        <v>SA</v>
      </c>
    </row>
    <row r="1656" spans="1:3">
      <c r="A1656" s="150">
        <v>5161</v>
      </c>
      <c r="B1656" s="150">
        <v>33</v>
      </c>
      <c r="C1656" s="149" t="str">
        <f t="shared" si="25"/>
        <v>SA</v>
      </c>
    </row>
    <row r="1657" spans="1:3">
      <c r="A1657" s="150">
        <v>5162</v>
      </c>
      <c r="B1657" s="150">
        <v>33</v>
      </c>
      <c r="C1657" s="149" t="str">
        <f t="shared" si="25"/>
        <v>SA</v>
      </c>
    </row>
    <row r="1658" spans="1:3">
      <c r="A1658" s="150">
        <v>5163</v>
      </c>
      <c r="B1658" s="150">
        <v>33</v>
      </c>
      <c r="C1658" s="149" t="str">
        <f t="shared" si="25"/>
        <v>SA</v>
      </c>
    </row>
    <row r="1659" spans="1:3">
      <c r="A1659" s="150">
        <v>5164</v>
      </c>
      <c r="B1659" s="150">
        <v>33</v>
      </c>
      <c r="C1659" s="149" t="str">
        <f t="shared" si="25"/>
        <v>SA</v>
      </c>
    </row>
    <row r="1660" spans="1:3">
      <c r="A1660" s="150">
        <v>5165</v>
      </c>
      <c r="B1660" s="150">
        <v>33</v>
      </c>
      <c r="C1660" s="149" t="str">
        <f t="shared" si="25"/>
        <v>SA</v>
      </c>
    </row>
    <row r="1661" spans="1:3">
      <c r="A1661" s="150">
        <v>5166</v>
      </c>
      <c r="B1661" s="150">
        <v>33</v>
      </c>
      <c r="C1661" s="149" t="str">
        <f t="shared" si="25"/>
        <v>SA</v>
      </c>
    </row>
    <row r="1662" spans="1:3">
      <c r="A1662" s="150">
        <v>5167</v>
      </c>
      <c r="B1662" s="150">
        <v>33</v>
      </c>
      <c r="C1662" s="149" t="str">
        <f t="shared" si="25"/>
        <v>SA</v>
      </c>
    </row>
    <row r="1663" spans="1:3">
      <c r="A1663" s="150">
        <v>5168</v>
      </c>
      <c r="B1663" s="150">
        <v>33</v>
      </c>
      <c r="C1663" s="149" t="str">
        <f t="shared" si="25"/>
        <v>SA</v>
      </c>
    </row>
    <row r="1664" spans="1:3">
      <c r="A1664" s="150">
        <v>5169</v>
      </c>
      <c r="B1664" s="150">
        <v>33</v>
      </c>
      <c r="C1664" s="149" t="str">
        <f t="shared" si="25"/>
        <v>SA</v>
      </c>
    </row>
    <row r="1665" spans="1:3">
      <c r="A1665" s="150">
        <v>5170</v>
      </c>
      <c r="B1665" s="150">
        <v>33</v>
      </c>
      <c r="C1665" s="149" t="str">
        <f t="shared" si="25"/>
        <v>SA</v>
      </c>
    </row>
    <row r="1666" spans="1:3">
      <c r="A1666" s="150">
        <v>5171</v>
      </c>
      <c r="B1666" s="150">
        <v>33</v>
      </c>
      <c r="C1666" s="149" t="str">
        <f t="shared" ref="C1666:C1729" si="26">IF(OR(A1666&lt;=299,AND(A1666&lt;3000,A1666&gt;=1000)),"NSW",IF(AND(A1666&lt;=999,A1666&gt;=800),"NT",IF(OR(AND(A1666&lt;=8999,A1666&gt;=8000),AND(A1666&lt;=3999,A1666&gt;=3000)),"VIC",IF(OR(AND(A1666&lt;=9999,A1666&gt;=9000),AND(A1666&lt;=4999,A1666&gt;=4000)),"QLD",IF(AND(A1666&lt;=5999,A1666&gt;=5000),"SA",IF(AND(A1666&lt;=6999,A1666&gt;=6000),"WA","TAS"))))))</f>
        <v>SA</v>
      </c>
    </row>
    <row r="1667" spans="1:3">
      <c r="A1667" s="150">
        <v>5172</v>
      </c>
      <c r="B1667" s="150">
        <v>33</v>
      </c>
      <c r="C1667" s="149" t="str">
        <f t="shared" si="26"/>
        <v>SA</v>
      </c>
    </row>
    <row r="1668" spans="1:3">
      <c r="A1668" s="150">
        <v>5173</v>
      </c>
      <c r="B1668" s="150">
        <v>33</v>
      </c>
      <c r="C1668" s="149" t="str">
        <f t="shared" si="26"/>
        <v>SA</v>
      </c>
    </row>
    <row r="1669" spans="1:3">
      <c r="A1669" s="150">
        <v>5174</v>
      </c>
      <c r="B1669" s="150">
        <v>33</v>
      </c>
      <c r="C1669" s="149" t="str">
        <f t="shared" si="26"/>
        <v>SA</v>
      </c>
    </row>
    <row r="1670" spans="1:3">
      <c r="A1670" s="150">
        <v>5201</v>
      </c>
      <c r="B1670" s="150">
        <v>33</v>
      </c>
      <c r="C1670" s="149" t="str">
        <f t="shared" si="26"/>
        <v>SA</v>
      </c>
    </row>
    <row r="1671" spans="1:3">
      <c r="A1671" s="150">
        <v>5202</v>
      </c>
      <c r="B1671" s="150">
        <v>33</v>
      </c>
      <c r="C1671" s="149" t="str">
        <f t="shared" si="26"/>
        <v>SA</v>
      </c>
    </row>
    <row r="1672" spans="1:3">
      <c r="A1672" s="150">
        <v>5203</v>
      </c>
      <c r="B1672" s="150">
        <v>33</v>
      </c>
      <c r="C1672" s="149" t="str">
        <f t="shared" si="26"/>
        <v>SA</v>
      </c>
    </row>
    <row r="1673" spans="1:3">
      <c r="A1673" s="150">
        <v>5204</v>
      </c>
      <c r="B1673" s="150">
        <v>33</v>
      </c>
      <c r="C1673" s="149" t="str">
        <f t="shared" si="26"/>
        <v>SA</v>
      </c>
    </row>
    <row r="1674" spans="1:3">
      <c r="A1674" s="150">
        <v>5210</v>
      </c>
      <c r="B1674" s="150">
        <v>33</v>
      </c>
      <c r="C1674" s="149" t="str">
        <f t="shared" si="26"/>
        <v>SA</v>
      </c>
    </row>
    <row r="1675" spans="1:3">
      <c r="A1675" s="150">
        <v>5211</v>
      </c>
      <c r="B1675" s="150">
        <v>33</v>
      </c>
      <c r="C1675" s="149" t="str">
        <f t="shared" si="26"/>
        <v>SA</v>
      </c>
    </row>
    <row r="1676" spans="1:3">
      <c r="A1676" s="150">
        <v>5212</v>
      </c>
      <c r="B1676" s="150">
        <v>33</v>
      </c>
      <c r="C1676" s="149" t="str">
        <f t="shared" si="26"/>
        <v>SA</v>
      </c>
    </row>
    <row r="1677" spans="1:3">
      <c r="A1677" s="150">
        <v>5213</v>
      </c>
      <c r="B1677" s="150">
        <v>33</v>
      </c>
      <c r="C1677" s="149" t="str">
        <f t="shared" si="26"/>
        <v>SA</v>
      </c>
    </row>
    <row r="1678" spans="1:3">
      <c r="A1678" s="150">
        <v>5214</v>
      </c>
      <c r="B1678" s="150">
        <v>33</v>
      </c>
      <c r="C1678" s="149" t="str">
        <f t="shared" si="26"/>
        <v>SA</v>
      </c>
    </row>
    <row r="1679" spans="1:3">
      <c r="A1679" s="150">
        <v>5220</v>
      </c>
      <c r="B1679" s="150">
        <v>33</v>
      </c>
      <c r="C1679" s="149" t="str">
        <f t="shared" si="26"/>
        <v>SA</v>
      </c>
    </row>
    <row r="1680" spans="1:3">
      <c r="A1680" s="150">
        <v>5221</v>
      </c>
      <c r="B1680" s="150">
        <v>33</v>
      </c>
      <c r="C1680" s="149" t="str">
        <f t="shared" si="26"/>
        <v>SA</v>
      </c>
    </row>
    <row r="1681" spans="1:3">
      <c r="A1681" s="150">
        <v>5222</v>
      </c>
      <c r="B1681" s="150">
        <v>33</v>
      </c>
      <c r="C1681" s="149" t="str">
        <f t="shared" si="26"/>
        <v>SA</v>
      </c>
    </row>
    <row r="1682" spans="1:3">
      <c r="A1682" s="150">
        <v>5223</v>
      </c>
      <c r="B1682" s="150">
        <v>33</v>
      </c>
      <c r="C1682" s="149" t="str">
        <f t="shared" si="26"/>
        <v>SA</v>
      </c>
    </row>
    <row r="1683" spans="1:3">
      <c r="A1683" s="150">
        <v>5231</v>
      </c>
      <c r="B1683" s="150">
        <v>33</v>
      </c>
      <c r="C1683" s="149" t="str">
        <f t="shared" si="26"/>
        <v>SA</v>
      </c>
    </row>
    <row r="1684" spans="1:3">
      <c r="A1684" s="150">
        <v>5232</v>
      </c>
      <c r="B1684" s="150">
        <v>33</v>
      </c>
      <c r="C1684" s="149" t="str">
        <f t="shared" si="26"/>
        <v>SA</v>
      </c>
    </row>
    <row r="1685" spans="1:3">
      <c r="A1685" s="150">
        <v>5233</v>
      </c>
      <c r="B1685" s="150">
        <v>33</v>
      </c>
      <c r="C1685" s="149" t="str">
        <f t="shared" si="26"/>
        <v>SA</v>
      </c>
    </row>
    <row r="1686" spans="1:3">
      <c r="A1686" s="150">
        <v>5234</v>
      </c>
      <c r="B1686" s="150">
        <v>33</v>
      </c>
      <c r="C1686" s="149" t="str">
        <f t="shared" si="26"/>
        <v>SA</v>
      </c>
    </row>
    <row r="1687" spans="1:3">
      <c r="A1687" s="150">
        <v>5235</v>
      </c>
      <c r="B1687" s="150">
        <v>33</v>
      </c>
      <c r="C1687" s="149" t="str">
        <f t="shared" si="26"/>
        <v>SA</v>
      </c>
    </row>
    <row r="1688" spans="1:3">
      <c r="A1688" s="150">
        <v>5236</v>
      </c>
      <c r="B1688" s="150">
        <v>33</v>
      </c>
      <c r="C1688" s="149" t="str">
        <f t="shared" si="26"/>
        <v>SA</v>
      </c>
    </row>
    <row r="1689" spans="1:3">
      <c r="A1689" s="150">
        <v>5237</v>
      </c>
      <c r="B1689" s="150">
        <v>33</v>
      </c>
      <c r="C1689" s="149" t="str">
        <f t="shared" si="26"/>
        <v>SA</v>
      </c>
    </row>
    <row r="1690" spans="1:3">
      <c r="A1690" s="150">
        <v>5238</v>
      </c>
      <c r="B1690" s="150">
        <v>33</v>
      </c>
      <c r="C1690" s="149" t="str">
        <f t="shared" si="26"/>
        <v>SA</v>
      </c>
    </row>
    <row r="1691" spans="1:3">
      <c r="A1691" s="150">
        <v>5240</v>
      </c>
      <c r="B1691" s="150">
        <v>33</v>
      </c>
      <c r="C1691" s="149" t="str">
        <f t="shared" si="26"/>
        <v>SA</v>
      </c>
    </row>
    <row r="1692" spans="1:3">
      <c r="A1692" s="150">
        <v>5241</v>
      </c>
      <c r="B1692" s="150">
        <v>33</v>
      </c>
      <c r="C1692" s="149" t="str">
        <f t="shared" si="26"/>
        <v>SA</v>
      </c>
    </row>
    <row r="1693" spans="1:3">
      <c r="A1693" s="150">
        <v>5242</v>
      </c>
      <c r="B1693" s="150">
        <v>33</v>
      </c>
      <c r="C1693" s="149" t="str">
        <f t="shared" si="26"/>
        <v>SA</v>
      </c>
    </row>
    <row r="1694" spans="1:3">
      <c r="A1694" s="150">
        <v>5243</v>
      </c>
      <c r="B1694" s="150">
        <v>33</v>
      </c>
      <c r="C1694" s="149" t="str">
        <f t="shared" si="26"/>
        <v>SA</v>
      </c>
    </row>
    <row r="1695" spans="1:3">
      <c r="A1695" s="150">
        <v>5244</v>
      </c>
      <c r="B1695" s="150">
        <v>33</v>
      </c>
      <c r="C1695" s="149" t="str">
        <f t="shared" si="26"/>
        <v>SA</v>
      </c>
    </row>
    <row r="1696" spans="1:3">
      <c r="A1696" s="150">
        <v>5245</v>
      </c>
      <c r="B1696" s="150">
        <v>33</v>
      </c>
      <c r="C1696" s="149" t="str">
        <f t="shared" si="26"/>
        <v>SA</v>
      </c>
    </row>
    <row r="1697" spans="1:3">
      <c r="A1697" s="150">
        <v>5250</v>
      </c>
      <c r="B1697" s="150">
        <v>33</v>
      </c>
      <c r="C1697" s="149" t="str">
        <f t="shared" si="26"/>
        <v>SA</v>
      </c>
    </row>
    <row r="1698" spans="1:3">
      <c r="A1698" s="150">
        <v>5251</v>
      </c>
      <c r="B1698" s="150">
        <v>33</v>
      </c>
      <c r="C1698" s="149" t="str">
        <f t="shared" si="26"/>
        <v>SA</v>
      </c>
    </row>
    <row r="1699" spans="1:3">
      <c r="A1699" s="150">
        <v>5252</v>
      </c>
      <c r="B1699" s="150">
        <v>33</v>
      </c>
      <c r="C1699" s="149" t="str">
        <f t="shared" si="26"/>
        <v>SA</v>
      </c>
    </row>
    <row r="1700" spans="1:3">
      <c r="A1700" s="150">
        <v>5253</v>
      </c>
      <c r="B1700" s="150">
        <v>33</v>
      </c>
      <c r="C1700" s="149" t="str">
        <f t="shared" si="26"/>
        <v>SA</v>
      </c>
    </row>
    <row r="1701" spans="1:3">
      <c r="A1701" s="150">
        <v>5254</v>
      </c>
      <c r="B1701" s="150">
        <v>33</v>
      </c>
      <c r="C1701" s="149" t="str">
        <f t="shared" si="26"/>
        <v>SA</v>
      </c>
    </row>
    <row r="1702" spans="1:3">
      <c r="A1702" s="150">
        <v>5255</v>
      </c>
      <c r="B1702" s="150">
        <v>33</v>
      </c>
      <c r="C1702" s="149" t="str">
        <f t="shared" si="26"/>
        <v>SA</v>
      </c>
    </row>
    <row r="1703" spans="1:3">
      <c r="A1703" s="150">
        <v>5256</v>
      </c>
      <c r="B1703" s="150">
        <v>33</v>
      </c>
      <c r="C1703" s="149" t="str">
        <f t="shared" si="26"/>
        <v>SA</v>
      </c>
    </row>
    <row r="1704" spans="1:3">
      <c r="A1704" s="150">
        <v>5303</v>
      </c>
      <c r="B1704" s="150">
        <v>33</v>
      </c>
      <c r="C1704" s="149" t="str">
        <f t="shared" si="26"/>
        <v>SA</v>
      </c>
    </row>
    <row r="1705" spans="1:3">
      <c r="A1705" s="150">
        <v>5350</v>
      </c>
      <c r="B1705" s="150">
        <v>33</v>
      </c>
      <c r="C1705" s="149" t="str">
        <f t="shared" si="26"/>
        <v>SA</v>
      </c>
    </row>
    <row r="1706" spans="1:3">
      <c r="A1706" s="150">
        <v>5351</v>
      </c>
      <c r="B1706" s="150">
        <v>33</v>
      </c>
      <c r="C1706" s="149" t="str">
        <f t="shared" si="26"/>
        <v>SA</v>
      </c>
    </row>
    <row r="1707" spans="1:3">
      <c r="A1707" s="150">
        <v>5352</v>
      </c>
      <c r="B1707" s="150">
        <v>33</v>
      </c>
      <c r="C1707" s="149" t="str">
        <f t="shared" si="26"/>
        <v>SA</v>
      </c>
    </row>
    <row r="1708" spans="1:3">
      <c r="A1708" s="150">
        <v>5353</v>
      </c>
      <c r="B1708" s="150">
        <v>33</v>
      </c>
      <c r="C1708" s="149" t="str">
        <f t="shared" si="26"/>
        <v>SA</v>
      </c>
    </row>
    <row r="1709" spans="1:3">
      <c r="A1709" s="150">
        <v>5355</v>
      </c>
      <c r="B1709" s="150">
        <v>33</v>
      </c>
      <c r="C1709" s="149" t="str">
        <f t="shared" si="26"/>
        <v>SA</v>
      </c>
    </row>
    <row r="1710" spans="1:3">
      <c r="A1710" s="150">
        <v>5360</v>
      </c>
      <c r="B1710" s="150">
        <v>33</v>
      </c>
      <c r="C1710" s="149" t="str">
        <f t="shared" si="26"/>
        <v>SA</v>
      </c>
    </row>
    <row r="1711" spans="1:3">
      <c r="A1711" s="150">
        <v>5371</v>
      </c>
      <c r="B1711" s="150">
        <v>33</v>
      </c>
      <c r="C1711" s="149" t="str">
        <f t="shared" si="26"/>
        <v>SA</v>
      </c>
    </row>
    <row r="1712" spans="1:3">
      <c r="A1712" s="150">
        <v>5372</v>
      </c>
      <c r="B1712" s="150">
        <v>33</v>
      </c>
      <c r="C1712" s="149" t="str">
        <f t="shared" si="26"/>
        <v>SA</v>
      </c>
    </row>
    <row r="1713" spans="1:3">
      <c r="A1713" s="150">
        <v>5501</v>
      </c>
      <c r="B1713" s="150">
        <v>33</v>
      </c>
      <c r="C1713" s="149" t="str">
        <f t="shared" si="26"/>
        <v>SA</v>
      </c>
    </row>
    <row r="1714" spans="1:3">
      <c r="A1714" s="150">
        <v>5552</v>
      </c>
      <c r="B1714" s="150">
        <v>33</v>
      </c>
      <c r="C1714" s="149" t="str">
        <f t="shared" si="26"/>
        <v>SA</v>
      </c>
    </row>
    <row r="1715" spans="1:3">
      <c r="A1715" s="150">
        <v>5554</v>
      </c>
      <c r="B1715" s="150">
        <v>33</v>
      </c>
      <c r="C1715" s="149" t="str">
        <f t="shared" si="26"/>
        <v>SA</v>
      </c>
    </row>
    <row r="1716" spans="1:3">
      <c r="A1716" s="150">
        <v>5555</v>
      </c>
      <c r="B1716" s="150">
        <v>33</v>
      </c>
      <c r="C1716" s="149" t="str">
        <f t="shared" si="26"/>
        <v>SA</v>
      </c>
    </row>
    <row r="1717" spans="1:3">
      <c r="A1717" s="150">
        <v>5556</v>
      </c>
      <c r="B1717" s="150">
        <v>33</v>
      </c>
      <c r="C1717" s="149" t="str">
        <f t="shared" si="26"/>
        <v>SA</v>
      </c>
    </row>
    <row r="1718" spans="1:3">
      <c r="A1718" s="150">
        <v>5558</v>
      </c>
      <c r="B1718" s="150">
        <v>33</v>
      </c>
      <c r="C1718" s="149" t="str">
        <f t="shared" si="26"/>
        <v>SA</v>
      </c>
    </row>
    <row r="1719" spans="1:3">
      <c r="A1719" s="150">
        <v>5570</v>
      </c>
      <c r="B1719" s="150">
        <v>33</v>
      </c>
      <c r="C1719" s="149" t="str">
        <f t="shared" si="26"/>
        <v>SA</v>
      </c>
    </row>
    <row r="1720" spans="1:3">
      <c r="A1720" s="150">
        <v>5571</v>
      </c>
      <c r="B1720" s="150">
        <v>33</v>
      </c>
      <c r="C1720" s="149" t="str">
        <f t="shared" si="26"/>
        <v>SA</v>
      </c>
    </row>
    <row r="1721" spans="1:3">
      <c r="A1721" s="150">
        <v>5572</v>
      </c>
      <c r="B1721" s="150">
        <v>33</v>
      </c>
      <c r="C1721" s="149" t="str">
        <f t="shared" si="26"/>
        <v>SA</v>
      </c>
    </row>
    <row r="1722" spans="1:3">
      <c r="A1722" s="150">
        <v>5573</v>
      </c>
      <c r="B1722" s="150">
        <v>33</v>
      </c>
      <c r="C1722" s="149" t="str">
        <f t="shared" si="26"/>
        <v>SA</v>
      </c>
    </row>
    <row r="1723" spans="1:3">
      <c r="A1723" s="150">
        <v>5575</v>
      </c>
      <c r="B1723" s="150">
        <v>33</v>
      </c>
      <c r="C1723" s="149" t="str">
        <f t="shared" si="26"/>
        <v>SA</v>
      </c>
    </row>
    <row r="1724" spans="1:3">
      <c r="A1724" s="150">
        <v>5576</v>
      </c>
      <c r="B1724" s="150">
        <v>33</v>
      </c>
      <c r="C1724" s="149" t="str">
        <f t="shared" si="26"/>
        <v>SA</v>
      </c>
    </row>
    <row r="1725" spans="1:3">
      <c r="A1725" s="150">
        <v>5577</v>
      </c>
      <c r="B1725" s="150">
        <v>33</v>
      </c>
      <c r="C1725" s="149" t="str">
        <f t="shared" si="26"/>
        <v>SA</v>
      </c>
    </row>
    <row r="1726" spans="1:3">
      <c r="A1726" s="150">
        <v>5580</v>
      </c>
      <c r="B1726" s="150">
        <v>33</v>
      </c>
      <c r="C1726" s="149" t="str">
        <f t="shared" si="26"/>
        <v>SA</v>
      </c>
    </row>
    <row r="1727" spans="1:3">
      <c r="A1727" s="150">
        <v>5581</v>
      </c>
      <c r="B1727" s="150">
        <v>33</v>
      </c>
      <c r="C1727" s="149" t="str">
        <f t="shared" si="26"/>
        <v>SA</v>
      </c>
    </row>
    <row r="1728" spans="1:3">
      <c r="A1728" s="150">
        <v>5582</v>
      </c>
      <c r="B1728" s="150">
        <v>33</v>
      </c>
      <c r="C1728" s="149" t="str">
        <f t="shared" si="26"/>
        <v>SA</v>
      </c>
    </row>
    <row r="1729" spans="1:3">
      <c r="A1729" s="150">
        <v>5583</v>
      </c>
      <c r="B1729" s="150">
        <v>33</v>
      </c>
      <c r="C1729" s="149" t="str">
        <f t="shared" si="26"/>
        <v>SA</v>
      </c>
    </row>
    <row r="1730" spans="1:3">
      <c r="A1730" s="150">
        <v>5800</v>
      </c>
      <c r="B1730" s="150">
        <v>33</v>
      </c>
      <c r="C1730" s="149" t="str">
        <f t="shared" ref="C1730:C1793" si="27">IF(OR(A1730&lt;=299,AND(A1730&lt;3000,A1730&gt;=1000)),"NSW",IF(AND(A1730&lt;=999,A1730&gt;=800),"NT",IF(OR(AND(A1730&lt;=8999,A1730&gt;=8000),AND(A1730&lt;=3999,A1730&gt;=3000)),"VIC",IF(OR(AND(A1730&lt;=9999,A1730&gt;=9000),AND(A1730&lt;=4999,A1730&gt;=4000)),"QLD",IF(AND(A1730&lt;=5999,A1730&gt;=5000),"SA",IF(AND(A1730&lt;=6999,A1730&gt;=6000),"WA","TAS"))))))</f>
        <v>SA</v>
      </c>
    </row>
    <row r="1731" spans="1:3">
      <c r="A1731" s="150">
        <v>5810</v>
      </c>
      <c r="B1731" s="150">
        <v>33</v>
      </c>
      <c r="C1731" s="149" t="str">
        <f t="shared" si="27"/>
        <v>SA</v>
      </c>
    </row>
    <row r="1732" spans="1:3">
      <c r="A1732" s="150">
        <v>5839</v>
      </c>
      <c r="B1732" s="150">
        <v>33</v>
      </c>
      <c r="C1732" s="149" t="str">
        <f t="shared" si="27"/>
        <v>SA</v>
      </c>
    </row>
    <row r="1733" spans="1:3">
      <c r="A1733" s="150">
        <v>5880</v>
      </c>
      <c r="B1733" s="150">
        <v>33</v>
      </c>
      <c r="C1733" s="149" t="str">
        <f t="shared" si="27"/>
        <v>SA</v>
      </c>
    </row>
    <row r="1734" spans="1:3">
      <c r="A1734" s="150">
        <v>5881</v>
      </c>
      <c r="B1734" s="150">
        <v>33</v>
      </c>
      <c r="C1734" s="149" t="str">
        <f t="shared" si="27"/>
        <v>SA</v>
      </c>
    </row>
    <row r="1735" spans="1:3">
      <c r="A1735" s="150">
        <v>5882</v>
      </c>
      <c r="B1735" s="150">
        <v>33</v>
      </c>
      <c r="C1735" s="149" t="str">
        <f t="shared" si="27"/>
        <v>SA</v>
      </c>
    </row>
    <row r="1736" spans="1:3">
      <c r="A1736" s="150">
        <v>5883</v>
      </c>
      <c r="B1736" s="150">
        <v>33</v>
      </c>
      <c r="C1736" s="149" t="str">
        <f t="shared" si="27"/>
        <v>SA</v>
      </c>
    </row>
    <row r="1737" spans="1:3">
      <c r="A1737" s="150">
        <v>5884</v>
      </c>
      <c r="B1737" s="150">
        <v>33</v>
      </c>
      <c r="C1737" s="149" t="str">
        <f t="shared" si="27"/>
        <v>SA</v>
      </c>
    </row>
    <row r="1738" spans="1:3">
      <c r="A1738" s="150">
        <v>5885</v>
      </c>
      <c r="B1738" s="150">
        <v>33</v>
      </c>
      <c r="C1738" s="149" t="str">
        <f t="shared" si="27"/>
        <v>SA</v>
      </c>
    </row>
    <row r="1739" spans="1:3">
      <c r="A1739" s="150">
        <v>5886</v>
      </c>
      <c r="B1739" s="150">
        <v>33</v>
      </c>
      <c r="C1739" s="149" t="str">
        <f t="shared" si="27"/>
        <v>SA</v>
      </c>
    </row>
    <row r="1740" spans="1:3">
      <c r="A1740" s="150">
        <v>5887</v>
      </c>
      <c r="B1740" s="150">
        <v>33</v>
      </c>
      <c r="C1740" s="149" t="str">
        <f t="shared" si="27"/>
        <v>SA</v>
      </c>
    </row>
    <row r="1741" spans="1:3">
      <c r="A1741" s="150">
        <v>5888</v>
      </c>
      <c r="B1741" s="150">
        <v>33</v>
      </c>
      <c r="C1741" s="149" t="str">
        <f t="shared" si="27"/>
        <v>SA</v>
      </c>
    </row>
    <row r="1742" spans="1:3">
      <c r="A1742" s="150">
        <v>5889</v>
      </c>
      <c r="B1742" s="150">
        <v>33</v>
      </c>
      <c r="C1742" s="149" t="str">
        <f t="shared" si="27"/>
        <v>SA</v>
      </c>
    </row>
    <row r="1743" spans="1:3">
      <c r="A1743" s="150">
        <v>5942</v>
      </c>
      <c r="B1743" s="150">
        <v>33</v>
      </c>
      <c r="C1743" s="149" t="str">
        <f t="shared" si="27"/>
        <v>SA</v>
      </c>
    </row>
    <row r="1744" spans="1:3">
      <c r="A1744" s="150">
        <v>5950</v>
      </c>
      <c r="B1744" s="150">
        <v>33</v>
      </c>
      <c r="C1744" s="149" t="str">
        <f t="shared" si="27"/>
        <v>SA</v>
      </c>
    </row>
    <row r="1745" spans="1:3">
      <c r="A1745" s="150">
        <v>5259</v>
      </c>
      <c r="B1745" s="150">
        <v>34</v>
      </c>
      <c r="C1745" s="149" t="str">
        <f t="shared" si="27"/>
        <v>SA</v>
      </c>
    </row>
    <row r="1746" spans="1:3">
      <c r="A1746" s="150">
        <v>5260</v>
      </c>
      <c r="B1746" s="150">
        <v>34</v>
      </c>
      <c r="C1746" s="149" t="str">
        <f t="shared" si="27"/>
        <v>SA</v>
      </c>
    </row>
    <row r="1747" spans="1:3">
      <c r="A1747" s="150">
        <v>5261</v>
      </c>
      <c r="B1747" s="150">
        <v>34</v>
      </c>
      <c r="C1747" s="149" t="str">
        <f t="shared" si="27"/>
        <v>SA</v>
      </c>
    </row>
    <row r="1748" spans="1:3">
      <c r="A1748" s="150">
        <v>5264</v>
      </c>
      <c r="B1748" s="150">
        <v>34</v>
      </c>
      <c r="C1748" s="149" t="str">
        <f t="shared" si="27"/>
        <v>SA</v>
      </c>
    </row>
    <row r="1749" spans="1:3">
      <c r="A1749" s="150">
        <v>5265</v>
      </c>
      <c r="B1749" s="150">
        <v>34</v>
      </c>
      <c r="C1749" s="149" t="str">
        <f t="shared" si="27"/>
        <v>SA</v>
      </c>
    </row>
    <row r="1750" spans="1:3">
      <c r="A1750" s="150">
        <v>5266</v>
      </c>
      <c r="B1750" s="150">
        <v>34</v>
      </c>
      <c r="C1750" s="149" t="str">
        <f t="shared" si="27"/>
        <v>SA</v>
      </c>
    </row>
    <row r="1751" spans="1:3">
      <c r="A1751" s="150">
        <v>5301</v>
      </c>
      <c r="B1751" s="150">
        <v>34</v>
      </c>
      <c r="C1751" s="149" t="str">
        <f t="shared" si="27"/>
        <v>SA</v>
      </c>
    </row>
    <row r="1752" spans="1:3">
      <c r="A1752" s="150">
        <v>5302</v>
      </c>
      <c r="B1752" s="150">
        <v>34</v>
      </c>
      <c r="C1752" s="149" t="str">
        <f t="shared" si="27"/>
        <v>SA</v>
      </c>
    </row>
    <row r="1753" spans="1:3">
      <c r="A1753" s="150">
        <v>5304</v>
      </c>
      <c r="B1753" s="150">
        <v>34</v>
      </c>
      <c r="C1753" s="149" t="str">
        <f t="shared" si="27"/>
        <v>SA</v>
      </c>
    </row>
    <row r="1754" spans="1:3">
      <c r="A1754" s="150">
        <v>5306</v>
      </c>
      <c r="B1754" s="150">
        <v>34</v>
      </c>
      <c r="C1754" s="149" t="str">
        <f t="shared" si="27"/>
        <v>SA</v>
      </c>
    </row>
    <row r="1755" spans="1:3">
      <c r="A1755" s="150">
        <v>5307</v>
      </c>
      <c r="B1755" s="150">
        <v>34</v>
      </c>
      <c r="C1755" s="149" t="str">
        <f t="shared" si="27"/>
        <v>SA</v>
      </c>
    </row>
    <row r="1756" spans="1:3">
      <c r="A1756" s="150">
        <v>5308</v>
      </c>
      <c r="B1756" s="150">
        <v>34</v>
      </c>
      <c r="C1756" s="149" t="str">
        <f t="shared" si="27"/>
        <v>SA</v>
      </c>
    </row>
    <row r="1757" spans="1:3">
      <c r="A1757" s="150">
        <v>5309</v>
      </c>
      <c r="B1757" s="150">
        <v>34</v>
      </c>
      <c r="C1757" s="149" t="str">
        <f t="shared" si="27"/>
        <v>SA</v>
      </c>
    </row>
    <row r="1758" spans="1:3">
      <c r="A1758" s="150">
        <v>5310</v>
      </c>
      <c r="B1758" s="150">
        <v>34</v>
      </c>
      <c r="C1758" s="149" t="str">
        <f t="shared" si="27"/>
        <v>SA</v>
      </c>
    </row>
    <row r="1759" spans="1:3">
      <c r="A1759" s="150">
        <v>5311</v>
      </c>
      <c r="B1759" s="150">
        <v>34</v>
      </c>
      <c r="C1759" s="149" t="str">
        <f t="shared" si="27"/>
        <v>SA</v>
      </c>
    </row>
    <row r="1760" spans="1:3">
      <c r="A1760" s="150">
        <v>5312</v>
      </c>
      <c r="B1760" s="150">
        <v>34</v>
      </c>
      <c r="C1760" s="149" t="str">
        <f t="shared" si="27"/>
        <v>SA</v>
      </c>
    </row>
    <row r="1761" spans="1:3">
      <c r="A1761" s="150">
        <v>5320</v>
      </c>
      <c r="B1761" s="150">
        <v>34</v>
      </c>
      <c r="C1761" s="149" t="str">
        <f t="shared" si="27"/>
        <v>SA</v>
      </c>
    </row>
    <row r="1762" spans="1:3">
      <c r="A1762" s="150">
        <v>5321</v>
      </c>
      <c r="B1762" s="150">
        <v>34</v>
      </c>
      <c r="C1762" s="149" t="str">
        <f t="shared" si="27"/>
        <v>SA</v>
      </c>
    </row>
    <row r="1763" spans="1:3">
      <c r="A1763" s="150">
        <v>5322</v>
      </c>
      <c r="B1763" s="150">
        <v>34</v>
      </c>
      <c r="C1763" s="149" t="str">
        <f t="shared" si="27"/>
        <v>SA</v>
      </c>
    </row>
    <row r="1764" spans="1:3">
      <c r="A1764" s="150">
        <v>5330</v>
      </c>
      <c r="B1764" s="150">
        <v>34</v>
      </c>
      <c r="C1764" s="149" t="str">
        <f t="shared" si="27"/>
        <v>SA</v>
      </c>
    </row>
    <row r="1765" spans="1:3">
      <c r="A1765" s="150">
        <v>5331</v>
      </c>
      <c r="B1765" s="150">
        <v>34</v>
      </c>
      <c r="C1765" s="149" t="str">
        <f t="shared" si="27"/>
        <v>SA</v>
      </c>
    </row>
    <row r="1766" spans="1:3">
      <c r="A1766" s="150">
        <v>5332</v>
      </c>
      <c r="B1766" s="150">
        <v>34</v>
      </c>
      <c r="C1766" s="149" t="str">
        <f t="shared" si="27"/>
        <v>SA</v>
      </c>
    </row>
    <row r="1767" spans="1:3">
      <c r="A1767" s="150">
        <v>5333</v>
      </c>
      <c r="B1767" s="150">
        <v>34</v>
      </c>
      <c r="C1767" s="149" t="str">
        <f t="shared" si="27"/>
        <v>SA</v>
      </c>
    </row>
    <row r="1768" spans="1:3">
      <c r="A1768" s="150">
        <v>5340</v>
      </c>
      <c r="B1768" s="150">
        <v>34</v>
      </c>
      <c r="C1768" s="149" t="str">
        <f t="shared" si="27"/>
        <v>SA</v>
      </c>
    </row>
    <row r="1769" spans="1:3">
      <c r="A1769" s="150">
        <v>5341</v>
      </c>
      <c r="B1769" s="150">
        <v>34</v>
      </c>
      <c r="C1769" s="149" t="str">
        <f t="shared" si="27"/>
        <v>SA</v>
      </c>
    </row>
    <row r="1770" spans="1:3">
      <c r="A1770" s="150">
        <v>5342</v>
      </c>
      <c r="B1770" s="150">
        <v>34</v>
      </c>
      <c r="C1770" s="149" t="str">
        <f t="shared" si="27"/>
        <v>SA</v>
      </c>
    </row>
    <row r="1771" spans="1:3">
      <c r="A1771" s="150">
        <v>5343</v>
      </c>
      <c r="B1771" s="150">
        <v>34</v>
      </c>
      <c r="C1771" s="149" t="str">
        <f t="shared" si="27"/>
        <v>SA</v>
      </c>
    </row>
    <row r="1772" spans="1:3">
      <c r="A1772" s="150">
        <v>5344</v>
      </c>
      <c r="B1772" s="150">
        <v>34</v>
      </c>
      <c r="C1772" s="149" t="str">
        <f t="shared" si="27"/>
        <v>SA</v>
      </c>
    </row>
    <row r="1773" spans="1:3">
      <c r="A1773" s="150">
        <v>5345</v>
      </c>
      <c r="B1773" s="150">
        <v>34</v>
      </c>
      <c r="C1773" s="149" t="str">
        <f t="shared" si="27"/>
        <v>SA</v>
      </c>
    </row>
    <row r="1774" spans="1:3">
      <c r="A1774" s="150">
        <v>5346</v>
      </c>
      <c r="B1774" s="150">
        <v>34</v>
      </c>
      <c r="C1774" s="149" t="str">
        <f t="shared" si="27"/>
        <v>SA</v>
      </c>
    </row>
    <row r="1775" spans="1:3">
      <c r="A1775" s="150">
        <v>5354</v>
      </c>
      <c r="B1775" s="150">
        <v>34</v>
      </c>
      <c r="C1775" s="149" t="str">
        <f t="shared" si="27"/>
        <v>SA</v>
      </c>
    </row>
    <row r="1776" spans="1:3">
      <c r="A1776" s="150">
        <v>5356</v>
      </c>
      <c r="B1776" s="150">
        <v>34</v>
      </c>
      <c r="C1776" s="149" t="str">
        <f t="shared" si="27"/>
        <v>SA</v>
      </c>
    </row>
    <row r="1777" spans="1:3">
      <c r="A1777" s="150">
        <v>5357</v>
      </c>
      <c r="B1777" s="150">
        <v>34</v>
      </c>
      <c r="C1777" s="149" t="str">
        <f t="shared" si="27"/>
        <v>SA</v>
      </c>
    </row>
    <row r="1778" spans="1:3">
      <c r="A1778" s="150">
        <v>5262</v>
      </c>
      <c r="B1778" s="150">
        <v>35</v>
      </c>
      <c r="C1778" s="149" t="str">
        <f t="shared" si="27"/>
        <v>SA</v>
      </c>
    </row>
    <row r="1779" spans="1:3">
      <c r="A1779" s="150">
        <v>5263</v>
      </c>
      <c r="B1779" s="150">
        <v>35</v>
      </c>
      <c r="C1779" s="149" t="str">
        <f t="shared" si="27"/>
        <v>SA</v>
      </c>
    </row>
    <row r="1780" spans="1:3">
      <c r="A1780" s="150">
        <v>5267</v>
      </c>
      <c r="B1780" s="150">
        <v>35</v>
      </c>
      <c r="C1780" s="149" t="str">
        <f t="shared" si="27"/>
        <v>SA</v>
      </c>
    </row>
    <row r="1781" spans="1:3">
      <c r="A1781" s="150">
        <v>5268</v>
      </c>
      <c r="B1781" s="150">
        <v>35</v>
      </c>
      <c r="C1781" s="149" t="str">
        <f t="shared" si="27"/>
        <v>SA</v>
      </c>
    </row>
    <row r="1782" spans="1:3">
      <c r="A1782" s="150">
        <v>5269</v>
      </c>
      <c r="B1782" s="150">
        <v>35</v>
      </c>
      <c r="C1782" s="149" t="str">
        <f t="shared" si="27"/>
        <v>SA</v>
      </c>
    </row>
    <row r="1783" spans="1:3">
      <c r="A1783" s="150">
        <v>5270</v>
      </c>
      <c r="B1783" s="150">
        <v>35</v>
      </c>
      <c r="C1783" s="149" t="str">
        <f t="shared" si="27"/>
        <v>SA</v>
      </c>
    </row>
    <row r="1784" spans="1:3">
      <c r="A1784" s="150">
        <v>5271</v>
      </c>
      <c r="B1784" s="150">
        <v>35</v>
      </c>
      <c r="C1784" s="149" t="str">
        <f t="shared" si="27"/>
        <v>SA</v>
      </c>
    </row>
    <row r="1785" spans="1:3">
      <c r="A1785" s="150">
        <v>5272</v>
      </c>
      <c r="B1785" s="150">
        <v>35</v>
      </c>
      <c r="C1785" s="149" t="str">
        <f t="shared" si="27"/>
        <v>SA</v>
      </c>
    </row>
    <row r="1786" spans="1:3">
      <c r="A1786" s="150">
        <v>5273</v>
      </c>
      <c r="B1786" s="150">
        <v>35</v>
      </c>
      <c r="C1786" s="149" t="str">
        <f t="shared" si="27"/>
        <v>SA</v>
      </c>
    </row>
    <row r="1787" spans="1:3">
      <c r="A1787" s="150">
        <v>5275</v>
      </c>
      <c r="B1787" s="150">
        <v>35</v>
      </c>
      <c r="C1787" s="149" t="str">
        <f t="shared" si="27"/>
        <v>SA</v>
      </c>
    </row>
    <row r="1788" spans="1:3">
      <c r="A1788" s="150">
        <v>5276</v>
      </c>
      <c r="B1788" s="150">
        <v>35</v>
      </c>
      <c r="C1788" s="149" t="str">
        <f t="shared" si="27"/>
        <v>SA</v>
      </c>
    </row>
    <row r="1789" spans="1:3">
      <c r="A1789" s="150">
        <v>5277</v>
      </c>
      <c r="B1789" s="150">
        <v>35</v>
      </c>
      <c r="C1789" s="149" t="str">
        <f t="shared" si="27"/>
        <v>SA</v>
      </c>
    </row>
    <row r="1790" spans="1:3">
      <c r="A1790" s="150">
        <v>5278</v>
      </c>
      <c r="B1790" s="150">
        <v>35</v>
      </c>
      <c r="C1790" s="149" t="str">
        <f t="shared" si="27"/>
        <v>SA</v>
      </c>
    </row>
    <row r="1791" spans="1:3">
      <c r="A1791" s="150">
        <v>5279</v>
      </c>
      <c r="B1791" s="150">
        <v>35</v>
      </c>
      <c r="C1791" s="149" t="str">
        <f t="shared" si="27"/>
        <v>SA</v>
      </c>
    </row>
    <row r="1792" spans="1:3">
      <c r="A1792" s="150">
        <v>5280</v>
      </c>
      <c r="B1792" s="150">
        <v>35</v>
      </c>
      <c r="C1792" s="149" t="str">
        <f t="shared" si="27"/>
        <v>SA</v>
      </c>
    </row>
    <row r="1793" spans="1:3">
      <c r="A1793" s="150">
        <v>5290</v>
      </c>
      <c r="B1793" s="150">
        <v>35</v>
      </c>
      <c r="C1793" s="149" t="str">
        <f t="shared" si="27"/>
        <v>SA</v>
      </c>
    </row>
    <row r="1794" spans="1:3">
      <c r="A1794" s="150">
        <v>5291</v>
      </c>
      <c r="B1794" s="150">
        <v>35</v>
      </c>
      <c r="C1794" s="149" t="str">
        <f t="shared" ref="C1794:C1857" si="28">IF(OR(A1794&lt;=299,AND(A1794&lt;3000,A1794&gt;=1000)),"NSW",IF(AND(A1794&lt;=999,A1794&gt;=800),"NT",IF(OR(AND(A1794&lt;=8999,A1794&gt;=8000),AND(A1794&lt;=3999,A1794&gt;=3000)),"VIC",IF(OR(AND(A1794&lt;=9999,A1794&gt;=9000),AND(A1794&lt;=4999,A1794&gt;=4000)),"QLD",IF(AND(A1794&lt;=5999,A1794&gt;=5000),"SA",IF(AND(A1794&lt;=6999,A1794&gt;=6000),"WA","TAS"))))))</f>
        <v>SA</v>
      </c>
    </row>
    <row r="1795" spans="1:3">
      <c r="A1795" s="150">
        <v>4874</v>
      </c>
      <c r="B1795" s="150">
        <v>36</v>
      </c>
      <c r="C1795" s="149" t="str">
        <f t="shared" si="28"/>
        <v>QLD</v>
      </c>
    </row>
    <row r="1796" spans="1:3">
      <c r="A1796" s="150">
        <v>4875</v>
      </c>
      <c r="B1796" s="150">
        <v>36</v>
      </c>
      <c r="C1796" s="149" t="str">
        <f t="shared" si="28"/>
        <v>QLD</v>
      </c>
    </row>
    <row r="1797" spans="1:3">
      <c r="A1797" s="150">
        <v>4876</v>
      </c>
      <c r="B1797" s="150">
        <v>36</v>
      </c>
      <c r="C1797" s="149" t="str">
        <f t="shared" si="28"/>
        <v>QLD</v>
      </c>
    </row>
    <row r="1798" spans="1:3">
      <c r="A1798" s="150">
        <v>4820</v>
      </c>
      <c r="B1798" s="150">
        <v>38</v>
      </c>
      <c r="C1798" s="149" t="str">
        <f t="shared" si="28"/>
        <v>QLD</v>
      </c>
    </row>
    <row r="1799" spans="1:3">
      <c r="A1799" s="150">
        <v>4821</v>
      </c>
      <c r="B1799" s="150">
        <v>38</v>
      </c>
      <c r="C1799" s="149" t="str">
        <f t="shared" si="28"/>
        <v>QLD</v>
      </c>
    </row>
    <row r="1800" spans="1:3">
      <c r="A1800" s="150">
        <v>4822</v>
      </c>
      <c r="B1800" s="150">
        <v>38</v>
      </c>
      <c r="C1800" s="149" t="str">
        <f t="shared" si="28"/>
        <v>QLD</v>
      </c>
    </row>
    <row r="1801" spans="1:3">
      <c r="A1801" s="150">
        <v>4849</v>
      </c>
      <c r="B1801" s="150">
        <v>39</v>
      </c>
      <c r="C1801" s="149" t="str">
        <f t="shared" si="28"/>
        <v>QLD</v>
      </c>
    </row>
    <row r="1802" spans="1:3">
      <c r="A1802" s="150">
        <v>4850</v>
      </c>
      <c r="B1802" s="150">
        <v>39</v>
      </c>
      <c r="C1802" s="149" t="str">
        <f t="shared" si="28"/>
        <v>QLD</v>
      </c>
    </row>
    <row r="1803" spans="1:3">
      <c r="A1803" s="150">
        <v>4852</v>
      </c>
      <c r="B1803" s="150">
        <v>39</v>
      </c>
      <c r="C1803" s="149" t="str">
        <f t="shared" si="28"/>
        <v>QLD</v>
      </c>
    </row>
    <row r="1804" spans="1:3">
      <c r="A1804" s="150">
        <v>4854</v>
      </c>
      <c r="B1804" s="150">
        <v>39</v>
      </c>
      <c r="C1804" s="149" t="str">
        <f t="shared" si="28"/>
        <v>QLD</v>
      </c>
    </row>
    <row r="1805" spans="1:3">
      <c r="A1805" s="150">
        <v>4855</v>
      </c>
      <c r="B1805" s="150">
        <v>39</v>
      </c>
      <c r="C1805" s="149" t="str">
        <f t="shared" si="28"/>
        <v>QLD</v>
      </c>
    </row>
    <row r="1806" spans="1:3">
      <c r="A1806" s="150">
        <v>4856</v>
      </c>
      <c r="B1806" s="150">
        <v>39</v>
      </c>
      <c r="C1806" s="149" t="str">
        <f t="shared" si="28"/>
        <v>QLD</v>
      </c>
    </row>
    <row r="1807" spans="1:3">
      <c r="A1807" s="150">
        <v>4857</v>
      </c>
      <c r="B1807" s="150">
        <v>39</v>
      </c>
      <c r="C1807" s="149" t="str">
        <f t="shared" si="28"/>
        <v>QLD</v>
      </c>
    </row>
    <row r="1808" spans="1:3">
      <c r="A1808" s="150">
        <v>4858</v>
      </c>
      <c r="B1808" s="150">
        <v>39</v>
      </c>
      <c r="C1808" s="149" t="str">
        <f t="shared" si="28"/>
        <v>QLD</v>
      </c>
    </row>
    <row r="1809" spans="1:3">
      <c r="A1809" s="150">
        <v>4859</v>
      </c>
      <c r="B1809" s="150">
        <v>39</v>
      </c>
      <c r="C1809" s="149" t="str">
        <f t="shared" si="28"/>
        <v>QLD</v>
      </c>
    </row>
    <row r="1810" spans="1:3">
      <c r="A1810" s="150">
        <v>4860</v>
      </c>
      <c r="B1810" s="150">
        <v>39</v>
      </c>
      <c r="C1810" s="149" t="str">
        <f t="shared" si="28"/>
        <v>QLD</v>
      </c>
    </row>
    <row r="1811" spans="1:3">
      <c r="A1811" s="150">
        <v>4861</v>
      </c>
      <c r="B1811" s="150">
        <v>39</v>
      </c>
      <c r="C1811" s="149" t="str">
        <f t="shared" si="28"/>
        <v>QLD</v>
      </c>
    </row>
    <row r="1812" spans="1:3">
      <c r="A1812" s="150">
        <v>4865</v>
      </c>
      <c r="B1812" s="150">
        <v>39</v>
      </c>
      <c r="C1812" s="149" t="str">
        <f t="shared" si="28"/>
        <v>QLD</v>
      </c>
    </row>
    <row r="1813" spans="1:3">
      <c r="A1813" s="150">
        <v>4868</v>
      </c>
      <c r="B1813" s="150">
        <v>39</v>
      </c>
      <c r="C1813" s="149" t="str">
        <f t="shared" si="28"/>
        <v>QLD</v>
      </c>
    </row>
    <row r="1814" spans="1:3">
      <c r="A1814" s="150">
        <v>4869</v>
      </c>
      <c r="B1814" s="150">
        <v>39</v>
      </c>
      <c r="C1814" s="149" t="str">
        <f t="shared" si="28"/>
        <v>QLD</v>
      </c>
    </row>
    <row r="1815" spans="1:3">
      <c r="A1815" s="150">
        <v>4870</v>
      </c>
      <c r="B1815" s="150">
        <v>39</v>
      </c>
      <c r="C1815" s="149" t="str">
        <f t="shared" si="28"/>
        <v>QLD</v>
      </c>
    </row>
    <row r="1816" spans="1:3">
      <c r="A1816" s="150">
        <v>4871</v>
      </c>
      <c r="B1816" s="150">
        <v>39</v>
      </c>
      <c r="C1816" s="149" t="str">
        <f t="shared" si="28"/>
        <v>QLD</v>
      </c>
    </row>
    <row r="1817" spans="1:3">
      <c r="A1817" s="150">
        <v>4872</v>
      </c>
      <c r="B1817" s="150">
        <v>39</v>
      </c>
      <c r="C1817" s="149" t="str">
        <f t="shared" si="28"/>
        <v>QLD</v>
      </c>
    </row>
    <row r="1818" spans="1:3">
      <c r="A1818" s="150">
        <v>4873</v>
      </c>
      <c r="B1818" s="150">
        <v>39</v>
      </c>
      <c r="C1818" s="149" t="str">
        <f t="shared" si="28"/>
        <v>QLD</v>
      </c>
    </row>
    <row r="1819" spans="1:3">
      <c r="A1819" s="150">
        <v>4878</v>
      </c>
      <c r="B1819" s="150">
        <v>39</v>
      </c>
      <c r="C1819" s="149" t="str">
        <f t="shared" si="28"/>
        <v>QLD</v>
      </c>
    </row>
    <row r="1820" spans="1:3">
      <c r="A1820" s="150">
        <v>4879</v>
      </c>
      <c r="B1820" s="150">
        <v>39</v>
      </c>
      <c r="C1820" s="149" t="str">
        <f t="shared" si="28"/>
        <v>QLD</v>
      </c>
    </row>
    <row r="1821" spans="1:3">
      <c r="A1821" s="150">
        <v>4880</v>
      </c>
      <c r="B1821" s="150">
        <v>39</v>
      </c>
      <c r="C1821" s="149" t="str">
        <f t="shared" si="28"/>
        <v>QLD</v>
      </c>
    </row>
    <row r="1822" spans="1:3">
      <c r="A1822" s="150">
        <v>4882</v>
      </c>
      <c r="B1822" s="150">
        <v>39</v>
      </c>
      <c r="C1822" s="149" t="str">
        <f t="shared" si="28"/>
        <v>QLD</v>
      </c>
    </row>
    <row r="1823" spans="1:3">
      <c r="A1823" s="150">
        <v>4883</v>
      </c>
      <c r="B1823" s="150">
        <v>39</v>
      </c>
      <c r="C1823" s="149" t="str">
        <f t="shared" si="28"/>
        <v>QLD</v>
      </c>
    </row>
    <row r="1824" spans="1:3">
      <c r="A1824" s="150">
        <v>4885</v>
      </c>
      <c r="B1824" s="150">
        <v>39</v>
      </c>
      <c r="C1824" s="149" t="str">
        <f t="shared" si="28"/>
        <v>QLD</v>
      </c>
    </row>
    <row r="1825" spans="1:3">
      <c r="A1825" s="150">
        <v>4886</v>
      </c>
      <c r="B1825" s="150">
        <v>39</v>
      </c>
      <c r="C1825" s="149" t="str">
        <f t="shared" si="28"/>
        <v>QLD</v>
      </c>
    </row>
    <row r="1826" spans="1:3">
      <c r="A1826" s="150">
        <v>4890</v>
      </c>
      <c r="B1826" s="150">
        <v>39</v>
      </c>
      <c r="C1826" s="149" t="str">
        <f t="shared" si="28"/>
        <v>QLD</v>
      </c>
    </row>
    <row r="1827" spans="1:3">
      <c r="A1827" s="150">
        <v>4891</v>
      </c>
      <c r="B1827" s="150">
        <v>39</v>
      </c>
      <c r="C1827" s="149" t="str">
        <f t="shared" si="28"/>
        <v>QLD</v>
      </c>
    </row>
    <row r="1828" spans="1:3">
      <c r="A1828" s="150">
        <v>4806</v>
      </c>
      <c r="B1828" s="150">
        <v>41</v>
      </c>
      <c r="C1828" s="149" t="str">
        <f t="shared" si="28"/>
        <v>QLD</v>
      </c>
    </row>
    <row r="1829" spans="1:3">
      <c r="A1829" s="150">
        <v>4807</v>
      </c>
      <c r="B1829" s="150">
        <v>41</v>
      </c>
      <c r="C1829" s="149" t="str">
        <f t="shared" si="28"/>
        <v>QLD</v>
      </c>
    </row>
    <row r="1830" spans="1:3">
      <c r="A1830" s="150">
        <v>4808</v>
      </c>
      <c r="B1830" s="150">
        <v>41</v>
      </c>
      <c r="C1830" s="149" t="str">
        <f t="shared" si="28"/>
        <v>QLD</v>
      </c>
    </row>
    <row r="1831" spans="1:3">
      <c r="A1831" s="150">
        <v>4809</v>
      </c>
      <c r="B1831" s="150">
        <v>41</v>
      </c>
      <c r="C1831" s="149" t="str">
        <f t="shared" si="28"/>
        <v>QLD</v>
      </c>
    </row>
    <row r="1832" spans="1:3">
      <c r="A1832" s="150">
        <v>4810</v>
      </c>
      <c r="B1832" s="150">
        <v>41</v>
      </c>
      <c r="C1832" s="149" t="str">
        <f t="shared" si="28"/>
        <v>QLD</v>
      </c>
    </row>
    <row r="1833" spans="1:3">
      <c r="A1833" s="150">
        <v>4811</v>
      </c>
      <c r="B1833" s="150">
        <v>41</v>
      </c>
      <c r="C1833" s="149" t="str">
        <f t="shared" si="28"/>
        <v>QLD</v>
      </c>
    </row>
    <row r="1834" spans="1:3">
      <c r="A1834" s="150">
        <v>4812</v>
      </c>
      <c r="B1834" s="150">
        <v>41</v>
      </c>
      <c r="C1834" s="149" t="str">
        <f t="shared" si="28"/>
        <v>QLD</v>
      </c>
    </row>
    <row r="1835" spans="1:3">
      <c r="A1835" s="150">
        <v>4813</v>
      </c>
      <c r="B1835" s="150">
        <v>41</v>
      </c>
      <c r="C1835" s="149" t="str">
        <f t="shared" si="28"/>
        <v>QLD</v>
      </c>
    </row>
    <row r="1836" spans="1:3">
      <c r="A1836" s="150">
        <v>4814</v>
      </c>
      <c r="B1836" s="150">
        <v>41</v>
      </c>
      <c r="C1836" s="149" t="str">
        <f t="shared" si="28"/>
        <v>QLD</v>
      </c>
    </row>
    <row r="1837" spans="1:3">
      <c r="A1837" s="150">
        <v>4815</v>
      </c>
      <c r="B1837" s="150">
        <v>41</v>
      </c>
      <c r="C1837" s="149" t="str">
        <f t="shared" si="28"/>
        <v>QLD</v>
      </c>
    </row>
    <row r="1838" spans="1:3">
      <c r="A1838" s="150">
        <v>4816</v>
      </c>
      <c r="B1838" s="150">
        <v>41</v>
      </c>
      <c r="C1838" s="149" t="str">
        <f t="shared" si="28"/>
        <v>QLD</v>
      </c>
    </row>
    <row r="1839" spans="1:3">
      <c r="A1839" s="150">
        <v>4817</v>
      </c>
      <c r="B1839" s="150">
        <v>41</v>
      </c>
      <c r="C1839" s="149" t="str">
        <f t="shared" si="28"/>
        <v>QLD</v>
      </c>
    </row>
    <row r="1840" spans="1:3">
      <c r="A1840" s="150">
        <v>4818</v>
      </c>
      <c r="B1840" s="150">
        <v>41</v>
      </c>
      <c r="C1840" s="149" t="str">
        <f t="shared" si="28"/>
        <v>QLD</v>
      </c>
    </row>
    <row r="1841" spans="1:3">
      <c r="A1841" s="150">
        <v>4819</v>
      </c>
      <c r="B1841" s="150">
        <v>41</v>
      </c>
      <c r="C1841" s="149" t="str">
        <f t="shared" si="28"/>
        <v>QLD</v>
      </c>
    </row>
    <row r="1842" spans="1:3">
      <c r="A1842" s="150">
        <v>4737</v>
      </c>
      <c r="B1842" s="150">
        <v>42</v>
      </c>
      <c r="C1842" s="149" t="str">
        <f t="shared" si="28"/>
        <v>QLD</v>
      </c>
    </row>
    <row r="1843" spans="1:3">
      <c r="A1843" s="150">
        <v>4738</v>
      </c>
      <c r="B1843" s="150">
        <v>42</v>
      </c>
      <c r="C1843" s="149" t="str">
        <f t="shared" si="28"/>
        <v>QLD</v>
      </c>
    </row>
    <row r="1844" spans="1:3">
      <c r="A1844" s="150">
        <v>4739</v>
      </c>
      <c r="B1844" s="150">
        <v>42</v>
      </c>
      <c r="C1844" s="149" t="str">
        <f t="shared" si="28"/>
        <v>QLD</v>
      </c>
    </row>
    <row r="1845" spans="1:3">
      <c r="A1845" s="150">
        <v>4740</v>
      </c>
      <c r="B1845" s="150">
        <v>42</v>
      </c>
      <c r="C1845" s="149" t="str">
        <f t="shared" si="28"/>
        <v>QLD</v>
      </c>
    </row>
    <row r="1846" spans="1:3">
      <c r="A1846" s="150">
        <v>4741</v>
      </c>
      <c r="B1846" s="150">
        <v>42</v>
      </c>
      <c r="C1846" s="149" t="str">
        <f t="shared" si="28"/>
        <v>QLD</v>
      </c>
    </row>
    <row r="1847" spans="1:3">
      <c r="A1847" s="150">
        <v>4742</v>
      </c>
      <c r="B1847" s="150">
        <v>42</v>
      </c>
      <c r="C1847" s="149" t="str">
        <f t="shared" si="28"/>
        <v>QLD</v>
      </c>
    </row>
    <row r="1848" spans="1:3">
      <c r="A1848" s="150">
        <v>4743</v>
      </c>
      <c r="B1848" s="150">
        <v>42</v>
      </c>
      <c r="C1848" s="149" t="str">
        <f t="shared" si="28"/>
        <v>QLD</v>
      </c>
    </row>
    <row r="1849" spans="1:3">
      <c r="A1849" s="150">
        <v>4751</v>
      </c>
      <c r="B1849" s="150">
        <v>42</v>
      </c>
      <c r="C1849" s="149" t="str">
        <f t="shared" si="28"/>
        <v>QLD</v>
      </c>
    </row>
    <row r="1850" spans="1:3">
      <c r="A1850" s="150">
        <v>4753</v>
      </c>
      <c r="B1850" s="150">
        <v>42</v>
      </c>
      <c r="C1850" s="149" t="str">
        <f t="shared" si="28"/>
        <v>QLD</v>
      </c>
    </row>
    <row r="1851" spans="1:3">
      <c r="A1851" s="150">
        <v>4754</v>
      </c>
      <c r="B1851" s="150">
        <v>42</v>
      </c>
      <c r="C1851" s="149" t="str">
        <f t="shared" si="28"/>
        <v>QLD</v>
      </c>
    </row>
    <row r="1852" spans="1:3">
      <c r="A1852" s="150">
        <v>4756</v>
      </c>
      <c r="B1852" s="150">
        <v>42</v>
      </c>
      <c r="C1852" s="149" t="str">
        <f t="shared" si="28"/>
        <v>QLD</v>
      </c>
    </row>
    <row r="1853" spans="1:3">
      <c r="A1853" s="150">
        <v>4757</v>
      </c>
      <c r="B1853" s="150">
        <v>42</v>
      </c>
      <c r="C1853" s="149" t="str">
        <f t="shared" si="28"/>
        <v>QLD</v>
      </c>
    </row>
    <row r="1854" spans="1:3">
      <c r="A1854" s="150">
        <v>4798</v>
      </c>
      <c r="B1854" s="150">
        <v>42</v>
      </c>
      <c r="C1854" s="149" t="str">
        <f t="shared" si="28"/>
        <v>QLD</v>
      </c>
    </row>
    <row r="1855" spans="1:3">
      <c r="A1855" s="150">
        <v>4799</v>
      </c>
      <c r="B1855" s="150">
        <v>42</v>
      </c>
      <c r="C1855" s="149" t="str">
        <f t="shared" si="28"/>
        <v>QLD</v>
      </c>
    </row>
    <row r="1856" spans="1:3">
      <c r="A1856" s="150">
        <v>4800</v>
      </c>
      <c r="B1856" s="150">
        <v>42</v>
      </c>
      <c r="C1856" s="149" t="str">
        <f t="shared" si="28"/>
        <v>QLD</v>
      </c>
    </row>
    <row r="1857" spans="1:3">
      <c r="A1857" s="150">
        <v>4801</v>
      </c>
      <c r="B1857" s="150">
        <v>42</v>
      </c>
      <c r="C1857" s="149" t="str">
        <f t="shared" si="28"/>
        <v>QLD</v>
      </c>
    </row>
    <row r="1858" spans="1:3">
      <c r="A1858" s="150">
        <v>4802</v>
      </c>
      <c r="B1858" s="150">
        <v>42</v>
      </c>
      <c r="C1858" s="149" t="str">
        <f t="shared" ref="C1858:C1921" si="29">IF(OR(A1858&lt;=299,AND(A1858&lt;3000,A1858&gt;=1000)),"NSW",IF(AND(A1858&lt;=999,A1858&gt;=800),"NT",IF(OR(AND(A1858&lt;=8999,A1858&gt;=8000),AND(A1858&lt;=3999,A1858&gt;=3000)),"VIC",IF(OR(AND(A1858&lt;=9999,A1858&gt;=9000),AND(A1858&lt;=4999,A1858&gt;=4000)),"QLD",IF(AND(A1858&lt;=5999,A1858&gt;=5000),"SA",IF(AND(A1858&lt;=6999,A1858&gt;=6000),"WA","TAS"))))))</f>
        <v>QLD</v>
      </c>
    </row>
    <row r="1859" spans="1:3">
      <c r="A1859" s="150">
        <v>4803</v>
      </c>
      <c r="B1859" s="150">
        <v>42</v>
      </c>
      <c r="C1859" s="149" t="str">
        <f t="shared" si="29"/>
        <v>QLD</v>
      </c>
    </row>
    <row r="1860" spans="1:3">
      <c r="A1860" s="150">
        <v>4804</v>
      </c>
      <c r="B1860" s="150">
        <v>42</v>
      </c>
      <c r="C1860" s="149" t="str">
        <f t="shared" si="29"/>
        <v>QLD</v>
      </c>
    </row>
    <row r="1861" spans="1:3">
      <c r="A1861" s="150">
        <v>4805</v>
      </c>
      <c r="B1861" s="150">
        <v>42</v>
      </c>
      <c r="C1861" s="149" t="str">
        <f t="shared" si="29"/>
        <v>QLD</v>
      </c>
    </row>
    <row r="1862" spans="1:3">
      <c r="A1862" s="150">
        <v>4677</v>
      </c>
      <c r="B1862" s="150">
        <v>43</v>
      </c>
      <c r="C1862" s="149" t="str">
        <f t="shared" si="29"/>
        <v>QLD</v>
      </c>
    </row>
    <row r="1863" spans="1:3">
      <c r="A1863" s="150">
        <v>4678</v>
      </c>
      <c r="B1863" s="150">
        <v>43</v>
      </c>
      <c r="C1863" s="149" t="str">
        <f t="shared" si="29"/>
        <v>QLD</v>
      </c>
    </row>
    <row r="1864" spans="1:3">
      <c r="A1864" s="150">
        <v>4680</v>
      </c>
      <c r="B1864" s="150">
        <v>43</v>
      </c>
      <c r="C1864" s="149" t="str">
        <f t="shared" si="29"/>
        <v>QLD</v>
      </c>
    </row>
    <row r="1865" spans="1:3">
      <c r="A1865" s="150">
        <v>4694</v>
      </c>
      <c r="B1865" s="150">
        <v>43</v>
      </c>
      <c r="C1865" s="149" t="str">
        <f t="shared" si="29"/>
        <v>QLD</v>
      </c>
    </row>
    <row r="1866" spans="1:3">
      <c r="A1866" s="150">
        <v>4695</v>
      </c>
      <c r="B1866" s="150">
        <v>43</v>
      </c>
      <c r="C1866" s="149" t="str">
        <f t="shared" si="29"/>
        <v>QLD</v>
      </c>
    </row>
    <row r="1867" spans="1:3">
      <c r="A1867" s="150">
        <v>4697</v>
      </c>
      <c r="B1867" s="150">
        <v>43</v>
      </c>
      <c r="C1867" s="149" t="str">
        <f t="shared" si="29"/>
        <v>QLD</v>
      </c>
    </row>
    <row r="1868" spans="1:3">
      <c r="A1868" s="150">
        <v>4699</v>
      </c>
      <c r="B1868" s="150">
        <v>43</v>
      </c>
      <c r="C1868" s="149" t="str">
        <f t="shared" si="29"/>
        <v>QLD</v>
      </c>
    </row>
    <row r="1869" spans="1:3">
      <c r="A1869" s="150">
        <v>4700</v>
      </c>
      <c r="B1869" s="150">
        <v>43</v>
      </c>
      <c r="C1869" s="149" t="str">
        <f t="shared" si="29"/>
        <v>QLD</v>
      </c>
    </row>
    <row r="1870" spans="1:3">
      <c r="A1870" s="150">
        <v>4701</v>
      </c>
      <c r="B1870" s="150">
        <v>43</v>
      </c>
      <c r="C1870" s="149" t="str">
        <f t="shared" si="29"/>
        <v>QLD</v>
      </c>
    </row>
    <row r="1871" spans="1:3">
      <c r="A1871" s="150">
        <v>4702</v>
      </c>
      <c r="B1871" s="150">
        <v>43</v>
      </c>
      <c r="C1871" s="149" t="str">
        <f t="shared" si="29"/>
        <v>QLD</v>
      </c>
    </row>
    <row r="1872" spans="1:3">
      <c r="A1872" s="150">
        <v>4703</v>
      </c>
      <c r="B1872" s="150">
        <v>43</v>
      </c>
      <c r="C1872" s="149" t="str">
        <f t="shared" si="29"/>
        <v>QLD</v>
      </c>
    </row>
    <row r="1873" spans="1:3">
      <c r="A1873" s="150">
        <v>4704</v>
      </c>
      <c r="B1873" s="150">
        <v>43</v>
      </c>
      <c r="C1873" s="149" t="str">
        <f t="shared" si="29"/>
        <v>QLD</v>
      </c>
    </row>
    <row r="1874" spans="1:3">
      <c r="A1874" s="150">
        <v>4705</v>
      </c>
      <c r="B1874" s="150">
        <v>43</v>
      </c>
      <c r="C1874" s="149" t="str">
        <f t="shared" si="29"/>
        <v>QLD</v>
      </c>
    </row>
    <row r="1875" spans="1:3">
      <c r="A1875" s="150">
        <v>4706</v>
      </c>
      <c r="B1875" s="150">
        <v>43</v>
      </c>
      <c r="C1875" s="149" t="str">
        <f t="shared" si="29"/>
        <v>QLD</v>
      </c>
    </row>
    <row r="1876" spans="1:3">
      <c r="A1876" s="150">
        <v>4707</v>
      </c>
      <c r="B1876" s="150">
        <v>43</v>
      </c>
      <c r="C1876" s="149" t="str">
        <f t="shared" si="29"/>
        <v>QLD</v>
      </c>
    </row>
    <row r="1877" spans="1:3">
      <c r="A1877" s="150">
        <v>4709</v>
      </c>
      <c r="B1877" s="150">
        <v>43</v>
      </c>
      <c r="C1877" s="149" t="str">
        <f t="shared" si="29"/>
        <v>QLD</v>
      </c>
    </row>
    <row r="1878" spans="1:3">
      <c r="A1878" s="150">
        <v>4714</v>
      </c>
      <c r="B1878" s="150">
        <v>43</v>
      </c>
      <c r="C1878" s="149" t="str">
        <f t="shared" si="29"/>
        <v>QLD</v>
      </c>
    </row>
    <row r="1879" spans="1:3">
      <c r="A1879" s="150">
        <v>4715</v>
      </c>
      <c r="B1879" s="150">
        <v>43</v>
      </c>
      <c r="C1879" s="149" t="str">
        <f t="shared" si="29"/>
        <v>QLD</v>
      </c>
    </row>
    <row r="1880" spans="1:3">
      <c r="A1880" s="150">
        <v>4716</v>
      </c>
      <c r="B1880" s="150">
        <v>43</v>
      </c>
      <c r="C1880" s="149" t="str">
        <f t="shared" si="29"/>
        <v>QLD</v>
      </c>
    </row>
    <row r="1881" spans="1:3">
      <c r="A1881" s="150">
        <v>4718</v>
      </c>
      <c r="B1881" s="150">
        <v>43</v>
      </c>
      <c r="C1881" s="149" t="str">
        <f t="shared" si="29"/>
        <v>QLD</v>
      </c>
    </row>
    <row r="1882" spans="1:3">
      <c r="A1882" s="150">
        <v>4719</v>
      </c>
      <c r="B1882" s="150">
        <v>43</v>
      </c>
      <c r="C1882" s="149" t="str">
        <f t="shared" si="29"/>
        <v>QLD</v>
      </c>
    </row>
    <row r="1883" spans="1:3">
      <c r="A1883" s="150">
        <v>4418</v>
      </c>
      <c r="B1883" s="150">
        <v>44</v>
      </c>
      <c r="C1883" s="149" t="str">
        <f t="shared" si="29"/>
        <v>QLD</v>
      </c>
    </row>
    <row r="1884" spans="1:3">
      <c r="A1884" s="150">
        <v>4419</v>
      </c>
      <c r="B1884" s="150">
        <v>44</v>
      </c>
      <c r="C1884" s="149" t="str">
        <f t="shared" si="29"/>
        <v>QLD</v>
      </c>
    </row>
    <row r="1885" spans="1:3">
      <c r="A1885" s="150">
        <v>4420</v>
      </c>
      <c r="B1885" s="150">
        <v>44</v>
      </c>
      <c r="C1885" s="149" t="str">
        <f t="shared" si="29"/>
        <v>QLD</v>
      </c>
    </row>
    <row r="1886" spans="1:3">
      <c r="A1886" s="150">
        <v>4717</v>
      </c>
      <c r="B1886" s="150">
        <v>44</v>
      </c>
      <c r="C1886" s="149" t="str">
        <f t="shared" si="29"/>
        <v>QLD</v>
      </c>
    </row>
    <row r="1887" spans="1:3">
      <c r="A1887" s="150">
        <v>4720</v>
      </c>
      <c r="B1887" s="150">
        <v>44</v>
      </c>
      <c r="C1887" s="149" t="str">
        <f t="shared" si="29"/>
        <v>QLD</v>
      </c>
    </row>
    <row r="1888" spans="1:3">
      <c r="A1888" s="150">
        <v>4721</v>
      </c>
      <c r="B1888" s="150">
        <v>44</v>
      </c>
      <c r="C1888" s="149" t="str">
        <f t="shared" si="29"/>
        <v>QLD</v>
      </c>
    </row>
    <row r="1889" spans="1:3">
      <c r="A1889" s="150">
        <v>4722</v>
      </c>
      <c r="B1889" s="150">
        <v>44</v>
      </c>
      <c r="C1889" s="149" t="str">
        <f t="shared" si="29"/>
        <v>QLD</v>
      </c>
    </row>
    <row r="1890" spans="1:3">
      <c r="A1890" s="150">
        <v>4744</v>
      </c>
      <c r="B1890" s="150">
        <v>44</v>
      </c>
      <c r="C1890" s="149" t="str">
        <f t="shared" si="29"/>
        <v>QLD</v>
      </c>
    </row>
    <row r="1891" spans="1:3">
      <c r="A1891" s="150">
        <v>4745</v>
      </c>
      <c r="B1891" s="150">
        <v>44</v>
      </c>
      <c r="C1891" s="149" t="str">
        <f t="shared" si="29"/>
        <v>QLD</v>
      </c>
    </row>
    <row r="1892" spans="1:3">
      <c r="A1892" s="150">
        <v>4746</v>
      </c>
      <c r="B1892" s="150">
        <v>44</v>
      </c>
      <c r="C1892" s="149" t="str">
        <f t="shared" si="29"/>
        <v>QLD</v>
      </c>
    </row>
    <row r="1893" spans="1:3">
      <c r="A1893" s="150">
        <v>4750</v>
      </c>
      <c r="B1893" s="150">
        <v>44</v>
      </c>
      <c r="C1893" s="149" t="str">
        <f t="shared" si="29"/>
        <v>QLD</v>
      </c>
    </row>
    <row r="1894" spans="1:3">
      <c r="A1894" s="150">
        <v>4472</v>
      </c>
      <c r="B1894" s="150">
        <v>45</v>
      </c>
      <c r="C1894" s="149" t="str">
        <f t="shared" si="29"/>
        <v>QLD</v>
      </c>
    </row>
    <row r="1895" spans="1:3">
      <c r="A1895" s="150">
        <v>4477</v>
      </c>
      <c r="B1895" s="150">
        <v>45</v>
      </c>
      <c r="C1895" s="149" t="str">
        <f t="shared" si="29"/>
        <v>QLD</v>
      </c>
    </row>
    <row r="1896" spans="1:3">
      <c r="A1896" s="150">
        <v>4478</v>
      </c>
      <c r="B1896" s="150">
        <v>45</v>
      </c>
      <c r="C1896" s="149" t="str">
        <f t="shared" si="29"/>
        <v>QLD</v>
      </c>
    </row>
    <row r="1897" spans="1:3">
      <c r="A1897" s="150">
        <v>4724</v>
      </c>
      <c r="B1897" s="150">
        <v>45</v>
      </c>
      <c r="C1897" s="149" t="str">
        <f t="shared" si="29"/>
        <v>QLD</v>
      </c>
    </row>
    <row r="1898" spans="1:3">
      <c r="A1898" s="150">
        <v>4725</v>
      </c>
      <c r="B1898" s="150">
        <v>45</v>
      </c>
      <c r="C1898" s="149" t="str">
        <f t="shared" si="29"/>
        <v>QLD</v>
      </c>
    </row>
    <row r="1899" spans="1:3">
      <c r="A1899" s="150">
        <v>4726</v>
      </c>
      <c r="B1899" s="150">
        <v>45</v>
      </c>
      <c r="C1899" s="149" t="str">
        <f t="shared" si="29"/>
        <v>QLD</v>
      </c>
    </row>
    <row r="1900" spans="1:3">
      <c r="A1900" s="150">
        <v>4727</v>
      </c>
      <c r="B1900" s="150">
        <v>45</v>
      </c>
      <c r="C1900" s="149" t="str">
        <f t="shared" si="29"/>
        <v>QLD</v>
      </c>
    </row>
    <row r="1901" spans="1:3">
      <c r="A1901" s="150">
        <v>4730</v>
      </c>
      <c r="B1901" s="150">
        <v>45</v>
      </c>
      <c r="C1901" s="149" t="str">
        <f t="shared" si="29"/>
        <v>QLD</v>
      </c>
    </row>
    <row r="1902" spans="1:3">
      <c r="A1902" s="150">
        <v>4731</v>
      </c>
      <c r="B1902" s="150">
        <v>45</v>
      </c>
      <c r="C1902" s="149" t="str">
        <f t="shared" si="29"/>
        <v>QLD</v>
      </c>
    </row>
    <row r="1903" spans="1:3">
      <c r="A1903" s="150">
        <v>4732</v>
      </c>
      <c r="B1903" s="150">
        <v>45</v>
      </c>
      <c r="C1903" s="149" t="str">
        <f t="shared" si="29"/>
        <v>QLD</v>
      </c>
    </row>
    <row r="1904" spans="1:3">
      <c r="A1904" s="150">
        <v>4733</v>
      </c>
      <c r="B1904" s="150">
        <v>45</v>
      </c>
      <c r="C1904" s="149" t="str">
        <f t="shared" si="29"/>
        <v>QLD</v>
      </c>
    </row>
    <row r="1905" spans="1:3">
      <c r="A1905" s="150">
        <v>4735</v>
      </c>
      <c r="B1905" s="150">
        <v>45</v>
      </c>
      <c r="C1905" s="149" t="str">
        <f t="shared" si="29"/>
        <v>QLD</v>
      </c>
    </row>
    <row r="1906" spans="1:3">
      <c r="A1906" s="150">
        <v>4823</v>
      </c>
      <c r="B1906" s="150">
        <v>46</v>
      </c>
      <c r="C1906" s="149" t="str">
        <f t="shared" si="29"/>
        <v>QLD</v>
      </c>
    </row>
    <row r="1907" spans="1:3">
      <c r="A1907" s="150">
        <v>4824</v>
      </c>
      <c r="B1907" s="150">
        <v>46</v>
      </c>
      <c r="C1907" s="149" t="str">
        <f t="shared" si="29"/>
        <v>QLD</v>
      </c>
    </row>
    <row r="1908" spans="1:3">
      <c r="A1908" s="150">
        <v>4825</v>
      </c>
      <c r="B1908" s="150">
        <v>46</v>
      </c>
      <c r="C1908" s="149" t="str">
        <f t="shared" si="29"/>
        <v>QLD</v>
      </c>
    </row>
    <row r="1909" spans="1:3">
      <c r="A1909" s="150">
        <v>4828</v>
      </c>
      <c r="B1909" s="150">
        <v>46</v>
      </c>
      <c r="C1909" s="149" t="str">
        <f t="shared" si="29"/>
        <v>QLD</v>
      </c>
    </row>
    <row r="1910" spans="1:3">
      <c r="A1910" s="150">
        <v>4830</v>
      </c>
      <c r="B1910" s="150">
        <v>46</v>
      </c>
      <c r="C1910" s="149" t="str">
        <f t="shared" si="29"/>
        <v>QLD</v>
      </c>
    </row>
    <row r="1911" spans="1:3">
      <c r="A1911" s="150">
        <v>4474</v>
      </c>
      <c r="B1911" s="150">
        <v>47</v>
      </c>
      <c r="C1911" s="149" t="str">
        <f t="shared" si="29"/>
        <v>QLD</v>
      </c>
    </row>
    <row r="1912" spans="1:3">
      <c r="A1912" s="150">
        <v>4480</v>
      </c>
      <c r="B1912" s="150">
        <v>47</v>
      </c>
      <c r="C1912" s="149" t="str">
        <f t="shared" si="29"/>
        <v>QLD</v>
      </c>
    </row>
    <row r="1913" spans="1:3">
      <c r="A1913" s="150">
        <v>4481</v>
      </c>
      <c r="B1913" s="150">
        <v>47</v>
      </c>
      <c r="C1913" s="149" t="str">
        <f t="shared" si="29"/>
        <v>QLD</v>
      </c>
    </row>
    <row r="1914" spans="1:3">
      <c r="A1914" s="150">
        <v>4482</v>
      </c>
      <c r="B1914" s="150">
        <v>47</v>
      </c>
      <c r="C1914" s="149" t="str">
        <f t="shared" si="29"/>
        <v>QLD</v>
      </c>
    </row>
    <row r="1915" spans="1:3">
      <c r="A1915" s="150">
        <v>4492</v>
      </c>
      <c r="B1915" s="150">
        <v>47</v>
      </c>
      <c r="C1915" s="149" t="str">
        <f t="shared" si="29"/>
        <v>QLD</v>
      </c>
    </row>
    <row r="1916" spans="1:3">
      <c r="A1916" s="150">
        <v>4736</v>
      </c>
      <c r="B1916" s="150">
        <v>47</v>
      </c>
      <c r="C1916" s="149" t="str">
        <f t="shared" si="29"/>
        <v>QLD</v>
      </c>
    </row>
    <row r="1917" spans="1:3">
      <c r="A1917" s="150">
        <v>4829</v>
      </c>
      <c r="B1917" s="150">
        <v>47</v>
      </c>
      <c r="C1917" s="149" t="str">
        <f t="shared" si="29"/>
        <v>QLD</v>
      </c>
    </row>
    <row r="1918" spans="1:3">
      <c r="A1918" s="150">
        <v>4417</v>
      </c>
      <c r="B1918" s="150">
        <v>48</v>
      </c>
      <c r="C1918" s="149" t="str">
        <f t="shared" si="29"/>
        <v>QLD</v>
      </c>
    </row>
    <row r="1919" spans="1:3">
      <c r="A1919" s="150">
        <v>4422</v>
      </c>
      <c r="B1919" s="150">
        <v>48</v>
      </c>
      <c r="C1919" s="149" t="str">
        <f t="shared" si="29"/>
        <v>QLD</v>
      </c>
    </row>
    <row r="1920" spans="1:3">
      <c r="A1920" s="150">
        <v>4423</v>
      </c>
      <c r="B1920" s="150">
        <v>48</v>
      </c>
      <c r="C1920" s="149" t="str">
        <f t="shared" si="29"/>
        <v>QLD</v>
      </c>
    </row>
    <row r="1921" spans="1:3">
      <c r="A1921" s="150">
        <v>4424</v>
      </c>
      <c r="B1921" s="150">
        <v>48</v>
      </c>
      <c r="C1921" s="149" t="str">
        <f t="shared" si="29"/>
        <v>QLD</v>
      </c>
    </row>
    <row r="1922" spans="1:3">
      <c r="A1922" s="150">
        <v>4425</v>
      </c>
      <c r="B1922" s="150">
        <v>48</v>
      </c>
      <c r="C1922" s="149" t="str">
        <f t="shared" ref="C1922:C1985" si="30">IF(OR(A1922&lt;=299,AND(A1922&lt;3000,A1922&gt;=1000)),"NSW",IF(AND(A1922&lt;=999,A1922&gt;=800),"NT",IF(OR(AND(A1922&lt;=8999,A1922&gt;=8000),AND(A1922&lt;=3999,A1922&gt;=3000)),"VIC",IF(OR(AND(A1922&lt;=9999,A1922&gt;=9000),AND(A1922&lt;=4999,A1922&gt;=4000)),"QLD",IF(AND(A1922&lt;=5999,A1922&gt;=5000),"SA",IF(AND(A1922&lt;=6999,A1922&gt;=6000),"WA","TAS"))))))</f>
        <v>QLD</v>
      </c>
    </row>
    <row r="1923" spans="1:3">
      <c r="A1923" s="150">
        <v>4426</v>
      </c>
      <c r="B1923" s="150">
        <v>48</v>
      </c>
      <c r="C1923" s="149" t="str">
        <f t="shared" si="30"/>
        <v>QLD</v>
      </c>
    </row>
    <row r="1924" spans="1:3">
      <c r="A1924" s="150">
        <v>4427</v>
      </c>
      <c r="B1924" s="150">
        <v>48</v>
      </c>
      <c r="C1924" s="149" t="str">
        <f t="shared" si="30"/>
        <v>QLD</v>
      </c>
    </row>
    <row r="1925" spans="1:3">
      <c r="A1925" s="150">
        <v>4428</v>
      </c>
      <c r="B1925" s="150">
        <v>48</v>
      </c>
      <c r="C1925" s="149" t="str">
        <f t="shared" si="30"/>
        <v>QLD</v>
      </c>
    </row>
    <row r="1926" spans="1:3">
      <c r="A1926" s="150">
        <v>4454</v>
      </c>
      <c r="B1926" s="150">
        <v>48</v>
      </c>
      <c r="C1926" s="149" t="str">
        <f t="shared" si="30"/>
        <v>QLD</v>
      </c>
    </row>
    <row r="1927" spans="1:3">
      <c r="A1927" s="150">
        <v>4455</v>
      </c>
      <c r="B1927" s="150">
        <v>48</v>
      </c>
      <c r="C1927" s="149" t="str">
        <f t="shared" si="30"/>
        <v>QLD</v>
      </c>
    </row>
    <row r="1928" spans="1:3">
      <c r="A1928" s="150">
        <v>4461</v>
      </c>
      <c r="B1928" s="150">
        <v>48</v>
      </c>
      <c r="C1928" s="149" t="str">
        <f t="shared" si="30"/>
        <v>QLD</v>
      </c>
    </row>
    <row r="1929" spans="1:3">
      <c r="A1929" s="150">
        <v>4462</v>
      </c>
      <c r="B1929" s="150">
        <v>48</v>
      </c>
      <c r="C1929" s="149" t="str">
        <f t="shared" si="30"/>
        <v>QLD</v>
      </c>
    </row>
    <row r="1930" spans="1:3">
      <c r="A1930" s="150">
        <v>4465</v>
      </c>
      <c r="B1930" s="150">
        <v>48</v>
      </c>
      <c r="C1930" s="149" t="str">
        <f t="shared" si="30"/>
        <v>QLD</v>
      </c>
    </row>
    <row r="1931" spans="1:3">
      <c r="A1931" s="150">
        <v>4467</v>
      </c>
      <c r="B1931" s="150">
        <v>48</v>
      </c>
      <c r="C1931" s="149" t="str">
        <f t="shared" si="30"/>
        <v>QLD</v>
      </c>
    </row>
    <row r="1932" spans="1:3">
      <c r="A1932" s="150">
        <v>4468</v>
      </c>
      <c r="B1932" s="150">
        <v>48</v>
      </c>
      <c r="C1932" s="149" t="str">
        <f t="shared" si="30"/>
        <v>QLD</v>
      </c>
    </row>
    <row r="1933" spans="1:3">
      <c r="A1933" s="150">
        <v>4470</v>
      </c>
      <c r="B1933" s="150">
        <v>48</v>
      </c>
      <c r="C1933" s="149" t="str">
        <f t="shared" si="30"/>
        <v>QLD</v>
      </c>
    </row>
    <row r="1934" spans="1:3">
      <c r="A1934" s="150">
        <v>4471</v>
      </c>
      <c r="B1934" s="150">
        <v>48</v>
      </c>
      <c r="C1934" s="149" t="str">
        <f t="shared" si="30"/>
        <v>QLD</v>
      </c>
    </row>
    <row r="1935" spans="1:3">
      <c r="A1935" s="150">
        <v>4475</v>
      </c>
      <c r="B1935" s="150">
        <v>48</v>
      </c>
      <c r="C1935" s="149" t="str">
        <f t="shared" si="30"/>
        <v>QLD</v>
      </c>
    </row>
    <row r="1936" spans="1:3">
      <c r="A1936" s="150">
        <v>4479</v>
      </c>
      <c r="B1936" s="150">
        <v>48</v>
      </c>
      <c r="C1936" s="149" t="str">
        <f t="shared" si="30"/>
        <v>QLD</v>
      </c>
    </row>
    <row r="1937" spans="1:3">
      <c r="A1937" s="150">
        <v>4486</v>
      </c>
      <c r="B1937" s="150">
        <v>48</v>
      </c>
      <c r="C1937" s="149" t="str">
        <f t="shared" si="30"/>
        <v>QLD</v>
      </c>
    </row>
    <row r="1938" spans="1:3">
      <c r="A1938" s="150">
        <v>4487</v>
      </c>
      <c r="B1938" s="150">
        <v>48</v>
      </c>
      <c r="C1938" s="149" t="str">
        <f t="shared" si="30"/>
        <v>QLD</v>
      </c>
    </row>
    <row r="1939" spans="1:3">
      <c r="A1939" s="150">
        <v>4488</v>
      </c>
      <c r="B1939" s="150">
        <v>48</v>
      </c>
      <c r="C1939" s="149" t="str">
        <f t="shared" si="30"/>
        <v>QLD</v>
      </c>
    </row>
    <row r="1940" spans="1:3">
      <c r="A1940" s="150">
        <v>4489</v>
      </c>
      <c r="B1940" s="150">
        <v>48</v>
      </c>
      <c r="C1940" s="149" t="str">
        <f t="shared" si="30"/>
        <v>QLD</v>
      </c>
    </row>
    <row r="1941" spans="1:3">
      <c r="A1941" s="150">
        <v>4490</v>
      </c>
      <c r="B1941" s="150">
        <v>48</v>
      </c>
      <c r="C1941" s="149" t="str">
        <f t="shared" si="30"/>
        <v>QLD</v>
      </c>
    </row>
    <row r="1942" spans="1:3">
      <c r="A1942" s="150">
        <v>4491</v>
      </c>
      <c r="B1942" s="150">
        <v>48</v>
      </c>
      <c r="C1942" s="149" t="str">
        <f t="shared" si="30"/>
        <v>QLD</v>
      </c>
    </row>
    <row r="1943" spans="1:3">
      <c r="A1943" s="150">
        <v>4493</v>
      </c>
      <c r="B1943" s="150">
        <v>48</v>
      </c>
      <c r="C1943" s="149" t="str">
        <f t="shared" si="30"/>
        <v>QLD</v>
      </c>
    </row>
    <row r="1944" spans="1:3">
      <c r="A1944" s="150">
        <v>4350</v>
      </c>
      <c r="B1944" s="150">
        <v>49</v>
      </c>
      <c r="C1944" s="149" t="str">
        <f t="shared" si="30"/>
        <v>QLD</v>
      </c>
    </row>
    <row r="1945" spans="1:3">
      <c r="A1945" s="150">
        <v>4352</v>
      </c>
      <c r="B1945" s="150">
        <v>49</v>
      </c>
      <c r="C1945" s="149" t="str">
        <f t="shared" si="30"/>
        <v>QLD</v>
      </c>
    </row>
    <row r="1946" spans="1:3">
      <c r="A1946" s="150">
        <v>4354</v>
      </c>
      <c r="B1946" s="150">
        <v>49</v>
      </c>
      <c r="C1946" s="149" t="str">
        <f t="shared" si="30"/>
        <v>QLD</v>
      </c>
    </row>
    <row r="1947" spans="1:3">
      <c r="A1947" s="150">
        <v>4355</v>
      </c>
      <c r="B1947" s="150">
        <v>49</v>
      </c>
      <c r="C1947" s="149" t="str">
        <f t="shared" si="30"/>
        <v>QLD</v>
      </c>
    </row>
    <row r="1948" spans="1:3">
      <c r="A1948" s="150">
        <v>4356</v>
      </c>
      <c r="B1948" s="150">
        <v>49</v>
      </c>
      <c r="C1948" s="149" t="str">
        <f t="shared" si="30"/>
        <v>QLD</v>
      </c>
    </row>
    <row r="1949" spans="1:3">
      <c r="A1949" s="150">
        <v>4357</v>
      </c>
      <c r="B1949" s="150">
        <v>49</v>
      </c>
      <c r="C1949" s="149" t="str">
        <f t="shared" si="30"/>
        <v>QLD</v>
      </c>
    </row>
    <row r="1950" spans="1:3">
      <c r="A1950" s="150">
        <v>4358</v>
      </c>
      <c r="B1950" s="150">
        <v>49</v>
      </c>
      <c r="C1950" s="149" t="str">
        <f t="shared" si="30"/>
        <v>QLD</v>
      </c>
    </row>
    <row r="1951" spans="1:3">
      <c r="A1951" s="150">
        <v>4359</v>
      </c>
      <c r="B1951" s="150">
        <v>49</v>
      </c>
      <c r="C1951" s="149" t="str">
        <f t="shared" si="30"/>
        <v>QLD</v>
      </c>
    </row>
    <row r="1952" spans="1:3">
      <c r="A1952" s="150">
        <v>4360</v>
      </c>
      <c r="B1952" s="150">
        <v>49</v>
      </c>
      <c r="C1952" s="149" t="str">
        <f t="shared" si="30"/>
        <v>QLD</v>
      </c>
    </row>
    <row r="1953" spans="1:3">
      <c r="A1953" s="150">
        <v>4361</v>
      </c>
      <c r="B1953" s="150">
        <v>49</v>
      </c>
      <c r="C1953" s="149" t="str">
        <f t="shared" si="30"/>
        <v>QLD</v>
      </c>
    </row>
    <row r="1954" spans="1:3">
      <c r="A1954" s="150">
        <v>4362</v>
      </c>
      <c r="B1954" s="150">
        <v>49</v>
      </c>
      <c r="C1954" s="149" t="str">
        <f t="shared" si="30"/>
        <v>QLD</v>
      </c>
    </row>
    <row r="1955" spans="1:3">
      <c r="A1955" s="150">
        <v>4370</v>
      </c>
      <c r="B1955" s="150">
        <v>49</v>
      </c>
      <c r="C1955" s="149" t="str">
        <f t="shared" si="30"/>
        <v>QLD</v>
      </c>
    </row>
    <row r="1956" spans="1:3">
      <c r="A1956" s="150">
        <v>4371</v>
      </c>
      <c r="B1956" s="150">
        <v>49</v>
      </c>
      <c r="C1956" s="149" t="str">
        <f t="shared" si="30"/>
        <v>QLD</v>
      </c>
    </row>
    <row r="1957" spans="1:3">
      <c r="A1957" s="150">
        <v>4372</v>
      </c>
      <c r="B1957" s="150">
        <v>49</v>
      </c>
      <c r="C1957" s="149" t="str">
        <f t="shared" si="30"/>
        <v>QLD</v>
      </c>
    </row>
    <row r="1958" spans="1:3">
      <c r="A1958" s="150">
        <v>4373</v>
      </c>
      <c r="B1958" s="150">
        <v>49</v>
      </c>
      <c r="C1958" s="149" t="str">
        <f t="shared" si="30"/>
        <v>QLD</v>
      </c>
    </row>
    <row r="1959" spans="1:3">
      <c r="A1959" s="150">
        <v>4374</v>
      </c>
      <c r="B1959" s="150">
        <v>49</v>
      </c>
      <c r="C1959" s="149" t="str">
        <f t="shared" si="30"/>
        <v>QLD</v>
      </c>
    </row>
    <row r="1960" spans="1:3">
      <c r="A1960" s="150">
        <v>4375</v>
      </c>
      <c r="B1960" s="150">
        <v>49</v>
      </c>
      <c r="C1960" s="149" t="str">
        <f t="shared" si="30"/>
        <v>QLD</v>
      </c>
    </row>
    <row r="1961" spans="1:3">
      <c r="A1961" s="150">
        <v>4376</v>
      </c>
      <c r="B1961" s="150">
        <v>49</v>
      </c>
      <c r="C1961" s="149" t="str">
        <f t="shared" si="30"/>
        <v>QLD</v>
      </c>
    </row>
    <row r="1962" spans="1:3">
      <c r="A1962" s="150">
        <v>4377</v>
      </c>
      <c r="B1962" s="150">
        <v>49</v>
      </c>
      <c r="C1962" s="149" t="str">
        <f t="shared" si="30"/>
        <v>QLD</v>
      </c>
    </row>
    <row r="1963" spans="1:3">
      <c r="A1963" s="150">
        <v>4378</v>
      </c>
      <c r="B1963" s="150">
        <v>49</v>
      </c>
      <c r="C1963" s="149" t="str">
        <f t="shared" si="30"/>
        <v>QLD</v>
      </c>
    </row>
    <row r="1964" spans="1:3">
      <c r="A1964" s="150">
        <v>4380</v>
      </c>
      <c r="B1964" s="150">
        <v>49</v>
      </c>
      <c r="C1964" s="149" t="str">
        <f t="shared" si="30"/>
        <v>QLD</v>
      </c>
    </row>
    <row r="1965" spans="1:3">
      <c r="A1965" s="150">
        <v>4381</v>
      </c>
      <c r="B1965" s="150">
        <v>49</v>
      </c>
      <c r="C1965" s="149" t="str">
        <f t="shared" si="30"/>
        <v>QLD</v>
      </c>
    </row>
    <row r="1966" spans="1:3">
      <c r="A1966" s="150">
        <v>4382</v>
      </c>
      <c r="B1966" s="150">
        <v>49</v>
      </c>
      <c r="C1966" s="149" t="str">
        <f t="shared" si="30"/>
        <v>QLD</v>
      </c>
    </row>
    <row r="1967" spans="1:3">
      <c r="A1967" s="150">
        <v>4383</v>
      </c>
      <c r="B1967" s="150">
        <v>49</v>
      </c>
      <c r="C1967" s="149" t="str">
        <f t="shared" si="30"/>
        <v>QLD</v>
      </c>
    </row>
    <row r="1968" spans="1:3">
      <c r="A1968" s="150">
        <v>4384</v>
      </c>
      <c r="B1968" s="150">
        <v>49</v>
      </c>
      <c r="C1968" s="149" t="str">
        <f t="shared" si="30"/>
        <v>QLD</v>
      </c>
    </row>
    <row r="1969" spans="1:3">
      <c r="A1969" s="150">
        <v>4385</v>
      </c>
      <c r="B1969" s="150">
        <v>49</v>
      </c>
      <c r="C1969" s="149" t="str">
        <f t="shared" si="30"/>
        <v>QLD</v>
      </c>
    </row>
    <row r="1970" spans="1:3">
      <c r="A1970" s="150">
        <v>4387</v>
      </c>
      <c r="B1970" s="150">
        <v>49</v>
      </c>
      <c r="C1970" s="149" t="str">
        <f t="shared" si="30"/>
        <v>QLD</v>
      </c>
    </row>
    <row r="1971" spans="1:3">
      <c r="A1971" s="150">
        <v>4388</v>
      </c>
      <c r="B1971" s="150">
        <v>49</v>
      </c>
      <c r="C1971" s="149" t="str">
        <f t="shared" si="30"/>
        <v>QLD</v>
      </c>
    </row>
    <row r="1972" spans="1:3">
      <c r="A1972" s="150">
        <v>4390</v>
      </c>
      <c r="B1972" s="150">
        <v>49</v>
      </c>
      <c r="C1972" s="149" t="str">
        <f t="shared" si="30"/>
        <v>QLD</v>
      </c>
    </row>
    <row r="1973" spans="1:3">
      <c r="A1973" s="150">
        <v>4400</v>
      </c>
      <c r="B1973" s="150">
        <v>49</v>
      </c>
      <c r="C1973" s="149" t="str">
        <f t="shared" si="30"/>
        <v>QLD</v>
      </c>
    </row>
    <row r="1974" spans="1:3">
      <c r="A1974" s="150">
        <v>4401</v>
      </c>
      <c r="B1974" s="150">
        <v>49</v>
      </c>
      <c r="C1974" s="149" t="str">
        <f t="shared" si="30"/>
        <v>QLD</v>
      </c>
    </row>
    <row r="1975" spans="1:3">
      <c r="A1975" s="150">
        <v>4402</v>
      </c>
      <c r="B1975" s="150">
        <v>49</v>
      </c>
      <c r="C1975" s="149" t="str">
        <f t="shared" si="30"/>
        <v>QLD</v>
      </c>
    </row>
    <row r="1976" spans="1:3">
      <c r="A1976" s="150">
        <v>4403</v>
      </c>
      <c r="B1976" s="150">
        <v>49</v>
      </c>
      <c r="C1976" s="149" t="str">
        <f t="shared" si="30"/>
        <v>QLD</v>
      </c>
    </row>
    <row r="1977" spans="1:3">
      <c r="A1977" s="150">
        <v>4404</v>
      </c>
      <c r="B1977" s="150">
        <v>49</v>
      </c>
      <c r="C1977" s="149" t="str">
        <f t="shared" si="30"/>
        <v>QLD</v>
      </c>
    </row>
    <row r="1978" spans="1:3">
      <c r="A1978" s="150">
        <v>4405</v>
      </c>
      <c r="B1978" s="150">
        <v>49</v>
      </c>
      <c r="C1978" s="149" t="str">
        <f t="shared" si="30"/>
        <v>QLD</v>
      </c>
    </row>
    <row r="1979" spans="1:3">
      <c r="A1979" s="150">
        <v>4406</v>
      </c>
      <c r="B1979" s="150">
        <v>49</v>
      </c>
      <c r="C1979" s="149" t="str">
        <f t="shared" si="30"/>
        <v>QLD</v>
      </c>
    </row>
    <row r="1980" spans="1:3">
      <c r="A1980" s="150">
        <v>4407</v>
      </c>
      <c r="B1980" s="150">
        <v>49</v>
      </c>
      <c r="C1980" s="149" t="str">
        <f t="shared" si="30"/>
        <v>QLD</v>
      </c>
    </row>
    <row r="1981" spans="1:3">
      <c r="A1981" s="150">
        <v>4408</v>
      </c>
      <c r="B1981" s="150">
        <v>49</v>
      </c>
      <c r="C1981" s="149" t="str">
        <f t="shared" si="30"/>
        <v>QLD</v>
      </c>
    </row>
    <row r="1982" spans="1:3">
      <c r="A1982" s="150">
        <v>4410</v>
      </c>
      <c r="B1982" s="150">
        <v>49</v>
      </c>
      <c r="C1982" s="149" t="str">
        <f t="shared" si="30"/>
        <v>QLD</v>
      </c>
    </row>
    <row r="1983" spans="1:3">
      <c r="A1983" s="150">
        <v>4411</v>
      </c>
      <c r="B1983" s="150">
        <v>49</v>
      </c>
      <c r="C1983" s="149" t="str">
        <f t="shared" si="30"/>
        <v>QLD</v>
      </c>
    </row>
    <row r="1984" spans="1:3">
      <c r="A1984" s="150">
        <v>4412</v>
      </c>
      <c r="B1984" s="150">
        <v>49</v>
      </c>
      <c r="C1984" s="149" t="str">
        <f t="shared" si="30"/>
        <v>QLD</v>
      </c>
    </row>
    <row r="1985" spans="1:3">
      <c r="A1985" s="150">
        <v>4413</v>
      </c>
      <c r="B1985" s="150">
        <v>49</v>
      </c>
      <c r="C1985" s="149" t="str">
        <f t="shared" si="30"/>
        <v>QLD</v>
      </c>
    </row>
    <row r="1986" spans="1:3">
      <c r="A1986" s="150">
        <v>4415</v>
      </c>
      <c r="B1986" s="150">
        <v>49</v>
      </c>
      <c r="C1986" s="149" t="str">
        <f t="shared" ref="C1986:C2049" si="31">IF(OR(A1986&lt;=299,AND(A1986&lt;3000,A1986&gt;=1000)),"NSW",IF(AND(A1986&lt;=999,A1986&gt;=800),"NT",IF(OR(AND(A1986&lt;=8999,A1986&gt;=8000),AND(A1986&lt;=3999,A1986&gt;=3000)),"VIC",IF(OR(AND(A1986&lt;=9999,A1986&gt;=9000),AND(A1986&lt;=4999,A1986&gt;=4000)),"QLD",IF(AND(A1986&lt;=5999,A1986&gt;=5000),"SA",IF(AND(A1986&lt;=6999,A1986&gt;=6000),"WA","TAS"))))))</f>
        <v>QLD</v>
      </c>
    </row>
    <row r="1987" spans="1:3">
      <c r="A1987" s="150">
        <v>4416</v>
      </c>
      <c r="B1987" s="150">
        <v>49</v>
      </c>
      <c r="C1987" s="149" t="str">
        <f t="shared" si="31"/>
        <v>QLD</v>
      </c>
    </row>
    <row r="1988" spans="1:3">
      <c r="A1988" s="150">
        <v>4421</v>
      </c>
      <c r="B1988" s="150">
        <v>49</v>
      </c>
      <c r="C1988" s="149" t="str">
        <f t="shared" si="31"/>
        <v>QLD</v>
      </c>
    </row>
    <row r="1989" spans="1:3">
      <c r="A1989" s="150">
        <v>4494</v>
      </c>
      <c r="B1989" s="150">
        <v>49</v>
      </c>
      <c r="C1989" s="149" t="str">
        <f t="shared" si="31"/>
        <v>QLD</v>
      </c>
    </row>
    <row r="1990" spans="1:3">
      <c r="A1990" s="150">
        <v>4496</v>
      </c>
      <c r="B1990" s="150">
        <v>49</v>
      </c>
      <c r="C1990" s="149" t="str">
        <f t="shared" si="31"/>
        <v>QLD</v>
      </c>
    </row>
    <row r="1991" spans="1:3">
      <c r="A1991" s="150">
        <v>4497</v>
      </c>
      <c r="B1991" s="150">
        <v>49</v>
      </c>
      <c r="C1991" s="149" t="str">
        <f t="shared" si="31"/>
        <v>QLD</v>
      </c>
    </row>
    <row r="1992" spans="1:3">
      <c r="A1992" s="150">
        <v>4498</v>
      </c>
      <c r="B1992" s="150">
        <v>49</v>
      </c>
      <c r="C1992" s="149" t="str">
        <f t="shared" si="31"/>
        <v>QLD</v>
      </c>
    </row>
    <row r="1993" spans="1:3">
      <c r="A1993" s="150">
        <v>4570</v>
      </c>
      <c r="B1993" s="150">
        <v>50</v>
      </c>
      <c r="C1993" s="149" t="str">
        <f t="shared" si="31"/>
        <v>QLD</v>
      </c>
    </row>
    <row r="1994" spans="1:3">
      <c r="A1994" s="150">
        <v>4580</v>
      </c>
      <c r="B1994" s="150">
        <v>50</v>
      </c>
      <c r="C1994" s="149" t="str">
        <f t="shared" si="31"/>
        <v>QLD</v>
      </c>
    </row>
    <row r="1995" spans="1:3">
      <c r="A1995" s="150">
        <v>4581</v>
      </c>
      <c r="B1995" s="150">
        <v>50</v>
      </c>
      <c r="C1995" s="149" t="str">
        <f t="shared" si="31"/>
        <v>QLD</v>
      </c>
    </row>
    <row r="1996" spans="1:3">
      <c r="A1996" s="150">
        <v>4600</v>
      </c>
      <c r="B1996" s="150">
        <v>50</v>
      </c>
      <c r="C1996" s="149" t="str">
        <f t="shared" si="31"/>
        <v>QLD</v>
      </c>
    </row>
    <row r="1997" spans="1:3">
      <c r="A1997" s="150">
        <v>4601</v>
      </c>
      <c r="B1997" s="150">
        <v>50</v>
      </c>
      <c r="C1997" s="149" t="str">
        <f t="shared" si="31"/>
        <v>QLD</v>
      </c>
    </row>
    <row r="1998" spans="1:3">
      <c r="A1998" s="150">
        <v>4605</v>
      </c>
      <c r="B1998" s="150">
        <v>50</v>
      </c>
      <c r="C1998" s="149" t="str">
        <f t="shared" si="31"/>
        <v>QLD</v>
      </c>
    </row>
    <row r="1999" spans="1:3">
      <c r="A1999" s="150">
        <v>4606</v>
      </c>
      <c r="B1999" s="150">
        <v>50</v>
      </c>
      <c r="C1999" s="149" t="str">
        <f t="shared" si="31"/>
        <v>QLD</v>
      </c>
    </row>
    <row r="2000" spans="1:3">
      <c r="A2000" s="150">
        <v>4608</v>
      </c>
      <c r="B2000" s="150">
        <v>50</v>
      </c>
      <c r="C2000" s="149" t="str">
        <f t="shared" si="31"/>
        <v>QLD</v>
      </c>
    </row>
    <row r="2001" spans="1:3">
      <c r="A2001" s="150">
        <v>4610</v>
      </c>
      <c r="B2001" s="150">
        <v>50</v>
      </c>
      <c r="C2001" s="149" t="str">
        <f t="shared" si="31"/>
        <v>QLD</v>
      </c>
    </row>
    <row r="2002" spans="1:3">
      <c r="A2002" s="150">
        <v>4611</v>
      </c>
      <c r="B2002" s="150">
        <v>50</v>
      </c>
      <c r="C2002" s="149" t="str">
        <f t="shared" si="31"/>
        <v>QLD</v>
      </c>
    </row>
    <row r="2003" spans="1:3">
      <c r="A2003" s="150">
        <v>4612</v>
      </c>
      <c r="B2003" s="150">
        <v>50</v>
      </c>
      <c r="C2003" s="149" t="str">
        <f t="shared" si="31"/>
        <v>QLD</v>
      </c>
    </row>
    <row r="2004" spans="1:3">
      <c r="A2004" s="150">
        <v>4613</v>
      </c>
      <c r="B2004" s="150">
        <v>50</v>
      </c>
      <c r="C2004" s="149" t="str">
        <f t="shared" si="31"/>
        <v>QLD</v>
      </c>
    </row>
    <row r="2005" spans="1:3">
      <c r="A2005" s="150">
        <v>4614</v>
      </c>
      <c r="B2005" s="150">
        <v>50</v>
      </c>
      <c r="C2005" s="149" t="str">
        <f t="shared" si="31"/>
        <v>QLD</v>
      </c>
    </row>
    <row r="2006" spans="1:3">
      <c r="A2006" s="150">
        <v>4615</v>
      </c>
      <c r="B2006" s="150">
        <v>50</v>
      </c>
      <c r="C2006" s="149" t="str">
        <f t="shared" si="31"/>
        <v>QLD</v>
      </c>
    </row>
    <row r="2007" spans="1:3">
      <c r="A2007" s="150">
        <v>4620</v>
      </c>
      <c r="B2007" s="150">
        <v>50</v>
      </c>
      <c r="C2007" s="149" t="str">
        <f t="shared" si="31"/>
        <v>QLD</v>
      </c>
    </row>
    <row r="2008" spans="1:3">
      <c r="A2008" s="150">
        <v>4621</v>
      </c>
      <c r="B2008" s="150">
        <v>50</v>
      </c>
      <c r="C2008" s="149" t="str">
        <f t="shared" si="31"/>
        <v>QLD</v>
      </c>
    </row>
    <row r="2009" spans="1:3">
      <c r="A2009" s="150">
        <v>4625</v>
      </c>
      <c r="B2009" s="150">
        <v>50</v>
      </c>
      <c r="C2009" s="149" t="str">
        <f t="shared" si="31"/>
        <v>QLD</v>
      </c>
    </row>
    <row r="2010" spans="1:3">
      <c r="A2010" s="150">
        <v>4626</v>
      </c>
      <c r="B2010" s="150">
        <v>50</v>
      </c>
      <c r="C2010" s="149" t="str">
        <f t="shared" si="31"/>
        <v>QLD</v>
      </c>
    </row>
    <row r="2011" spans="1:3">
      <c r="A2011" s="150">
        <v>4627</v>
      </c>
      <c r="B2011" s="150">
        <v>50</v>
      </c>
      <c r="C2011" s="149" t="str">
        <f t="shared" si="31"/>
        <v>QLD</v>
      </c>
    </row>
    <row r="2012" spans="1:3">
      <c r="A2012" s="150">
        <v>4630</v>
      </c>
      <c r="B2012" s="150">
        <v>50</v>
      </c>
      <c r="C2012" s="149" t="str">
        <f t="shared" si="31"/>
        <v>QLD</v>
      </c>
    </row>
    <row r="2013" spans="1:3">
      <c r="A2013" s="150">
        <v>4650</v>
      </c>
      <c r="B2013" s="150">
        <v>50</v>
      </c>
      <c r="C2013" s="149" t="str">
        <f t="shared" si="31"/>
        <v>QLD</v>
      </c>
    </row>
    <row r="2014" spans="1:3">
      <c r="A2014" s="150">
        <v>4655</v>
      </c>
      <c r="B2014" s="150">
        <v>50</v>
      </c>
      <c r="C2014" s="149" t="str">
        <f t="shared" si="31"/>
        <v>QLD</v>
      </c>
    </row>
    <row r="2015" spans="1:3">
      <c r="A2015" s="150">
        <v>4659</v>
      </c>
      <c r="B2015" s="150">
        <v>50</v>
      </c>
      <c r="C2015" s="149" t="str">
        <f t="shared" si="31"/>
        <v>QLD</v>
      </c>
    </row>
    <row r="2016" spans="1:3">
      <c r="A2016" s="150">
        <v>4660</v>
      </c>
      <c r="B2016" s="150">
        <v>50</v>
      </c>
      <c r="C2016" s="149" t="str">
        <f t="shared" si="31"/>
        <v>QLD</v>
      </c>
    </row>
    <row r="2017" spans="1:3">
      <c r="A2017" s="150">
        <v>4662</v>
      </c>
      <c r="B2017" s="150">
        <v>50</v>
      </c>
      <c r="C2017" s="149" t="str">
        <f t="shared" si="31"/>
        <v>QLD</v>
      </c>
    </row>
    <row r="2018" spans="1:3">
      <c r="A2018" s="150">
        <v>4670</v>
      </c>
      <c r="B2018" s="150">
        <v>50</v>
      </c>
      <c r="C2018" s="149" t="str">
        <f t="shared" si="31"/>
        <v>QLD</v>
      </c>
    </row>
    <row r="2019" spans="1:3">
      <c r="A2019" s="150">
        <v>4671</v>
      </c>
      <c r="B2019" s="150">
        <v>50</v>
      </c>
      <c r="C2019" s="149" t="str">
        <f t="shared" si="31"/>
        <v>QLD</v>
      </c>
    </row>
    <row r="2020" spans="1:3">
      <c r="A2020" s="150">
        <v>4673</v>
      </c>
      <c r="B2020" s="150">
        <v>50</v>
      </c>
      <c r="C2020" s="149" t="str">
        <f t="shared" si="31"/>
        <v>QLD</v>
      </c>
    </row>
    <row r="2021" spans="1:3">
      <c r="A2021" s="150">
        <v>4674</v>
      </c>
      <c r="B2021" s="150">
        <v>50</v>
      </c>
      <c r="C2021" s="149" t="str">
        <f t="shared" si="31"/>
        <v>QLD</v>
      </c>
    </row>
    <row r="2022" spans="1:3">
      <c r="A2022" s="150">
        <v>4676</v>
      </c>
      <c r="B2022" s="150">
        <v>50</v>
      </c>
      <c r="C2022" s="149" t="str">
        <f t="shared" si="31"/>
        <v>QLD</v>
      </c>
    </row>
    <row r="2023" spans="1:3">
      <c r="A2023" s="150">
        <v>4000</v>
      </c>
      <c r="B2023" s="150">
        <v>51</v>
      </c>
      <c r="C2023" s="149" t="str">
        <f t="shared" si="31"/>
        <v>QLD</v>
      </c>
    </row>
    <row r="2024" spans="1:3">
      <c r="A2024" s="150">
        <v>4001</v>
      </c>
      <c r="B2024" s="150">
        <v>51</v>
      </c>
      <c r="C2024" s="149" t="str">
        <f t="shared" si="31"/>
        <v>QLD</v>
      </c>
    </row>
    <row r="2025" spans="1:3">
      <c r="A2025" s="150">
        <v>4002</v>
      </c>
      <c r="B2025" s="150">
        <v>51</v>
      </c>
      <c r="C2025" s="149" t="str">
        <f t="shared" si="31"/>
        <v>QLD</v>
      </c>
    </row>
    <row r="2026" spans="1:3">
      <c r="A2026" s="150">
        <v>4003</v>
      </c>
      <c r="B2026" s="150">
        <v>51</v>
      </c>
      <c r="C2026" s="149" t="str">
        <f t="shared" si="31"/>
        <v>QLD</v>
      </c>
    </row>
    <row r="2027" spans="1:3">
      <c r="A2027" s="150">
        <v>4004</v>
      </c>
      <c r="B2027" s="150">
        <v>51</v>
      </c>
      <c r="C2027" s="149" t="str">
        <f t="shared" si="31"/>
        <v>QLD</v>
      </c>
    </row>
    <row r="2028" spans="1:3">
      <c r="A2028" s="150">
        <v>4005</v>
      </c>
      <c r="B2028" s="150">
        <v>51</v>
      </c>
      <c r="C2028" s="149" t="str">
        <f t="shared" si="31"/>
        <v>QLD</v>
      </c>
    </row>
    <row r="2029" spans="1:3">
      <c r="A2029" s="150">
        <v>4006</v>
      </c>
      <c r="B2029" s="150">
        <v>51</v>
      </c>
      <c r="C2029" s="149" t="str">
        <f t="shared" si="31"/>
        <v>QLD</v>
      </c>
    </row>
    <row r="2030" spans="1:3">
      <c r="A2030" s="150">
        <v>4007</v>
      </c>
      <c r="B2030" s="150">
        <v>51</v>
      </c>
      <c r="C2030" s="149" t="str">
        <f t="shared" si="31"/>
        <v>QLD</v>
      </c>
    </row>
    <row r="2031" spans="1:3">
      <c r="A2031" s="150">
        <v>4008</v>
      </c>
      <c r="B2031" s="150">
        <v>51</v>
      </c>
      <c r="C2031" s="149" t="str">
        <f t="shared" si="31"/>
        <v>QLD</v>
      </c>
    </row>
    <row r="2032" spans="1:3">
      <c r="A2032" s="150">
        <v>4009</v>
      </c>
      <c r="B2032" s="150">
        <v>51</v>
      </c>
      <c r="C2032" s="149" t="str">
        <f t="shared" si="31"/>
        <v>QLD</v>
      </c>
    </row>
    <row r="2033" spans="1:3">
      <c r="A2033" s="150">
        <v>4010</v>
      </c>
      <c r="B2033" s="150">
        <v>51</v>
      </c>
      <c r="C2033" s="149" t="str">
        <f t="shared" si="31"/>
        <v>QLD</v>
      </c>
    </row>
    <row r="2034" spans="1:3">
      <c r="A2034" s="150">
        <v>4011</v>
      </c>
      <c r="B2034" s="150">
        <v>51</v>
      </c>
      <c r="C2034" s="149" t="str">
        <f t="shared" si="31"/>
        <v>QLD</v>
      </c>
    </row>
    <row r="2035" spans="1:3">
      <c r="A2035" s="150">
        <v>4012</v>
      </c>
      <c r="B2035" s="150">
        <v>51</v>
      </c>
      <c r="C2035" s="149" t="str">
        <f t="shared" si="31"/>
        <v>QLD</v>
      </c>
    </row>
    <row r="2036" spans="1:3">
      <c r="A2036" s="150">
        <v>4013</v>
      </c>
      <c r="B2036" s="150">
        <v>51</v>
      </c>
      <c r="C2036" s="149" t="str">
        <f t="shared" si="31"/>
        <v>QLD</v>
      </c>
    </row>
    <row r="2037" spans="1:3">
      <c r="A2037" s="150">
        <v>4014</v>
      </c>
      <c r="B2037" s="150">
        <v>51</v>
      </c>
      <c r="C2037" s="149" t="str">
        <f t="shared" si="31"/>
        <v>QLD</v>
      </c>
    </row>
    <row r="2038" spans="1:3">
      <c r="A2038" s="150">
        <v>4017</v>
      </c>
      <c r="B2038" s="150">
        <v>51</v>
      </c>
      <c r="C2038" s="149" t="str">
        <f t="shared" si="31"/>
        <v>QLD</v>
      </c>
    </row>
    <row r="2039" spans="1:3">
      <c r="A2039" s="150">
        <v>4018</v>
      </c>
      <c r="B2039" s="150">
        <v>51</v>
      </c>
      <c r="C2039" s="149" t="str">
        <f t="shared" si="31"/>
        <v>QLD</v>
      </c>
    </row>
    <row r="2040" spans="1:3">
      <c r="A2040" s="150">
        <v>4019</v>
      </c>
      <c r="B2040" s="150">
        <v>51</v>
      </c>
      <c r="C2040" s="149" t="str">
        <f t="shared" si="31"/>
        <v>QLD</v>
      </c>
    </row>
    <row r="2041" spans="1:3">
      <c r="A2041" s="150">
        <v>4020</v>
      </c>
      <c r="B2041" s="150">
        <v>51</v>
      </c>
      <c r="C2041" s="149" t="str">
        <f t="shared" si="31"/>
        <v>QLD</v>
      </c>
    </row>
    <row r="2042" spans="1:3">
      <c r="A2042" s="150">
        <v>4021</v>
      </c>
      <c r="B2042" s="150">
        <v>51</v>
      </c>
      <c r="C2042" s="149" t="str">
        <f t="shared" si="31"/>
        <v>QLD</v>
      </c>
    </row>
    <row r="2043" spans="1:3">
      <c r="A2043" s="150">
        <v>4022</v>
      </c>
      <c r="B2043" s="150">
        <v>51</v>
      </c>
      <c r="C2043" s="149" t="str">
        <f t="shared" si="31"/>
        <v>QLD</v>
      </c>
    </row>
    <row r="2044" spans="1:3">
      <c r="A2044" s="150">
        <v>4025</v>
      </c>
      <c r="B2044" s="150">
        <v>51</v>
      </c>
      <c r="C2044" s="149" t="str">
        <f t="shared" si="31"/>
        <v>QLD</v>
      </c>
    </row>
    <row r="2045" spans="1:3">
      <c r="A2045" s="150">
        <v>4029</v>
      </c>
      <c r="B2045" s="150">
        <v>51</v>
      </c>
      <c r="C2045" s="149" t="str">
        <f t="shared" si="31"/>
        <v>QLD</v>
      </c>
    </row>
    <row r="2046" spans="1:3">
      <c r="A2046" s="150">
        <v>4030</v>
      </c>
      <c r="B2046" s="150">
        <v>51</v>
      </c>
      <c r="C2046" s="149" t="str">
        <f t="shared" si="31"/>
        <v>QLD</v>
      </c>
    </row>
    <row r="2047" spans="1:3">
      <c r="A2047" s="150">
        <v>4031</v>
      </c>
      <c r="B2047" s="150">
        <v>51</v>
      </c>
      <c r="C2047" s="149" t="str">
        <f t="shared" si="31"/>
        <v>QLD</v>
      </c>
    </row>
    <row r="2048" spans="1:3">
      <c r="A2048" s="150">
        <v>4032</v>
      </c>
      <c r="B2048" s="150">
        <v>51</v>
      </c>
      <c r="C2048" s="149" t="str">
        <f t="shared" si="31"/>
        <v>QLD</v>
      </c>
    </row>
    <row r="2049" spans="1:3">
      <c r="A2049" s="150">
        <v>4034</v>
      </c>
      <c r="B2049" s="150">
        <v>51</v>
      </c>
      <c r="C2049" s="149" t="str">
        <f t="shared" si="31"/>
        <v>QLD</v>
      </c>
    </row>
    <row r="2050" spans="1:3">
      <c r="A2050" s="150">
        <v>4035</v>
      </c>
      <c r="B2050" s="150">
        <v>51</v>
      </c>
      <c r="C2050" s="149" t="str">
        <f t="shared" ref="C2050:C2113" si="32">IF(OR(A2050&lt;=299,AND(A2050&lt;3000,A2050&gt;=1000)),"NSW",IF(AND(A2050&lt;=999,A2050&gt;=800),"NT",IF(OR(AND(A2050&lt;=8999,A2050&gt;=8000),AND(A2050&lt;=3999,A2050&gt;=3000)),"VIC",IF(OR(AND(A2050&lt;=9999,A2050&gt;=9000),AND(A2050&lt;=4999,A2050&gt;=4000)),"QLD",IF(AND(A2050&lt;=5999,A2050&gt;=5000),"SA",IF(AND(A2050&lt;=6999,A2050&gt;=6000),"WA","TAS"))))))</f>
        <v>QLD</v>
      </c>
    </row>
    <row r="2051" spans="1:3">
      <c r="A2051" s="150">
        <v>4036</v>
      </c>
      <c r="B2051" s="150">
        <v>51</v>
      </c>
      <c r="C2051" s="149" t="str">
        <f t="shared" si="32"/>
        <v>QLD</v>
      </c>
    </row>
    <row r="2052" spans="1:3">
      <c r="A2052" s="150">
        <v>4037</v>
      </c>
      <c r="B2052" s="150">
        <v>51</v>
      </c>
      <c r="C2052" s="149" t="str">
        <f t="shared" si="32"/>
        <v>QLD</v>
      </c>
    </row>
    <row r="2053" spans="1:3">
      <c r="A2053" s="150">
        <v>4051</v>
      </c>
      <c r="B2053" s="150">
        <v>51</v>
      </c>
      <c r="C2053" s="149" t="str">
        <f t="shared" si="32"/>
        <v>QLD</v>
      </c>
    </row>
    <row r="2054" spans="1:3">
      <c r="A2054" s="150">
        <v>4052</v>
      </c>
      <c r="B2054" s="150">
        <v>51</v>
      </c>
      <c r="C2054" s="149" t="str">
        <f t="shared" si="32"/>
        <v>QLD</v>
      </c>
    </row>
    <row r="2055" spans="1:3">
      <c r="A2055" s="150">
        <v>4053</v>
      </c>
      <c r="B2055" s="150">
        <v>51</v>
      </c>
      <c r="C2055" s="149" t="str">
        <f t="shared" si="32"/>
        <v>QLD</v>
      </c>
    </row>
    <row r="2056" spans="1:3">
      <c r="A2056" s="150">
        <v>4054</v>
      </c>
      <c r="B2056" s="150">
        <v>51</v>
      </c>
      <c r="C2056" s="149" t="str">
        <f t="shared" si="32"/>
        <v>QLD</v>
      </c>
    </row>
    <row r="2057" spans="1:3">
      <c r="A2057" s="150">
        <v>4055</v>
      </c>
      <c r="B2057" s="150">
        <v>51</v>
      </c>
      <c r="C2057" s="149" t="str">
        <f t="shared" si="32"/>
        <v>QLD</v>
      </c>
    </row>
    <row r="2058" spans="1:3">
      <c r="A2058" s="150">
        <v>4059</v>
      </c>
      <c r="B2058" s="150">
        <v>51</v>
      </c>
      <c r="C2058" s="149" t="str">
        <f t="shared" si="32"/>
        <v>QLD</v>
      </c>
    </row>
    <row r="2059" spans="1:3">
      <c r="A2059" s="150">
        <v>4060</v>
      </c>
      <c r="B2059" s="150">
        <v>51</v>
      </c>
      <c r="C2059" s="149" t="str">
        <f t="shared" si="32"/>
        <v>QLD</v>
      </c>
    </row>
    <row r="2060" spans="1:3">
      <c r="A2060" s="150">
        <v>4061</v>
      </c>
      <c r="B2060" s="150">
        <v>51</v>
      </c>
      <c r="C2060" s="149" t="str">
        <f t="shared" si="32"/>
        <v>QLD</v>
      </c>
    </row>
    <row r="2061" spans="1:3">
      <c r="A2061" s="150">
        <v>4064</v>
      </c>
      <c r="B2061" s="150">
        <v>51</v>
      </c>
      <c r="C2061" s="149" t="str">
        <f t="shared" si="32"/>
        <v>QLD</v>
      </c>
    </row>
    <row r="2062" spans="1:3">
      <c r="A2062" s="150">
        <v>4065</v>
      </c>
      <c r="B2062" s="150">
        <v>51</v>
      </c>
      <c r="C2062" s="149" t="str">
        <f t="shared" si="32"/>
        <v>QLD</v>
      </c>
    </row>
    <row r="2063" spans="1:3">
      <c r="A2063" s="150">
        <v>4066</v>
      </c>
      <c r="B2063" s="150">
        <v>51</v>
      </c>
      <c r="C2063" s="149" t="str">
        <f t="shared" si="32"/>
        <v>QLD</v>
      </c>
    </row>
    <row r="2064" spans="1:3">
      <c r="A2064" s="150">
        <v>4067</v>
      </c>
      <c r="B2064" s="150">
        <v>51</v>
      </c>
      <c r="C2064" s="149" t="str">
        <f t="shared" si="32"/>
        <v>QLD</v>
      </c>
    </row>
    <row r="2065" spans="1:3">
      <c r="A2065" s="150">
        <v>4068</v>
      </c>
      <c r="B2065" s="150">
        <v>51</v>
      </c>
      <c r="C2065" s="149" t="str">
        <f t="shared" si="32"/>
        <v>QLD</v>
      </c>
    </row>
    <row r="2066" spans="1:3">
      <c r="A2066" s="150">
        <v>4069</v>
      </c>
      <c r="B2066" s="150">
        <v>51</v>
      </c>
      <c r="C2066" s="149" t="str">
        <f t="shared" si="32"/>
        <v>QLD</v>
      </c>
    </row>
    <row r="2067" spans="1:3">
      <c r="A2067" s="150">
        <v>4070</v>
      </c>
      <c r="B2067" s="150">
        <v>51</v>
      </c>
      <c r="C2067" s="149" t="str">
        <f t="shared" si="32"/>
        <v>QLD</v>
      </c>
    </row>
    <row r="2068" spans="1:3">
      <c r="A2068" s="150">
        <v>4072</v>
      </c>
      <c r="B2068" s="150">
        <v>51</v>
      </c>
      <c r="C2068" s="149" t="str">
        <f t="shared" si="32"/>
        <v>QLD</v>
      </c>
    </row>
    <row r="2069" spans="1:3">
      <c r="A2069" s="150">
        <v>4073</v>
      </c>
      <c r="B2069" s="150">
        <v>51</v>
      </c>
      <c r="C2069" s="149" t="str">
        <f t="shared" si="32"/>
        <v>QLD</v>
      </c>
    </row>
    <row r="2070" spans="1:3">
      <c r="A2070" s="150">
        <v>4074</v>
      </c>
      <c r="B2070" s="150">
        <v>51</v>
      </c>
      <c r="C2070" s="149" t="str">
        <f t="shared" si="32"/>
        <v>QLD</v>
      </c>
    </row>
    <row r="2071" spans="1:3">
      <c r="A2071" s="150">
        <v>4075</v>
      </c>
      <c r="B2071" s="150">
        <v>51</v>
      </c>
      <c r="C2071" s="149" t="str">
        <f t="shared" si="32"/>
        <v>QLD</v>
      </c>
    </row>
    <row r="2072" spans="1:3">
      <c r="A2072" s="150">
        <v>4076</v>
      </c>
      <c r="B2072" s="150">
        <v>51</v>
      </c>
      <c r="C2072" s="149" t="str">
        <f t="shared" si="32"/>
        <v>QLD</v>
      </c>
    </row>
    <row r="2073" spans="1:3">
      <c r="A2073" s="150">
        <v>4077</v>
      </c>
      <c r="B2073" s="150">
        <v>51</v>
      </c>
      <c r="C2073" s="149" t="str">
        <f t="shared" si="32"/>
        <v>QLD</v>
      </c>
    </row>
    <row r="2074" spans="1:3">
      <c r="A2074" s="150">
        <v>4078</v>
      </c>
      <c r="B2074" s="150">
        <v>51</v>
      </c>
      <c r="C2074" s="149" t="str">
        <f t="shared" si="32"/>
        <v>QLD</v>
      </c>
    </row>
    <row r="2075" spans="1:3">
      <c r="A2075" s="150">
        <v>4101</v>
      </c>
      <c r="B2075" s="150">
        <v>51</v>
      </c>
      <c r="C2075" s="149" t="str">
        <f t="shared" si="32"/>
        <v>QLD</v>
      </c>
    </row>
    <row r="2076" spans="1:3">
      <c r="A2076" s="150">
        <v>4102</v>
      </c>
      <c r="B2076" s="150">
        <v>51</v>
      </c>
      <c r="C2076" s="149" t="str">
        <f t="shared" si="32"/>
        <v>QLD</v>
      </c>
    </row>
    <row r="2077" spans="1:3">
      <c r="A2077" s="150">
        <v>4103</v>
      </c>
      <c r="B2077" s="150">
        <v>51</v>
      </c>
      <c r="C2077" s="149" t="str">
        <f t="shared" si="32"/>
        <v>QLD</v>
      </c>
    </row>
    <row r="2078" spans="1:3">
      <c r="A2078" s="150">
        <v>4104</v>
      </c>
      <c r="B2078" s="150">
        <v>51</v>
      </c>
      <c r="C2078" s="149" t="str">
        <f t="shared" si="32"/>
        <v>QLD</v>
      </c>
    </row>
    <row r="2079" spans="1:3">
      <c r="A2079" s="150">
        <v>4105</v>
      </c>
      <c r="B2079" s="150">
        <v>51</v>
      </c>
      <c r="C2079" s="149" t="str">
        <f t="shared" si="32"/>
        <v>QLD</v>
      </c>
    </row>
    <row r="2080" spans="1:3">
      <c r="A2080" s="150">
        <v>4106</v>
      </c>
      <c r="B2080" s="150">
        <v>51</v>
      </c>
      <c r="C2080" s="149" t="str">
        <f t="shared" si="32"/>
        <v>QLD</v>
      </c>
    </row>
    <row r="2081" spans="1:3">
      <c r="A2081" s="150">
        <v>4107</v>
      </c>
      <c r="B2081" s="150">
        <v>51</v>
      </c>
      <c r="C2081" s="149" t="str">
        <f t="shared" si="32"/>
        <v>QLD</v>
      </c>
    </row>
    <row r="2082" spans="1:3">
      <c r="A2082" s="150">
        <v>4108</v>
      </c>
      <c r="B2082" s="150">
        <v>51</v>
      </c>
      <c r="C2082" s="149" t="str">
        <f t="shared" si="32"/>
        <v>QLD</v>
      </c>
    </row>
    <row r="2083" spans="1:3">
      <c r="A2083" s="150">
        <v>4109</v>
      </c>
      <c r="B2083" s="150">
        <v>51</v>
      </c>
      <c r="C2083" s="149" t="str">
        <f t="shared" si="32"/>
        <v>QLD</v>
      </c>
    </row>
    <row r="2084" spans="1:3">
      <c r="A2084" s="150">
        <v>4110</v>
      </c>
      <c r="B2084" s="150">
        <v>51</v>
      </c>
      <c r="C2084" s="149" t="str">
        <f t="shared" si="32"/>
        <v>QLD</v>
      </c>
    </row>
    <row r="2085" spans="1:3">
      <c r="A2085" s="150">
        <v>4111</v>
      </c>
      <c r="B2085" s="150">
        <v>51</v>
      </c>
      <c r="C2085" s="149" t="str">
        <f t="shared" si="32"/>
        <v>QLD</v>
      </c>
    </row>
    <row r="2086" spans="1:3">
      <c r="A2086" s="150">
        <v>4112</v>
      </c>
      <c r="B2086" s="150">
        <v>51</v>
      </c>
      <c r="C2086" s="149" t="str">
        <f t="shared" si="32"/>
        <v>QLD</v>
      </c>
    </row>
    <row r="2087" spans="1:3">
      <c r="A2087" s="150">
        <v>4113</v>
      </c>
      <c r="B2087" s="150">
        <v>51</v>
      </c>
      <c r="C2087" s="149" t="str">
        <f t="shared" si="32"/>
        <v>QLD</v>
      </c>
    </row>
    <row r="2088" spans="1:3">
      <c r="A2088" s="150">
        <v>4114</v>
      </c>
      <c r="B2088" s="150">
        <v>51</v>
      </c>
      <c r="C2088" s="149" t="str">
        <f t="shared" si="32"/>
        <v>QLD</v>
      </c>
    </row>
    <row r="2089" spans="1:3">
      <c r="A2089" s="150">
        <v>4115</v>
      </c>
      <c r="B2089" s="150">
        <v>51</v>
      </c>
      <c r="C2089" s="149" t="str">
        <f t="shared" si="32"/>
        <v>QLD</v>
      </c>
    </row>
    <row r="2090" spans="1:3">
      <c r="A2090" s="150">
        <v>4116</v>
      </c>
      <c r="B2090" s="150">
        <v>51</v>
      </c>
      <c r="C2090" s="149" t="str">
        <f t="shared" si="32"/>
        <v>QLD</v>
      </c>
    </row>
    <row r="2091" spans="1:3">
      <c r="A2091" s="150">
        <v>4117</v>
      </c>
      <c r="B2091" s="150">
        <v>51</v>
      </c>
      <c r="C2091" s="149" t="str">
        <f t="shared" si="32"/>
        <v>QLD</v>
      </c>
    </row>
    <row r="2092" spans="1:3">
      <c r="A2092" s="150">
        <v>4118</v>
      </c>
      <c r="B2092" s="150">
        <v>51</v>
      </c>
      <c r="C2092" s="149" t="str">
        <f t="shared" si="32"/>
        <v>QLD</v>
      </c>
    </row>
    <row r="2093" spans="1:3">
      <c r="A2093" s="150">
        <v>4119</v>
      </c>
      <c r="B2093" s="150">
        <v>51</v>
      </c>
      <c r="C2093" s="149" t="str">
        <f t="shared" si="32"/>
        <v>QLD</v>
      </c>
    </row>
    <row r="2094" spans="1:3">
      <c r="A2094" s="150">
        <v>4120</v>
      </c>
      <c r="B2094" s="150">
        <v>51</v>
      </c>
      <c r="C2094" s="149" t="str">
        <f t="shared" si="32"/>
        <v>QLD</v>
      </c>
    </row>
    <row r="2095" spans="1:3">
      <c r="A2095" s="150">
        <v>4121</v>
      </c>
      <c r="B2095" s="150">
        <v>51</v>
      </c>
      <c r="C2095" s="149" t="str">
        <f t="shared" si="32"/>
        <v>QLD</v>
      </c>
    </row>
    <row r="2096" spans="1:3">
      <c r="A2096" s="150">
        <v>4122</v>
      </c>
      <c r="B2096" s="150">
        <v>51</v>
      </c>
      <c r="C2096" s="149" t="str">
        <f t="shared" si="32"/>
        <v>QLD</v>
      </c>
    </row>
    <row r="2097" spans="1:3">
      <c r="A2097" s="150">
        <v>4123</v>
      </c>
      <c r="B2097" s="150">
        <v>51</v>
      </c>
      <c r="C2097" s="149" t="str">
        <f t="shared" si="32"/>
        <v>QLD</v>
      </c>
    </row>
    <row r="2098" spans="1:3">
      <c r="A2098" s="150">
        <v>4124</v>
      </c>
      <c r="B2098" s="150">
        <v>51</v>
      </c>
      <c r="C2098" s="149" t="str">
        <f t="shared" si="32"/>
        <v>QLD</v>
      </c>
    </row>
    <row r="2099" spans="1:3">
      <c r="A2099" s="150">
        <v>4125</v>
      </c>
      <c r="B2099" s="150">
        <v>51</v>
      </c>
      <c r="C2099" s="149" t="str">
        <f t="shared" si="32"/>
        <v>QLD</v>
      </c>
    </row>
    <row r="2100" spans="1:3">
      <c r="A2100" s="150">
        <v>4127</v>
      </c>
      <c r="B2100" s="150">
        <v>51</v>
      </c>
      <c r="C2100" s="149" t="str">
        <f t="shared" si="32"/>
        <v>QLD</v>
      </c>
    </row>
    <row r="2101" spans="1:3">
      <c r="A2101" s="150">
        <v>4128</v>
      </c>
      <c r="B2101" s="150">
        <v>51</v>
      </c>
      <c r="C2101" s="149" t="str">
        <f t="shared" si="32"/>
        <v>QLD</v>
      </c>
    </row>
    <row r="2102" spans="1:3">
      <c r="A2102" s="150">
        <v>4129</v>
      </c>
      <c r="B2102" s="150">
        <v>51</v>
      </c>
      <c r="C2102" s="149" t="str">
        <f t="shared" si="32"/>
        <v>QLD</v>
      </c>
    </row>
    <row r="2103" spans="1:3">
      <c r="A2103" s="150">
        <v>4130</v>
      </c>
      <c r="B2103" s="150">
        <v>51</v>
      </c>
      <c r="C2103" s="149" t="str">
        <f t="shared" si="32"/>
        <v>QLD</v>
      </c>
    </row>
    <row r="2104" spans="1:3">
      <c r="A2104" s="150">
        <v>4131</v>
      </c>
      <c r="B2104" s="150">
        <v>51</v>
      </c>
      <c r="C2104" s="149" t="str">
        <f t="shared" si="32"/>
        <v>QLD</v>
      </c>
    </row>
    <row r="2105" spans="1:3">
      <c r="A2105" s="150">
        <v>4132</v>
      </c>
      <c r="B2105" s="150">
        <v>51</v>
      </c>
      <c r="C2105" s="149" t="str">
        <f t="shared" si="32"/>
        <v>QLD</v>
      </c>
    </row>
    <row r="2106" spans="1:3">
      <c r="A2106" s="150">
        <v>4133</v>
      </c>
      <c r="B2106" s="150">
        <v>51</v>
      </c>
      <c r="C2106" s="149" t="str">
        <f t="shared" si="32"/>
        <v>QLD</v>
      </c>
    </row>
    <row r="2107" spans="1:3">
      <c r="A2107" s="150">
        <v>4151</v>
      </c>
      <c r="B2107" s="150">
        <v>51</v>
      </c>
      <c r="C2107" s="149" t="str">
        <f t="shared" si="32"/>
        <v>QLD</v>
      </c>
    </row>
    <row r="2108" spans="1:3">
      <c r="A2108" s="150">
        <v>4152</v>
      </c>
      <c r="B2108" s="150">
        <v>51</v>
      </c>
      <c r="C2108" s="149" t="str">
        <f t="shared" si="32"/>
        <v>QLD</v>
      </c>
    </row>
    <row r="2109" spans="1:3">
      <c r="A2109" s="150">
        <v>4153</v>
      </c>
      <c r="B2109" s="150">
        <v>51</v>
      </c>
      <c r="C2109" s="149" t="str">
        <f t="shared" si="32"/>
        <v>QLD</v>
      </c>
    </row>
    <row r="2110" spans="1:3">
      <c r="A2110" s="150">
        <v>4154</v>
      </c>
      <c r="B2110" s="150">
        <v>51</v>
      </c>
      <c r="C2110" s="149" t="str">
        <f t="shared" si="32"/>
        <v>QLD</v>
      </c>
    </row>
    <row r="2111" spans="1:3">
      <c r="A2111" s="150">
        <v>4155</v>
      </c>
      <c r="B2111" s="150">
        <v>51</v>
      </c>
      <c r="C2111" s="149" t="str">
        <f t="shared" si="32"/>
        <v>QLD</v>
      </c>
    </row>
    <row r="2112" spans="1:3">
      <c r="A2112" s="150">
        <v>4156</v>
      </c>
      <c r="B2112" s="150">
        <v>51</v>
      </c>
      <c r="C2112" s="149" t="str">
        <f t="shared" si="32"/>
        <v>QLD</v>
      </c>
    </row>
    <row r="2113" spans="1:3">
      <c r="A2113" s="150">
        <v>4157</v>
      </c>
      <c r="B2113" s="150">
        <v>51</v>
      </c>
      <c r="C2113" s="149" t="str">
        <f t="shared" si="32"/>
        <v>QLD</v>
      </c>
    </row>
    <row r="2114" spans="1:3">
      <c r="A2114" s="150">
        <v>4158</v>
      </c>
      <c r="B2114" s="150">
        <v>51</v>
      </c>
      <c r="C2114" s="149" t="str">
        <f t="shared" ref="C2114:C2177" si="33">IF(OR(A2114&lt;=299,AND(A2114&lt;3000,A2114&gt;=1000)),"NSW",IF(AND(A2114&lt;=999,A2114&gt;=800),"NT",IF(OR(AND(A2114&lt;=8999,A2114&gt;=8000),AND(A2114&lt;=3999,A2114&gt;=3000)),"VIC",IF(OR(AND(A2114&lt;=9999,A2114&gt;=9000),AND(A2114&lt;=4999,A2114&gt;=4000)),"QLD",IF(AND(A2114&lt;=5999,A2114&gt;=5000),"SA",IF(AND(A2114&lt;=6999,A2114&gt;=6000),"WA","TAS"))))))</f>
        <v>QLD</v>
      </c>
    </row>
    <row r="2115" spans="1:3">
      <c r="A2115" s="150">
        <v>4159</v>
      </c>
      <c r="B2115" s="150">
        <v>51</v>
      </c>
      <c r="C2115" s="149" t="str">
        <f t="shared" si="33"/>
        <v>QLD</v>
      </c>
    </row>
    <row r="2116" spans="1:3">
      <c r="A2116" s="150">
        <v>4160</v>
      </c>
      <c r="B2116" s="150">
        <v>51</v>
      </c>
      <c r="C2116" s="149" t="str">
        <f t="shared" si="33"/>
        <v>QLD</v>
      </c>
    </row>
    <row r="2117" spans="1:3">
      <c r="A2117" s="150">
        <v>4161</v>
      </c>
      <c r="B2117" s="150">
        <v>51</v>
      </c>
      <c r="C2117" s="149" t="str">
        <f t="shared" si="33"/>
        <v>QLD</v>
      </c>
    </row>
    <row r="2118" spans="1:3">
      <c r="A2118" s="150">
        <v>4163</v>
      </c>
      <c r="B2118" s="150">
        <v>51</v>
      </c>
      <c r="C2118" s="149" t="str">
        <f t="shared" si="33"/>
        <v>QLD</v>
      </c>
    </row>
    <row r="2119" spans="1:3">
      <c r="A2119" s="150">
        <v>4164</v>
      </c>
      <c r="B2119" s="150">
        <v>51</v>
      </c>
      <c r="C2119" s="149" t="str">
        <f t="shared" si="33"/>
        <v>QLD</v>
      </c>
    </row>
    <row r="2120" spans="1:3">
      <c r="A2120" s="150">
        <v>4165</v>
      </c>
      <c r="B2120" s="150">
        <v>51</v>
      </c>
      <c r="C2120" s="149" t="str">
        <f t="shared" si="33"/>
        <v>QLD</v>
      </c>
    </row>
    <row r="2121" spans="1:3">
      <c r="A2121" s="150">
        <v>4169</v>
      </c>
      <c r="B2121" s="150">
        <v>51</v>
      </c>
      <c r="C2121" s="149" t="str">
        <f t="shared" si="33"/>
        <v>QLD</v>
      </c>
    </row>
    <row r="2122" spans="1:3">
      <c r="A2122" s="150">
        <v>4170</v>
      </c>
      <c r="B2122" s="150">
        <v>51</v>
      </c>
      <c r="C2122" s="149" t="str">
        <f t="shared" si="33"/>
        <v>QLD</v>
      </c>
    </row>
    <row r="2123" spans="1:3">
      <c r="A2123" s="150">
        <v>4171</v>
      </c>
      <c r="B2123" s="150">
        <v>51</v>
      </c>
      <c r="C2123" s="149" t="str">
        <f t="shared" si="33"/>
        <v>QLD</v>
      </c>
    </row>
    <row r="2124" spans="1:3">
      <c r="A2124" s="150">
        <v>4172</v>
      </c>
      <c r="B2124" s="150">
        <v>51</v>
      </c>
      <c r="C2124" s="149" t="str">
        <f t="shared" si="33"/>
        <v>QLD</v>
      </c>
    </row>
    <row r="2125" spans="1:3">
      <c r="A2125" s="150">
        <v>4173</v>
      </c>
      <c r="B2125" s="150">
        <v>51</v>
      </c>
      <c r="C2125" s="149" t="str">
        <f t="shared" si="33"/>
        <v>QLD</v>
      </c>
    </row>
    <row r="2126" spans="1:3">
      <c r="A2126" s="150">
        <v>4174</v>
      </c>
      <c r="B2126" s="150">
        <v>51</v>
      </c>
      <c r="C2126" s="149" t="str">
        <f t="shared" si="33"/>
        <v>QLD</v>
      </c>
    </row>
    <row r="2127" spans="1:3">
      <c r="A2127" s="150">
        <v>4178</v>
      </c>
      <c r="B2127" s="150">
        <v>51</v>
      </c>
      <c r="C2127" s="149" t="str">
        <f t="shared" si="33"/>
        <v>QLD</v>
      </c>
    </row>
    <row r="2128" spans="1:3">
      <c r="A2128" s="150">
        <v>4179</v>
      </c>
      <c r="B2128" s="150">
        <v>51</v>
      </c>
      <c r="C2128" s="149" t="str">
        <f t="shared" si="33"/>
        <v>QLD</v>
      </c>
    </row>
    <row r="2129" spans="1:3">
      <c r="A2129" s="150">
        <v>4183</v>
      </c>
      <c r="B2129" s="150">
        <v>51</v>
      </c>
      <c r="C2129" s="149" t="str">
        <f t="shared" si="33"/>
        <v>QLD</v>
      </c>
    </row>
    <row r="2130" spans="1:3">
      <c r="A2130" s="150">
        <v>4184</v>
      </c>
      <c r="B2130" s="150">
        <v>51</v>
      </c>
      <c r="C2130" s="149" t="str">
        <f t="shared" si="33"/>
        <v>QLD</v>
      </c>
    </row>
    <row r="2131" spans="1:3">
      <c r="A2131" s="150">
        <v>4205</v>
      </c>
      <c r="B2131" s="150">
        <v>51</v>
      </c>
      <c r="C2131" s="149" t="str">
        <f t="shared" si="33"/>
        <v>QLD</v>
      </c>
    </row>
    <row r="2132" spans="1:3">
      <c r="A2132" s="150">
        <v>4207</v>
      </c>
      <c r="B2132" s="150">
        <v>51</v>
      </c>
      <c r="C2132" s="149" t="str">
        <f t="shared" si="33"/>
        <v>QLD</v>
      </c>
    </row>
    <row r="2133" spans="1:3">
      <c r="A2133" s="150">
        <v>4208</v>
      </c>
      <c r="B2133" s="150">
        <v>51</v>
      </c>
      <c r="C2133" s="149" t="str">
        <f t="shared" si="33"/>
        <v>QLD</v>
      </c>
    </row>
    <row r="2134" spans="1:3">
      <c r="A2134" s="150">
        <v>4209</v>
      </c>
      <c r="B2134" s="150">
        <v>51</v>
      </c>
      <c r="C2134" s="149" t="str">
        <f t="shared" si="33"/>
        <v>QLD</v>
      </c>
    </row>
    <row r="2135" spans="1:3">
      <c r="A2135" s="150">
        <v>4210</v>
      </c>
      <c r="B2135" s="150">
        <v>51</v>
      </c>
      <c r="C2135" s="149" t="str">
        <f t="shared" si="33"/>
        <v>QLD</v>
      </c>
    </row>
    <row r="2136" spans="1:3">
      <c r="A2136" s="150">
        <v>4211</v>
      </c>
      <c r="B2136" s="150">
        <v>51</v>
      </c>
      <c r="C2136" s="149" t="str">
        <f t="shared" si="33"/>
        <v>QLD</v>
      </c>
    </row>
    <row r="2137" spans="1:3">
      <c r="A2137" s="150">
        <v>4212</v>
      </c>
      <c r="B2137" s="150">
        <v>51</v>
      </c>
      <c r="C2137" s="149" t="str">
        <f t="shared" si="33"/>
        <v>QLD</v>
      </c>
    </row>
    <row r="2138" spans="1:3">
      <c r="A2138" s="150">
        <v>4213</v>
      </c>
      <c r="B2138" s="150">
        <v>51</v>
      </c>
      <c r="C2138" s="149" t="str">
        <f t="shared" si="33"/>
        <v>QLD</v>
      </c>
    </row>
    <row r="2139" spans="1:3">
      <c r="A2139" s="150">
        <v>4214</v>
      </c>
      <c r="B2139" s="150">
        <v>51</v>
      </c>
      <c r="C2139" s="149" t="str">
        <f t="shared" si="33"/>
        <v>QLD</v>
      </c>
    </row>
    <row r="2140" spans="1:3">
      <c r="A2140" s="150">
        <v>4215</v>
      </c>
      <c r="B2140" s="150">
        <v>51</v>
      </c>
      <c r="C2140" s="149" t="str">
        <f t="shared" si="33"/>
        <v>QLD</v>
      </c>
    </row>
    <row r="2141" spans="1:3">
      <c r="A2141" s="150">
        <v>4216</v>
      </c>
      <c r="B2141" s="150">
        <v>51</v>
      </c>
      <c r="C2141" s="149" t="str">
        <f t="shared" si="33"/>
        <v>QLD</v>
      </c>
    </row>
    <row r="2142" spans="1:3">
      <c r="A2142" s="150">
        <v>4217</v>
      </c>
      <c r="B2142" s="150">
        <v>51</v>
      </c>
      <c r="C2142" s="149" t="str">
        <f t="shared" si="33"/>
        <v>QLD</v>
      </c>
    </row>
    <row r="2143" spans="1:3">
      <c r="A2143" s="150">
        <v>4218</v>
      </c>
      <c r="B2143" s="150">
        <v>51</v>
      </c>
      <c r="C2143" s="149" t="str">
        <f t="shared" si="33"/>
        <v>QLD</v>
      </c>
    </row>
    <row r="2144" spans="1:3">
      <c r="A2144" s="150">
        <v>4219</v>
      </c>
      <c r="B2144" s="150">
        <v>51</v>
      </c>
      <c r="C2144" s="149" t="str">
        <f t="shared" si="33"/>
        <v>QLD</v>
      </c>
    </row>
    <row r="2145" spans="1:3">
      <c r="A2145" s="150">
        <v>4220</v>
      </c>
      <c r="B2145" s="150">
        <v>51</v>
      </c>
      <c r="C2145" s="149" t="str">
        <f t="shared" si="33"/>
        <v>QLD</v>
      </c>
    </row>
    <row r="2146" spans="1:3">
      <c r="A2146" s="150">
        <v>4221</v>
      </c>
      <c r="B2146" s="150">
        <v>51</v>
      </c>
      <c r="C2146" s="149" t="str">
        <f t="shared" si="33"/>
        <v>QLD</v>
      </c>
    </row>
    <row r="2147" spans="1:3">
      <c r="A2147" s="150">
        <v>4223</v>
      </c>
      <c r="B2147" s="150">
        <v>51</v>
      </c>
      <c r="C2147" s="149" t="str">
        <f t="shared" si="33"/>
        <v>QLD</v>
      </c>
    </row>
    <row r="2148" spans="1:3">
      <c r="A2148" s="150">
        <v>4224</v>
      </c>
      <c r="B2148" s="150">
        <v>51</v>
      </c>
      <c r="C2148" s="149" t="str">
        <f t="shared" si="33"/>
        <v>QLD</v>
      </c>
    </row>
    <row r="2149" spans="1:3">
      <c r="A2149" s="150">
        <v>4225</v>
      </c>
      <c r="B2149" s="150">
        <v>51</v>
      </c>
      <c r="C2149" s="149" t="str">
        <f t="shared" si="33"/>
        <v>QLD</v>
      </c>
    </row>
    <row r="2150" spans="1:3">
      <c r="A2150" s="150">
        <v>4226</v>
      </c>
      <c r="B2150" s="150">
        <v>51</v>
      </c>
      <c r="C2150" s="149" t="str">
        <f t="shared" si="33"/>
        <v>QLD</v>
      </c>
    </row>
    <row r="2151" spans="1:3">
      <c r="A2151" s="150">
        <v>4227</v>
      </c>
      <c r="B2151" s="150">
        <v>51</v>
      </c>
      <c r="C2151" s="149" t="str">
        <f t="shared" si="33"/>
        <v>QLD</v>
      </c>
    </row>
    <row r="2152" spans="1:3">
      <c r="A2152" s="150">
        <v>4228</v>
      </c>
      <c r="B2152" s="150">
        <v>51</v>
      </c>
      <c r="C2152" s="149" t="str">
        <f t="shared" si="33"/>
        <v>QLD</v>
      </c>
    </row>
    <row r="2153" spans="1:3">
      <c r="A2153" s="150">
        <v>4229</v>
      </c>
      <c r="B2153" s="150">
        <v>51</v>
      </c>
      <c r="C2153" s="149" t="str">
        <f t="shared" si="33"/>
        <v>QLD</v>
      </c>
    </row>
    <row r="2154" spans="1:3">
      <c r="A2154" s="150">
        <v>4230</v>
      </c>
      <c r="B2154" s="150">
        <v>51</v>
      </c>
      <c r="C2154" s="149" t="str">
        <f t="shared" si="33"/>
        <v>QLD</v>
      </c>
    </row>
    <row r="2155" spans="1:3">
      <c r="A2155" s="150">
        <v>4270</v>
      </c>
      <c r="B2155" s="150">
        <v>51</v>
      </c>
      <c r="C2155" s="149" t="str">
        <f t="shared" si="33"/>
        <v>QLD</v>
      </c>
    </row>
    <row r="2156" spans="1:3">
      <c r="A2156" s="150">
        <v>4271</v>
      </c>
      <c r="B2156" s="150">
        <v>51</v>
      </c>
      <c r="C2156" s="149" t="str">
        <f t="shared" si="33"/>
        <v>QLD</v>
      </c>
    </row>
    <row r="2157" spans="1:3">
      <c r="A2157" s="150">
        <v>4272</v>
      </c>
      <c r="B2157" s="150">
        <v>51</v>
      </c>
      <c r="C2157" s="149" t="str">
        <f t="shared" si="33"/>
        <v>QLD</v>
      </c>
    </row>
    <row r="2158" spans="1:3">
      <c r="A2158" s="150">
        <v>4275</v>
      </c>
      <c r="B2158" s="150">
        <v>51</v>
      </c>
      <c r="C2158" s="149" t="str">
        <f t="shared" si="33"/>
        <v>QLD</v>
      </c>
    </row>
    <row r="2159" spans="1:3">
      <c r="A2159" s="150">
        <v>4280</v>
      </c>
      <c r="B2159" s="150">
        <v>51</v>
      </c>
      <c r="C2159" s="149" t="str">
        <f t="shared" si="33"/>
        <v>QLD</v>
      </c>
    </row>
    <row r="2160" spans="1:3">
      <c r="A2160" s="150">
        <v>4285</v>
      </c>
      <c r="B2160" s="150">
        <v>51</v>
      </c>
      <c r="C2160" s="149" t="str">
        <f t="shared" si="33"/>
        <v>QLD</v>
      </c>
    </row>
    <row r="2161" spans="1:3">
      <c r="A2161" s="150">
        <v>4287</v>
      </c>
      <c r="B2161" s="150">
        <v>51</v>
      </c>
      <c r="C2161" s="149" t="str">
        <f t="shared" si="33"/>
        <v>QLD</v>
      </c>
    </row>
    <row r="2162" spans="1:3">
      <c r="A2162" s="150">
        <v>4300</v>
      </c>
      <c r="B2162" s="150">
        <v>51</v>
      </c>
      <c r="C2162" s="149" t="str">
        <f t="shared" si="33"/>
        <v>QLD</v>
      </c>
    </row>
    <row r="2163" spans="1:3">
      <c r="A2163" s="150">
        <v>4301</v>
      </c>
      <c r="B2163" s="150">
        <v>51</v>
      </c>
      <c r="C2163" s="149" t="str">
        <f t="shared" si="33"/>
        <v>QLD</v>
      </c>
    </row>
    <row r="2164" spans="1:3">
      <c r="A2164" s="150">
        <v>4303</v>
      </c>
      <c r="B2164" s="150">
        <v>51</v>
      </c>
      <c r="C2164" s="149" t="str">
        <f t="shared" si="33"/>
        <v>QLD</v>
      </c>
    </row>
    <row r="2165" spans="1:3">
      <c r="A2165" s="150">
        <v>4304</v>
      </c>
      <c r="B2165" s="150">
        <v>51</v>
      </c>
      <c r="C2165" s="149" t="str">
        <f t="shared" si="33"/>
        <v>QLD</v>
      </c>
    </row>
    <row r="2166" spans="1:3">
      <c r="A2166" s="150">
        <v>4305</v>
      </c>
      <c r="B2166" s="150">
        <v>51</v>
      </c>
      <c r="C2166" s="149" t="str">
        <f t="shared" si="33"/>
        <v>QLD</v>
      </c>
    </row>
    <row r="2167" spans="1:3">
      <c r="A2167" s="150">
        <v>4306</v>
      </c>
      <c r="B2167" s="150">
        <v>51</v>
      </c>
      <c r="C2167" s="149" t="str">
        <f t="shared" si="33"/>
        <v>QLD</v>
      </c>
    </row>
    <row r="2168" spans="1:3">
      <c r="A2168" s="150">
        <v>4307</v>
      </c>
      <c r="B2168" s="150">
        <v>51</v>
      </c>
      <c r="C2168" s="149" t="str">
        <f t="shared" si="33"/>
        <v>QLD</v>
      </c>
    </row>
    <row r="2169" spans="1:3">
      <c r="A2169" s="150">
        <v>4309</v>
      </c>
      <c r="B2169" s="150">
        <v>51</v>
      </c>
      <c r="C2169" s="149" t="str">
        <f t="shared" si="33"/>
        <v>QLD</v>
      </c>
    </row>
    <row r="2170" spans="1:3">
      <c r="A2170" s="150">
        <v>4310</v>
      </c>
      <c r="B2170" s="150">
        <v>51</v>
      </c>
      <c r="C2170" s="149" t="str">
        <f t="shared" si="33"/>
        <v>QLD</v>
      </c>
    </row>
    <row r="2171" spans="1:3">
      <c r="A2171" s="150">
        <v>4311</v>
      </c>
      <c r="B2171" s="150">
        <v>51</v>
      </c>
      <c r="C2171" s="149" t="str">
        <f t="shared" si="33"/>
        <v>QLD</v>
      </c>
    </row>
    <row r="2172" spans="1:3">
      <c r="A2172" s="150">
        <v>4312</v>
      </c>
      <c r="B2172" s="150">
        <v>51</v>
      </c>
      <c r="C2172" s="149" t="str">
        <f t="shared" si="33"/>
        <v>QLD</v>
      </c>
    </row>
    <row r="2173" spans="1:3">
      <c r="A2173" s="150">
        <v>4313</v>
      </c>
      <c r="B2173" s="150">
        <v>51</v>
      </c>
      <c r="C2173" s="149" t="str">
        <f t="shared" si="33"/>
        <v>QLD</v>
      </c>
    </row>
    <row r="2174" spans="1:3">
      <c r="A2174" s="150">
        <v>4340</v>
      </c>
      <c r="B2174" s="150">
        <v>51</v>
      </c>
      <c r="C2174" s="149" t="str">
        <f t="shared" si="33"/>
        <v>QLD</v>
      </c>
    </row>
    <row r="2175" spans="1:3">
      <c r="A2175" s="150">
        <v>4341</v>
      </c>
      <c r="B2175" s="150">
        <v>51</v>
      </c>
      <c r="C2175" s="149" t="str">
        <f t="shared" si="33"/>
        <v>QLD</v>
      </c>
    </row>
    <row r="2176" spans="1:3">
      <c r="A2176" s="150">
        <v>4342</v>
      </c>
      <c r="B2176" s="150">
        <v>51</v>
      </c>
      <c r="C2176" s="149" t="str">
        <f t="shared" si="33"/>
        <v>QLD</v>
      </c>
    </row>
    <row r="2177" spans="1:3">
      <c r="A2177" s="150">
        <v>4343</v>
      </c>
      <c r="B2177" s="150">
        <v>51</v>
      </c>
      <c r="C2177" s="149" t="str">
        <f t="shared" si="33"/>
        <v>QLD</v>
      </c>
    </row>
    <row r="2178" spans="1:3">
      <c r="A2178" s="150">
        <v>4344</v>
      </c>
      <c r="B2178" s="150">
        <v>51</v>
      </c>
      <c r="C2178" s="149" t="str">
        <f t="shared" ref="C2178:C2241" si="34">IF(OR(A2178&lt;=299,AND(A2178&lt;3000,A2178&gt;=1000)),"NSW",IF(AND(A2178&lt;=999,A2178&gt;=800),"NT",IF(OR(AND(A2178&lt;=8999,A2178&gt;=8000),AND(A2178&lt;=3999,A2178&gt;=3000)),"VIC",IF(OR(AND(A2178&lt;=9999,A2178&gt;=9000),AND(A2178&lt;=4999,A2178&gt;=4000)),"QLD",IF(AND(A2178&lt;=5999,A2178&gt;=5000),"SA",IF(AND(A2178&lt;=6999,A2178&gt;=6000),"WA","TAS"))))))</f>
        <v>QLD</v>
      </c>
    </row>
    <row r="2179" spans="1:3">
      <c r="A2179" s="150">
        <v>4345</v>
      </c>
      <c r="B2179" s="150">
        <v>51</v>
      </c>
      <c r="C2179" s="149" t="str">
        <f t="shared" si="34"/>
        <v>QLD</v>
      </c>
    </row>
    <row r="2180" spans="1:3">
      <c r="A2180" s="150">
        <v>4346</v>
      </c>
      <c r="B2180" s="150">
        <v>51</v>
      </c>
      <c r="C2180" s="149" t="str">
        <f t="shared" si="34"/>
        <v>QLD</v>
      </c>
    </row>
    <row r="2181" spans="1:3">
      <c r="A2181" s="150">
        <v>4347</v>
      </c>
      <c r="B2181" s="150">
        <v>51</v>
      </c>
      <c r="C2181" s="149" t="str">
        <f t="shared" si="34"/>
        <v>QLD</v>
      </c>
    </row>
    <row r="2182" spans="1:3">
      <c r="A2182" s="150">
        <v>4500</v>
      </c>
      <c r="B2182" s="150">
        <v>51</v>
      </c>
      <c r="C2182" s="149" t="str">
        <f t="shared" si="34"/>
        <v>QLD</v>
      </c>
    </row>
    <row r="2183" spans="1:3">
      <c r="A2183" s="150">
        <v>4501</v>
      </c>
      <c r="B2183" s="150">
        <v>51</v>
      </c>
      <c r="C2183" s="149" t="str">
        <f t="shared" si="34"/>
        <v>QLD</v>
      </c>
    </row>
    <row r="2184" spans="1:3">
      <c r="A2184" s="150">
        <v>4502</v>
      </c>
      <c r="B2184" s="150">
        <v>51</v>
      </c>
      <c r="C2184" s="149" t="str">
        <f t="shared" si="34"/>
        <v>QLD</v>
      </c>
    </row>
    <row r="2185" spans="1:3">
      <c r="A2185" s="150">
        <v>4503</v>
      </c>
      <c r="B2185" s="150">
        <v>51</v>
      </c>
      <c r="C2185" s="149" t="str">
        <f t="shared" si="34"/>
        <v>QLD</v>
      </c>
    </row>
    <row r="2186" spans="1:3">
      <c r="A2186" s="150">
        <v>4504</v>
      </c>
      <c r="B2186" s="150">
        <v>51</v>
      </c>
      <c r="C2186" s="149" t="str">
        <f t="shared" si="34"/>
        <v>QLD</v>
      </c>
    </row>
    <row r="2187" spans="1:3">
      <c r="A2187" s="150">
        <v>4505</v>
      </c>
      <c r="B2187" s="150">
        <v>51</v>
      </c>
      <c r="C2187" s="149" t="str">
        <f t="shared" si="34"/>
        <v>QLD</v>
      </c>
    </row>
    <row r="2188" spans="1:3">
      <c r="A2188" s="150">
        <v>4506</v>
      </c>
      <c r="B2188" s="150">
        <v>51</v>
      </c>
      <c r="C2188" s="149" t="str">
        <f t="shared" si="34"/>
        <v>QLD</v>
      </c>
    </row>
    <row r="2189" spans="1:3">
      <c r="A2189" s="150">
        <v>4507</v>
      </c>
      <c r="B2189" s="150">
        <v>51</v>
      </c>
      <c r="C2189" s="149" t="str">
        <f t="shared" si="34"/>
        <v>QLD</v>
      </c>
    </row>
    <row r="2190" spans="1:3">
      <c r="A2190" s="150">
        <v>4508</v>
      </c>
      <c r="B2190" s="150">
        <v>51</v>
      </c>
      <c r="C2190" s="149" t="str">
        <f t="shared" si="34"/>
        <v>QLD</v>
      </c>
    </row>
    <row r="2191" spans="1:3">
      <c r="A2191" s="150">
        <v>4509</v>
      </c>
      <c r="B2191" s="150">
        <v>51</v>
      </c>
      <c r="C2191" s="149" t="str">
        <f t="shared" si="34"/>
        <v>QLD</v>
      </c>
    </row>
    <row r="2192" spans="1:3">
      <c r="A2192" s="150">
        <v>4510</v>
      </c>
      <c r="B2192" s="150">
        <v>51</v>
      </c>
      <c r="C2192" s="149" t="str">
        <f t="shared" si="34"/>
        <v>QLD</v>
      </c>
    </row>
    <row r="2193" spans="1:3">
      <c r="A2193" s="150">
        <v>4511</v>
      </c>
      <c r="B2193" s="150">
        <v>51</v>
      </c>
      <c r="C2193" s="149" t="str">
        <f t="shared" si="34"/>
        <v>QLD</v>
      </c>
    </row>
    <row r="2194" spans="1:3">
      <c r="A2194" s="150">
        <v>4512</v>
      </c>
      <c r="B2194" s="150">
        <v>51</v>
      </c>
      <c r="C2194" s="149" t="str">
        <f t="shared" si="34"/>
        <v>QLD</v>
      </c>
    </row>
    <row r="2195" spans="1:3">
      <c r="A2195" s="150">
        <v>4514</v>
      </c>
      <c r="B2195" s="150">
        <v>51</v>
      </c>
      <c r="C2195" s="149" t="str">
        <f t="shared" si="34"/>
        <v>QLD</v>
      </c>
    </row>
    <row r="2196" spans="1:3">
      <c r="A2196" s="150">
        <v>4515</v>
      </c>
      <c r="B2196" s="150">
        <v>51</v>
      </c>
      <c r="C2196" s="149" t="str">
        <f t="shared" si="34"/>
        <v>QLD</v>
      </c>
    </row>
    <row r="2197" spans="1:3">
      <c r="A2197" s="150">
        <v>4516</v>
      </c>
      <c r="B2197" s="150">
        <v>51</v>
      </c>
      <c r="C2197" s="149" t="str">
        <f t="shared" si="34"/>
        <v>QLD</v>
      </c>
    </row>
    <row r="2198" spans="1:3">
      <c r="A2198" s="150">
        <v>4517</v>
      </c>
      <c r="B2198" s="150">
        <v>51</v>
      </c>
      <c r="C2198" s="149" t="str">
        <f t="shared" si="34"/>
        <v>QLD</v>
      </c>
    </row>
    <row r="2199" spans="1:3">
      <c r="A2199" s="150">
        <v>4518</v>
      </c>
      <c r="B2199" s="150">
        <v>51</v>
      </c>
      <c r="C2199" s="149" t="str">
        <f t="shared" si="34"/>
        <v>QLD</v>
      </c>
    </row>
    <row r="2200" spans="1:3">
      <c r="A2200" s="150">
        <v>4519</v>
      </c>
      <c r="B2200" s="150">
        <v>51</v>
      </c>
      <c r="C2200" s="149" t="str">
        <f t="shared" si="34"/>
        <v>QLD</v>
      </c>
    </row>
    <row r="2201" spans="1:3">
      <c r="A2201" s="150">
        <v>4520</v>
      </c>
      <c r="B2201" s="150">
        <v>51</v>
      </c>
      <c r="C2201" s="149" t="str">
        <f t="shared" si="34"/>
        <v>QLD</v>
      </c>
    </row>
    <row r="2202" spans="1:3">
      <c r="A2202" s="150">
        <v>4521</v>
      </c>
      <c r="B2202" s="150">
        <v>51</v>
      </c>
      <c r="C2202" s="149" t="str">
        <f t="shared" si="34"/>
        <v>QLD</v>
      </c>
    </row>
    <row r="2203" spans="1:3">
      <c r="A2203" s="150">
        <v>4550</v>
      </c>
      <c r="B2203" s="150">
        <v>51</v>
      </c>
      <c r="C2203" s="149" t="str">
        <f t="shared" si="34"/>
        <v>QLD</v>
      </c>
    </row>
    <row r="2204" spans="1:3">
      <c r="A2204" s="150">
        <v>4551</v>
      </c>
      <c r="B2204" s="150">
        <v>51</v>
      </c>
      <c r="C2204" s="149" t="str">
        <f t="shared" si="34"/>
        <v>QLD</v>
      </c>
    </row>
    <row r="2205" spans="1:3">
      <c r="A2205" s="150">
        <v>4552</v>
      </c>
      <c r="B2205" s="150">
        <v>51</v>
      </c>
      <c r="C2205" s="149" t="str">
        <f t="shared" si="34"/>
        <v>QLD</v>
      </c>
    </row>
    <row r="2206" spans="1:3">
      <c r="A2206" s="150">
        <v>4553</v>
      </c>
      <c r="B2206" s="150">
        <v>51</v>
      </c>
      <c r="C2206" s="149" t="str">
        <f t="shared" si="34"/>
        <v>QLD</v>
      </c>
    </row>
    <row r="2207" spans="1:3">
      <c r="A2207" s="150">
        <v>4554</v>
      </c>
      <c r="B2207" s="150">
        <v>51</v>
      </c>
      <c r="C2207" s="149" t="str">
        <f t="shared" si="34"/>
        <v>QLD</v>
      </c>
    </row>
    <row r="2208" spans="1:3">
      <c r="A2208" s="150">
        <v>4555</v>
      </c>
      <c r="B2208" s="150">
        <v>51</v>
      </c>
      <c r="C2208" s="149" t="str">
        <f t="shared" si="34"/>
        <v>QLD</v>
      </c>
    </row>
    <row r="2209" spans="1:3">
      <c r="A2209" s="150">
        <v>4556</v>
      </c>
      <c r="B2209" s="150">
        <v>51</v>
      </c>
      <c r="C2209" s="149" t="str">
        <f t="shared" si="34"/>
        <v>QLD</v>
      </c>
    </row>
    <row r="2210" spans="1:3">
      <c r="A2210" s="150">
        <v>4557</v>
      </c>
      <c r="B2210" s="150">
        <v>51</v>
      </c>
      <c r="C2210" s="149" t="str">
        <f t="shared" si="34"/>
        <v>QLD</v>
      </c>
    </row>
    <row r="2211" spans="1:3">
      <c r="A2211" s="150">
        <v>4558</v>
      </c>
      <c r="B2211" s="150">
        <v>51</v>
      </c>
      <c r="C2211" s="149" t="str">
        <f t="shared" si="34"/>
        <v>QLD</v>
      </c>
    </row>
    <row r="2212" spans="1:3">
      <c r="A2212" s="150">
        <v>4559</v>
      </c>
      <c r="B2212" s="150">
        <v>51</v>
      </c>
      <c r="C2212" s="149" t="str">
        <f t="shared" si="34"/>
        <v>QLD</v>
      </c>
    </row>
    <row r="2213" spans="1:3">
      <c r="A2213" s="150">
        <v>4560</v>
      </c>
      <c r="B2213" s="150">
        <v>51</v>
      </c>
      <c r="C2213" s="149" t="str">
        <f t="shared" si="34"/>
        <v>QLD</v>
      </c>
    </row>
    <row r="2214" spans="1:3">
      <c r="A2214" s="150">
        <v>4561</v>
      </c>
      <c r="B2214" s="150">
        <v>51</v>
      </c>
      <c r="C2214" s="149" t="str">
        <f t="shared" si="34"/>
        <v>QLD</v>
      </c>
    </row>
    <row r="2215" spans="1:3">
      <c r="A2215" s="150">
        <v>4562</v>
      </c>
      <c r="B2215" s="150">
        <v>51</v>
      </c>
      <c r="C2215" s="149" t="str">
        <f t="shared" si="34"/>
        <v>QLD</v>
      </c>
    </row>
    <row r="2216" spans="1:3">
      <c r="A2216" s="150">
        <v>4563</v>
      </c>
      <c r="B2216" s="150">
        <v>51</v>
      </c>
      <c r="C2216" s="149" t="str">
        <f t="shared" si="34"/>
        <v>QLD</v>
      </c>
    </row>
    <row r="2217" spans="1:3">
      <c r="A2217" s="150">
        <v>4564</v>
      </c>
      <c r="B2217" s="150">
        <v>51</v>
      </c>
      <c r="C2217" s="149" t="str">
        <f t="shared" si="34"/>
        <v>QLD</v>
      </c>
    </row>
    <row r="2218" spans="1:3">
      <c r="A2218" s="150">
        <v>4565</v>
      </c>
      <c r="B2218" s="150">
        <v>51</v>
      </c>
      <c r="C2218" s="149" t="str">
        <f t="shared" si="34"/>
        <v>QLD</v>
      </c>
    </row>
    <row r="2219" spans="1:3">
      <c r="A2219" s="150">
        <v>4566</v>
      </c>
      <c r="B2219" s="150">
        <v>51</v>
      </c>
      <c r="C2219" s="149" t="str">
        <f t="shared" si="34"/>
        <v>QLD</v>
      </c>
    </row>
    <row r="2220" spans="1:3">
      <c r="A2220" s="150">
        <v>4567</v>
      </c>
      <c r="B2220" s="150">
        <v>51</v>
      </c>
      <c r="C2220" s="149" t="str">
        <f t="shared" si="34"/>
        <v>QLD</v>
      </c>
    </row>
    <row r="2221" spans="1:3">
      <c r="A2221" s="150">
        <v>4568</v>
      </c>
      <c r="B2221" s="150">
        <v>51</v>
      </c>
      <c r="C2221" s="149" t="str">
        <f t="shared" si="34"/>
        <v>QLD</v>
      </c>
    </row>
    <row r="2222" spans="1:3">
      <c r="A2222" s="150">
        <v>4569</v>
      </c>
      <c r="B2222" s="150">
        <v>51</v>
      </c>
      <c r="C2222" s="149" t="str">
        <f t="shared" si="34"/>
        <v>QLD</v>
      </c>
    </row>
    <row r="2223" spans="1:3">
      <c r="A2223" s="150">
        <v>4571</v>
      </c>
      <c r="B2223" s="150">
        <v>51</v>
      </c>
      <c r="C2223" s="149" t="str">
        <f t="shared" si="34"/>
        <v>QLD</v>
      </c>
    </row>
    <row r="2224" spans="1:3">
      <c r="A2224" s="150">
        <v>4572</v>
      </c>
      <c r="B2224" s="150">
        <v>51</v>
      </c>
      <c r="C2224" s="149" t="str">
        <f t="shared" si="34"/>
        <v>QLD</v>
      </c>
    </row>
    <row r="2225" spans="1:3">
      <c r="A2225" s="150">
        <v>4573</v>
      </c>
      <c r="B2225" s="150">
        <v>51</v>
      </c>
      <c r="C2225" s="149" t="str">
        <f t="shared" si="34"/>
        <v>QLD</v>
      </c>
    </row>
    <row r="2226" spans="1:3">
      <c r="A2226" s="150">
        <v>4574</v>
      </c>
      <c r="B2226" s="150">
        <v>51</v>
      </c>
      <c r="C2226" s="149" t="str">
        <f t="shared" si="34"/>
        <v>QLD</v>
      </c>
    </row>
    <row r="2227" spans="1:3">
      <c r="A2227" s="150">
        <v>4575</v>
      </c>
      <c r="B2227" s="150">
        <v>51</v>
      </c>
      <c r="C2227" s="149" t="str">
        <f t="shared" si="34"/>
        <v>QLD</v>
      </c>
    </row>
    <row r="2228" spans="1:3">
      <c r="A2228" s="150">
        <v>9000</v>
      </c>
      <c r="B2228" s="150">
        <v>51</v>
      </c>
      <c r="C2228" s="149" t="str">
        <f t="shared" si="34"/>
        <v>QLD</v>
      </c>
    </row>
    <row r="2229" spans="1:3">
      <c r="A2229" s="150">
        <v>9001</v>
      </c>
      <c r="B2229" s="150">
        <v>51</v>
      </c>
      <c r="C2229" s="149" t="str">
        <f t="shared" si="34"/>
        <v>QLD</v>
      </c>
    </row>
    <row r="2230" spans="1:3">
      <c r="A2230" s="150">
        <v>9002</v>
      </c>
      <c r="B2230" s="150">
        <v>51</v>
      </c>
      <c r="C2230" s="149" t="str">
        <f t="shared" si="34"/>
        <v>QLD</v>
      </c>
    </row>
    <row r="2231" spans="1:3">
      <c r="A2231" s="150">
        <v>9003</v>
      </c>
      <c r="B2231" s="150">
        <v>51</v>
      </c>
      <c r="C2231" s="149" t="str">
        <f t="shared" si="34"/>
        <v>QLD</v>
      </c>
    </row>
    <row r="2232" spans="1:3">
      <c r="A2232" s="150">
        <v>9005</v>
      </c>
      <c r="B2232" s="150">
        <v>51</v>
      </c>
      <c r="C2232" s="149" t="str">
        <f t="shared" si="34"/>
        <v>QLD</v>
      </c>
    </row>
    <row r="2233" spans="1:3">
      <c r="A2233" s="150">
        <v>9007</v>
      </c>
      <c r="B2233" s="150">
        <v>51</v>
      </c>
      <c r="C2233" s="149" t="str">
        <f t="shared" si="34"/>
        <v>QLD</v>
      </c>
    </row>
    <row r="2234" spans="1:3">
      <c r="A2234" s="150">
        <v>9008</v>
      </c>
      <c r="B2234" s="150">
        <v>51</v>
      </c>
      <c r="C2234" s="149" t="str">
        <f t="shared" si="34"/>
        <v>QLD</v>
      </c>
    </row>
    <row r="2235" spans="1:3">
      <c r="A2235" s="150">
        <v>9009</v>
      </c>
      <c r="B2235" s="150">
        <v>51</v>
      </c>
      <c r="C2235" s="149" t="str">
        <f t="shared" si="34"/>
        <v>QLD</v>
      </c>
    </row>
    <row r="2236" spans="1:3">
      <c r="A2236" s="150">
        <v>9010</v>
      </c>
      <c r="B2236" s="150">
        <v>51</v>
      </c>
      <c r="C2236" s="149" t="str">
        <f t="shared" si="34"/>
        <v>QLD</v>
      </c>
    </row>
    <row r="2237" spans="1:3">
      <c r="A2237" s="150">
        <v>9013</v>
      </c>
      <c r="B2237" s="150">
        <v>51</v>
      </c>
      <c r="C2237" s="149" t="str">
        <f t="shared" si="34"/>
        <v>QLD</v>
      </c>
    </row>
    <row r="2238" spans="1:3">
      <c r="A2238" s="150">
        <v>9015</v>
      </c>
      <c r="B2238" s="150">
        <v>51</v>
      </c>
      <c r="C2238" s="149" t="str">
        <f t="shared" si="34"/>
        <v>QLD</v>
      </c>
    </row>
    <row r="2239" spans="1:3">
      <c r="A2239" s="150">
        <v>9016</v>
      </c>
      <c r="B2239" s="150">
        <v>51</v>
      </c>
      <c r="C2239" s="149" t="str">
        <f t="shared" si="34"/>
        <v>QLD</v>
      </c>
    </row>
    <row r="2240" spans="1:3">
      <c r="A2240" s="150">
        <v>9017</v>
      </c>
      <c r="B2240" s="150">
        <v>51</v>
      </c>
      <c r="C2240" s="149" t="str">
        <f t="shared" si="34"/>
        <v>QLD</v>
      </c>
    </row>
    <row r="2241" spans="1:3">
      <c r="A2241" s="150">
        <v>9018</v>
      </c>
      <c r="B2241" s="150">
        <v>51</v>
      </c>
      <c r="C2241" s="149" t="str">
        <f t="shared" si="34"/>
        <v>QLD</v>
      </c>
    </row>
    <row r="2242" spans="1:3">
      <c r="A2242" s="150">
        <v>9019</v>
      </c>
      <c r="B2242" s="150">
        <v>51</v>
      </c>
      <c r="C2242" s="149" t="str">
        <f t="shared" ref="C2242:C2305" si="35">IF(OR(A2242&lt;=299,AND(A2242&lt;3000,A2242&gt;=1000)),"NSW",IF(AND(A2242&lt;=999,A2242&gt;=800),"NT",IF(OR(AND(A2242&lt;=8999,A2242&gt;=8000),AND(A2242&lt;=3999,A2242&gt;=3000)),"VIC",IF(OR(AND(A2242&lt;=9999,A2242&gt;=9000),AND(A2242&lt;=4999,A2242&gt;=4000)),"QLD",IF(AND(A2242&lt;=5999,A2242&gt;=5000),"SA",IF(AND(A2242&lt;=6999,A2242&gt;=6000),"WA","TAS"))))))</f>
        <v>QLD</v>
      </c>
    </row>
    <row r="2243" spans="1:3">
      <c r="A2243" s="150">
        <v>9020</v>
      </c>
      <c r="B2243" s="150">
        <v>51</v>
      </c>
      <c r="C2243" s="149" t="str">
        <f t="shared" si="35"/>
        <v>QLD</v>
      </c>
    </row>
    <row r="2244" spans="1:3">
      <c r="A2244" s="150">
        <v>9021</v>
      </c>
      <c r="B2244" s="150">
        <v>51</v>
      </c>
      <c r="C2244" s="149" t="str">
        <f t="shared" si="35"/>
        <v>QLD</v>
      </c>
    </row>
    <row r="2245" spans="1:3">
      <c r="A2245" s="150">
        <v>9022</v>
      </c>
      <c r="B2245" s="150">
        <v>51</v>
      </c>
      <c r="C2245" s="149" t="str">
        <f t="shared" si="35"/>
        <v>QLD</v>
      </c>
    </row>
    <row r="2246" spans="1:3">
      <c r="A2246" s="150">
        <v>9023</v>
      </c>
      <c r="B2246" s="150">
        <v>51</v>
      </c>
      <c r="C2246" s="149" t="str">
        <f t="shared" si="35"/>
        <v>QLD</v>
      </c>
    </row>
    <row r="2247" spans="1:3">
      <c r="A2247" s="150">
        <v>9464</v>
      </c>
      <c r="B2247" s="150">
        <v>51</v>
      </c>
      <c r="C2247" s="149" t="str">
        <f t="shared" si="35"/>
        <v>QLD</v>
      </c>
    </row>
    <row r="2248" spans="1:3">
      <c r="A2248" s="150">
        <v>9466</v>
      </c>
      <c r="B2248" s="150">
        <v>51</v>
      </c>
      <c r="C2248" s="149" t="str">
        <f t="shared" si="35"/>
        <v>QLD</v>
      </c>
    </row>
    <row r="2249" spans="1:3">
      <c r="A2249" s="150">
        <v>9726</v>
      </c>
      <c r="B2249" s="150">
        <v>51</v>
      </c>
      <c r="C2249" s="149" t="str">
        <f t="shared" si="35"/>
        <v>QLD</v>
      </c>
    </row>
    <row r="2250" spans="1:3">
      <c r="A2250" s="150">
        <v>9727</v>
      </c>
      <c r="B2250" s="150">
        <v>51</v>
      </c>
      <c r="C2250" s="149" t="str">
        <f t="shared" si="35"/>
        <v>QLD</v>
      </c>
    </row>
    <row r="2251" spans="1:3">
      <c r="A2251" s="150">
        <v>9728</v>
      </c>
      <c r="B2251" s="150">
        <v>51</v>
      </c>
      <c r="C2251" s="149" t="str">
        <f t="shared" si="35"/>
        <v>QLD</v>
      </c>
    </row>
    <row r="2252" spans="1:3">
      <c r="A2252" s="150">
        <v>9729</v>
      </c>
      <c r="B2252" s="150">
        <v>51</v>
      </c>
      <c r="C2252" s="149" t="str">
        <f t="shared" si="35"/>
        <v>QLD</v>
      </c>
    </row>
    <row r="2253" spans="1:3">
      <c r="A2253" s="150">
        <v>2834</v>
      </c>
      <c r="B2253" s="150">
        <v>52</v>
      </c>
      <c r="C2253" s="149" t="str">
        <f t="shared" si="35"/>
        <v>NSW</v>
      </c>
    </row>
    <row r="2254" spans="1:3">
      <c r="A2254" s="150">
        <v>2835</v>
      </c>
      <c r="B2254" s="150">
        <v>52</v>
      </c>
      <c r="C2254" s="149" t="str">
        <f t="shared" si="35"/>
        <v>NSW</v>
      </c>
    </row>
    <row r="2255" spans="1:3">
      <c r="A2255" s="150">
        <v>2836</v>
      </c>
      <c r="B2255" s="150">
        <v>52</v>
      </c>
      <c r="C2255" s="149" t="str">
        <f t="shared" si="35"/>
        <v>NSW</v>
      </c>
    </row>
    <row r="2256" spans="1:3">
      <c r="A2256" s="150">
        <v>2839</v>
      </c>
      <c r="B2256" s="150">
        <v>52</v>
      </c>
      <c r="C2256" s="149" t="str">
        <f t="shared" si="35"/>
        <v>NSW</v>
      </c>
    </row>
    <row r="2257" spans="1:3">
      <c r="A2257" s="150">
        <v>2840</v>
      </c>
      <c r="B2257" s="150">
        <v>52</v>
      </c>
      <c r="C2257" s="149" t="str">
        <f t="shared" si="35"/>
        <v>NSW</v>
      </c>
    </row>
    <row r="2258" spans="1:3">
      <c r="A2258" s="150">
        <v>2878</v>
      </c>
      <c r="B2258" s="150">
        <v>52</v>
      </c>
      <c r="C2258" s="149" t="str">
        <f t="shared" si="35"/>
        <v>NSW</v>
      </c>
    </row>
    <row r="2259" spans="1:3">
      <c r="A2259" s="150">
        <v>2648</v>
      </c>
      <c r="B2259" s="150">
        <v>53</v>
      </c>
      <c r="C2259" s="149" t="str">
        <f t="shared" si="35"/>
        <v>NSW</v>
      </c>
    </row>
    <row r="2260" spans="1:3">
      <c r="A2260" s="150">
        <v>2717</v>
      </c>
      <c r="B2260" s="150">
        <v>53</v>
      </c>
      <c r="C2260" s="149" t="str">
        <f t="shared" si="35"/>
        <v>NSW</v>
      </c>
    </row>
    <row r="2261" spans="1:3">
      <c r="A2261" s="150">
        <v>2737</v>
      </c>
      <c r="B2261" s="150">
        <v>53</v>
      </c>
      <c r="C2261" s="149" t="str">
        <f t="shared" si="35"/>
        <v>NSW</v>
      </c>
    </row>
    <row r="2262" spans="1:3">
      <c r="A2262" s="150">
        <v>2738</v>
      </c>
      <c r="B2262" s="150">
        <v>53</v>
      </c>
      <c r="C2262" s="149" t="str">
        <f t="shared" si="35"/>
        <v>NSW</v>
      </c>
    </row>
    <row r="2263" spans="1:3">
      <c r="A2263" s="150">
        <v>2739</v>
      </c>
      <c r="B2263" s="150">
        <v>53</v>
      </c>
      <c r="C2263" s="149" t="str">
        <f t="shared" si="35"/>
        <v>NSW</v>
      </c>
    </row>
    <row r="2264" spans="1:3">
      <c r="A2264" s="150">
        <v>2879</v>
      </c>
      <c r="B2264" s="150">
        <v>53</v>
      </c>
      <c r="C2264" s="149" t="str">
        <f t="shared" si="35"/>
        <v>NSW</v>
      </c>
    </row>
    <row r="2265" spans="1:3">
      <c r="A2265" s="150">
        <v>2880</v>
      </c>
      <c r="B2265" s="150">
        <v>53</v>
      </c>
      <c r="C2265" s="149" t="str">
        <f t="shared" si="35"/>
        <v>NSW</v>
      </c>
    </row>
    <row r="2266" spans="1:3">
      <c r="A2266" s="150">
        <v>2645</v>
      </c>
      <c r="B2266" s="150">
        <v>54</v>
      </c>
      <c r="C2266" s="149" t="str">
        <f t="shared" si="35"/>
        <v>NSW</v>
      </c>
    </row>
    <row r="2267" spans="1:3">
      <c r="A2267" s="150">
        <v>2646</v>
      </c>
      <c r="B2267" s="150">
        <v>54</v>
      </c>
      <c r="C2267" s="149" t="str">
        <f t="shared" si="35"/>
        <v>NSW</v>
      </c>
    </row>
    <row r="2268" spans="1:3">
      <c r="A2268" s="150">
        <v>2647</v>
      </c>
      <c r="B2268" s="150">
        <v>54</v>
      </c>
      <c r="C2268" s="149" t="str">
        <f t="shared" si="35"/>
        <v>NSW</v>
      </c>
    </row>
    <row r="2269" spans="1:3">
      <c r="A2269" s="150">
        <v>2652</v>
      </c>
      <c r="B2269" s="150">
        <v>54</v>
      </c>
      <c r="C2269" s="149" t="str">
        <f t="shared" si="35"/>
        <v>NSW</v>
      </c>
    </row>
    <row r="2270" spans="1:3">
      <c r="A2270" s="150">
        <v>2655</v>
      </c>
      <c r="B2270" s="150">
        <v>54</v>
      </c>
      <c r="C2270" s="149" t="str">
        <f t="shared" si="35"/>
        <v>NSW</v>
      </c>
    </row>
    <row r="2271" spans="1:3">
      <c r="A2271" s="150">
        <v>2656</v>
      </c>
      <c r="B2271" s="150">
        <v>54</v>
      </c>
      <c r="C2271" s="149" t="str">
        <f t="shared" si="35"/>
        <v>NSW</v>
      </c>
    </row>
    <row r="2272" spans="1:3">
      <c r="A2272" s="150">
        <v>2658</v>
      </c>
      <c r="B2272" s="150">
        <v>54</v>
      </c>
      <c r="C2272" s="149" t="str">
        <f t="shared" si="35"/>
        <v>NSW</v>
      </c>
    </row>
    <row r="2273" spans="1:3">
      <c r="A2273" s="150">
        <v>2659</v>
      </c>
      <c r="B2273" s="150">
        <v>54</v>
      </c>
      <c r="C2273" s="149" t="str">
        <f t="shared" si="35"/>
        <v>NSW</v>
      </c>
    </row>
    <row r="2274" spans="1:3">
      <c r="A2274" s="150">
        <v>2660</v>
      </c>
      <c r="B2274" s="150">
        <v>54</v>
      </c>
      <c r="C2274" s="149" t="str">
        <f t="shared" si="35"/>
        <v>NSW</v>
      </c>
    </row>
    <row r="2275" spans="1:3">
      <c r="A2275" s="150">
        <v>2661</v>
      </c>
      <c r="B2275" s="150">
        <v>54</v>
      </c>
      <c r="C2275" s="149" t="str">
        <f t="shared" si="35"/>
        <v>NSW</v>
      </c>
    </row>
    <row r="2276" spans="1:3">
      <c r="A2276" s="150">
        <v>2663</v>
      </c>
      <c r="B2276" s="150">
        <v>54</v>
      </c>
      <c r="C2276" s="149" t="str">
        <f t="shared" si="35"/>
        <v>NSW</v>
      </c>
    </row>
    <row r="2277" spans="1:3">
      <c r="A2277" s="150">
        <v>2665</v>
      </c>
      <c r="B2277" s="150">
        <v>54</v>
      </c>
      <c r="C2277" s="149" t="str">
        <f t="shared" si="35"/>
        <v>NSW</v>
      </c>
    </row>
    <row r="2278" spans="1:3">
      <c r="A2278" s="150">
        <v>2672</v>
      </c>
      <c r="B2278" s="150">
        <v>54</v>
      </c>
      <c r="C2278" s="149" t="str">
        <f t="shared" si="35"/>
        <v>NSW</v>
      </c>
    </row>
    <row r="2279" spans="1:3">
      <c r="A2279" s="150">
        <v>2675</v>
      </c>
      <c r="B2279" s="150">
        <v>54</v>
      </c>
      <c r="C2279" s="149" t="str">
        <f t="shared" si="35"/>
        <v>NSW</v>
      </c>
    </row>
    <row r="2280" spans="1:3">
      <c r="A2280" s="150">
        <v>2678</v>
      </c>
      <c r="B2280" s="150">
        <v>54</v>
      </c>
      <c r="C2280" s="149" t="str">
        <f t="shared" si="35"/>
        <v>NSW</v>
      </c>
    </row>
    <row r="2281" spans="1:3">
      <c r="A2281" s="150">
        <v>2680</v>
      </c>
      <c r="B2281" s="150">
        <v>54</v>
      </c>
      <c r="C2281" s="149" t="str">
        <f t="shared" si="35"/>
        <v>NSW</v>
      </c>
    </row>
    <row r="2282" spans="1:3">
      <c r="A2282" s="150">
        <v>2681</v>
      </c>
      <c r="B2282" s="150">
        <v>54</v>
      </c>
      <c r="C2282" s="149" t="str">
        <f t="shared" si="35"/>
        <v>NSW</v>
      </c>
    </row>
    <row r="2283" spans="1:3">
      <c r="A2283" s="150">
        <v>2700</v>
      </c>
      <c r="B2283" s="150">
        <v>54</v>
      </c>
      <c r="C2283" s="149" t="str">
        <f t="shared" si="35"/>
        <v>NSW</v>
      </c>
    </row>
    <row r="2284" spans="1:3">
      <c r="A2284" s="150">
        <v>2701</v>
      </c>
      <c r="B2284" s="150">
        <v>54</v>
      </c>
      <c r="C2284" s="149" t="str">
        <f t="shared" si="35"/>
        <v>NSW</v>
      </c>
    </row>
    <row r="2285" spans="1:3">
      <c r="A2285" s="150">
        <v>2702</v>
      </c>
      <c r="B2285" s="150">
        <v>54</v>
      </c>
      <c r="C2285" s="149" t="str">
        <f t="shared" si="35"/>
        <v>NSW</v>
      </c>
    </row>
    <row r="2286" spans="1:3">
      <c r="A2286" s="150">
        <v>2703</v>
      </c>
      <c r="B2286" s="150">
        <v>54</v>
      </c>
      <c r="C2286" s="149" t="str">
        <f t="shared" si="35"/>
        <v>NSW</v>
      </c>
    </row>
    <row r="2287" spans="1:3">
      <c r="A2287" s="150">
        <v>2705</v>
      </c>
      <c r="B2287" s="150">
        <v>54</v>
      </c>
      <c r="C2287" s="149" t="str">
        <f t="shared" si="35"/>
        <v>NSW</v>
      </c>
    </row>
    <row r="2288" spans="1:3">
      <c r="A2288" s="150">
        <v>2706</v>
      </c>
      <c r="B2288" s="150">
        <v>54</v>
      </c>
      <c r="C2288" s="149" t="str">
        <f t="shared" si="35"/>
        <v>NSW</v>
      </c>
    </row>
    <row r="2289" spans="1:3">
      <c r="A2289" s="150">
        <v>2707</v>
      </c>
      <c r="B2289" s="150">
        <v>54</v>
      </c>
      <c r="C2289" s="149" t="str">
        <f t="shared" si="35"/>
        <v>NSW</v>
      </c>
    </row>
    <row r="2290" spans="1:3">
      <c r="A2290" s="150">
        <v>2708</v>
      </c>
      <c r="B2290" s="150">
        <v>54</v>
      </c>
      <c r="C2290" s="149" t="str">
        <f t="shared" si="35"/>
        <v>NSW</v>
      </c>
    </row>
    <row r="2291" spans="1:3">
      <c r="A2291" s="150">
        <v>2710</v>
      </c>
      <c r="B2291" s="150">
        <v>54</v>
      </c>
      <c r="C2291" s="149" t="str">
        <f t="shared" si="35"/>
        <v>NSW</v>
      </c>
    </row>
    <row r="2292" spans="1:3">
      <c r="A2292" s="150">
        <v>2711</v>
      </c>
      <c r="B2292" s="150">
        <v>54</v>
      </c>
      <c r="C2292" s="149" t="str">
        <f t="shared" si="35"/>
        <v>NSW</v>
      </c>
    </row>
    <row r="2293" spans="1:3">
      <c r="A2293" s="150">
        <v>2712</v>
      </c>
      <c r="B2293" s="150">
        <v>54</v>
      </c>
      <c r="C2293" s="149" t="str">
        <f t="shared" si="35"/>
        <v>NSW</v>
      </c>
    </row>
    <row r="2294" spans="1:3">
      <c r="A2294" s="150">
        <v>2713</v>
      </c>
      <c r="B2294" s="150">
        <v>54</v>
      </c>
      <c r="C2294" s="149" t="str">
        <f t="shared" si="35"/>
        <v>NSW</v>
      </c>
    </row>
    <row r="2295" spans="1:3">
      <c r="A2295" s="150">
        <v>2714</v>
      </c>
      <c r="B2295" s="150">
        <v>54</v>
      </c>
      <c r="C2295" s="149" t="str">
        <f t="shared" si="35"/>
        <v>NSW</v>
      </c>
    </row>
    <row r="2296" spans="1:3">
      <c r="A2296" s="150">
        <v>2715</v>
      </c>
      <c r="B2296" s="150">
        <v>54</v>
      </c>
      <c r="C2296" s="149" t="str">
        <f t="shared" si="35"/>
        <v>NSW</v>
      </c>
    </row>
    <row r="2297" spans="1:3">
      <c r="A2297" s="150">
        <v>2716</v>
      </c>
      <c r="B2297" s="150">
        <v>54</v>
      </c>
      <c r="C2297" s="149" t="str">
        <f t="shared" si="35"/>
        <v>NSW</v>
      </c>
    </row>
    <row r="2298" spans="1:3">
      <c r="A2298" s="150">
        <v>2731</v>
      </c>
      <c r="B2298" s="150">
        <v>54</v>
      </c>
      <c r="C2298" s="149" t="str">
        <f t="shared" si="35"/>
        <v>NSW</v>
      </c>
    </row>
    <row r="2299" spans="1:3">
      <c r="A2299" s="150">
        <v>2732</v>
      </c>
      <c r="B2299" s="150">
        <v>54</v>
      </c>
      <c r="C2299" s="149" t="str">
        <f t="shared" si="35"/>
        <v>NSW</v>
      </c>
    </row>
    <row r="2300" spans="1:3">
      <c r="A2300" s="150">
        <v>2733</v>
      </c>
      <c r="B2300" s="150">
        <v>54</v>
      </c>
      <c r="C2300" s="149" t="str">
        <f t="shared" si="35"/>
        <v>NSW</v>
      </c>
    </row>
    <row r="2301" spans="1:3">
      <c r="A2301" s="150">
        <v>2734</v>
      </c>
      <c r="B2301" s="150">
        <v>54</v>
      </c>
      <c r="C2301" s="149" t="str">
        <f t="shared" si="35"/>
        <v>NSW</v>
      </c>
    </row>
    <row r="2302" spans="1:3">
      <c r="A2302" s="150">
        <v>2735</v>
      </c>
      <c r="B2302" s="150">
        <v>54</v>
      </c>
      <c r="C2302" s="149" t="str">
        <f t="shared" si="35"/>
        <v>NSW</v>
      </c>
    </row>
    <row r="2303" spans="1:3">
      <c r="A2303" s="150">
        <v>2736</v>
      </c>
      <c r="B2303" s="150">
        <v>54</v>
      </c>
      <c r="C2303" s="149" t="str">
        <f t="shared" si="35"/>
        <v>NSW</v>
      </c>
    </row>
    <row r="2304" spans="1:3">
      <c r="A2304" s="150">
        <v>2340</v>
      </c>
      <c r="B2304" s="150">
        <v>55</v>
      </c>
      <c r="C2304" s="149" t="str">
        <f t="shared" si="35"/>
        <v>NSW</v>
      </c>
    </row>
    <row r="2305" spans="1:3">
      <c r="A2305" s="150">
        <v>2341</v>
      </c>
      <c r="B2305" s="150">
        <v>55</v>
      </c>
      <c r="C2305" s="149" t="str">
        <f t="shared" si="35"/>
        <v>NSW</v>
      </c>
    </row>
    <row r="2306" spans="1:3">
      <c r="A2306" s="150">
        <v>2342</v>
      </c>
      <c r="B2306" s="150">
        <v>55</v>
      </c>
      <c r="C2306" s="149" t="str">
        <f t="shared" ref="C2306:C2369" si="36">IF(OR(A2306&lt;=299,AND(A2306&lt;3000,A2306&gt;=1000)),"NSW",IF(AND(A2306&lt;=999,A2306&gt;=800),"NT",IF(OR(AND(A2306&lt;=8999,A2306&gt;=8000),AND(A2306&lt;=3999,A2306&gt;=3000)),"VIC",IF(OR(AND(A2306&lt;=9999,A2306&gt;=9000),AND(A2306&lt;=4999,A2306&gt;=4000)),"QLD",IF(AND(A2306&lt;=5999,A2306&gt;=5000),"SA",IF(AND(A2306&lt;=6999,A2306&gt;=6000),"WA","TAS"))))))</f>
        <v>NSW</v>
      </c>
    </row>
    <row r="2307" spans="1:3">
      <c r="A2307" s="150">
        <v>2343</v>
      </c>
      <c r="B2307" s="150">
        <v>55</v>
      </c>
      <c r="C2307" s="149" t="str">
        <f t="shared" si="36"/>
        <v>NSW</v>
      </c>
    </row>
    <row r="2308" spans="1:3">
      <c r="A2308" s="150">
        <v>2344</v>
      </c>
      <c r="B2308" s="150">
        <v>55</v>
      </c>
      <c r="C2308" s="149" t="str">
        <f t="shared" si="36"/>
        <v>NSW</v>
      </c>
    </row>
    <row r="2309" spans="1:3">
      <c r="A2309" s="150">
        <v>2345</v>
      </c>
      <c r="B2309" s="150">
        <v>55</v>
      </c>
      <c r="C2309" s="149" t="str">
        <f t="shared" si="36"/>
        <v>NSW</v>
      </c>
    </row>
    <row r="2310" spans="1:3">
      <c r="A2310" s="150">
        <v>2346</v>
      </c>
      <c r="B2310" s="150">
        <v>55</v>
      </c>
      <c r="C2310" s="149" t="str">
        <f t="shared" si="36"/>
        <v>NSW</v>
      </c>
    </row>
    <row r="2311" spans="1:3">
      <c r="A2311" s="150">
        <v>2347</v>
      </c>
      <c r="B2311" s="150">
        <v>55</v>
      </c>
      <c r="C2311" s="149" t="str">
        <f t="shared" si="36"/>
        <v>NSW</v>
      </c>
    </row>
    <row r="2312" spans="1:3">
      <c r="A2312" s="150">
        <v>2348</v>
      </c>
      <c r="B2312" s="150">
        <v>55</v>
      </c>
      <c r="C2312" s="149" t="str">
        <f t="shared" si="36"/>
        <v>NSW</v>
      </c>
    </row>
    <row r="2313" spans="1:3">
      <c r="A2313" s="150">
        <v>2352</v>
      </c>
      <c r="B2313" s="150">
        <v>55</v>
      </c>
      <c r="C2313" s="149" t="str">
        <f t="shared" si="36"/>
        <v>NSW</v>
      </c>
    </row>
    <row r="2314" spans="1:3">
      <c r="A2314" s="150">
        <v>2353</v>
      </c>
      <c r="B2314" s="150">
        <v>55</v>
      </c>
      <c r="C2314" s="149" t="str">
        <f t="shared" si="36"/>
        <v>NSW</v>
      </c>
    </row>
    <row r="2315" spans="1:3">
      <c r="A2315" s="150">
        <v>2355</v>
      </c>
      <c r="B2315" s="150">
        <v>55</v>
      </c>
      <c r="C2315" s="149" t="str">
        <f t="shared" si="36"/>
        <v>NSW</v>
      </c>
    </row>
    <row r="2316" spans="1:3">
      <c r="A2316" s="150">
        <v>2361</v>
      </c>
      <c r="B2316" s="150">
        <v>55</v>
      </c>
      <c r="C2316" s="149" t="str">
        <f t="shared" si="36"/>
        <v>NSW</v>
      </c>
    </row>
    <row r="2317" spans="1:3">
      <c r="A2317" s="150">
        <v>2379</v>
      </c>
      <c r="B2317" s="150">
        <v>55</v>
      </c>
      <c r="C2317" s="149" t="str">
        <f t="shared" si="36"/>
        <v>NSW</v>
      </c>
    </row>
    <row r="2318" spans="1:3">
      <c r="A2318" s="150">
        <v>2380</v>
      </c>
      <c r="B2318" s="150">
        <v>55</v>
      </c>
      <c r="C2318" s="149" t="str">
        <f t="shared" si="36"/>
        <v>NSW</v>
      </c>
    </row>
    <row r="2319" spans="1:3">
      <c r="A2319" s="150">
        <v>2381</v>
      </c>
      <c r="B2319" s="150">
        <v>55</v>
      </c>
      <c r="C2319" s="149" t="str">
        <f t="shared" si="36"/>
        <v>NSW</v>
      </c>
    </row>
    <row r="2320" spans="1:3">
      <c r="A2320" s="150">
        <v>2382</v>
      </c>
      <c r="B2320" s="150">
        <v>55</v>
      </c>
      <c r="C2320" s="149" t="str">
        <f t="shared" si="36"/>
        <v>NSW</v>
      </c>
    </row>
    <row r="2321" spans="1:3">
      <c r="A2321" s="150">
        <v>2386</v>
      </c>
      <c r="B2321" s="150">
        <v>55</v>
      </c>
      <c r="C2321" s="149" t="str">
        <f t="shared" si="36"/>
        <v>NSW</v>
      </c>
    </row>
    <row r="2322" spans="1:3">
      <c r="A2322" s="150">
        <v>2387</v>
      </c>
      <c r="B2322" s="150">
        <v>55</v>
      </c>
      <c r="C2322" s="149" t="str">
        <f t="shared" si="36"/>
        <v>NSW</v>
      </c>
    </row>
    <row r="2323" spans="1:3">
      <c r="A2323" s="150">
        <v>2388</v>
      </c>
      <c r="B2323" s="150">
        <v>55</v>
      </c>
      <c r="C2323" s="149" t="str">
        <f t="shared" si="36"/>
        <v>NSW</v>
      </c>
    </row>
    <row r="2324" spans="1:3">
      <c r="A2324" s="150">
        <v>2390</v>
      </c>
      <c r="B2324" s="150">
        <v>55</v>
      </c>
      <c r="C2324" s="149" t="str">
        <f t="shared" si="36"/>
        <v>NSW</v>
      </c>
    </row>
    <row r="2325" spans="1:3">
      <c r="A2325" s="150">
        <v>2396</v>
      </c>
      <c r="B2325" s="150">
        <v>55</v>
      </c>
      <c r="C2325" s="149" t="str">
        <f t="shared" si="36"/>
        <v>NSW</v>
      </c>
    </row>
    <row r="2326" spans="1:3">
      <c r="A2326" s="150">
        <v>2397</v>
      </c>
      <c r="B2326" s="150">
        <v>55</v>
      </c>
      <c r="C2326" s="149" t="str">
        <f t="shared" si="36"/>
        <v>NSW</v>
      </c>
    </row>
    <row r="2327" spans="1:3">
      <c r="A2327" s="150">
        <v>2398</v>
      </c>
      <c r="B2327" s="150">
        <v>55</v>
      </c>
      <c r="C2327" s="149" t="str">
        <f t="shared" si="36"/>
        <v>NSW</v>
      </c>
    </row>
    <row r="2328" spans="1:3">
      <c r="A2328" s="150">
        <v>2399</v>
      </c>
      <c r="B2328" s="150">
        <v>55</v>
      </c>
      <c r="C2328" s="149" t="str">
        <f t="shared" si="36"/>
        <v>NSW</v>
      </c>
    </row>
    <row r="2329" spans="1:3">
      <c r="A2329" s="150">
        <v>2400</v>
      </c>
      <c r="B2329" s="150">
        <v>55</v>
      </c>
      <c r="C2329" s="149" t="str">
        <f t="shared" si="36"/>
        <v>NSW</v>
      </c>
    </row>
    <row r="2330" spans="1:3">
      <c r="A2330" s="150">
        <v>2401</v>
      </c>
      <c r="B2330" s="150">
        <v>55</v>
      </c>
      <c r="C2330" s="149" t="str">
        <f t="shared" si="36"/>
        <v>NSW</v>
      </c>
    </row>
    <row r="2331" spans="1:3">
      <c r="A2331" s="150">
        <v>2402</v>
      </c>
      <c r="B2331" s="150">
        <v>55</v>
      </c>
      <c r="C2331" s="149" t="str">
        <f t="shared" si="36"/>
        <v>NSW</v>
      </c>
    </row>
    <row r="2332" spans="1:3">
      <c r="A2332" s="150">
        <v>2403</v>
      </c>
      <c r="B2332" s="150">
        <v>55</v>
      </c>
      <c r="C2332" s="149" t="str">
        <f t="shared" si="36"/>
        <v>NSW</v>
      </c>
    </row>
    <row r="2333" spans="1:3">
      <c r="A2333" s="150">
        <v>2404</v>
      </c>
      <c r="B2333" s="150">
        <v>55</v>
      </c>
      <c r="C2333" s="149" t="str">
        <f t="shared" si="36"/>
        <v>NSW</v>
      </c>
    </row>
    <row r="2334" spans="1:3">
      <c r="A2334" s="150">
        <v>2405</v>
      </c>
      <c r="B2334" s="150">
        <v>55</v>
      </c>
      <c r="C2334" s="149" t="str">
        <f t="shared" si="36"/>
        <v>NSW</v>
      </c>
    </row>
    <row r="2335" spans="1:3">
      <c r="A2335" s="150">
        <v>2406</v>
      </c>
      <c r="B2335" s="150">
        <v>55</v>
      </c>
      <c r="C2335" s="149" t="str">
        <f t="shared" si="36"/>
        <v>NSW</v>
      </c>
    </row>
    <row r="2336" spans="1:3">
      <c r="A2336" s="150">
        <v>2408</v>
      </c>
      <c r="B2336" s="150">
        <v>55</v>
      </c>
      <c r="C2336" s="149" t="str">
        <f t="shared" si="36"/>
        <v>NSW</v>
      </c>
    </row>
    <row r="2337" spans="1:3">
      <c r="A2337" s="150">
        <v>2409</v>
      </c>
      <c r="B2337" s="150">
        <v>55</v>
      </c>
      <c r="C2337" s="149" t="str">
        <f t="shared" si="36"/>
        <v>NSW</v>
      </c>
    </row>
    <row r="2338" spans="1:3">
      <c r="A2338" s="150">
        <v>2410</v>
      </c>
      <c r="B2338" s="150">
        <v>55</v>
      </c>
      <c r="C2338" s="149" t="str">
        <f t="shared" si="36"/>
        <v>NSW</v>
      </c>
    </row>
    <row r="2339" spans="1:3">
      <c r="A2339" s="150">
        <v>2411</v>
      </c>
      <c r="B2339" s="150">
        <v>55</v>
      </c>
      <c r="C2339" s="149" t="str">
        <f t="shared" si="36"/>
        <v>NSW</v>
      </c>
    </row>
    <row r="2340" spans="1:3">
      <c r="A2340" s="150">
        <v>2832</v>
      </c>
      <c r="B2340" s="150">
        <v>55</v>
      </c>
      <c r="C2340" s="149" t="str">
        <f t="shared" si="36"/>
        <v>NSW</v>
      </c>
    </row>
    <row r="2341" spans="1:3">
      <c r="A2341" s="150">
        <v>2833</v>
      </c>
      <c r="B2341" s="150">
        <v>55</v>
      </c>
      <c r="C2341" s="149" t="str">
        <f t="shared" si="36"/>
        <v>NSW</v>
      </c>
    </row>
    <row r="2342" spans="1:3">
      <c r="A2342" s="150">
        <v>2356</v>
      </c>
      <c r="B2342" s="150">
        <v>56</v>
      </c>
      <c r="C2342" s="149" t="str">
        <f t="shared" si="36"/>
        <v>NSW</v>
      </c>
    </row>
    <row r="2343" spans="1:3">
      <c r="A2343" s="150">
        <v>2357</v>
      </c>
      <c r="B2343" s="150">
        <v>56</v>
      </c>
      <c r="C2343" s="149" t="str">
        <f t="shared" si="36"/>
        <v>NSW</v>
      </c>
    </row>
    <row r="2344" spans="1:3">
      <c r="A2344" s="150">
        <v>2395</v>
      </c>
      <c r="B2344" s="150">
        <v>56</v>
      </c>
      <c r="C2344" s="149" t="str">
        <f t="shared" si="36"/>
        <v>NSW</v>
      </c>
    </row>
    <row r="2345" spans="1:3">
      <c r="A2345" s="150">
        <v>2669</v>
      </c>
      <c r="B2345" s="150">
        <v>56</v>
      </c>
      <c r="C2345" s="149" t="str">
        <f t="shared" si="36"/>
        <v>NSW</v>
      </c>
    </row>
    <row r="2346" spans="1:3">
      <c r="A2346" s="150">
        <v>2671</v>
      </c>
      <c r="B2346" s="150">
        <v>56</v>
      </c>
      <c r="C2346" s="149" t="str">
        <f t="shared" si="36"/>
        <v>NSW</v>
      </c>
    </row>
    <row r="2347" spans="1:3">
      <c r="A2347" s="150">
        <v>2803</v>
      </c>
      <c r="B2347" s="150">
        <v>56</v>
      </c>
      <c r="C2347" s="149" t="str">
        <f t="shared" si="36"/>
        <v>NSW</v>
      </c>
    </row>
    <row r="2348" spans="1:3">
      <c r="A2348" s="150">
        <v>2806</v>
      </c>
      <c r="B2348" s="150">
        <v>56</v>
      </c>
      <c r="C2348" s="149" t="str">
        <f t="shared" si="36"/>
        <v>NSW</v>
      </c>
    </row>
    <row r="2349" spans="1:3">
      <c r="A2349" s="150">
        <v>2807</v>
      </c>
      <c r="B2349" s="150">
        <v>56</v>
      </c>
      <c r="C2349" s="149" t="str">
        <f t="shared" si="36"/>
        <v>NSW</v>
      </c>
    </row>
    <row r="2350" spans="1:3">
      <c r="A2350" s="150">
        <v>2809</v>
      </c>
      <c r="B2350" s="150">
        <v>56</v>
      </c>
      <c r="C2350" s="149" t="str">
        <f t="shared" si="36"/>
        <v>NSW</v>
      </c>
    </row>
    <row r="2351" spans="1:3">
      <c r="A2351" s="150">
        <v>2810</v>
      </c>
      <c r="B2351" s="150">
        <v>56</v>
      </c>
      <c r="C2351" s="149" t="str">
        <f t="shared" si="36"/>
        <v>NSW</v>
      </c>
    </row>
    <row r="2352" spans="1:3">
      <c r="A2352" s="150">
        <v>2820</v>
      </c>
      <c r="B2352" s="150">
        <v>56</v>
      </c>
      <c r="C2352" s="149" t="str">
        <f t="shared" si="36"/>
        <v>NSW</v>
      </c>
    </row>
    <row r="2353" spans="1:3">
      <c r="A2353" s="150">
        <v>2821</v>
      </c>
      <c r="B2353" s="150">
        <v>56</v>
      </c>
      <c r="C2353" s="149" t="str">
        <f t="shared" si="36"/>
        <v>NSW</v>
      </c>
    </row>
    <row r="2354" spans="1:3">
      <c r="A2354" s="150">
        <v>2823</v>
      </c>
      <c r="B2354" s="150">
        <v>56</v>
      </c>
      <c r="C2354" s="149" t="str">
        <f t="shared" si="36"/>
        <v>NSW</v>
      </c>
    </row>
    <row r="2355" spans="1:3">
      <c r="A2355" s="150">
        <v>2824</v>
      </c>
      <c r="B2355" s="150">
        <v>56</v>
      </c>
      <c r="C2355" s="149" t="str">
        <f t="shared" si="36"/>
        <v>NSW</v>
      </c>
    </row>
    <row r="2356" spans="1:3">
      <c r="A2356" s="150">
        <v>2825</v>
      </c>
      <c r="B2356" s="150">
        <v>56</v>
      </c>
      <c r="C2356" s="149" t="str">
        <f t="shared" si="36"/>
        <v>NSW</v>
      </c>
    </row>
    <row r="2357" spans="1:3">
      <c r="A2357" s="150">
        <v>2826</v>
      </c>
      <c r="B2357" s="150">
        <v>56</v>
      </c>
      <c r="C2357" s="149" t="str">
        <f t="shared" si="36"/>
        <v>NSW</v>
      </c>
    </row>
    <row r="2358" spans="1:3">
      <c r="A2358" s="150">
        <v>2827</v>
      </c>
      <c r="B2358" s="150">
        <v>56</v>
      </c>
      <c r="C2358" s="149" t="str">
        <f t="shared" si="36"/>
        <v>NSW</v>
      </c>
    </row>
    <row r="2359" spans="1:3">
      <c r="A2359" s="150">
        <v>2828</v>
      </c>
      <c r="B2359" s="150">
        <v>56</v>
      </c>
      <c r="C2359" s="149" t="str">
        <f t="shared" si="36"/>
        <v>NSW</v>
      </c>
    </row>
    <row r="2360" spans="1:3">
      <c r="A2360" s="150">
        <v>2829</v>
      </c>
      <c r="B2360" s="150">
        <v>56</v>
      </c>
      <c r="C2360" s="149" t="str">
        <f t="shared" si="36"/>
        <v>NSW</v>
      </c>
    </row>
    <row r="2361" spans="1:3">
      <c r="A2361" s="150">
        <v>2830</v>
      </c>
      <c r="B2361" s="150">
        <v>56</v>
      </c>
      <c r="C2361" s="149" t="str">
        <f t="shared" si="36"/>
        <v>NSW</v>
      </c>
    </row>
    <row r="2362" spans="1:3">
      <c r="A2362" s="150">
        <v>2831</v>
      </c>
      <c r="B2362" s="150">
        <v>56</v>
      </c>
      <c r="C2362" s="149" t="str">
        <f t="shared" si="36"/>
        <v>NSW</v>
      </c>
    </row>
    <row r="2363" spans="1:3">
      <c r="A2363" s="150">
        <v>2842</v>
      </c>
      <c r="B2363" s="150">
        <v>56</v>
      </c>
      <c r="C2363" s="149" t="str">
        <f t="shared" si="36"/>
        <v>NSW</v>
      </c>
    </row>
    <row r="2364" spans="1:3">
      <c r="A2364" s="150">
        <v>2843</v>
      </c>
      <c r="B2364" s="150">
        <v>56</v>
      </c>
      <c r="C2364" s="149" t="str">
        <f t="shared" si="36"/>
        <v>NSW</v>
      </c>
    </row>
    <row r="2365" spans="1:3">
      <c r="A2365" s="150">
        <v>2844</v>
      </c>
      <c r="B2365" s="150">
        <v>56</v>
      </c>
      <c r="C2365" s="149" t="str">
        <f t="shared" si="36"/>
        <v>NSW</v>
      </c>
    </row>
    <row r="2366" spans="1:3">
      <c r="A2366" s="150">
        <v>2864</v>
      </c>
      <c r="B2366" s="150">
        <v>56</v>
      </c>
      <c r="C2366" s="149" t="str">
        <f t="shared" si="36"/>
        <v>NSW</v>
      </c>
    </row>
    <row r="2367" spans="1:3">
      <c r="A2367" s="150">
        <v>2865</v>
      </c>
      <c r="B2367" s="150">
        <v>56</v>
      </c>
      <c r="C2367" s="149" t="str">
        <f t="shared" si="36"/>
        <v>NSW</v>
      </c>
    </row>
    <row r="2368" spans="1:3">
      <c r="A2368" s="150">
        <v>2868</v>
      </c>
      <c r="B2368" s="150">
        <v>56</v>
      </c>
      <c r="C2368" s="149" t="str">
        <f t="shared" si="36"/>
        <v>NSW</v>
      </c>
    </row>
    <row r="2369" spans="1:3">
      <c r="A2369" s="150">
        <v>2869</v>
      </c>
      <c r="B2369" s="150">
        <v>56</v>
      </c>
      <c r="C2369" s="149" t="str">
        <f t="shared" si="36"/>
        <v>NSW</v>
      </c>
    </row>
    <row r="2370" spans="1:3">
      <c r="A2370" s="150">
        <v>2870</v>
      </c>
      <c r="B2370" s="150">
        <v>56</v>
      </c>
      <c r="C2370" s="149" t="str">
        <f t="shared" ref="C2370:C2433" si="37">IF(OR(A2370&lt;=299,AND(A2370&lt;3000,A2370&gt;=1000)),"NSW",IF(AND(A2370&lt;=999,A2370&gt;=800),"NT",IF(OR(AND(A2370&lt;=8999,A2370&gt;=8000),AND(A2370&lt;=3999,A2370&gt;=3000)),"VIC",IF(OR(AND(A2370&lt;=9999,A2370&gt;=9000),AND(A2370&lt;=4999,A2370&gt;=4000)),"QLD",IF(AND(A2370&lt;=5999,A2370&gt;=5000),"SA",IF(AND(A2370&lt;=6999,A2370&gt;=6000),"WA","TAS"))))))</f>
        <v>NSW</v>
      </c>
    </row>
    <row r="2371" spans="1:3">
      <c r="A2371" s="150">
        <v>2871</v>
      </c>
      <c r="B2371" s="150">
        <v>56</v>
      </c>
      <c r="C2371" s="149" t="str">
        <f t="shared" si="37"/>
        <v>NSW</v>
      </c>
    </row>
    <row r="2372" spans="1:3">
      <c r="A2372" s="150">
        <v>2873</v>
      </c>
      <c r="B2372" s="150">
        <v>56</v>
      </c>
      <c r="C2372" s="149" t="str">
        <f t="shared" si="37"/>
        <v>NSW</v>
      </c>
    </row>
    <row r="2373" spans="1:3">
      <c r="A2373" s="150">
        <v>2874</v>
      </c>
      <c r="B2373" s="150">
        <v>56</v>
      </c>
      <c r="C2373" s="149" t="str">
        <f t="shared" si="37"/>
        <v>NSW</v>
      </c>
    </row>
    <row r="2374" spans="1:3">
      <c r="A2374" s="150">
        <v>2875</v>
      </c>
      <c r="B2374" s="150">
        <v>56</v>
      </c>
      <c r="C2374" s="149" t="str">
        <f t="shared" si="37"/>
        <v>NSW</v>
      </c>
    </row>
    <row r="2375" spans="1:3">
      <c r="A2375" s="150">
        <v>2876</v>
      </c>
      <c r="B2375" s="150">
        <v>56</v>
      </c>
      <c r="C2375" s="149" t="str">
        <f t="shared" si="37"/>
        <v>NSW</v>
      </c>
    </row>
    <row r="2376" spans="1:3">
      <c r="A2376" s="150">
        <v>2877</v>
      </c>
      <c r="B2376" s="150">
        <v>56</v>
      </c>
      <c r="C2376" s="149" t="str">
        <f t="shared" si="37"/>
        <v>NSW</v>
      </c>
    </row>
    <row r="2377" spans="1:3">
      <c r="A2377" s="150">
        <v>2584</v>
      </c>
      <c r="B2377" s="150">
        <v>57</v>
      </c>
      <c r="C2377" s="149" t="str">
        <f t="shared" si="37"/>
        <v>NSW</v>
      </c>
    </row>
    <row r="2378" spans="1:3">
      <c r="A2378" s="150">
        <v>2585</v>
      </c>
      <c r="B2378" s="150">
        <v>57</v>
      </c>
      <c r="C2378" s="149" t="str">
        <f t="shared" si="37"/>
        <v>NSW</v>
      </c>
    </row>
    <row r="2379" spans="1:3">
      <c r="A2379" s="150">
        <v>2586</v>
      </c>
      <c r="B2379" s="150">
        <v>57</v>
      </c>
      <c r="C2379" s="149" t="str">
        <f t="shared" si="37"/>
        <v>NSW</v>
      </c>
    </row>
    <row r="2380" spans="1:3">
      <c r="A2380" s="150">
        <v>2587</v>
      </c>
      <c r="B2380" s="150">
        <v>57</v>
      </c>
      <c r="C2380" s="149" t="str">
        <f t="shared" si="37"/>
        <v>NSW</v>
      </c>
    </row>
    <row r="2381" spans="1:3">
      <c r="A2381" s="150">
        <v>2588</v>
      </c>
      <c r="B2381" s="150">
        <v>57</v>
      </c>
      <c r="C2381" s="149" t="str">
        <f t="shared" si="37"/>
        <v>NSW</v>
      </c>
    </row>
    <row r="2382" spans="1:3">
      <c r="A2382" s="150">
        <v>2590</v>
      </c>
      <c r="B2382" s="150">
        <v>57</v>
      </c>
      <c r="C2382" s="149" t="str">
        <f t="shared" si="37"/>
        <v>NSW</v>
      </c>
    </row>
    <row r="2383" spans="1:3">
      <c r="A2383" s="150">
        <v>2594</v>
      </c>
      <c r="B2383" s="150">
        <v>57</v>
      </c>
      <c r="C2383" s="149" t="str">
        <f t="shared" si="37"/>
        <v>NSW</v>
      </c>
    </row>
    <row r="2384" spans="1:3">
      <c r="A2384" s="150">
        <v>2624</v>
      </c>
      <c r="B2384" s="150">
        <v>57</v>
      </c>
      <c r="C2384" s="149" t="str">
        <f t="shared" si="37"/>
        <v>NSW</v>
      </c>
    </row>
    <row r="2385" spans="1:3">
      <c r="A2385" s="150">
        <v>2625</v>
      </c>
      <c r="B2385" s="150">
        <v>57</v>
      </c>
      <c r="C2385" s="149" t="str">
        <f t="shared" si="37"/>
        <v>NSW</v>
      </c>
    </row>
    <row r="2386" spans="1:3">
      <c r="A2386" s="150">
        <v>2640</v>
      </c>
      <c r="B2386" s="150">
        <v>57</v>
      </c>
      <c r="C2386" s="149" t="str">
        <f t="shared" si="37"/>
        <v>NSW</v>
      </c>
    </row>
    <row r="2387" spans="1:3">
      <c r="A2387" s="150">
        <v>2641</v>
      </c>
      <c r="B2387" s="150">
        <v>57</v>
      </c>
      <c r="C2387" s="149" t="str">
        <f t="shared" si="37"/>
        <v>NSW</v>
      </c>
    </row>
    <row r="2388" spans="1:3">
      <c r="A2388" s="150">
        <v>2642</v>
      </c>
      <c r="B2388" s="150">
        <v>57</v>
      </c>
      <c r="C2388" s="149" t="str">
        <f t="shared" si="37"/>
        <v>NSW</v>
      </c>
    </row>
    <row r="2389" spans="1:3">
      <c r="A2389" s="150">
        <v>2643</v>
      </c>
      <c r="B2389" s="150">
        <v>57</v>
      </c>
      <c r="C2389" s="149" t="str">
        <f t="shared" si="37"/>
        <v>NSW</v>
      </c>
    </row>
    <row r="2390" spans="1:3">
      <c r="A2390" s="150">
        <v>2644</v>
      </c>
      <c r="B2390" s="150">
        <v>57</v>
      </c>
      <c r="C2390" s="149" t="str">
        <f t="shared" si="37"/>
        <v>NSW</v>
      </c>
    </row>
    <row r="2391" spans="1:3">
      <c r="A2391" s="150">
        <v>2649</v>
      </c>
      <c r="B2391" s="150">
        <v>57</v>
      </c>
      <c r="C2391" s="149" t="str">
        <f t="shared" si="37"/>
        <v>NSW</v>
      </c>
    </row>
    <row r="2392" spans="1:3">
      <c r="A2392" s="150">
        <v>2650</v>
      </c>
      <c r="B2392" s="150">
        <v>57</v>
      </c>
      <c r="C2392" s="149" t="str">
        <f t="shared" si="37"/>
        <v>NSW</v>
      </c>
    </row>
    <row r="2393" spans="1:3">
      <c r="A2393" s="150">
        <v>2651</v>
      </c>
      <c r="B2393" s="150">
        <v>57</v>
      </c>
      <c r="C2393" s="149" t="str">
        <f t="shared" si="37"/>
        <v>NSW</v>
      </c>
    </row>
    <row r="2394" spans="1:3">
      <c r="A2394" s="150">
        <v>2653</v>
      </c>
      <c r="B2394" s="150">
        <v>57</v>
      </c>
      <c r="C2394" s="149" t="str">
        <f t="shared" si="37"/>
        <v>NSW</v>
      </c>
    </row>
    <row r="2395" spans="1:3">
      <c r="A2395" s="150">
        <v>2666</v>
      </c>
      <c r="B2395" s="150">
        <v>57</v>
      </c>
      <c r="C2395" s="149" t="str">
        <f t="shared" si="37"/>
        <v>NSW</v>
      </c>
    </row>
    <row r="2396" spans="1:3">
      <c r="A2396" s="150">
        <v>2668</v>
      </c>
      <c r="B2396" s="150">
        <v>57</v>
      </c>
      <c r="C2396" s="149" t="str">
        <f t="shared" si="37"/>
        <v>NSW</v>
      </c>
    </row>
    <row r="2397" spans="1:3">
      <c r="A2397" s="150">
        <v>2720</v>
      </c>
      <c r="B2397" s="150">
        <v>57</v>
      </c>
      <c r="C2397" s="149" t="str">
        <f t="shared" si="37"/>
        <v>NSW</v>
      </c>
    </row>
    <row r="2398" spans="1:3">
      <c r="A2398" s="150">
        <v>2721</v>
      </c>
      <c r="B2398" s="150">
        <v>57</v>
      </c>
      <c r="C2398" s="149" t="str">
        <f t="shared" si="37"/>
        <v>NSW</v>
      </c>
    </row>
    <row r="2399" spans="1:3">
      <c r="A2399" s="150">
        <v>2722</v>
      </c>
      <c r="B2399" s="150">
        <v>57</v>
      </c>
      <c r="C2399" s="149" t="str">
        <f t="shared" si="37"/>
        <v>NSW</v>
      </c>
    </row>
    <row r="2400" spans="1:3">
      <c r="A2400" s="150">
        <v>2725</v>
      </c>
      <c r="B2400" s="150">
        <v>57</v>
      </c>
      <c r="C2400" s="149" t="str">
        <f t="shared" si="37"/>
        <v>NSW</v>
      </c>
    </row>
    <row r="2401" spans="1:3">
      <c r="A2401" s="150">
        <v>2726</v>
      </c>
      <c r="B2401" s="150">
        <v>57</v>
      </c>
      <c r="C2401" s="149" t="str">
        <f t="shared" si="37"/>
        <v>NSW</v>
      </c>
    </row>
    <row r="2402" spans="1:3">
      <c r="A2402" s="150">
        <v>2727</v>
      </c>
      <c r="B2402" s="150">
        <v>57</v>
      </c>
      <c r="C2402" s="149" t="str">
        <f t="shared" si="37"/>
        <v>NSW</v>
      </c>
    </row>
    <row r="2403" spans="1:3">
      <c r="A2403" s="150">
        <v>2729</v>
      </c>
      <c r="B2403" s="150">
        <v>57</v>
      </c>
      <c r="C2403" s="149" t="str">
        <f t="shared" si="37"/>
        <v>NSW</v>
      </c>
    </row>
    <row r="2404" spans="1:3">
      <c r="A2404" s="150">
        <v>2730</v>
      </c>
      <c r="B2404" s="150">
        <v>57</v>
      </c>
      <c r="C2404" s="149" t="str">
        <f t="shared" si="37"/>
        <v>NSW</v>
      </c>
    </row>
    <row r="2405" spans="1:3">
      <c r="A2405" s="150">
        <v>2460</v>
      </c>
      <c r="B2405" s="150">
        <v>58</v>
      </c>
      <c r="C2405" s="149" t="str">
        <f t="shared" si="37"/>
        <v>NSW</v>
      </c>
    </row>
    <row r="2406" spans="1:3">
      <c r="A2406" s="150">
        <v>2462</v>
      </c>
      <c r="B2406" s="150">
        <v>58</v>
      </c>
      <c r="C2406" s="149" t="str">
        <f t="shared" si="37"/>
        <v>NSW</v>
      </c>
    </row>
    <row r="2407" spans="1:3">
      <c r="A2407" s="150">
        <v>2463</v>
      </c>
      <c r="B2407" s="150">
        <v>58</v>
      </c>
      <c r="C2407" s="149" t="str">
        <f t="shared" si="37"/>
        <v>NSW</v>
      </c>
    </row>
    <row r="2408" spans="1:3">
      <c r="A2408" s="150">
        <v>2464</v>
      </c>
      <c r="B2408" s="150">
        <v>58</v>
      </c>
      <c r="C2408" s="149" t="str">
        <f t="shared" si="37"/>
        <v>NSW</v>
      </c>
    </row>
    <row r="2409" spans="1:3">
      <c r="A2409" s="150">
        <v>2465</v>
      </c>
      <c r="B2409" s="150">
        <v>58</v>
      </c>
      <c r="C2409" s="149" t="str">
        <f t="shared" si="37"/>
        <v>NSW</v>
      </c>
    </row>
    <row r="2410" spans="1:3">
      <c r="A2410" s="150">
        <v>2466</v>
      </c>
      <c r="B2410" s="150">
        <v>58</v>
      </c>
      <c r="C2410" s="149" t="str">
        <f t="shared" si="37"/>
        <v>NSW</v>
      </c>
    </row>
    <row r="2411" spans="1:3">
      <c r="A2411" s="150">
        <v>2468</v>
      </c>
      <c r="B2411" s="150">
        <v>58</v>
      </c>
      <c r="C2411" s="149" t="str">
        <f t="shared" si="37"/>
        <v>NSW</v>
      </c>
    </row>
    <row r="2412" spans="1:3">
      <c r="A2412" s="150">
        <v>2469</v>
      </c>
      <c r="B2412" s="150">
        <v>58</v>
      </c>
      <c r="C2412" s="149" t="str">
        <f t="shared" si="37"/>
        <v>NSW</v>
      </c>
    </row>
    <row r="2413" spans="1:3">
      <c r="A2413" s="150">
        <v>2470</v>
      </c>
      <c r="B2413" s="150">
        <v>58</v>
      </c>
      <c r="C2413" s="149" t="str">
        <f t="shared" si="37"/>
        <v>NSW</v>
      </c>
    </row>
    <row r="2414" spans="1:3">
      <c r="A2414" s="150">
        <v>2471</v>
      </c>
      <c r="B2414" s="150">
        <v>58</v>
      </c>
      <c r="C2414" s="149" t="str">
        <f t="shared" si="37"/>
        <v>NSW</v>
      </c>
    </row>
    <row r="2415" spans="1:3">
      <c r="A2415" s="150">
        <v>2472</v>
      </c>
      <c r="B2415" s="150">
        <v>58</v>
      </c>
      <c r="C2415" s="149" t="str">
        <f t="shared" si="37"/>
        <v>NSW</v>
      </c>
    </row>
    <row r="2416" spans="1:3">
      <c r="A2416" s="150">
        <v>2473</v>
      </c>
      <c r="B2416" s="150">
        <v>58</v>
      </c>
      <c r="C2416" s="149" t="str">
        <f t="shared" si="37"/>
        <v>NSW</v>
      </c>
    </row>
    <row r="2417" spans="1:3">
      <c r="A2417" s="150">
        <v>2474</v>
      </c>
      <c r="B2417" s="150">
        <v>58</v>
      </c>
      <c r="C2417" s="149" t="str">
        <f t="shared" si="37"/>
        <v>NSW</v>
      </c>
    </row>
    <row r="2418" spans="1:3">
      <c r="A2418" s="150">
        <v>2477</v>
      </c>
      <c r="B2418" s="150">
        <v>58</v>
      </c>
      <c r="C2418" s="149" t="str">
        <f t="shared" si="37"/>
        <v>NSW</v>
      </c>
    </row>
    <row r="2419" spans="1:3">
      <c r="A2419" s="150">
        <v>2478</v>
      </c>
      <c r="B2419" s="150">
        <v>58</v>
      </c>
      <c r="C2419" s="149" t="str">
        <f t="shared" si="37"/>
        <v>NSW</v>
      </c>
    </row>
    <row r="2420" spans="1:3">
      <c r="A2420" s="150">
        <v>2479</v>
      </c>
      <c r="B2420" s="150">
        <v>58</v>
      </c>
      <c r="C2420" s="149" t="str">
        <f t="shared" si="37"/>
        <v>NSW</v>
      </c>
    </row>
    <row r="2421" spans="1:3">
      <c r="A2421" s="150">
        <v>2480</v>
      </c>
      <c r="B2421" s="150">
        <v>58</v>
      </c>
      <c r="C2421" s="149" t="str">
        <f t="shared" si="37"/>
        <v>NSW</v>
      </c>
    </row>
    <row r="2422" spans="1:3">
      <c r="A2422" s="150">
        <v>2481</v>
      </c>
      <c r="B2422" s="150">
        <v>58</v>
      </c>
      <c r="C2422" s="149" t="str">
        <f t="shared" si="37"/>
        <v>NSW</v>
      </c>
    </row>
    <row r="2423" spans="1:3">
      <c r="A2423" s="150">
        <v>2482</v>
      </c>
      <c r="B2423" s="150">
        <v>58</v>
      </c>
      <c r="C2423" s="149" t="str">
        <f t="shared" si="37"/>
        <v>NSW</v>
      </c>
    </row>
    <row r="2424" spans="1:3">
      <c r="A2424" s="150">
        <v>2483</v>
      </c>
      <c r="B2424" s="150">
        <v>58</v>
      </c>
      <c r="C2424" s="149" t="str">
        <f t="shared" si="37"/>
        <v>NSW</v>
      </c>
    </row>
    <row r="2425" spans="1:3">
      <c r="A2425" s="150">
        <v>2484</v>
      </c>
      <c r="B2425" s="150">
        <v>58</v>
      </c>
      <c r="C2425" s="149" t="str">
        <f t="shared" si="37"/>
        <v>NSW</v>
      </c>
    </row>
    <row r="2426" spans="1:3">
      <c r="A2426" s="150">
        <v>2485</v>
      </c>
      <c r="B2426" s="150">
        <v>58</v>
      </c>
      <c r="C2426" s="149" t="str">
        <f t="shared" si="37"/>
        <v>NSW</v>
      </c>
    </row>
    <row r="2427" spans="1:3">
      <c r="A2427" s="150">
        <v>2486</v>
      </c>
      <c r="B2427" s="150">
        <v>58</v>
      </c>
      <c r="C2427" s="149" t="str">
        <f t="shared" si="37"/>
        <v>NSW</v>
      </c>
    </row>
    <row r="2428" spans="1:3">
      <c r="A2428" s="150">
        <v>2487</v>
      </c>
      <c r="B2428" s="150">
        <v>58</v>
      </c>
      <c r="C2428" s="149" t="str">
        <f t="shared" si="37"/>
        <v>NSW</v>
      </c>
    </row>
    <row r="2429" spans="1:3">
      <c r="A2429" s="150">
        <v>2488</v>
      </c>
      <c r="B2429" s="150">
        <v>58</v>
      </c>
      <c r="C2429" s="149" t="str">
        <f t="shared" si="37"/>
        <v>NSW</v>
      </c>
    </row>
    <row r="2430" spans="1:3">
      <c r="A2430" s="150">
        <v>2489</v>
      </c>
      <c r="B2430" s="150">
        <v>58</v>
      </c>
      <c r="C2430" s="149" t="str">
        <f t="shared" si="37"/>
        <v>NSW</v>
      </c>
    </row>
    <row r="2431" spans="1:3">
      <c r="A2431" s="150">
        <v>2490</v>
      </c>
      <c r="B2431" s="150">
        <v>58</v>
      </c>
      <c r="C2431" s="149" t="str">
        <f t="shared" si="37"/>
        <v>NSW</v>
      </c>
    </row>
    <row r="2432" spans="1:3">
      <c r="A2432" s="150">
        <v>2350</v>
      </c>
      <c r="B2432" s="150">
        <v>59</v>
      </c>
      <c r="C2432" s="149" t="str">
        <f t="shared" si="37"/>
        <v>NSW</v>
      </c>
    </row>
    <row r="2433" spans="1:3">
      <c r="A2433" s="150">
        <v>2351</v>
      </c>
      <c r="B2433" s="150">
        <v>59</v>
      </c>
      <c r="C2433" s="149" t="str">
        <f t="shared" si="37"/>
        <v>NSW</v>
      </c>
    </row>
    <row r="2434" spans="1:3">
      <c r="A2434" s="150">
        <v>2354</v>
      </c>
      <c r="B2434" s="150">
        <v>59</v>
      </c>
      <c r="C2434" s="149" t="str">
        <f t="shared" ref="C2434:C2497" si="38">IF(OR(A2434&lt;=299,AND(A2434&lt;3000,A2434&gt;=1000)),"NSW",IF(AND(A2434&lt;=999,A2434&gt;=800),"NT",IF(OR(AND(A2434&lt;=8999,A2434&gt;=8000),AND(A2434&lt;=3999,A2434&gt;=3000)),"VIC",IF(OR(AND(A2434&lt;=9999,A2434&gt;=9000),AND(A2434&lt;=4999,A2434&gt;=4000)),"QLD",IF(AND(A2434&lt;=5999,A2434&gt;=5000),"SA",IF(AND(A2434&lt;=6999,A2434&gt;=6000),"WA","TAS"))))))</f>
        <v>NSW</v>
      </c>
    </row>
    <row r="2435" spans="1:3">
      <c r="A2435" s="150">
        <v>2358</v>
      </c>
      <c r="B2435" s="150">
        <v>59</v>
      </c>
      <c r="C2435" s="149" t="str">
        <f t="shared" si="38"/>
        <v>NSW</v>
      </c>
    </row>
    <row r="2436" spans="1:3">
      <c r="A2436" s="150">
        <v>2359</v>
      </c>
      <c r="B2436" s="150">
        <v>59</v>
      </c>
      <c r="C2436" s="149" t="str">
        <f t="shared" si="38"/>
        <v>NSW</v>
      </c>
    </row>
    <row r="2437" spans="1:3">
      <c r="A2437" s="150">
        <v>2360</v>
      </c>
      <c r="B2437" s="150">
        <v>59</v>
      </c>
      <c r="C2437" s="149" t="str">
        <f t="shared" si="38"/>
        <v>NSW</v>
      </c>
    </row>
    <row r="2438" spans="1:3">
      <c r="A2438" s="150">
        <v>2365</v>
      </c>
      <c r="B2438" s="150">
        <v>59</v>
      </c>
      <c r="C2438" s="149" t="str">
        <f t="shared" si="38"/>
        <v>NSW</v>
      </c>
    </row>
    <row r="2439" spans="1:3">
      <c r="A2439" s="150">
        <v>2369</v>
      </c>
      <c r="B2439" s="150">
        <v>59</v>
      </c>
      <c r="C2439" s="149" t="str">
        <f t="shared" si="38"/>
        <v>NSW</v>
      </c>
    </row>
    <row r="2440" spans="1:3">
      <c r="A2440" s="150">
        <v>2370</v>
      </c>
      <c r="B2440" s="150">
        <v>59</v>
      </c>
      <c r="C2440" s="149" t="str">
        <f t="shared" si="38"/>
        <v>NSW</v>
      </c>
    </row>
    <row r="2441" spans="1:3">
      <c r="A2441" s="150">
        <v>2371</v>
      </c>
      <c r="B2441" s="150">
        <v>59</v>
      </c>
      <c r="C2441" s="149" t="str">
        <f t="shared" si="38"/>
        <v>NSW</v>
      </c>
    </row>
    <row r="2442" spans="1:3">
      <c r="A2442" s="150">
        <v>2372</v>
      </c>
      <c r="B2442" s="150">
        <v>59</v>
      </c>
      <c r="C2442" s="149" t="str">
        <f t="shared" si="38"/>
        <v>NSW</v>
      </c>
    </row>
    <row r="2443" spans="1:3">
      <c r="A2443" s="150">
        <v>2475</v>
      </c>
      <c r="B2443" s="150">
        <v>59</v>
      </c>
      <c r="C2443" s="149" t="str">
        <f t="shared" si="38"/>
        <v>NSW</v>
      </c>
    </row>
    <row r="2444" spans="1:3">
      <c r="A2444" s="150">
        <v>2476</v>
      </c>
      <c r="B2444" s="150">
        <v>59</v>
      </c>
      <c r="C2444" s="149" t="str">
        <f t="shared" si="38"/>
        <v>NSW</v>
      </c>
    </row>
    <row r="2445" spans="1:3">
      <c r="A2445" s="150">
        <v>2422</v>
      </c>
      <c r="B2445" s="150">
        <v>60</v>
      </c>
      <c r="C2445" s="149" t="str">
        <f t="shared" si="38"/>
        <v>NSW</v>
      </c>
    </row>
    <row r="2446" spans="1:3">
      <c r="A2446" s="150">
        <v>2423</v>
      </c>
      <c r="B2446" s="150">
        <v>60</v>
      </c>
      <c r="C2446" s="149" t="str">
        <f t="shared" si="38"/>
        <v>NSW</v>
      </c>
    </row>
    <row r="2447" spans="1:3">
      <c r="A2447" s="150">
        <v>2424</v>
      </c>
      <c r="B2447" s="150">
        <v>60</v>
      </c>
      <c r="C2447" s="149" t="str">
        <f t="shared" si="38"/>
        <v>NSW</v>
      </c>
    </row>
    <row r="2448" spans="1:3">
      <c r="A2448" s="150">
        <v>2426</v>
      </c>
      <c r="B2448" s="150">
        <v>60</v>
      </c>
      <c r="C2448" s="149" t="str">
        <f t="shared" si="38"/>
        <v>NSW</v>
      </c>
    </row>
    <row r="2449" spans="1:3">
      <c r="A2449" s="150">
        <v>2427</v>
      </c>
      <c r="B2449" s="150">
        <v>60</v>
      </c>
      <c r="C2449" s="149" t="str">
        <f t="shared" si="38"/>
        <v>NSW</v>
      </c>
    </row>
    <row r="2450" spans="1:3">
      <c r="A2450" s="150">
        <v>2428</v>
      </c>
      <c r="B2450" s="150">
        <v>60</v>
      </c>
      <c r="C2450" s="149" t="str">
        <f t="shared" si="38"/>
        <v>NSW</v>
      </c>
    </row>
    <row r="2451" spans="1:3">
      <c r="A2451" s="150">
        <v>2429</v>
      </c>
      <c r="B2451" s="150">
        <v>60</v>
      </c>
      <c r="C2451" s="149" t="str">
        <f t="shared" si="38"/>
        <v>NSW</v>
      </c>
    </row>
    <row r="2452" spans="1:3">
      <c r="A2452" s="150">
        <v>2430</v>
      </c>
      <c r="B2452" s="150">
        <v>60</v>
      </c>
      <c r="C2452" s="149" t="str">
        <f t="shared" si="38"/>
        <v>NSW</v>
      </c>
    </row>
    <row r="2453" spans="1:3">
      <c r="A2453" s="150">
        <v>2431</v>
      </c>
      <c r="B2453" s="150">
        <v>60</v>
      </c>
      <c r="C2453" s="149" t="str">
        <f t="shared" si="38"/>
        <v>NSW</v>
      </c>
    </row>
    <row r="2454" spans="1:3">
      <c r="A2454" s="150">
        <v>2439</v>
      </c>
      <c r="B2454" s="150">
        <v>60</v>
      </c>
      <c r="C2454" s="149" t="str">
        <f t="shared" si="38"/>
        <v>NSW</v>
      </c>
    </row>
    <row r="2455" spans="1:3">
      <c r="A2455" s="150">
        <v>2440</v>
      </c>
      <c r="B2455" s="150">
        <v>60</v>
      </c>
      <c r="C2455" s="149" t="str">
        <f t="shared" si="38"/>
        <v>NSW</v>
      </c>
    </row>
    <row r="2456" spans="1:3">
      <c r="A2456" s="150">
        <v>2441</v>
      </c>
      <c r="B2456" s="150">
        <v>60</v>
      </c>
      <c r="C2456" s="149" t="str">
        <f t="shared" si="38"/>
        <v>NSW</v>
      </c>
    </row>
    <row r="2457" spans="1:3">
      <c r="A2457" s="150">
        <v>2442</v>
      </c>
      <c r="B2457" s="150">
        <v>60</v>
      </c>
      <c r="C2457" s="149" t="str">
        <f t="shared" si="38"/>
        <v>NSW</v>
      </c>
    </row>
    <row r="2458" spans="1:3">
      <c r="A2458" s="150">
        <v>2443</v>
      </c>
      <c r="B2458" s="150">
        <v>60</v>
      </c>
      <c r="C2458" s="149" t="str">
        <f t="shared" si="38"/>
        <v>NSW</v>
      </c>
    </row>
    <row r="2459" spans="1:3">
      <c r="A2459" s="150">
        <v>2444</v>
      </c>
      <c r="B2459" s="150">
        <v>60</v>
      </c>
      <c r="C2459" s="149" t="str">
        <f t="shared" si="38"/>
        <v>NSW</v>
      </c>
    </row>
    <row r="2460" spans="1:3">
      <c r="A2460" s="150">
        <v>2445</v>
      </c>
      <c r="B2460" s="150">
        <v>60</v>
      </c>
      <c r="C2460" s="149" t="str">
        <f t="shared" si="38"/>
        <v>NSW</v>
      </c>
    </row>
    <row r="2461" spans="1:3">
      <c r="A2461" s="150">
        <v>2446</v>
      </c>
      <c r="B2461" s="150">
        <v>60</v>
      </c>
      <c r="C2461" s="149" t="str">
        <f t="shared" si="38"/>
        <v>NSW</v>
      </c>
    </row>
    <row r="2462" spans="1:3">
      <c r="A2462" s="150">
        <v>2447</v>
      </c>
      <c r="B2462" s="150">
        <v>60</v>
      </c>
      <c r="C2462" s="149" t="str">
        <f t="shared" si="38"/>
        <v>NSW</v>
      </c>
    </row>
    <row r="2463" spans="1:3">
      <c r="A2463" s="150">
        <v>2448</v>
      </c>
      <c r="B2463" s="150">
        <v>60</v>
      </c>
      <c r="C2463" s="149" t="str">
        <f t="shared" si="38"/>
        <v>NSW</v>
      </c>
    </row>
    <row r="2464" spans="1:3">
      <c r="A2464" s="150">
        <v>2449</v>
      </c>
      <c r="B2464" s="150">
        <v>60</v>
      </c>
      <c r="C2464" s="149" t="str">
        <f t="shared" si="38"/>
        <v>NSW</v>
      </c>
    </row>
    <row r="2465" spans="1:3">
      <c r="A2465" s="150">
        <v>2450</v>
      </c>
      <c r="B2465" s="150">
        <v>60</v>
      </c>
      <c r="C2465" s="149" t="str">
        <f t="shared" si="38"/>
        <v>NSW</v>
      </c>
    </row>
    <row r="2466" spans="1:3">
      <c r="A2466" s="150">
        <v>2452</v>
      </c>
      <c r="B2466" s="150">
        <v>60</v>
      </c>
      <c r="C2466" s="149" t="str">
        <f t="shared" si="38"/>
        <v>NSW</v>
      </c>
    </row>
    <row r="2467" spans="1:3">
      <c r="A2467" s="150">
        <v>2453</v>
      </c>
      <c r="B2467" s="150">
        <v>60</v>
      </c>
      <c r="C2467" s="149" t="str">
        <f t="shared" si="38"/>
        <v>NSW</v>
      </c>
    </row>
    <row r="2468" spans="1:3">
      <c r="A2468" s="150">
        <v>2454</v>
      </c>
      <c r="B2468" s="150">
        <v>60</v>
      </c>
      <c r="C2468" s="149" t="str">
        <f t="shared" si="38"/>
        <v>NSW</v>
      </c>
    </row>
    <row r="2469" spans="1:3">
      <c r="A2469" s="150">
        <v>2455</v>
      </c>
      <c r="B2469" s="150">
        <v>60</v>
      </c>
      <c r="C2469" s="149" t="str">
        <f t="shared" si="38"/>
        <v>NSW</v>
      </c>
    </row>
    <row r="2470" spans="1:3">
      <c r="A2470" s="150">
        <v>2456</v>
      </c>
      <c r="B2470" s="150">
        <v>60</v>
      </c>
      <c r="C2470" s="149" t="str">
        <f t="shared" si="38"/>
        <v>NSW</v>
      </c>
    </row>
    <row r="2471" spans="1:3">
      <c r="A2471" s="150">
        <v>2250</v>
      </c>
      <c r="B2471" s="150">
        <v>61</v>
      </c>
      <c r="C2471" s="149" t="str">
        <f t="shared" si="38"/>
        <v>NSW</v>
      </c>
    </row>
    <row r="2472" spans="1:3">
      <c r="A2472" s="150">
        <v>2251</v>
      </c>
      <c r="B2472" s="150">
        <v>61</v>
      </c>
      <c r="C2472" s="149" t="str">
        <f t="shared" si="38"/>
        <v>NSW</v>
      </c>
    </row>
    <row r="2473" spans="1:3">
      <c r="A2473" s="150">
        <v>2252</v>
      </c>
      <c r="B2473" s="150">
        <v>61</v>
      </c>
      <c r="C2473" s="149" t="str">
        <f t="shared" si="38"/>
        <v>NSW</v>
      </c>
    </row>
    <row r="2474" spans="1:3">
      <c r="A2474" s="150">
        <v>2256</v>
      </c>
      <c r="B2474" s="150">
        <v>61</v>
      </c>
      <c r="C2474" s="149" t="str">
        <f t="shared" si="38"/>
        <v>NSW</v>
      </c>
    </row>
    <row r="2475" spans="1:3">
      <c r="A2475" s="150">
        <v>2257</v>
      </c>
      <c r="B2475" s="150">
        <v>61</v>
      </c>
      <c r="C2475" s="149" t="str">
        <f t="shared" si="38"/>
        <v>NSW</v>
      </c>
    </row>
    <row r="2476" spans="1:3">
      <c r="A2476" s="150">
        <v>2258</v>
      </c>
      <c r="B2476" s="150">
        <v>61</v>
      </c>
      <c r="C2476" s="149" t="str">
        <f t="shared" si="38"/>
        <v>NSW</v>
      </c>
    </row>
    <row r="2477" spans="1:3">
      <c r="A2477" s="150">
        <v>2259</v>
      </c>
      <c r="B2477" s="150">
        <v>61</v>
      </c>
      <c r="C2477" s="149" t="str">
        <f t="shared" si="38"/>
        <v>NSW</v>
      </c>
    </row>
    <row r="2478" spans="1:3">
      <c r="A2478" s="150">
        <v>2260</v>
      </c>
      <c r="B2478" s="150">
        <v>61</v>
      </c>
      <c r="C2478" s="149" t="str">
        <f t="shared" si="38"/>
        <v>NSW</v>
      </c>
    </row>
    <row r="2479" spans="1:3">
      <c r="A2479" s="150">
        <v>2261</v>
      </c>
      <c r="B2479" s="150">
        <v>61</v>
      </c>
      <c r="C2479" s="149" t="str">
        <f t="shared" si="38"/>
        <v>NSW</v>
      </c>
    </row>
    <row r="2480" spans="1:3">
      <c r="A2480" s="150">
        <v>2262</v>
      </c>
      <c r="B2480" s="150">
        <v>61</v>
      </c>
      <c r="C2480" s="149" t="str">
        <f t="shared" si="38"/>
        <v>NSW</v>
      </c>
    </row>
    <row r="2481" spans="1:3">
      <c r="A2481" s="150">
        <v>2263</v>
      </c>
      <c r="B2481" s="150">
        <v>61</v>
      </c>
      <c r="C2481" s="149" t="str">
        <f t="shared" si="38"/>
        <v>NSW</v>
      </c>
    </row>
    <row r="2482" spans="1:3">
      <c r="A2482" s="150">
        <v>2264</v>
      </c>
      <c r="B2482" s="150">
        <v>61</v>
      </c>
      <c r="C2482" s="149" t="str">
        <f t="shared" si="38"/>
        <v>NSW</v>
      </c>
    </row>
    <row r="2483" spans="1:3">
      <c r="A2483" s="150">
        <v>2265</v>
      </c>
      <c r="B2483" s="150">
        <v>61</v>
      </c>
      <c r="C2483" s="149" t="str">
        <f t="shared" si="38"/>
        <v>NSW</v>
      </c>
    </row>
    <row r="2484" spans="1:3">
      <c r="A2484" s="150">
        <v>2267</v>
      </c>
      <c r="B2484" s="150">
        <v>61</v>
      </c>
      <c r="C2484" s="149" t="str">
        <f t="shared" si="38"/>
        <v>NSW</v>
      </c>
    </row>
    <row r="2485" spans="1:3">
      <c r="A2485" s="150">
        <v>2278</v>
      </c>
      <c r="B2485" s="150">
        <v>61</v>
      </c>
      <c r="C2485" s="149" t="str">
        <f t="shared" si="38"/>
        <v>NSW</v>
      </c>
    </row>
    <row r="2486" spans="1:3">
      <c r="A2486" s="150">
        <v>2280</v>
      </c>
      <c r="B2486" s="150">
        <v>61</v>
      </c>
      <c r="C2486" s="149" t="str">
        <f t="shared" si="38"/>
        <v>NSW</v>
      </c>
    </row>
    <row r="2487" spans="1:3">
      <c r="A2487" s="150">
        <v>2281</v>
      </c>
      <c r="B2487" s="150">
        <v>61</v>
      </c>
      <c r="C2487" s="149" t="str">
        <f t="shared" si="38"/>
        <v>NSW</v>
      </c>
    </row>
    <row r="2488" spans="1:3">
      <c r="A2488" s="150">
        <v>2282</v>
      </c>
      <c r="B2488" s="150">
        <v>61</v>
      </c>
      <c r="C2488" s="149" t="str">
        <f t="shared" si="38"/>
        <v>NSW</v>
      </c>
    </row>
    <row r="2489" spans="1:3">
      <c r="A2489" s="150">
        <v>2283</v>
      </c>
      <c r="B2489" s="150">
        <v>61</v>
      </c>
      <c r="C2489" s="149" t="str">
        <f t="shared" si="38"/>
        <v>NSW</v>
      </c>
    </row>
    <row r="2490" spans="1:3">
      <c r="A2490" s="150">
        <v>2284</v>
      </c>
      <c r="B2490" s="150">
        <v>61</v>
      </c>
      <c r="C2490" s="149" t="str">
        <f t="shared" si="38"/>
        <v>NSW</v>
      </c>
    </row>
    <row r="2491" spans="1:3">
      <c r="A2491" s="150">
        <v>2285</v>
      </c>
      <c r="B2491" s="150">
        <v>61</v>
      </c>
      <c r="C2491" s="149" t="str">
        <f t="shared" si="38"/>
        <v>NSW</v>
      </c>
    </row>
    <row r="2492" spans="1:3">
      <c r="A2492" s="150">
        <v>2286</v>
      </c>
      <c r="B2492" s="150">
        <v>61</v>
      </c>
      <c r="C2492" s="149" t="str">
        <f t="shared" si="38"/>
        <v>NSW</v>
      </c>
    </row>
    <row r="2493" spans="1:3">
      <c r="A2493" s="150">
        <v>2287</v>
      </c>
      <c r="B2493" s="150">
        <v>61</v>
      </c>
      <c r="C2493" s="149" t="str">
        <f t="shared" si="38"/>
        <v>NSW</v>
      </c>
    </row>
    <row r="2494" spans="1:3">
      <c r="A2494" s="150">
        <v>2289</v>
      </c>
      <c r="B2494" s="150">
        <v>61</v>
      </c>
      <c r="C2494" s="149" t="str">
        <f t="shared" si="38"/>
        <v>NSW</v>
      </c>
    </row>
    <row r="2495" spans="1:3">
      <c r="A2495" s="150">
        <v>2290</v>
      </c>
      <c r="B2495" s="150">
        <v>61</v>
      </c>
      <c r="C2495" s="149" t="str">
        <f t="shared" si="38"/>
        <v>NSW</v>
      </c>
    </row>
    <row r="2496" spans="1:3">
      <c r="A2496" s="150">
        <v>2291</v>
      </c>
      <c r="B2496" s="150">
        <v>61</v>
      </c>
      <c r="C2496" s="149" t="str">
        <f t="shared" si="38"/>
        <v>NSW</v>
      </c>
    </row>
    <row r="2497" spans="1:3">
      <c r="A2497" s="150">
        <v>2292</v>
      </c>
      <c r="B2497" s="150">
        <v>61</v>
      </c>
      <c r="C2497" s="149" t="str">
        <f t="shared" si="38"/>
        <v>NSW</v>
      </c>
    </row>
    <row r="2498" spans="1:3">
      <c r="A2498" s="150">
        <v>2293</v>
      </c>
      <c r="B2498" s="150">
        <v>61</v>
      </c>
      <c r="C2498" s="149" t="str">
        <f t="shared" ref="C2498:C2561" si="39">IF(OR(A2498&lt;=299,AND(A2498&lt;3000,A2498&gt;=1000)),"NSW",IF(AND(A2498&lt;=999,A2498&gt;=800),"NT",IF(OR(AND(A2498&lt;=8999,A2498&gt;=8000),AND(A2498&lt;=3999,A2498&gt;=3000)),"VIC",IF(OR(AND(A2498&lt;=9999,A2498&gt;=9000),AND(A2498&lt;=4999,A2498&gt;=4000)),"QLD",IF(AND(A2498&lt;=5999,A2498&gt;=5000),"SA",IF(AND(A2498&lt;=6999,A2498&gt;=6000),"WA","TAS"))))))</f>
        <v>NSW</v>
      </c>
    </row>
    <row r="2499" spans="1:3">
      <c r="A2499" s="150">
        <v>2294</v>
      </c>
      <c r="B2499" s="150">
        <v>61</v>
      </c>
      <c r="C2499" s="149" t="str">
        <f t="shared" si="39"/>
        <v>NSW</v>
      </c>
    </row>
    <row r="2500" spans="1:3">
      <c r="A2500" s="150">
        <v>2295</v>
      </c>
      <c r="B2500" s="150">
        <v>61</v>
      </c>
      <c r="C2500" s="149" t="str">
        <f t="shared" si="39"/>
        <v>NSW</v>
      </c>
    </row>
    <row r="2501" spans="1:3">
      <c r="A2501" s="150">
        <v>2296</v>
      </c>
      <c r="B2501" s="150">
        <v>61</v>
      </c>
      <c r="C2501" s="149" t="str">
        <f t="shared" si="39"/>
        <v>NSW</v>
      </c>
    </row>
    <row r="2502" spans="1:3">
      <c r="A2502" s="150">
        <v>2297</v>
      </c>
      <c r="B2502" s="150">
        <v>61</v>
      </c>
      <c r="C2502" s="149" t="str">
        <f t="shared" si="39"/>
        <v>NSW</v>
      </c>
    </row>
    <row r="2503" spans="1:3">
      <c r="A2503" s="150">
        <v>2298</v>
      </c>
      <c r="B2503" s="150">
        <v>61</v>
      </c>
      <c r="C2503" s="149" t="str">
        <f t="shared" si="39"/>
        <v>NSW</v>
      </c>
    </row>
    <row r="2504" spans="1:3">
      <c r="A2504" s="150">
        <v>2299</v>
      </c>
      <c r="B2504" s="150">
        <v>61</v>
      </c>
      <c r="C2504" s="149" t="str">
        <f t="shared" si="39"/>
        <v>NSW</v>
      </c>
    </row>
    <row r="2505" spans="1:3">
      <c r="A2505" s="150">
        <v>2300</v>
      </c>
      <c r="B2505" s="150">
        <v>61</v>
      </c>
      <c r="C2505" s="149" t="str">
        <f t="shared" si="39"/>
        <v>NSW</v>
      </c>
    </row>
    <row r="2506" spans="1:3">
      <c r="A2506" s="150">
        <v>2302</v>
      </c>
      <c r="B2506" s="150">
        <v>61</v>
      </c>
      <c r="C2506" s="149" t="str">
        <f t="shared" si="39"/>
        <v>NSW</v>
      </c>
    </row>
    <row r="2507" spans="1:3">
      <c r="A2507" s="150">
        <v>2303</v>
      </c>
      <c r="B2507" s="150">
        <v>61</v>
      </c>
      <c r="C2507" s="149" t="str">
        <f t="shared" si="39"/>
        <v>NSW</v>
      </c>
    </row>
    <row r="2508" spans="1:3">
      <c r="A2508" s="150">
        <v>2304</v>
      </c>
      <c r="B2508" s="150">
        <v>61</v>
      </c>
      <c r="C2508" s="149" t="str">
        <f t="shared" si="39"/>
        <v>NSW</v>
      </c>
    </row>
    <row r="2509" spans="1:3">
      <c r="A2509" s="150">
        <v>2305</v>
      </c>
      <c r="B2509" s="150">
        <v>61</v>
      </c>
      <c r="C2509" s="149" t="str">
        <f t="shared" si="39"/>
        <v>NSW</v>
      </c>
    </row>
    <row r="2510" spans="1:3">
      <c r="A2510" s="150">
        <v>2306</v>
      </c>
      <c r="B2510" s="150">
        <v>61</v>
      </c>
      <c r="C2510" s="149" t="str">
        <f t="shared" si="39"/>
        <v>NSW</v>
      </c>
    </row>
    <row r="2511" spans="1:3">
      <c r="A2511" s="150">
        <v>2307</v>
      </c>
      <c r="B2511" s="150">
        <v>61</v>
      </c>
      <c r="C2511" s="149" t="str">
        <f t="shared" si="39"/>
        <v>NSW</v>
      </c>
    </row>
    <row r="2512" spans="1:3">
      <c r="A2512" s="150">
        <v>2308</v>
      </c>
      <c r="B2512" s="150">
        <v>61</v>
      </c>
      <c r="C2512" s="149" t="str">
        <f t="shared" si="39"/>
        <v>NSW</v>
      </c>
    </row>
    <row r="2513" spans="1:3">
      <c r="A2513" s="150">
        <v>2309</v>
      </c>
      <c r="B2513" s="150">
        <v>61</v>
      </c>
      <c r="C2513" s="149" t="str">
        <f t="shared" si="39"/>
        <v>NSW</v>
      </c>
    </row>
    <row r="2514" spans="1:3">
      <c r="A2514" s="150">
        <v>2310</v>
      </c>
      <c r="B2514" s="150">
        <v>61</v>
      </c>
      <c r="C2514" s="149" t="str">
        <f t="shared" si="39"/>
        <v>NSW</v>
      </c>
    </row>
    <row r="2515" spans="1:3">
      <c r="A2515" s="150">
        <v>2311</v>
      </c>
      <c r="B2515" s="150">
        <v>61</v>
      </c>
      <c r="C2515" s="149" t="str">
        <f t="shared" si="39"/>
        <v>NSW</v>
      </c>
    </row>
    <row r="2516" spans="1:3">
      <c r="A2516" s="150">
        <v>2312</v>
      </c>
      <c r="B2516" s="150">
        <v>61</v>
      </c>
      <c r="C2516" s="149" t="str">
        <f t="shared" si="39"/>
        <v>NSW</v>
      </c>
    </row>
    <row r="2517" spans="1:3">
      <c r="A2517" s="150">
        <v>2314</v>
      </c>
      <c r="B2517" s="150">
        <v>61</v>
      </c>
      <c r="C2517" s="149" t="str">
        <f t="shared" si="39"/>
        <v>NSW</v>
      </c>
    </row>
    <row r="2518" spans="1:3">
      <c r="A2518" s="150">
        <v>2315</v>
      </c>
      <c r="B2518" s="150">
        <v>61</v>
      </c>
      <c r="C2518" s="149" t="str">
        <f t="shared" si="39"/>
        <v>NSW</v>
      </c>
    </row>
    <row r="2519" spans="1:3">
      <c r="A2519" s="150">
        <v>2316</v>
      </c>
      <c r="B2519" s="150">
        <v>61</v>
      </c>
      <c r="C2519" s="149" t="str">
        <f t="shared" si="39"/>
        <v>NSW</v>
      </c>
    </row>
    <row r="2520" spans="1:3">
      <c r="A2520" s="150">
        <v>2317</v>
      </c>
      <c r="B2520" s="150">
        <v>61</v>
      </c>
      <c r="C2520" s="149" t="str">
        <f t="shared" si="39"/>
        <v>NSW</v>
      </c>
    </row>
    <row r="2521" spans="1:3">
      <c r="A2521" s="150">
        <v>2318</v>
      </c>
      <c r="B2521" s="150">
        <v>61</v>
      </c>
      <c r="C2521" s="149" t="str">
        <f t="shared" si="39"/>
        <v>NSW</v>
      </c>
    </row>
    <row r="2522" spans="1:3">
      <c r="A2522" s="150">
        <v>2319</v>
      </c>
      <c r="B2522" s="150">
        <v>61</v>
      </c>
      <c r="C2522" s="149" t="str">
        <f t="shared" si="39"/>
        <v>NSW</v>
      </c>
    </row>
    <row r="2523" spans="1:3">
      <c r="A2523" s="150">
        <v>2320</v>
      </c>
      <c r="B2523" s="150">
        <v>61</v>
      </c>
      <c r="C2523" s="149" t="str">
        <f t="shared" si="39"/>
        <v>NSW</v>
      </c>
    </row>
    <row r="2524" spans="1:3">
      <c r="A2524" s="150">
        <v>2321</v>
      </c>
      <c r="B2524" s="150">
        <v>61</v>
      </c>
      <c r="C2524" s="149" t="str">
        <f t="shared" si="39"/>
        <v>NSW</v>
      </c>
    </row>
    <row r="2525" spans="1:3">
      <c r="A2525" s="150">
        <v>2322</v>
      </c>
      <c r="B2525" s="150">
        <v>61</v>
      </c>
      <c r="C2525" s="149" t="str">
        <f t="shared" si="39"/>
        <v>NSW</v>
      </c>
    </row>
    <row r="2526" spans="1:3">
      <c r="A2526" s="150">
        <v>2323</v>
      </c>
      <c r="B2526" s="150">
        <v>61</v>
      </c>
      <c r="C2526" s="149" t="str">
        <f t="shared" si="39"/>
        <v>NSW</v>
      </c>
    </row>
    <row r="2527" spans="1:3">
      <c r="A2527" s="150">
        <v>2324</v>
      </c>
      <c r="B2527" s="150">
        <v>61</v>
      </c>
      <c r="C2527" s="149" t="str">
        <f t="shared" si="39"/>
        <v>NSW</v>
      </c>
    </row>
    <row r="2528" spans="1:3">
      <c r="A2528" s="150">
        <v>2325</v>
      </c>
      <c r="B2528" s="150">
        <v>61</v>
      </c>
      <c r="C2528" s="149" t="str">
        <f t="shared" si="39"/>
        <v>NSW</v>
      </c>
    </row>
    <row r="2529" spans="1:3">
      <c r="A2529" s="150">
        <v>2326</v>
      </c>
      <c r="B2529" s="150">
        <v>61</v>
      </c>
      <c r="C2529" s="149" t="str">
        <f t="shared" si="39"/>
        <v>NSW</v>
      </c>
    </row>
    <row r="2530" spans="1:3">
      <c r="A2530" s="150">
        <v>2327</v>
      </c>
      <c r="B2530" s="150">
        <v>61</v>
      </c>
      <c r="C2530" s="149" t="str">
        <f t="shared" si="39"/>
        <v>NSW</v>
      </c>
    </row>
    <row r="2531" spans="1:3">
      <c r="A2531" s="150">
        <v>2328</v>
      </c>
      <c r="B2531" s="150">
        <v>61</v>
      </c>
      <c r="C2531" s="149" t="str">
        <f t="shared" si="39"/>
        <v>NSW</v>
      </c>
    </row>
    <row r="2532" spans="1:3">
      <c r="A2532" s="150">
        <v>2329</v>
      </c>
      <c r="B2532" s="150">
        <v>61</v>
      </c>
      <c r="C2532" s="149" t="str">
        <f t="shared" si="39"/>
        <v>NSW</v>
      </c>
    </row>
    <row r="2533" spans="1:3">
      <c r="A2533" s="150">
        <v>2330</v>
      </c>
      <c r="B2533" s="150">
        <v>61</v>
      </c>
      <c r="C2533" s="149" t="str">
        <f t="shared" si="39"/>
        <v>NSW</v>
      </c>
    </row>
    <row r="2534" spans="1:3">
      <c r="A2534" s="150">
        <v>2331</v>
      </c>
      <c r="B2534" s="150">
        <v>61</v>
      </c>
      <c r="C2534" s="149" t="str">
        <f t="shared" si="39"/>
        <v>NSW</v>
      </c>
    </row>
    <row r="2535" spans="1:3">
      <c r="A2535" s="150">
        <v>2333</v>
      </c>
      <c r="B2535" s="150">
        <v>61</v>
      </c>
      <c r="C2535" s="149" t="str">
        <f t="shared" si="39"/>
        <v>NSW</v>
      </c>
    </row>
    <row r="2536" spans="1:3">
      <c r="A2536" s="150">
        <v>2334</v>
      </c>
      <c r="B2536" s="150">
        <v>61</v>
      </c>
      <c r="C2536" s="149" t="str">
        <f t="shared" si="39"/>
        <v>NSW</v>
      </c>
    </row>
    <row r="2537" spans="1:3">
      <c r="A2537" s="150">
        <v>2335</v>
      </c>
      <c r="B2537" s="150">
        <v>61</v>
      </c>
      <c r="C2537" s="149" t="str">
        <f t="shared" si="39"/>
        <v>NSW</v>
      </c>
    </row>
    <row r="2538" spans="1:3">
      <c r="A2538" s="150">
        <v>2336</v>
      </c>
      <c r="B2538" s="150">
        <v>61</v>
      </c>
      <c r="C2538" s="149" t="str">
        <f t="shared" si="39"/>
        <v>NSW</v>
      </c>
    </row>
    <row r="2539" spans="1:3">
      <c r="A2539" s="150">
        <v>2337</v>
      </c>
      <c r="B2539" s="150">
        <v>61</v>
      </c>
      <c r="C2539" s="149" t="str">
        <f t="shared" si="39"/>
        <v>NSW</v>
      </c>
    </row>
    <row r="2540" spans="1:3">
      <c r="A2540" s="150">
        <v>2338</v>
      </c>
      <c r="B2540" s="150">
        <v>61</v>
      </c>
      <c r="C2540" s="149" t="str">
        <f t="shared" si="39"/>
        <v>NSW</v>
      </c>
    </row>
    <row r="2541" spans="1:3">
      <c r="A2541" s="150">
        <v>2339</v>
      </c>
      <c r="B2541" s="150">
        <v>61</v>
      </c>
      <c r="C2541" s="149" t="str">
        <f t="shared" si="39"/>
        <v>NSW</v>
      </c>
    </row>
    <row r="2542" spans="1:3">
      <c r="A2542" s="150">
        <v>2415</v>
      </c>
      <c r="B2542" s="150">
        <v>61</v>
      </c>
      <c r="C2542" s="149" t="str">
        <f t="shared" si="39"/>
        <v>NSW</v>
      </c>
    </row>
    <row r="2543" spans="1:3">
      <c r="A2543" s="150">
        <v>2420</v>
      </c>
      <c r="B2543" s="150">
        <v>61</v>
      </c>
      <c r="C2543" s="149" t="str">
        <f t="shared" si="39"/>
        <v>NSW</v>
      </c>
    </row>
    <row r="2544" spans="1:3">
      <c r="A2544" s="150">
        <v>2421</v>
      </c>
      <c r="B2544" s="150">
        <v>61</v>
      </c>
      <c r="C2544" s="149" t="str">
        <f t="shared" si="39"/>
        <v>NSW</v>
      </c>
    </row>
    <row r="2545" spans="1:3">
      <c r="A2545" s="150">
        <v>2425</v>
      </c>
      <c r="B2545" s="150">
        <v>61</v>
      </c>
      <c r="C2545" s="149" t="str">
        <f t="shared" si="39"/>
        <v>NSW</v>
      </c>
    </row>
    <row r="2546" spans="1:3">
      <c r="A2546" s="150">
        <v>2787</v>
      </c>
      <c r="B2546" s="150">
        <v>62</v>
      </c>
      <c r="C2546" s="149" t="str">
        <f t="shared" si="39"/>
        <v>NSW</v>
      </c>
    </row>
    <row r="2547" spans="1:3">
      <c r="A2547" s="150">
        <v>2790</v>
      </c>
      <c r="B2547" s="150">
        <v>62</v>
      </c>
      <c r="C2547" s="149" t="str">
        <f t="shared" si="39"/>
        <v>NSW</v>
      </c>
    </row>
    <row r="2548" spans="1:3">
      <c r="A2548" s="150">
        <v>2791</v>
      </c>
      <c r="B2548" s="150">
        <v>62</v>
      </c>
      <c r="C2548" s="149" t="str">
        <f t="shared" si="39"/>
        <v>NSW</v>
      </c>
    </row>
    <row r="2549" spans="1:3">
      <c r="A2549" s="150">
        <v>2792</v>
      </c>
      <c r="B2549" s="150">
        <v>62</v>
      </c>
      <c r="C2549" s="149" t="str">
        <f t="shared" si="39"/>
        <v>NSW</v>
      </c>
    </row>
    <row r="2550" spans="1:3">
      <c r="A2550" s="150">
        <v>2793</v>
      </c>
      <c r="B2550" s="150">
        <v>62</v>
      </c>
      <c r="C2550" s="149" t="str">
        <f t="shared" si="39"/>
        <v>NSW</v>
      </c>
    </row>
    <row r="2551" spans="1:3">
      <c r="A2551" s="150">
        <v>2794</v>
      </c>
      <c r="B2551" s="150">
        <v>62</v>
      </c>
      <c r="C2551" s="149" t="str">
        <f t="shared" si="39"/>
        <v>NSW</v>
      </c>
    </row>
    <row r="2552" spans="1:3">
      <c r="A2552" s="150">
        <v>2795</v>
      </c>
      <c r="B2552" s="150">
        <v>62</v>
      </c>
      <c r="C2552" s="149" t="str">
        <f t="shared" si="39"/>
        <v>NSW</v>
      </c>
    </row>
    <row r="2553" spans="1:3">
      <c r="A2553" s="150">
        <v>2796</v>
      </c>
      <c r="B2553" s="150">
        <v>62</v>
      </c>
      <c r="C2553" s="149" t="str">
        <f t="shared" si="39"/>
        <v>NSW</v>
      </c>
    </row>
    <row r="2554" spans="1:3">
      <c r="A2554" s="150">
        <v>2797</v>
      </c>
      <c r="B2554" s="150">
        <v>62</v>
      </c>
      <c r="C2554" s="149" t="str">
        <f t="shared" si="39"/>
        <v>NSW</v>
      </c>
    </row>
    <row r="2555" spans="1:3">
      <c r="A2555" s="150">
        <v>2798</v>
      </c>
      <c r="B2555" s="150">
        <v>62</v>
      </c>
      <c r="C2555" s="149" t="str">
        <f t="shared" si="39"/>
        <v>NSW</v>
      </c>
    </row>
    <row r="2556" spans="1:3">
      <c r="A2556" s="150">
        <v>2799</v>
      </c>
      <c r="B2556" s="150">
        <v>62</v>
      </c>
      <c r="C2556" s="149" t="str">
        <f t="shared" si="39"/>
        <v>NSW</v>
      </c>
    </row>
    <row r="2557" spans="1:3">
      <c r="A2557" s="150">
        <v>2800</v>
      </c>
      <c r="B2557" s="150">
        <v>62</v>
      </c>
      <c r="C2557" s="149" t="str">
        <f t="shared" si="39"/>
        <v>NSW</v>
      </c>
    </row>
    <row r="2558" spans="1:3">
      <c r="A2558" s="150">
        <v>2804</v>
      </c>
      <c r="B2558" s="150">
        <v>62</v>
      </c>
      <c r="C2558" s="149" t="str">
        <f t="shared" si="39"/>
        <v>NSW</v>
      </c>
    </row>
    <row r="2559" spans="1:3">
      <c r="A2559" s="150">
        <v>2805</v>
      </c>
      <c r="B2559" s="150">
        <v>62</v>
      </c>
      <c r="C2559" s="149" t="str">
        <f t="shared" si="39"/>
        <v>NSW</v>
      </c>
    </row>
    <row r="2560" spans="1:3">
      <c r="A2560" s="150">
        <v>2808</v>
      </c>
      <c r="B2560" s="150">
        <v>62</v>
      </c>
      <c r="C2560" s="149" t="str">
        <f t="shared" si="39"/>
        <v>NSW</v>
      </c>
    </row>
    <row r="2561" spans="1:3">
      <c r="A2561" s="150">
        <v>2845</v>
      </c>
      <c r="B2561" s="150">
        <v>62</v>
      </c>
      <c r="C2561" s="149" t="str">
        <f t="shared" si="39"/>
        <v>NSW</v>
      </c>
    </row>
    <row r="2562" spans="1:3">
      <c r="A2562" s="150">
        <v>2846</v>
      </c>
      <c r="B2562" s="150">
        <v>62</v>
      </c>
      <c r="C2562" s="149" t="str">
        <f t="shared" ref="C2562:C2625" si="40">IF(OR(A2562&lt;=299,AND(A2562&lt;3000,A2562&gt;=1000)),"NSW",IF(AND(A2562&lt;=999,A2562&gt;=800),"NT",IF(OR(AND(A2562&lt;=8999,A2562&gt;=8000),AND(A2562&lt;=3999,A2562&gt;=3000)),"VIC",IF(OR(AND(A2562&lt;=9999,A2562&gt;=9000),AND(A2562&lt;=4999,A2562&gt;=4000)),"QLD",IF(AND(A2562&lt;=5999,A2562&gt;=5000),"SA",IF(AND(A2562&lt;=6999,A2562&gt;=6000),"WA","TAS"))))))</f>
        <v>NSW</v>
      </c>
    </row>
    <row r="2563" spans="1:3">
      <c r="A2563" s="150">
        <v>2847</v>
      </c>
      <c r="B2563" s="150">
        <v>62</v>
      </c>
      <c r="C2563" s="149" t="str">
        <f t="shared" si="40"/>
        <v>NSW</v>
      </c>
    </row>
    <row r="2564" spans="1:3">
      <c r="A2564" s="150">
        <v>2848</v>
      </c>
      <c r="B2564" s="150">
        <v>62</v>
      </c>
      <c r="C2564" s="149" t="str">
        <f t="shared" si="40"/>
        <v>NSW</v>
      </c>
    </row>
    <row r="2565" spans="1:3">
      <c r="A2565" s="150">
        <v>2849</v>
      </c>
      <c r="B2565" s="150">
        <v>62</v>
      </c>
      <c r="C2565" s="149" t="str">
        <f t="shared" si="40"/>
        <v>NSW</v>
      </c>
    </row>
    <row r="2566" spans="1:3">
      <c r="A2566" s="150">
        <v>2850</v>
      </c>
      <c r="B2566" s="150">
        <v>62</v>
      </c>
      <c r="C2566" s="149" t="str">
        <f t="shared" si="40"/>
        <v>NSW</v>
      </c>
    </row>
    <row r="2567" spans="1:3">
      <c r="A2567" s="150">
        <v>2852</v>
      </c>
      <c r="B2567" s="150">
        <v>62</v>
      </c>
      <c r="C2567" s="149" t="str">
        <f t="shared" si="40"/>
        <v>NSW</v>
      </c>
    </row>
    <row r="2568" spans="1:3">
      <c r="A2568" s="150">
        <v>2866</v>
      </c>
      <c r="B2568" s="150">
        <v>62</v>
      </c>
      <c r="C2568" s="149" t="str">
        <f t="shared" si="40"/>
        <v>NSW</v>
      </c>
    </row>
    <row r="2569" spans="1:3">
      <c r="A2569" s="150">
        <v>2867</v>
      </c>
      <c r="B2569" s="150">
        <v>62</v>
      </c>
      <c r="C2569" s="149" t="str">
        <f t="shared" si="40"/>
        <v>NSW</v>
      </c>
    </row>
    <row r="2570" spans="1:3">
      <c r="A2570" s="150">
        <v>1001</v>
      </c>
      <c r="B2570" s="150">
        <v>63</v>
      </c>
      <c r="C2570" s="149" t="str">
        <f t="shared" si="40"/>
        <v>NSW</v>
      </c>
    </row>
    <row r="2571" spans="1:3">
      <c r="A2571" s="150">
        <v>1002</v>
      </c>
      <c r="B2571" s="150">
        <v>63</v>
      </c>
      <c r="C2571" s="149" t="str">
        <f t="shared" si="40"/>
        <v>NSW</v>
      </c>
    </row>
    <row r="2572" spans="1:3">
      <c r="A2572" s="150">
        <v>1003</v>
      </c>
      <c r="B2572" s="150">
        <v>63</v>
      </c>
      <c r="C2572" s="149" t="str">
        <f t="shared" si="40"/>
        <v>NSW</v>
      </c>
    </row>
    <row r="2573" spans="1:3">
      <c r="A2573" s="150">
        <v>1004</v>
      </c>
      <c r="B2573" s="150">
        <v>63</v>
      </c>
      <c r="C2573" s="149" t="str">
        <f t="shared" si="40"/>
        <v>NSW</v>
      </c>
    </row>
    <row r="2574" spans="1:3">
      <c r="A2574" s="150">
        <v>1005</v>
      </c>
      <c r="B2574" s="150">
        <v>63</v>
      </c>
      <c r="C2574" s="149" t="str">
        <f t="shared" si="40"/>
        <v>NSW</v>
      </c>
    </row>
    <row r="2575" spans="1:3">
      <c r="A2575" s="150">
        <v>1006</v>
      </c>
      <c r="B2575" s="150">
        <v>63</v>
      </c>
      <c r="C2575" s="149" t="str">
        <f t="shared" si="40"/>
        <v>NSW</v>
      </c>
    </row>
    <row r="2576" spans="1:3">
      <c r="A2576" s="150">
        <v>1007</v>
      </c>
      <c r="B2576" s="150">
        <v>63</v>
      </c>
      <c r="C2576" s="149" t="str">
        <f t="shared" si="40"/>
        <v>NSW</v>
      </c>
    </row>
    <row r="2577" spans="1:3">
      <c r="A2577" s="150">
        <v>1008</v>
      </c>
      <c r="B2577" s="150">
        <v>63</v>
      </c>
      <c r="C2577" s="149" t="str">
        <f t="shared" si="40"/>
        <v>NSW</v>
      </c>
    </row>
    <row r="2578" spans="1:3">
      <c r="A2578" s="150">
        <v>1009</v>
      </c>
      <c r="B2578" s="150">
        <v>63</v>
      </c>
      <c r="C2578" s="149" t="str">
        <f t="shared" si="40"/>
        <v>NSW</v>
      </c>
    </row>
    <row r="2579" spans="1:3">
      <c r="A2579" s="150">
        <v>1010</v>
      </c>
      <c r="B2579" s="150">
        <v>63</v>
      </c>
      <c r="C2579" s="149" t="str">
        <f t="shared" si="40"/>
        <v>NSW</v>
      </c>
    </row>
    <row r="2580" spans="1:3">
      <c r="A2580" s="150">
        <v>1011</v>
      </c>
      <c r="B2580" s="150">
        <v>63</v>
      </c>
      <c r="C2580" s="149" t="str">
        <f t="shared" si="40"/>
        <v>NSW</v>
      </c>
    </row>
    <row r="2581" spans="1:3">
      <c r="A2581" s="150">
        <v>1012</v>
      </c>
      <c r="B2581" s="150">
        <v>63</v>
      </c>
      <c r="C2581" s="149" t="str">
        <f t="shared" si="40"/>
        <v>NSW</v>
      </c>
    </row>
    <row r="2582" spans="1:3">
      <c r="A2582" s="150">
        <v>1013</v>
      </c>
      <c r="B2582" s="150">
        <v>63</v>
      </c>
      <c r="C2582" s="149" t="str">
        <f t="shared" si="40"/>
        <v>NSW</v>
      </c>
    </row>
    <row r="2583" spans="1:3">
      <c r="A2583" s="150">
        <v>1015</v>
      </c>
      <c r="B2583" s="150">
        <v>63</v>
      </c>
      <c r="C2583" s="149" t="str">
        <f t="shared" si="40"/>
        <v>NSW</v>
      </c>
    </row>
    <row r="2584" spans="1:3">
      <c r="A2584" s="150">
        <v>1016</v>
      </c>
      <c r="B2584" s="150">
        <v>63</v>
      </c>
      <c r="C2584" s="149" t="str">
        <f t="shared" si="40"/>
        <v>NSW</v>
      </c>
    </row>
    <row r="2585" spans="1:3">
      <c r="A2585" s="150">
        <v>1017</v>
      </c>
      <c r="B2585" s="150">
        <v>63</v>
      </c>
      <c r="C2585" s="149" t="str">
        <f t="shared" si="40"/>
        <v>NSW</v>
      </c>
    </row>
    <row r="2586" spans="1:3">
      <c r="A2586" s="150">
        <v>1018</v>
      </c>
      <c r="B2586" s="150">
        <v>63</v>
      </c>
      <c r="C2586" s="149" t="str">
        <f t="shared" si="40"/>
        <v>NSW</v>
      </c>
    </row>
    <row r="2587" spans="1:3">
      <c r="A2587" s="150">
        <v>1019</v>
      </c>
      <c r="B2587" s="150">
        <v>63</v>
      </c>
      <c r="C2587" s="149" t="str">
        <f t="shared" si="40"/>
        <v>NSW</v>
      </c>
    </row>
    <row r="2588" spans="1:3">
      <c r="A2588" s="150">
        <v>1020</v>
      </c>
      <c r="B2588" s="150">
        <v>63</v>
      </c>
      <c r="C2588" s="149" t="str">
        <f t="shared" si="40"/>
        <v>NSW</v>
      </c>
    </row>
    <row r="2589" spans="1:3">
      <c r="A2589" s="150">
        <v>1021</v>
      </c>
      <c r="B2589" s="150">
        <v>63</v>
      </c>
      <c r="C2589" s="149" t="str">
        <f t="shared" si="40"/>
        <v>NSW</v>
      </c>
    </row>
    <row r="2590" spans="1:3">
      <c r="A2590" s="150">
        <v>1022</v>
      </c>
      <c r="B2590" s="150">
        <v>63</v>
      </c>
      <c r="C2590" s="149" t="str">
        <f t="shared" si="40"/>
        <v>NSW</v>
      </c>
    </row>
    <row r="2591" spans="1:3">
      <c r="A2591" s="150">
        <v>1023</v>
      </c>
      <c r="B2591" s="150">
        <v>63</v>
      </c>
      <c r="C2591" s="149" t="str">
        <f t="shared" si="40"/>
        <v>NSW</v>
      </c>
    </row>
    <row r="2592" spans="1:3">
      <c r="A2592" s="150">
        <v>1024</v>
      </c>
      <c r="B2592" s="150">
        <v>63</v>
      </c>
      <c r="C2592" s="149" t="str">
        <f t="shared" si="40"/>
        <v>NSW</v>
      </c>
    </row>
    <row r="2593" spans="1:3">
      <c r="A2593" s="150">
        <v>1025</v>
      </c>
      <c r="B2593" s="150">
        <v>63</v>
      </c>
      <c r="C2593" s="149" t="str">
        <f t="shared" si="40"/>
        <v>NSW</v>
      </c>
    </row>
    <row r="2594" spans="1:3">
      <c r="A2594" s="150">
        <v>1026</v>
      </c>
      <c r="B2594" s="150">
        <v>63</v>
      </c>
      <c r="C2594" s="149" t="str">
        <f t="shared" si="40"/>
        <v>NSW</v>
      </c>
    </row>
    <row r="2595" spans="1:3">
      <c r="A2595" s="150">
        <v>1027</v>
      </c>
      <c r="B2595" s="150">
        <v>63</v>
      </c>
      <c r="C2595" s="149" t="str">
        <f t="shared" si="40"/>
        <v>NSW</v>
      </c>
    </row>
    <row r="2596" spans="1:3">
      <c r="A2596" s="150">
        <v>1028</v>
      </c>
      <c r="B2596" s="150">
        <v>63</v>
      </c>
      <c r="C2596" s="149" t="str">
        <f t="shared" si="40"/>
        <v>NSW</v>
      </c>
    </row>
    <row r="2597" spans="1:3">
      <c r="A2597" s="150">
        <v>1029</v>
      </c>
      <c r="B2597" s="150">
        <v>63</v>
      </c>
      <c r="C2597" s="149" t="str">
        <f t="shared" si="40"/>
        <v>NSW</v>
      </c>
    </row>
    <row r="2598" spans="1:3">
      <c r="A2598" s="150">
        <v>1030</v>
      </c>
      <c r="B2598" s="150">
        <v>63</v>
      </c>
      <c r="C2598" s="149" t="str">
        <f t="shared" si="40"/>
        <v>NSW</v>
      </c>
    </row>
    <row r="2599" spans="1:3">
      <c r="A2599" s="150">
        <v>1031</v>
      </c>
      <c r="B2599" s="150">
        <v>63</v>
      </c>
      <c r="C2599" s="149" t="str">
        <f t="shared" si="40"/>
        <v>NSW</v>
      </c>
    </row>
    <row r="2600" spans="1:3">
      <c r="A2600" s="150">
        <v>1032</v>
      </c>
      <c r="B2600" s="150">
        <v>63</v>
      </c>
      <c r="C2600" s="149" t="str">
        <f t="shared" si="40"/>
        <v>NSW</v>
      </c>
    </row>
    <row r="2601" spans="1:3">
      <c r="A2601" s="150">
        <v>1033</v>
      </c>
      <c r="B2601" s="150">
        <v>63</v>
      </c>
      <c r="C2601" s="149" t="str">
        <f t="shared" si="40"/>
        <v>NSW</v>
      </c>
    </row>
    <row r="2602" spans="1:3">
      <c r="A2602" s="150">
        <v>1034</v>
      </c>
      <c r="B2602" s="150">
        <v>63</v>
      </c>
      <c r="C2602" s="149" t="str">
        <f t="shared" si="40"/>
        <v>NSW</v>
      </c>
    </row>
    <row r="2603" spans="1:3">
      <c r="A2603" s="150">
        <v>1035</v>
      </c>
      <c r="B2603" s="150">
        <v>63</v>
      </c>
      <c r="C2603" s="149" t="str">
        <f t="shared" si="40"/>
        <v>NSW</v>
      </c>
    </row>
    <row r="2604" spans="1:3">
      <c r="A2604" s="150">
        <v>1036</v>
      </c>
      <c r="B2604" s="150">
        <v>63</v>
      </c>
      <c r="C2604" s="149" t="str">
        <f t="shared" si="40"/>
        <v>NSW</v>
      </c>
    </row>
    <row r="2605" spans="1:3">
      <c r="A2605" s="150">
        <v>1037</v>
      </c>
      <c r="B2605" s="150">
        <v>63</v>
      </c>
      <c r="C2605" s="149" t="str">
        <f t="shared" si="40"/>
        <v>NSW</v>
      </c>
    </row>
    <row r="2606" spans="1:3">
      <c r="A2606" s="150">
        <v>1038</v>
      </c>
      <c r="B2606" s="150">
        <v>63</v>
      </c>
      <c r="C2606" s="149" t="str">
        <f t="shared" si="40"/>
        <v>NSW</v>
      </c>
    </row>
    <row r="2607" spans="1:3">
      <c r="A2607" s="150">
        <v>1039</v>
      </c>
      <c r="B2607" s="150">
        <v>63</v>
      </c>
      <c r="C2607" s="149" t="str">
        <f t="shared" si="40"/>
        <v>NSW</v>
      </c>
    </row>
    <row r="2608" spans="1:3">
      <c r="A2608" s="150">
        <v>1040</v>
      </c>
      <c r="B2608" s="150">
        <v>63</v>
      </c>
      <c r="C2608" s="149" t="str">
        <f t="shared" si="40"/>
        <v>NSW</v>
      </c>
    </row>
    <row r="2609" spans="1:3">
      <c r="A2609" s="150">
        <v>1041</v>
      </c>
      <c r="B2609" s="150">
        <v>63</v>
      </c>
      <c r="C2609" s="149" t="str">
        <f t="shared" si="40"/>
        <v>NSW</v>
      </c>
    </row>
    <row r="2610" spans="1:3">
      <c r="A2610" s="150">
        <v>1042</v>
      </c>
      <c r="B2610" s="150">
        <v>63</v>
      </c>
      <c r="C2610" s="149" t="str">
        <f t="shared" si="40"/>
        <v>NSW</v>
      </c>
    </row>
    <row r="2611" spans="1:3">
      <c r="A2611" s="150">
        <v>1043</v>
      </c>
      <c r="B2611" s="150">
        <v>63</v>
      </c>
      <c r="C2611" s="149" t="str">
        <f t="shared" si="40"/>
        <v>NSW</v>
      </c>
    </row>
    <row r="2612" spans="1:3">
      <c r="A2612" s="150">
        <v>1044</v>
      </c>
      <c r="B2612" s="150">
        <v>63</v>
      </c>
      <c r="C2612" s="149" t="str">
        <f t="shared" si="40"/>
        <v>NSW</v>
      </c>
    </row>
    <row r="2613" spans="1:3">
      <c r="A2613" s="150">
        <v>1045</v>
      </c>
      <c r="B2613" s="150">
        <v>63</v>
      </c>
      <c r="C2613" s="149" t="str">
        <f t="shared" si="40"/>
        <v>NSW</v>
      </c>
    </row>
    <row r="2614" spans="1:3">
      <c r="A2614" s="150">
        <v>1046</v>
      </c>
      <c r="B2614" s="150">
        <v>63</v>
      </c>
      <c r="C2614" s="149" t="str">
        <f t="shared" si="40"/>
        <v>NSW</v>
      </c>
    </row>
    <row r="2615" spans="1:3">
      <c r="A2615" s="150">
        <v>1047</v>
      </c>
      <c r="B2615" s="150">
        <v>63</v>
      </c>
      <c r="C2615" s="149" t="str">
        <f t="shared" si="40"/>
        <v>NSW</v>
      </c>
    </row>
    <row r="2616" spans="1:3">
      <c r="A2616" s="150">
        <v>1048</v>
      </c>
      <c r="B2616" s="150">
        <v>63</v>
      </c>
      <c r="C2616" s="149" t="str">
        <f t="shared" si="40"/>
        <v>NSW</v>
      </c>
    </row>
    <row r="2617" spans="1:3">
      <c r="A2617" s="150">
        <v>1049</v>
      </c>
      <c r="B2617" s="150">
        <v>63</v>
      </c>
      <c r="C2617" s="149" t="str">
        <f t="shared" si="40"/>
        <v>NSW</v>
      </c>
    </row>
    <row r="2618" spans="1:3">
      <c r="A2618" s="150">
        <v>1050</v>
      </c>
      <c r="B2618" s="150">
        <v>63</v>
      </c>
      <c r="C2618" s="149" t="str">
        <f t="shared" si="40"/>
        <v>NSW</v>
      </c>
    </row>
    <row r="2619" spans="1:3">
      <c r="A2619" s="150">
        <v>1051</v>
      </c>
      <c r="B2619" s="150">
        <v>63</v>
      </c>
      <c r="C2619" s="149" t="str">
        <f t="shared" si="40"/>
        <v>NSW</v>
      </c>
    </row>
    <row r="2620" spans="1:3">
      <c r="A2620" s="150">
        <v>1052</v>
      </c>
      <c r="B2620" s="150">
        <v>63</v>
      </c>
      <c r="C2620" s="149" t="str">
        <f t="shared" si="40"/>
        <v>NSW</v>
      </c>
    </row>
    <row r="2621" spans="1:3">
      <c r="A2621" s="150">
        <v>1053</v>
      </c>
      <c r="B2621" s="150">
        <v>63</v>
      </c>
      <c r="C2621" s="149" t="str">
        <f t="shared" si="40"/>
        <v>NSW</v>
      </c>
    </row>
    <row r="2622" spans="1:3">
      <c r="A2622" s="150">
        <v>1054</v>
      </c>
      <c r="B2622" s="150">
        <v>63</v>
      </c>
      <c r="C2622" s="149" t="str">
        <f t="shared" si="40"/>
        <v>NSW</v>
      </c>
    </row>
    <row r="2623" spans="1:3">
      <c r="A2623" s="150">
        <v>1055</v>
      </c>
      <c r="B2623" s="150">
        <v>63</v>
      </c>
      <c r="C2623" s="149" t="str">
        <f t="shared" si="40"/>
        <v>NSW</v>
      </c>
    </row>
    <row r="2624" spans="1:3">
      <c r="A2624" s="150">
        <v>1056</v>
      </c>
      <c r="B2624" s="150">
        <v>63</v>
      </c>
      <c r="C2624" s="149" t="str">
        <f t="shared" si="40"/>
        <v>NSW</v>
      </c>
    </row>
    <row r="2625" spans="1:3">
      <c r="A2625" s="150">
        <v>1057</v>
      </c>
      <c r="B2625" s="150">
        <v>63</v>
      </c>
      <c r="C2625" s="149" t="str">
        <f t="shared" si="40"/>
        <v>NSW</v>
      </c>
    </row>
    <row r="2626" spans="1:3">
      <c r="A2626" s="150">
        <v>1058</v>
      </c>
      <c r="B2626" s="150">
        <v>63</v>
      </c>
      <c r="C2626" s="149" t="str">
        <f t="shared" ref="C2626:C2689" si="41">IF(OR(A2626&lt;=299,AND(A2626&lt;3000,A2626&gt;=1000)),"NSW",IF(AND(A2626&lt;=999,A2626&gt;=800),"NT",IF(OR(AND(A2626&lt;=8999,A2626&gt;=8000),AND(A2626&lt;=3999,A2626&gt;=3000)),"VIC",IF(OR(AND(A2626&lt;=9999,A2626&gt;=9000),AND(A2626&lt;=4999,A2626&gt;=4000)),"QLD",IF(AND(A2626&lt;=5999,A2626&gt;=5000),"SA",IF(AND(A2626&lt;=6999,A2626&gt;=6000),"WA","TAS"))))))</f>
        <v>NSW</v>
      </c>
    </row>
    <row r="2627" spans="1:3">
      <c r="A2627" s="150">
        <v>1059</v>
      </c>
      <c r="B2627" s="150">
        <v>63</v>
      </c>
      <c r="C2627" s="149" t="str">
        <f t="shared" si="41"/>
        <v>NSW</v>
      </c>
    </row>
    <row r="2628" spans="1:3">
      <c r="A2628" s="150">
        <v>1060</v>
      </c>
      <c r="B2628" s="150">
        <v>63</v>
      </c>
      <c r="C2628" s="149" t="str">
        <f t="shared" si="41"/>
        <v>NSW</v>
      </c>
    </row>
    <row r="2629" spans="1:3">
      <c r="A2629" s="150">
        <v>1061</v>
      </c>
      <c r="B2629" s="150">
        <v>63</v>
      </c>
      <c r="C2629" s="149" t="str">
        <f t="shared" si="41"/>
        <v>NSW</v>
      </c>
    </row>
    <row r="2630" spans="1:3">
      <c r="A2630" s="150">
        <v>1062</v>
      </c>
      <c r="B2630" s="150">
        <v>63</v>
      </c>
      <c r="C2630" s="149" t="str">
        <f t="shared" si="41"/>
        <v>NSW</v>
      </c>
    </row>
    <row r="2631" spans="1:3">
      <c r="A2631" s="150">
        <v>1063</v>
      </c>
      <c r="B2631" s="150">
        <v>63</v>
      </c>
      <c r="C2631" s="149" t="str">
        <f t="shared" si="41"/>
        <v>NSW</v>
      </c>
    </row>
    <row r="2632" spans="1:3">
      <c r="A2632" s="150">
        <v>1064</v>
      </c>
      <c r="B2632" s="150">
        <v>63</v>
      </c>
      <c r="C2632" s="149" t="str">
        <f t="shared" si="41"/>
        <v>NSW</v>
      </c>
    </row>
    <row r="2633" spans="1:3">
      <c r="A2633" s="150">
        <v>1065</v>
      </c>
      <c r="B2633" s="150">
        <v>63</v>
      </c>
      <c r="C2633" s="149" t="str">
        <f t="shared" si="41"/>
        <v>NSW</v>
      </c>
    </row>
    <row r="2634" spans="1:3">
      <c r="A2634" s="150">
        <v>1066</v>
      </c>
      <c r="B2634" s="150">
        <v>63</v>
      </c>
      <c r="C2634" s="149" t="str">
        <f t="shared" si="41"/>
        <v>NSW</v>
      </c>
    </row>
    <row r="2635" spans="1:3">
      <c r="A2635" s="150">
        <v>1067</v>
      </c>
      <c r="B2635" s="150">
        <v>63</v>
      </c>
      <c r="C2635" s="149" t="str">
        <f t="shared" si="41"/>
        <v>NSW</v>
      </c>
    </row>
    <row r="2636" spans="1:3">
      <c r="A2636" s="150">
        <v>1068</v>
      </c>
      <c r="B2636" s="150">
        <v>63</v>
      </c>
      <c r="C2636" s="149" t="str">
        <f t="shared" si="41"/>
        <v>NSW</v>
      </c>
    </row>
    <row r="2637" spans="1:3">
      <c r="A2637" s="150">
        <v>1069</v>
      </c>
      <c r="B2637" s="150">
        <v>63</v>
      </c>
      <c r="C2637" s="149" t="str">
        <f t="shared" si="41"/>
        <v>NSW</v>
      </c>
    </row>
    <row r="2638" spans="1:3">
      <c r="A2638" s="150">
        <v>1070</v>
      </c>
      <c r="B2638" s="150">
        <v>63</v>
      </c>
      <c r="C2638" s="149" t="str">
        <f t="shared" si="41"/>
        <v>NSW</v>
      </c>
    </row>
    <row r="2639" spans="1:3">
      <c r="A2639" s="150">
        <v>1071</v>
      </c>
      <c r="B2639" s="150">
        <v>63</v>
      </c>
      <c r="C2639" s="149" t="str">
        <f t="shared" si="41"/>
        <v>NSW</v>
      </c>
    </row>
    <row r="2640" spans="1:3">
      <c r="A2640" s="150">
        <v>1072</v>
      </c>
      <c r="B2640" s="150">
        <v>63</v>
      </c>
      <c r="C2640" s="149" t="str">
        <f t="shared" si="41"/>
        <v>NSW</v>
      </c>
    </row>
    <row r="2641" spans="1:3">
      <c r="A2641" s="150">
        <v>1073</v>
      </c>
      <c r="B2641" s="150">
        <v>63</v>
      </c>
      <c r="C2641" s="149" t="str">
        <f t="shared" si="41"/>
        <v>NSW</v>
      </c>
    </row>
    <row r="2642" spans="1:3">
      <c r="A2642" s="150">
        <v>1074</v>
      </c>
      <c r="B2642" s="150">
        <v>63</v>
      </c>
      <c r="C2642" s="149" t="str">
        <f t="shared" si="41"/>
        <v>NSW</v>
      </c>
    </row>
    <row r="2643" spans="1:3">
      <c r="A2643" s="150">
        <v>1075</v>
      </c>
      <c r="B2643" s="150">
        <v>63</v>
      </c>
      <c r="C2643" s="149" t="str">
        <f t="shared" si="41"/>
        <v>NSW</v>
      </c>
    </row>
    <row r="2644" spans="1:3">
      <c r="A2644" s="150">
        <v>1076</v>
      </c>
      <c r="B2644" s="150">
        <v>63</v>
      </c>
      <c r="C2644" s="149" t="str">
        <f t="shared" si="41"/>
        <v>NSW</v>
      </c>
    </row>
    <row r="2645" spans="1:3">
      <c r="A2645" s="150">
        <v>1077</v>
      </c>
      <c r="B2645" s="150">
        <v>63</v>
      </c>
      <c r="C2645" s="149" t="str">
        <f t="shared" si="41"/>
        <v>NSW</v>
      </c>
    </row>
    <row r="2646" spans="1:3">
      <c r="A2646" s="150">
        <v>1078</v>
      </c>
      <c r="B2646" s="150">
        <v>63</v>
      </c>
      <c r="C2646" s="149" t="str">
        <f t="shared" si="41"/>
        <v>NSW</v>
      </c>
    </row>
    <row r="2647" spans="1:3">
      <c r="A2647" s="150">
        <v>1079</v>
      </c>
      <c r="B2647" s="150">
        <v>63</v>
      </c>
      <c r="C2647" s="149" t="str">
        <f t="shared" si="41"/>
        <v>NSW</v>
      </c>
    </row>
    <row r="2648" spans="1:3">
      <c r="A2648" s="150">
        <v>1080</v>
      </c>
      <c r="B2648" s="150">
        <v>63</v>
      </c>
      <c r="C2648" s="149" t="str">
        <f t="shared" si="41"/>
        <v>NSW</v>
      </c>
    </row>
    <row r="2649" spans="1:3">
      <c r="A2649" s="150">
        <v>1081</v>
      </c>
      <c r="B2649" s="150">
        <v>63</v>
      </c>
      <c r="C2649" s="149" t="str">
        <f t="shared" si="41"/>
        <v>NSW</v>
      </c>
    </row>
    <row r="2650" spans="1:3">
      <c r="A2650" s="150">
        <v>1082</v>
      </c>
      <c r="B2650" s="150">
        <v>63</v>
      </c>
      <c r="C2650" s="149" t="str">
        <f t="shared" si="41"/>
        <v>NSW</v>
      </c>
    </row>
    <row r="2651" spans="1:3">
      <c r="A2651" s="150">
        <v>1083</v>
      </c>
      <c r="B2651" s="150">
        <v>63</v>
      </c>
      <c r="C2651" s="149" t="str">
        <f t="shared" si="41"/>
        <v>NSW</v>
      </c>
    </row>
    <row r="2652" spans="1:3">
      <c r="A2652" s="150">
        <v>1084</v>
      </c>
      <c r="B2652" s="150">
        <v>63</v>
      </c>
      <c r="C2652" s="149" t="str">
        <f t="shared" si="41"/>
        <v>NSW</v>
      </c>
    </row>
    <row r="2653" spans="1:3">
      <c r="A2653" s="150">
        <v>1085</v>
      </c>
      <c r="B2653" s="150">
        <v>63</v>
      </c>
      <c r="C2653" s="149" t="str">
        <f t="shared" si="41"/>
        <v>NSW</v>
      </c>
    </row>
    <row r="2654" spans="1:3">
      <c r="A2654" s="150">
        <v>1086</v>
      </c>
      <c r="B2654" s="150">
        <v>63</v>
      </c>
      <c r="C2654" s="149" t="str">
        <f t="shared" si="41"/>
        <v>NSW</v>
      </c>
    </row>
    <row r="2655" spans="1:3">
      <c r="A2655" s="150">
        <v>1087</v>
      </c>
      <c r="B2655" s="150">
        <v>63</v>
      </c>
      <c r="C2655" s="149" t="str">
        <f t="shared" si="41"/>
        <v>NSW</v>
      </c>
    </row>
    <row r="2656" spans="1:3">
      <c r="A2656" s="150">
        <v>1088</v>
      </c>
      <c r="B2656" s="150">
        <v>63</v>
      </c>
      <c r="C2656" s="149" t="str">
        <f t="shared" si="41"/>
        <v>NSW</v>
      </c>
    </row>
    <row r="2657" spans="1:3">
      <c r="A2657" s="150">
        <v>1089</v>
      </c>
      <c r="B2657" s="150">
        <v>63</v>
      </c>
      <c r="C2657" s="149" t="str">
        <f t="shared" si="41"/>
        <v>NSW</v>
      </c>
    </row>
    <row r="2658" spans="1:3">
      <c r="A2658" s="150">
        <v>1090</v>
      </c>
      <c r="B2658" s="150">
        <v>63</v>
      </c>
      <c r="C2658" s="149" t="str">
        <f t="shared" si="41"/>
        <v>NSW</v>
      </c>
    </row>
    <row r="2659" spans="1:3">
      <c r="A2659" s="150">
        <v>1091</v>
      </c>
      <c r="B2659" s="150">
        <v>63</v>
      </c>
      <c r="C2659" s="149" t="str">
        <f t="shared" si="41"/>
        <v>NSW</v>
      </c>
    </row>
    <row r="2660" spans="1:3">
      <c r="A2660" s="150">
        <v>1092</v>
      </c>
      <c r="B2660" s="150">
        <v>63</v>
      </c>
      <c r="C2660" s="149" t="str">
        <f t="shared" si="41"/>
        <v>NSW</v>
      </c>
    </row>
    <row r="2661" spans="1:3">
      <c r="A2661" s="150">
        <v>1093</v>
      </c>
      <c r="B2661" s="150">
        <v>63</v>
      </c>
      <c r="C2661" s="149" t="str">
        <f t="shared" si="41"/>
        <v>NSW</v>
      </c>
    </row>
    <row r="2662" spans="1:3">
      <c r="A2662" s="150">
        <v>1094</v>
      </c>
      <c r="B2662" s="150">
        <v>63</v>
      </c>
      <c r="C2662" s="149" t="str">
        <f t="shared" si="41"/>
        <v>NSW</v>
      </c>
    </row>
    <row r="2663" spans="1:3">
      <c r="A2663" s="150">
        <v>1095</v>
      </c>
      <c r="B2663" s="150">
        <v>63</v>
      </c>
      <c r="C2663" s="149" t="str">
        <f t="shared" si="41"/>
        <v>NSW</v>
      </c>
    </row>
    <row r="2664" spans="1:3">
      <c r="A2664" s="150">
        <v>1096</v>
      </c>
      <c r="B2664" s="150">
        <v>63</v>
      </c>
      <c r="C2664" s="149" t="str">
        <f t="shared" si="41"/>
        <v>NSW</v>
      </c>
    </row>
    <row r="2665" spans="1:3">
      <c r="A2665" s="150">
        <v>1097</v>
      </c>
      <c r="B2665" s="150">
        <v>63</v>
      </c>
      <c r="C2665" s="149" t="str">
        <f t="shared" si="41"/>
        <v>NSW</v>
      </c>
    </row>
    <row r="2666" spans="1:3">
      <c r="A2666" s="150">
        <v>1098</v>
      </c>
      <c r="B2666" s="150">
        <v>63</v>
      </c>
      <c r="C2666" s="149" t="str">
        <f t="shared" si="41"/>
        <v>NSW</v>
      </c>
    </row>
    <row r="2667" spans="1:3">
      <c r="A2667" s="150">
        <v>1099</v>
      </c>
      <c r="B2667" s="150">
        <v>63</v>
      </c>
      <c r="C2667" s="149" t="str">
        <f t="shared" si="41"/>
        <v>NSW</v>
      </c>
    </row>
    <row r="2668" spans="1:3">
      <c r="A2668" s="150">
        <v>1100</v>
      </c>
      <c r="B2668" s="150">
        <v>63</v>
      </c>
      <c r="C2668" s="149" t="str">
        <f t="shared" si="41"/>
        <v>NSW</v>
      </c>
    </row>
    <row r="2669" spans="1:3">
      <c r="A2669" s="150">
        <v>1101</v>
      </c>
      <c r="B2669" s="150">
        <v>63</v>
      </c>
      <c r="C2669" s="149" t="str">
        <f t="shared" si="41"/>
        <v>NSW</v>
      </c>
    </row>
    <row r="2670" spans="1:3">
      <c r="A2670" s="150">
        <v>1102</v>
      </c>
      <c r="B2670" s="150">
        <v>63</v>
      </c>
      <c r="C2670" s="149" t="str">
        <f t="shared" si="41"/>
        <v>NSW</v>
      </c>
    </row>
    <row r="2671" spans="1:3">
      <c r="A2671" s="150">
        <v>1103</v>
      </c>
      <c r="B2671" s="150">
        <v>63</v>
      </c>
      <c r="C2671" s="149" t="str">
        <f t="shared" si="41"/>
        <v>NSW</v>
      </c>
    </row>
    <row r="2672" spans="1:3">
      <c r="A2672" s="150">
        <v>1104</v>
      </c>
      <c r="B2672" s="150">
        <v>63</v>
      </c>
      <c r="C2672" s="149" t="str">
        <f t="shared" si="41"/>
        <v>NSW</v>
      </c>
    </row>
    <row r="2673" spans="1:3">
      <c r="A2673" s="150">
        <v>1105</v>
      </c>
      <c r="B2673" s="150">
        <v>63</v>
      </c>
      <c r="C2673" s="149" t="str">
        <f t="shared" si="41"/>
        <v>NSW</v>
      </c>
    </row>
    <row r="2674" spans="1:3">
      <c r="A2674" s="150">
        <v>1106</v>
      </c>
      <c r="B2674" s="150">
        <v>63</v>
      </c>
      <c r="C2674" s="149" t="str">
        <f t="shared" si="41"/>
        <v>NSW</v>
      </c>
    </row>
    <row r="2675" spans="1:3">
      <c r="A2675" s="150">
        <v>1107</v>
      </c>
      <c r="B2675" s="150">
        <v>63</v>
      </c>
      <c r="C2675" s="149" t="str">
        <f t="shared" si="41"/>
        <v>NSW</v>
      </c>
    </row>
    <row r="2676" spans="1:3">
      <c r="A2676" s="150">
        <v>1108</v>
      </c>
      <c r="B2676" s="150">
        <v>63</v>
      </c>
      <c r="C2676" s="149" t="str">
        <f t="shared" si="41"/>
        <v>NSW</v>
      </c>
    </row>
    <row r="2677" spans="1:3">
      <c r="A2677" s="150">
        <v>1109</v>
      </c>
      <c r="B2677" s="150">
        <v>63</v>
      </c>
      <c r="C2677" s="149" t="str">
        <f t="shared" si="41"/>
        <v>NSW</v>
      </c>
    </row>
    <row r="2678" spans="1:3">
      <c r="A2678" s="150">
        <v>1110</v>
      </c>
      <c r="B2678" s="150">
        <v>63</v>
      </c>
      <c r="C2678" s="149" t="str">
        <f t="shared" si="41"/>
        <v>NSW</v>
      </c>
    </row>
    <row r="2679" spans="1:3">
      <c r="A2679" s="150">
        <v>1112</v>
      </c>
      <c r="B2679" s="150">
        <v>63</v>
      </c>
      <c r="C2679" s="149" t="str">
        <f t="shared" si="41"/>
        <v>NSW</v>
      </c>
    </row>
    <row r="2680" spans="1:3">
      <c r="A2680" s="150">
        <v>1113</v>
      </c>
      <c r="B2680" s="150">
        <v>63</v>
      </c>
      <c r="C2680" s="149" t="str">
        <f t="shared" si="41"/>
        <v>NSW</v>
      </c>
    </row>
    <row r="2681" spans="1:3">
      <c r="A2681" s="150">
        <v>1114</v>
      </c>
      <c r="B2681" s="150">
        <v>63</v>
      </c>
      <c r="C2681" s="149" t="str">
        <f t="shared" si="41"/>
        <v>NSW</v>
      </c>
    </row>
    <row r="2682" spans="1:3">
      <c r="A2682" s="150">
        <v>1115</v>
      </c>
      <c r="B2682" s="150">
        <v>63</v>
      </c>
      <c r="C2682" s="149" t="str">
        <f t="shared" si="41"/>
        <v>NSW</v>
      </c>
    </row>
    <row r="2683" spans="1:3">
      <c r="A2683" s="150">
        <v>1116</v>
      </c>
      <c r="B2683" s="150">
        <v>63</v>
      </c>
      <c r="C2683" s="149" t="str">
        <f t="shared" si="41"/>
        <v>NSW</v>
      </c>
    </row>
    <row r="2684" spans="1:3">
      <c r="A2684" s="150">
        <v>1118</v>
      </c>
      <c r="B2684" s="150">
        <v>63</v>
      </c>
      <c r="C2684" s="149" t="str">
        <f t="shared" si="41"/>
        <v>NSW</v>
      </c>
    </row>
    <row r="2685" spans="1:3">
      <c r="A2685" s="150">
        <v>1119</v>
      </c>
      <c r="B2685" s="150">
        <v>63</v>
      </c>
      <c r="C2685" s="149" t="str">
        <f t="shared" si="41"/>
        <v>NSW</v>
      </c>
    </row>
    <row r="2686" spans="1:3">
      <c r="A2686" s="150">
        <v>1120</v>
      </c>
      <c r="B2686" s="150">
        <v>63</v>
      </c>
      <c r="C2686" s="149" t="str">
        <f t="shared" si="41"/>
        <v>NSW</v>
      </c>
    </row>
    <row r="2687" spans="1:3">
      <c r="A2687" s="150">
        <v>1121</v>
      </c>
      <c r="B2687" s="150">
        <v>63</v>
      </c>
      <c r="C2687" s="149" t="str">
        <f t="shared" si="41"/>
        <v>NSW</v>
      </c>
    </row>
    <row r="2688" spans="1:3">
      <c r="A2688" s="150">
        <v>1122</v>
      </c>
      <c r="B2688" s="150">
        <v>63</v>
      </c>
      <c r="C2688" s="149" t="str">
        <f t="shared" si="41"/>
        <v>NSW</v>
      </c>
    </row>
    <row r="2689" spans="1:3">
      <c r="A2689" s="150">
        <v>1123</v>
      </c>
      <c r="B2689" s="150">
        <v>63</v>
      </c>
      <c r="C2689" s="149" t="str">
        <f t="shared" si="41"/>
        <v>NSW</v>
      </c>
    </row>
    <row r="2690" spans="1:3">
      <c r="A2690" s="150">
        <v>1124</v>
      </c>
      <c r="B2690" s="150">
        <v>63</v>
      </c>
      <c r="C2690" s="149" t="str">
        <f t="shared" ref="C2690:C2753" si="42">IF(OR(A2690&lt;=299,AND(A2690&lt;3000,A2690&gt;=1000)),"NSW",IF(AND(A2690&lt;=999,A2690&gt;=800),"NT",IF(OR(AND(A2690&lt;=8999,A2690&gt;=8000),AND(A2690&lt;=3999,A2690&gt;=3000)),"VIC",IF(OR(AND(A2690&lt;=9999,A2690&gt;=9000),AND(A2690&lt;=4999,A2690&gt;=4000)),"QLD",IF(AND(A2690&lt;=5999,A2690&gt;=5000),"SA",IF(AND(A2690&lt;=6999,A2690&gt;=6000),"WA","TAS"))))))</f>
        <v>NSW</v>
      </c>
    </row>
    <row r="2691" spans="1:3">
      <c r="A2691" s="150">
        <v>1125</v>
      </c>
      <c r="B2691" s="150">
        <v>63</v>
      </c>
      <c r="C2691" s="149" t="str">
        <f t="shared" si="42"/>
        <v>NSW</v>
      </c>
    </row>
    <row r="2692" spans="1:3">
      <c r="A2692" s="150">
        <v>1126</v>
      </c>
      <c r="B2692" s="150">
        <v>63</v>
      </c>
      <c r="C2692" s="149" t="str">
        <f t="shared" si="42"/>
        <v>NSW</v>
      </c>
    </row>
    <row r="2693" spans="1:3">
      <c r="A2693" s="150">
        <v>1127</v>
      </c>
      <c r="B2693" s="150">
        <v>63</v>
      </c>
      <c r="C2693" s="149" t="str">
        <f t="shared" si="42"/>
        <v>NSW</v>
      </c>
    </row>
    <row r="2694" spans="1:3">
      <c r="A2694" s="150">
        <v>1128</v>
      </c>
      <c r="B2694" s="150">
        <v>63</v>
      </c>
      <c r="C2694" s="149" t="str">
        <f t="shared" si="42"/>
        <v>NSW</v>
      </c>
    </row>
    <row r="2695" spans="1:3">
      <c r="A2695" s="150">
        <v>1129</v>
      </c>
      <c r="B2695" s="150">
        <v>63</v>
      </c>
      <c r="C2695" s="149" t="str">
        <f t="shared" si="42"/>
        <v>NSW</v>
      </c>
    </row>
    <row r="2696" spans="1:3">
      <c r="A2696" s="150">
        <v>1130</v>
      </c>
      <c r="B2696" s="150">
        <v>63</v>
      </c>
      <c r="C2696" s="149" t="str">
        <f t="shared" si="42"/>
        <v>NSW</v>
      </c>
    </row>
    <row r="2697" spans="1:3">
      <c r="A2697" s="150">
        <v>1131</v>
      </c>
      <c r="B2697" s="150">
        <v>63</v>
      </c>
      <c r="C2697" s="149" t="str">
        <f t="shared" si="42"/>
        <v>NSW</v>
      </c>
    </row>
    <row r="2698" spans="1:3">
      <c r="A2698" s="150">
        <v>1132</v>
      </c>
      <c r="B2698" s="150">
        <v>63</v>
      </c>
      <c r="C2698" s="149" t="str">
        <f t="shared" si="42"/>
        <v>NSW</v>
      </c>
    </row>
    <row r="2699" spans="1:3">
      <c r="A2699" s="150">
        <v>1133</v>
      </c>
      <c r="B2699" s="150">
        <v>63</v>
      </c>
      <c r="C2699" s="149" t="str">
        <f t="shared" si="42"/>
        <v>NSW</v>
      </c>
    </row>
    <row r="2700" spans="1:3">
      <c r="A2700" s="150">
        <v>1134</v>
      </c>
      <c r="B2700" s="150">
        <v>63</v>
      </c>
      <c r="C2700" s="149" t="str">
        <f t="shared" si="42"/>
        <v>NSW</v>
      </c>
    </row>
    <row r="2701" spans="1:3">
      <c r="A2701" s="150">
        <v>1135</v>
      </c>
      <c r="B2701" s="150">
        <v>63</v>
      </c>
      <c r="C2701" s="149" t="str">
        <f t="shared" si="42"/>
        <v>NSW</v>
      </c>
    </row>
    <row r="2702" spans="1:3">
      <c r="A2702" s="150">
        <v>1136</v>
      </c>
      <c r="B2702" s="150">
        <v>63</v>
      </c>
      <c r="C2702" s="149" t="str">
        <f t="shared" si="42"/>
        <v>NSW</v>
      </c>
    </row>
    <row r="2703" spans="1:3">
      <c r="A2703" s="150">
        <v>1137</v>
      </c>
      <c r="B2703" s="150">
        <v>63</v>
      </c>
      <c r="C2703" s="149" t="str">
        <f t="shared" si="42"/>
        <v>NSW</v>
      </c>
    </row>
    <row r="2704" spans="1:3">
      <c r="A2704" s="150">
        <v>1138</v>
      </c>
      <c r="B2704" s="150">
        <v>63</v>
      </c>
      <c r="C2704" s="149" t="str">
        <f t="shared" si="42"/>
        <v>NSW</v>
      </c>
    </row>
    <row r="2705" spans="1:3">
      <c r="A2705" s="150">
        <v>1139</v>
      </c>
      <c r="B2705" s="150">
        <v>63</v>
      </c>
      <c r="C2705" s="149" t="str">
        <f t="shared" si="42"/>
        <v>NSW</v>
      </c>
    </row>
    <row r="2706" spans="1:3">
      <c r="A2706" s="150">
        <v>1140</v>
      </c>
      <c r="B2706" s="150">
        <v>63</v>
      </c>
      <c r="C2706" s="149" t="str">
        <f t="shared" si="42"/>
        <v>NSW</v>
      </c>
    </row>
    <row r="2707" spans="1:3">
      <c r="A2707" s="150">
        <v>1141</v>
      </c>
      <c r="B2707" s="150">
        <v>63</v>
      </c>
      <c r="C2707" s="149" t="str">
        <f t="shared" si="42"/>
        <v>NSW</v>
      </c>
    </row>
    <row r="2708" spans="1:3">
      <c r="A2708" s="150">
        <v>1142</v>
      </c>
      <c r="B2708" s="150">
        <v>63</v>
      </c>
      <c r="C2708" s="149" t="str">
        <f t="shared" si="42"/>
        <v>NSW</v>
      </c>
    </row>
    <row r="2709" spans="1:3">
      <c r="A2709" s="150">
        <v>1143</v>
      </c>
      <c r="B2709" s="150">
        <v>63</v>
      </c>
      <c r="C2709" s="149" t="str">
        <f t="shared" si="42"/>
        <v>NSW</v>
      </c>
    </row>
    <row r="2710" spans="1:3">
      <c r="A2710" s="150">
        <v>1144</v>
      </c>
      <c r="B2710" s="150">
        <v>63</v>
      </c>
      <c r="C2710" s="149" t="str">
        <f t="shared" si="42"/>
        <v>NSW</v>
      </c>
    </row>
    <row r="2711" spans="1:3">
      <c r="A2711" s="150">
        <v>1145</v>
      </c>
      <c r="B2711" s="150">
        <v>63</v>
      </c>
      <c r="C2711" s="149" t="str">
        <f t="shared" si="42"/>
        <v>NSW</v>
      </c>
    </row>
    <row r="2712" spans="1:3">
      <c r="A2712" s="150">
        <v>1146</v>
      </c>
      <c r="B2712" s="150">
        <v>63</v>
      </c>
      <c r="C2712" s="149" t="str">
        <f t="shared" si="42"/>
        <v>NSW</v>
      </c>
    </row>
    <row r="2713" spans="1:3">
      <c r="A2713" s="150">
        <v>1147</v>
      </c>
      <c r="B2713" s="150">
        <v>63</v>
      </c>
      <c r="C2713" s="149" t="str">
        <f t="shared" si="42"/>
        <v>NSW</v>
      </c>
    </row>
    <row r="2714" spans="1:3">
      <c r="A2714" s="150">
        <v>1148</v>
      </c>
      <c r="B2714" s="150">
        <v>63</v>
      </c>
      <c r="C2714" s="149" t="str">
        <f t="shared" si="42"/>
        <v>NSW</v>
      </c>
    </row>
    <row r="2715" spans="1:3">
      <c r="A2715" s="150">
        <v>1149</v>
      </c>
      <c r="B2715" s="150">
        <v>63</v>
      </c>
      <c r="C2715" s="149" t="str">
        <f t="shared" si="42"/>
        <v>NSW</v>
      </c>
    </row>
    <row r="2716" spans="1:3">
      <c r="A2716" s="150">
        <v>1150</v>
      </c>
      <c r="B2716" s="150">
        <v>63</v>
      </c>
      <c r="C2716" s="149" t="str">
        <f t="shared" si="42"/>
        <v>NSW</v>
      </c>
    </row>
    <row r="2717" spans="1:3">
      <c r="A2717" s="150">
        <v>1151</v>
      </c>
      <c r="B2717" s="150">
        <v>63</v>
      </c>
      <c r="C2717" s="149" t="str">
        <f t="shared" si="42"/>
        <v>NSW</v>
      </c>
    </row>
    <row r="2718" spans="1:3">
      <c r="A2718" s="150">
        <v>1152</v>
      </c>
      <c r="B2718" s="150">
        <v>63</v>
      </c>
      <c r="C2718" s="149" t="str">
        <f t="shared" si="42"/>
        <v>NSW</v>
      </c>
    </row>
    <row r="2719" spans="1:3">
      <c r="A2719" s="150">
        <v>1153</v>
      </c>
      <c r="B2719" s="150">
        <v>63</v>
      </c>
      <c r="C2719" s="149" t="str">
        <f t="shared" si="42"/>
        <v>NSW</v>
      </c>
    </row>
    <row r="2720" spans="1:3">
      <c r="A2720" s="150">
        <v>1154</v>
      </c>
      <c r="B2720" s="150">
        <v>63</v>
      </c>
      <c r="C2720" s="149" t="str">
        <f t="shared" si="42"/>
        <v>NSW</v>
      </c>
    </row>
    <row r="2721" spans="1:3">
      <c r="A2721" s="150">
        <v>1155</v>
      </c>
      <c r="B2721" s="150">
        <v>63</v>
      </c>
      <c r="C2721" s="149" t="str">
        <f t="shared" si="42"/>
        <v>NSW</v>
      </c>
    </row>
    <row r="2722" spans="1:3">
      <c r="A2722" s="150">
        <v>1156</v>
      </c>
      <c r="B2722" s="150">
        <v>63</v>
      </c>
      <c r="C2722" s="149" t="str">
        <f t="shared" si="42"/>
        <v>NSW</v>
      </c>
    </row>
    <row r="2723" spans="1:3">
      <c r="A2723" s="150">
        <v>1157</v>
      </c>
      <c r="B2723" s="150">
        <v>63</v>
      </c>
      <c r="C2723" s="149" t="str">
        <f t="shared" si="42"/>
        <v>NSW</v>
      </c>
    </row>
    <row r="2724" spans="1:3">
      <c r="A2724" s="150">
        <v>1158</v>
      </c>
      <c r="B2724" s="150">
        <v>63</v>
      </c>
      <c r="C2724" s="149" t="str">
        <f t="shared" si="42"/>
        <v>NSW</v>
      </c>
    </row>
    <row r="2725" spans="1:3">
      <c r="A2725" s="150">
        <v>1159</v>
      </c>
      <c r="B2725" s="150">
        <v>63</v>
      </c>
      <c r="C2725" s="149" t="str">
        <f t="shared" si="42"/>
        <v>NSW</v>
      </c>
    </row>
    <row r="2726" spans="1:3">
      <c r="A2726" s="150">
        <v>1160</v>
      </c>
      <c r="B2726" s="150">
        <v>63</v>
      </c>
      <c r="C2726" s="149" t="str">
        <f t="shared" si="42"/>
        <v>NSW</v>
      </c>
    </row>
    <row r="2727" spans="1:3">
      <c r="A2727" s="150">
        <v>1161</v>
      </c>
      <c r="B2727" s="150">
        <v>63</v>
      </c>
      <c r="C2727" s="149" t="str">
        <f t="shared" si="42"/>
        <v>NSW</v>
      </c>
    </row>
    <row r="2728" spans="1:3">
      <c r="A2728" s="150">
        <v>1162</v>
      </c>
      <c r="B2728" s="150">
        <v>63</v>
      </c>
      <c r="C2728" s="149" t="str">
        <f t="shared" si="42"/>
        <v>NSW</v>
      </c>
    </row>
    <row r="2729" spans="1:3">
      <c r="A2729" s="150">
        <v>1163</v>
      </c>
      <c r="B2729" s="150">
        <v>63</v>
      </c>
      <c r="C2729" s="149" t="str">
        <f t="shared" si="42"/>
        <v>NSW</v>
      </c>
    </row>
    <row r="2730" spans="1:3">
      <c r="A2730" s="150">
        <v>1164</v>
      </c>
      <c r="B2730" s="150">
        <v>63</v>
      </c>
      <c r="C2730" s="149" t="str">
        <f t="shared" si="42"/>
        <v>NSW</v>
      </c>
    </row>
    <row r="2731" spans="1:3">
      <c r="A2731" s="150">
        <v>1165</v>
      </c>
      <c r="B2731" s="150">
        <v>63</v>
      </c>
      <c r="C2731" s="149" t="str">
        <f t="shared" si="42"/>
        <v>NSW</v>
      </c>
    </row>
    <row r="2732" spans="1:3">
      <c r="A2732" s="150">
        <v>1166</v>
      </c>
      <c r="B2732" s="150">
        <v>63</v>
      </c>
      <c r="C2732" s="149" t="str">
        <f t="shared" si="42"/>
        <v>NSW</v>
      </c>
    </row>
    <row r="2733" spans="1:3">
      <c r="A2733" s="150">
        <v>1167</v>
      </c>
      <c r="B2733" s="150">
        <v>63</v>
      </c>
      <c r="C2733" s="149" t="str">
        <f t="shared" si="42"/>
        <v>NSW</v>
      </c>
    </row>
    <row r="2734" spans="1:3">
      <c r="A2734" s="150">
        <v>1168</v>
      </c>
      <c r="B2734" s="150">
        <v>63</v>
      </c>
      <c r="C2734" s="149" t="str">
        <f t="shared" si="42"/>
        <v>NSW</v>
      </c>
    </row>
    <row r="2735" spans="1:3">
      <c r="A2735" s="150">
        <v>1169</v>
      </c>
      <c r="B2735" s="150">
        <v>63</v>
      </c>
      <c r="C2735" s="149" t="str">
        <f t="shared" si="42"/>
        <v>NSW</v>
      </c>
    </row>
    <row r="2736" spans="1:3">
      <c r="A2736" s="150">
        <v>1170</v>
      </c>
      <c r="B2736" s="150">
        <v>63</v>
      </c>
      <c r="C2736" s="149" t="str">
        <f t="shared" si="42"/>
        <v>NSW</v>
      </c>
    </row>
    <row r="2737" spans="1:3">
      <c r="A2737" s="150">
        <v>1171</v>
      </c>
      <c r="B2737" s="150">
        <v>63</v>
      </c>
      <c r="C2737" s="149" t="str">
        <f t="shared" si="42"/>
        <v>NSW</v>
      </c>
    </row>
    <row r="2738" spans="1:3">
      <c r="A2738" s="150">
        <v>1172</v>
      </c>
      <c r="B2738" s="150">
        <v>63</v>
      </c>
      <c r="C2738" s="149" t="str">
        <f t="shared" si="42"/>
        <v>NSW</v>
      </c>
    </row>
    <row r="2739" spans="1:3">
      <c r="A2739" s="150">
        <v>1173</v>
      </c>
      <c r="B2739" s="150">
        <v>63</v>
      </c>
      <c r="C2739" s="149" t="str">
        <f t="shared" si="42"/>
        <v>NSW</v>
      </c>
    </row>
    <row r="2740" spans="1:3">
      <c r="A2740" s="150">
        <v>1174</v>
      </c>
      <c r="B2740" s="150">
        <v>63</v>
      </c>
      <c r="C2740" s="149" t="str">
        <f t="shared" si="42"/>
        <v>NSW</v>
      </c>
    </row>
    <row r="2741" spans="1:3">
      <c r="A2741" s="150">
        <v>1175</v>
      </c>
      <c r="B2741" s="150">
        <v>63</v>
      </c>
      <c r="C2741" s="149" t="str">
        <f t="shared" si="42"/>
        <v>NSW</v>
      </c>
    </row>
    <row r="2742" spans="1:3">
      <c r="A2742" s="150">
        <v>1176</v>
      </c>
      <c r="B2742" s="150">
        <v>63</v>
      </c>
      <c r="C2742" s="149" t="str">
        <f t="shared" si="42"/>
        <v>NSW</v>
      </c>
    </row>
    <row r="2743" spans="1:3">
      <c r="A2743" s="150">
        <v>1177</v>
      </c>
      <c r="B2743" s="150">
        <v>63</v>
      </c>
      <c r="C2743" s="149" t="str">
        <f t="shared" si="42"/>
        <v>NSW</v>
      </c>
    </row>
    <row r="2744" spans="1:3">
      <c r="A2744" s="150">
        <v>1178</v>
      </c>
      <c r="B2744" s="150">
        <v>63</v>
      </c>
      <c r="C2744" s="149" t="str">
        <f t="shared" si="42"/>
        <v>NSW</v>
      </c>
    </row>
    <row r="2745" spans="1:3">
      <c r="A2745" s="150">
        <v>1179</v>
      </c>
      <c r="B2745" s="150">
        <v>63</v>
      </c>
      <c r="C2745" s="149" t="str">
        <f t="shared" si="42"/>
        <v>NSW</v>
      </c>
    </row>
    <row r="2746" spans="1:3">
      <c r="A2746" s="150">
        <v>1180</v>
      </c>
      <c r="B2746" s="150">
        <v>63</v>
      </c>
      <c r="C2746" s="149" t="str">
        <f t="shared" si="42"/>
        <v>NSW</v>
      </c>
    </row>
    <row r="2747" spans="1:3">
      <c r="A2747" s="150">
        <v>1181</v>
      </c>
      <c r="B2747" s="150">
        <v>63</v>
      </c>
      <c r="C2747" s="149" t="str">
        <f t="shared" si="42"/>
        <v>NSW</v>
      </c>
    </row>
    <row r="2748" spans="1:3">
      <c r="A2748" s="150">
        <v>1182</v>
      </c>
      <c r="B2748" s="150">
        <v>63</v>
      </c>
      <c r="C2748" s="149" t="str">
        <f t="shared" si="42"/>
        <v>NSW</v>
      </c>
    </row>
    <row r="2749" spans="1:3">
      <c r="A2749" s="150">
        <v>1183</v>
      </c>
      <c r="B2749" s="150">
        <v>63</v>
      </c>
      <c r="C2749" s="149" t="str">
        <f t="shared" si="42"/>
        <v>NSW</v>
      </c>
    </row>
    <row r="2750" spans="1:3">
      <c r="A2750" s="150">
        <v>1184</v>
      </c>
      <c r="B2750" s="150">
        <v>63</v>
      </c>
      <c r="C2750" s="149" t="str">
        <f t="shared" si="42"/>
        <v>NSW</v>
      </c>
    </row>
    <row r="2751" spans="1:3">
      <c r="A2751" s="150">
        <v>1185</v>
      </c>
      <c r="B2751" s="150">
        <v>63</v>
      </c>
      <c r="C2751" s="149" t="str">
        <f t="shared" si="42"/>
        <v>NSW</v>
      </c>
    </row>
    <row r="2752" spans="1:3">
      <c r="A2752" s="150">
        <v>1186</v>
      </c>
      <c r="B2752" s="150">
        <v>63</v>
      </c>
      <c r="C2752" s="149" t="str">
        <f t="shared" si="42"/>
        <v>NSW</v>
      </c>
    </row>
    <row r="2753" spans="1:3">
      <c r="A2753" s="150">
        <v>1187</v>
      </c>
      <c r="B2753" s="150">
        <v>63</v>
      </c>
      <c r="C2753" s="149" t="str">
        <f t="shared" si="42"/>
        <v>NSW</v>
      </c>
    </row>
    <row r="2754" spans="1:3">
      <c r="A2754" s="150">
        <v>1188</v>
      </c>
      <c r="B2754" s="150">
        <v>63</v>
      </c>
      <c r="C2754" s="149" t="str">
        <f t="shared" ref="C2754:C2817" si="43">IF(OR(A2754&lt;=299,AND(A2754&lt;3000,A2754&gt;=1000)),"NSW",IF(AND(A2754&lt;=999,A2754&gt;=800),"NT",IF(OR(AND(A2754&lt;=8999,A2754&gt;=8000),AND(A2754&lt;=3999,A2754&gt;=3000)),"VIC",IF(OR(AND(A2754&lt;=9999,A2754&gt;=9000),AND(A2754&lt;=4999,A2754&gt;=4000)),"QLD",IF(AND(A2754&lt;=5999,A2754&gt;=5000),"SA",IF(AND(A2754&lt;=6999,A2754&gt;=6000),"WA","TAS"))))))</f>
        <v>NSW</v>
      </c>
    </row>
    <row r="2755" spans="1:3">
      <c r="A2755" s="150">
        <v>1189</v>
      </c>
      <c r="B2755" s="150">
        <v>63</v>
      </c>
      <c r="C2755" s="149" t="str">
        <f t="shared" si="43"/>
        <v>NSW</v>
      </c>
    </row>
    <row r="2756" spans="1:3">
      <c r="A2756" s="150">
        <v>1190</v>
      </c>
      <c r="B2756" s="150">
        <v>63</v>
      </c>
      <c r="C2756" s="149" t="str">
        <f t="shared" si="43"/>
        <v>NSW</v>
      </c>
    </row>
    <row r="2757" spans="1:3">
      <c r="A2757" s="150">
        <v>1191</v>
      </c>
      <c r="B2757" s="150">
        <v>63</v>
      </c>
      <c r="C2757" s="149" t="str">
        <f t="shared" si="43"/>
        <v>NSW</v>
      </c>
    </row>
    <row r="2758" spans="1:3">
      <c r="A2758" s="150">
        <v>1192</v>
      </c>
      <c r="B2758" s="150">
        <v>63</v>
      </c>
      <c r="C2758" s="149" t="str">
        <f t="shared" si="43"/>
        <v>NSW</v>
      </c>
    </row>
    <row r="2759" spans="1:3">
      <c r="A2759" s="150">
        <v>1193</v>
      </c>
      <c r="B2759" s="150">
        <v>63</v>
      </c>
      <c r="C2759" s="149" t="str">
        <f t="shared" si="43"/>
        <v>NSW</v>
      </c>
    </row>
    <row r="2760" spans="1:3">
      <c r="A2760" s="150">
        <v>1194</v>
      </c>
      <c r="B2760" s="150">
        <v>63</v>
      </c>
      <c r="C2760" s="149" t="str">
        <f t="shared" si="43"/>
        <v>NSW</v>
      </c>
    </row>
    <row r="2761" spans="1:3">
      <c r="A2761" s="150">
        <v>1195</v>
      </c>
      <c r="B2761" s="150">
        <v>63</v>
      </c>
      <c r="C2761" s="149" t="str">
        <f t="shared" si="43"/>
        <v>NSW</v>
      </c>
    </row>
    <row r="2762" spans="1:3">
      <c r="A2762" s="150">
        <v>1196</v>
      </c>
      <c r="B2762" s="150">
        <v>63</v>
      </c>
      <c r="C2762" s="149" t="str">
        <f t="shared" si="43"/>
        <v>NSW</v>
      </c>
    </row>
    <row r="2763" spans="1:3">
      <c r="A2763" s="150">
        <v>1197</v>
      </c>
      <c r="B2763" s="150">
        <v>63</v>
      </c>
      <c r="C2763" s="149" t="str">
        <f t="shared" si="43"/>
        <v>NSW</v>
      </c>
    </row>
    <row r="2764" spans="1:3">
      <c r="A2764" s="150">
        <v>1198</v>
      </c>
      <c r="B2764" s="150">
        <v>63</v>
      </c>
      <c r="C2764" s="149" t="str">
        <f t="shared" si="43"/>
        <v>NSW</v>
      </c>
    </row>
    <row r="2765" spans="1:3">
      <c r="A2765" s="150">
        <v>1199</v>
      </c>
      <c r="B2765" s="150">
        <v>63</v>
      </c>
      <c r="C2765" s="149" t="str">
        <f t="shared" si="43"/>
        <v>NSW</v>
      </c>
    </row>
    <row r="2766" spans="1:3">
      <c r="A2766" s="150">
        <v>1200</v>
      </c>
      <c r="B2766" s="150">
        <v>63</v>
      </c>
      <c r="C2766" s="149" t="str">
        <f t="shared" si="43"/>
        <v>NSW</v>
      </c>
    </row>
    <row r="2767" spans="1:3">
      <c r="A2767" s="150">
        <v>1201</v>
      </c>
      <c r="B2767" s="150">
        <v>63</v>
      </c>
      <c r="C2767" s="149" t="str">
        <f t="shared" si="43"/>
        <v>NSW</v>
      </c>
    </row>
    <row r="2768" spans="1:3">
      <c r="A2768" s="150">
        <v>1202</v>
      </c>
      <c r="B2768" s="150">
        <v>63</v>
      </c>
      <c r="C2768" s="149" t="str">
        <f t="shared" si="43"/>
        <v>NSW</v>
      </c>
    </row>
    <row r="2769" spans="1:3">
      <c r="A2769" s="150">
        <v>1203</v>
      </c>
      <c r="B2769" s="150">
        <v>63</v>
      </c>
      <c r="C2769" s="149" t="str">
        <f t="shared" si="43"/>
        <v>NSW</v>
      </c>
    </row>
    <row r="2770" spans="1:3">
      <c r="A2770" s="150">
        <v>1204</v>
      </c>
      <c r="B2770" s="150">
        <v>63</v>
      </c>
      <c r="C2770" s="149" t="str">
        <f t="shared" si="43"/>
        <v>NSW</v>
      </c>
    </row>
    <row r="2771" spans="1:3">
      <c r="A2771" s="150">
        <v>1205</v>
      </c>
      <c r="B2771" s="150">
        <v>63</v>
      </c>
      <c r="C2771" s="149" t="str">
        <f t="shared" si="43"/>
        <v>NSW</v>
      </c>
    </row>
    <row r="2772" spans="1:3">
      <c r="A2772" s="150">
        <v>1206</v>
      </c>
      <c r="B2772" s="150">
        <v>63</v>
      </c>
      <c r="C2772" s="149" t="str">
        <f t="shared" si="43"/>
        <v>NSW</v>
      </c>
    </row>
    <row r="2773" spans="1:3">
      <c r="A2773" s="150">
        <v>1207</v>
      </c>
      <c r="B2773" s="150">
        <v>63</v>
      </c>
      <c r="C2773" s="149" t="str">
        <f t="shared" si="43"/>
        <v>NSW</v>
      </c>
    </row>
    <row r="2774" spans="1:3">
      <c r="A2774" s="150">
        <v>1208</v>
      </c>
      <c r="B2774" s="150">
        <v>63</v>
      </c>
      <c r="C2774" s="149" t="str">
        <f t="shared" si="43"/>
        <v>NSW</v>
      </c>
    </row>
    <row r="2775" spans="1:3">
      <c r="A2775" s="150">
        <v>1209</v>
      </c>
      <c r="B2775" s="150">
        <v>63</v>
      </c>
      <c r="C2775" s="149" t="str">
        <f t="shared" si="43"/>
        <v>NSW</v>
      </c>
    </row>
    <row r="2776" spans="1:3">
      <c r="A2776" s="150">
        <v>1210</v>
      </c>
      <c r="B2776" s="150">
        <v>63</v>
      </c>
      <c r="C2776" s="149" t="str">
        <f t="shared" si="43"/>
        <v>NSW</v>
      </c>
    </row>
    <row r="2777" spans="1:3">
      <c r="A2777" s="150">
        <v>1211</v>
      </c>
      <c r="B2777" s="150">
        <v>63</v>
      </c>
      <c r="C2777" s="149" t="str">
        <f t="shared" si="43"/>
        <v>NSW</v>
      </c>
    </row>
    <row r="2778" spans="1:3">
      <c r="A2778" s="150">
        <v>1212</v>
      </c>
      <c r="B2778" s="150">
        <v>63</v>
      </c>
      <c r="C2778" s="149" t="str">
        <f t="shared" si="43"/>
        <v>NSW</v>
      </c>
    </row>
    <row r="2779" spans="1:3">
      <c r="A2779" s="150">
        <v>1213</v>
      </c>
      <c r="B2779" s="150">
        <v>63</v>
      </c>
      <c r="C2779" s="149" t="str">
        <f t="shared" si="43"/>
        <v>NSW</v>
      </c>
    </row>
    <row r="2780" spans="1:3">
      <c r="A2780" s="150">
        <v>1214</v>
      </c>
      <c r="B2780" s="150">
        <v>63</v>
      </c>
      <c r="C2780" s="149" t="str">
        <f t="shared" si="43"/>
        <v>NSW</v>
      </c>
    </row>
    <row r="2781" spans="1:3">
      <c r="A2781" s="150">
        <v>1215</v>
      </c>
      <c r="B2781" s="150">
        <v>63</v>
      </c>
      <c r="C2781" s="149" t="str">
        <f t="shared" si="43"/>
        <v>NSW</v>
      </c>
    </row>
    <row r="2782" spans="1:3">
      <c r="A2782" s="150">
        <v>1216</v>
      </c>
      <c r="B2782" s="150">
        <v>63</v>
      </c>
      <c r="C2782" s="149" t="str">
        <f t="shared" si="43"/>
        <v>NSW</v>
      </c>
    </row>
    <row r="2783" spans="1:3">
      <c r="A2783" s="150">
        <v>1217</v>
      </c>
      <c r="B2783" s="150">
        <v>63</v>
      </c>
      <c r="C2783" s="149" t="str">
        <f t="shared" si="43"/>
        <v>NSW</v>
      </c>
    </row>
    <row r="2784" spans="1:3">
      <c r="A2784" s="150">
        <v>1218</v>
      </c>
      <c r="B2784" s="150">
        <v>63</v>
      </c>
      <c r="C2784" s="149" t="str">
        <f t="shared" si="43"/>
        <v>NSW</v>
      </c>
    </row>
    <row r="2785" spans="1:3">
      <c r="A2785" s="150">
        <v>1219</v>
      </c>
      <c r="B2785" s="150">
        <v>63</v>
      </c>
      <c r="C2785" s="149" t="str">
        <f t="shared" si="43"/>
        <v>NSW</v>
      </c>
    </row>
    <row r="2786" spans="1:3">
      <c r="A2786" s="150">
        <v>1220</v>
      </c>
      <c r="B2786" s="150">
        <v>63</v>
      </c>
      <c r="C2786" s="149" t="str">
        <f t="shared" si="43"/>
        <v>NSW</v>
      </c>
    </row>
    <row r="2787" spans="1:3">
      <c r="A2787" s="150">
        <v>1221</v>
      </c>
      <c r="B2787" s="150">
        <v>63</v>
      </c>
      <c r="C2787" s="149" t="str">
        <f t="shared" si="43"/>
        <v>NSW</v>
      </c>
    </row>
    <row r="2788" spans="1:3">
      <c r="A2788" s="150">
        <v>1222</v>
      </c>
      <c r="B2788" s="150">
        <v>63</v>
      </c>
      <c r="C2788" s="149" t="str">
        <f t="shared" si="43"/>
        <v>NSW</v>
      </c>
    </row>
    <row r="2789" spans="1:3">
      <c r="A2789" s="150">
        <v>1223</v>
      </c>
      <c r="B2789" s="150">
        <v>63</v>
      </c>
      <c r="C2789" s="149" t="str">
        <f t="shared" si="43"/>
        <v>NSW</v>
      </c>
    </row>
    <row r="2790" spans="1:3">
      <c r="A2790" s="150">
        <v>1224</v>
      </c>
      <c r="B2790" s="150">
        <v>63</v>
      </c>
      <c r="C2790" s="149" t="str">
        <f t="shared" si="43"/>
        <v>NSW</v>
      </c>
    </row>
    <row r="2791" spans="1:3">
      <c r="A2791" s="150">
        <v>1225</v>
      </c>
      <c r="B2791" s="150">
        <v>63</v>
      </c>
      <c r="C2791" s="149" t="str">
        <f t="shared" si="43"/>
        <v>NSW</v>
      </c>
    </row>
    <row r="2792" spans="1:3">
      <c r="A2792" s="150">
        <v>1226</v>
      </c>
      <c r="B2792" s="150">
        <v>63</v>
      </c>
      <c r="C2792" s="149" t="str">
        <f t="shared" si="43"/>
        <v>NSW</v>
      </c>
    </row>
    <row r="2793" spans="1:3">
      <c r="A2793" s="150">
        <v>1227</v>
      </c>
      <c r="B2793" s="150">
        <v>63</v>
      </c>
      <c r="C2793" s="149" t="str">
        <f t="shared" si="43"/>
        <v>NSW</v>
      </c>
    </row>
    <row r="2794" spans="1:3">
      <c r="A2794" s="150">
        <v>1228</v>
      </c>
      <c r="B2794" s="150">
        <v>63</v>
      </c>
      <c r="C2794" s="149" t="str">
        <f t="shared" si="43"/>
        <v>NSW</v>
      </c>
    </row>
    <row r="2795" spans="1:3">
      <c r="A2795" s="150">
        <v>1229</v>
      </c>
      <c r="B2795" s="150">
        <v>63</v>
      </c>
      <c r="C2795" s="149" t="str">
        <f t="shared" si="43"/>
        <v>NSW</v>
      </c>
    </row>
    <row r="2796" spans="1:3">
      <c r="A2796" s="150">
        <v>1230</v>
      </c>
      <c r="B2796" s="150">
        <v>63</v>
      </c>
      <c r="C2796" s="149" t="str">
        <f t="shared" si="43"/>
        <v>NSW</v>
      </c>
    </row>
    <row r="2797" spans="1:3">
      <c r="A2797" s="150">
        <v>1231</v>
      </c>
      <c r="B2797" s="150">
        <v>63</v>
      </c>
      <c r="C2797" s="149" t="str">
        <f t="shared" si="43"/>
        <v>NSW</v>
      </c>
    </row>
    <row r="2798" spans="1:3">
      <c r="A2798" s="150">
        <v>1232</v>
      </c>
      <c r="B2798" s="150">
        <v>63</v>
      </c>
      <c r="C2798" s="149" t="str">
        <f t="shared" si="43"/>
        <v>NSW</v>
      </c>
    </row>
    <row r="2799" spans="1:3">
      <c r="A2799" s="150">
        <v>1233</v>
      </c>
      <c r="B2799" s="150">
        <v>63</v>
      </c>
      <c r="C2799" s="149" t="str">
        <f t="shared" si="43"/>
        <v>NSW</v>
      </c>
    </row>
    <row r="2800" spans="1:3">
      <c r="A2800" s="150">
        <v>1234</v>
      </c>
      <c r="B2800" s="150">
        <v>63</v>
      </c>
      <c r="C2800" s="149" t="str">
        <f t="shared" si="43"/>
        <v>NSW</v>
      </c>
    </row>
    <row r="2801" spans="1:3">
      <c r="A2801" s="150">
        <v>1235</v>
      </c>
      <c r="B2801" s="150">
        <v>63</v>
      </c>
      <c r="C2801" s="149" t="str">
        <f t="shared" si="43"/>
        <v>NSW</v>
      </c>
    </row>
    <row r="2802" spans="1:3">
      <c r="A2802" s="150">
        <v>1236</v>
      </c>
      <c r="B2802" s="150">
        <v>63</v>
      </c>
      <c r="C2802" s="149" t="str">
        <f t="shared" si="43"/>
        <v>NSW</v>
      </c>
    </row>
    <row r="2803" spans="1:3">
      <c r="A2803" s="150">
        <v>1237</v>
      </c>
      <c r="B2803" s="150">
        <v>63</v>
      </c>
      <c r="C2803" s="149" t="str">
        <f t="shared" si="43"/>
        <v>NSW</v>
      </c>
    </row>
    <row r="2804" spans="1:3">
      <c r="A2804" s="150">
        <v>1238</v>
      </c>
      <c r="B2804" s="150">
        <v>63</v>
      </c>
      <c r="C2804" s="149" t="str">
        <f t="shared" si="43"/>
        <v>NSW</v>
      </c>
    </row>
    <row r="2805" spans="1:3">
      <c r="A2805" s="150">
        <v>1239</v>
      </c>
      <c r="B2805" s="150">
        <v>63</v>
      </c>
      <c r="C2805" s="149" t="str">
        <f t="shared" si="43"/>
        <v>NSW</v>
      </c>
    </row>
    <row r="2806" spans="1:3">
      <c r="A2806" s="150">
        <v>1240</v>
      </c>
      <c r="B2806" s="150">
        <v>63</v>
      </c>
      <c r="C2806" s="149" t="str">
        <f t="shared" si="43"/>
        <v>NSW</v>
      </c>
    </row>
    <row r="2807" spans="1:3">
      <c r="A2807" s="150">
        <v>1241</v>
      </c>
      <c r="B2807" s="150">
        <v>63</v>
      </c>
      <c r="C2807" s="149" t="str">
        <f t="shared" si="43"/>
        <v>NSW</v>
      </c>
    </row>
    <row r="2808" spans="1:3">
      <c r="A2808" s="150">
        <v>1242</v>
      </c>
      <c r="B2808" s="150">
        <v>63</v>
      </c>
      <c r="C2808" s="149" t="str">
        <f t="shared" si="43"/>
        <v>NSW</v>
      </c>
    </row>
    <row r="2809" spans="1:3">
      <c r="A2809" s="150">
        <v>1243</v>
      </c>
      <c r="B2809" s="150">
        <v>63</v>
      </c>
      <c r="C2809" s="149" t="str">
        <f t="shared" si="43"/>
        <v>NSW</v>
      </c>
    </row>
    <row r="2810" spans="1:3">
      <c r="A2810" s="150">
        <v>1244</v>
      </c>
      <c r="B2810" s="150">
        <v>63</v>
      </c>
      <c r="C2810" s="149" t="str">
        <f t="shared" si="43"/>
        <v>NSW</v>
      </c>
    </row>
    <row r="2811" spans="1:3">
      <c r="A2811" s="150">
        <v>1245</v>
      </c>
      <c r="B2811" s="150">
        <v>63</v>
      </c>
      <c r="C2811" s="149" t="str">
        <f t="shared" si="43"/>
        <v>NSW</v>
      </c>
    </row>
    <row r="2812" spans="1:3">
      <c r="A2812" s="150">
        <v>1246</v>
      </c>
      <c r="B2812" s="150">
        <v>63</v>
      </c>
      <c r="C2812" s="149" t="str">
        <f t="shared" si="43"/>
        <v>NSW</v>
      </c>
    </row>
    <row r="2813" spans="1:3">
      <c r="A2813" s="150">
        <v>1247</v>
      </c>
      <c r="B2813" s="150">
        <v>63</v>
      </c>
      <c r="C2813" s="149" t="str">
        <f t="shared" si="43"/>
        <v>NSW</v>
      </c>
    </row>
    <row r="2814" spans="1:3">
      <c r="A2814" s="150">
        <v>1248</v>
      </c>
      <c r="B2814" s="150">
        <v>63</v>
      </c>
      <c r="C2814" s="149" t="str">
        <f t="shared" si="43"/>
        <v>NSW</v>
      </c>
    </row>
    <row r="2815" spans="1:3">
      <c r="A2815" s="150">
        <v>1249</v>
      </c>
      <c r="B2815" s="150">
        <v>63</v>
      </c>
      <c r="C2815" s="149" t="str">
        <f t="shared" si="43"/>
        <v>NSW</v>
      </c>
    </row>
    <row r="2816" spans="1:3">
      <c r="A2816" s="150">
        <v>1250</v>
      </c>
      <c r="B2816" s="150">
        <v>63</v>
      </c>
      <c r="C2816" s="149" t="str">
        <f t="shared" si="43"/>
        <v>NSW</v>
      </c>
    </row>
    <row r="2817" spans="1:3">
      <c r="A2817" s="150">
        <v>1251</v>
      </c>
      <c r="B2817" s="150">
        <v>63</v>
      </c>
      <c r="C2817" s="149" t="str">
        <f t="shared" si="43"/>
        <v>NSW</v>
      </c>
    </row>
    <row r="2818" spans="1:3">
      <c r="A2818" s="150">
        <v>1252</v>
      </c>
      <c r="B2818" s="150">
        <v>63</v>
      </c>
      <c r="C2818" s="149" t="str">
        <f t="shared" ref="C2818:C2881" si="44">IF(OR(A2818&lt;=299,AND(A2818&lt;3000,A2818&gt;=1000)),"NSW",IF(AND(A2818&lt;=999,A2818&gt;=800),"NT",IF(OR(AND(A2818&lt;=8999,A2818&gt;=8000),AND(A2818&lt;=3999,A2818&gt;=3000)),"VIC",IF(OR(AND(A2818&lt;=9999,A2818&gt;=9000),AND(A2818&lt;=4999,A2818&gt;=4000)),"QLD",IF(AND(A2818&lt;=5999,A2818&gt;=5000),"SA",IF(AND(A2818&lt;=6999,A2818&gt;=6000),"WA","TAS"))))))</f>
        <v>NSW</v>
      </c>
    </row>
    <row r="2819" spans="1:3">
      <c r="A2819" s="150">
        <v>1253</v>
      </c>
      <c r="B2819" s="150">
        <v>63</v>
      </c>
      <c r="C2819" s="149" t="str">
        <f t="shared" si="44"/>
        <v>NSW</v>
      </c>
    </row>
    <row r="2820" spans="1:3">
      <c r="A2820" s="150">
        <v>1254</v>
      </c>
      <c r="B2820" s="150">
        <v>63</v>
      </c>
      <c r="C2820" s="149" t="str">
        <f t="shared" si="44"/>
        <v>NSW</v>
      </c>
    </row>
    <row r="2821" spans="1:3">
      <c r="A2821" s="150">
        <v>1255</v>
      </c>
      <c r="B2821" s="150">
        <v>63</v>
      </c>
      <c r="C2821" s="149" t="str">
        <f t="shared" si="44"/>
        <v>NSW</v>
      </c>
    </row>
    <row r="2822" spans="1:3">
      <c r="A2822" s="150">
        <v>1256</v>
      </c>
      <c r="B2822" s="150">
        <v>63</v>
      </c>
      <c r="C2822" s="149" t="str">
        <f t="shared" si="44"/>
        <v>NSW</v>
      </c>
    </row>
    <row r="2823" spans="1:3">
      <c r="A2823" s="150">
        <v>1257</v>
      </c>
      <c r="B2823" s="150">
        <v>63</v>
      </c>
      <c r="C2823" s="149" t="str">
        <f t="shared" si="44"/>
        <v>NSW</v>
      </c>
    </row>
    <row r="2824" spans="1:3">
      <c r="A2824" s="150">
        <v>1258</v>
      </c>
      <c r="B2824" s="150">
        <v>63</v>
      </c>
      <c r="C2824" s="149" t="str">
        <f t="shared" si="44"/>
        <v>NSW</v>
      </c>
    </row>
    <row r="2825" spans="1:3">
      <c r="A2825" s="150">
        <v>1259</v>
      </c>
      <c r="B2825" s="150">
        <v>63</v>
      </c>
      <c r="C2825" s="149" t="str">
        <f t="shared" si="44"/>
        <v>NSW</v>
      </c>
    </row>
    <row r="2826" spans="1:3">
      <c r="A2826" s="150">
        <v>1260</v>
      </c>
      <c r="B2826" s="150">
        <v>63</v>
      </c>
      <c r="C2826" s="149" t="str">
        <f t="shared" si="44"/>
        <v>NSW</v>
      </c>
    </row>
    <row r="2827" spans="1:3">
      <c r="A2827" s="150">
        <v>1262</v>
      </c>
      <c r="B2827" s="150">
        <v>63</v>
      </c>
      <c r="C2827" s="149" t="str">
        <f t="shared" si="44"/>
        <v>NSW</v>
      </c>
    </row>
    <row r="2828" spans="1:3">
      <c r="A2828" s="150">
        <v>1263</v>
      </c>
      <c r="B2828" s="150">
        <v>63</v>
      </c>
      <c r="C2828" s="149" t="str">
        <f t="shared" si="44"/>
        <v>NSW</v>
      </c>
    </row>
    <row r="2829" spans="1:3">
      <c r="A2829" s="150">
        <v>1264</v>
      </c>
      <c r="B2829" s="150">
        <v>63</v>
      </c>
      <c r="C2829" s="149" t="str">
        <f t="shared" si="44"/>
        <v>NSW</v>
      </c>
    </row>
    <row r="2830" spans="1:3">
      <c r="A2830" s="150">
        <v>1265</v>
      </c>
      <c r="B2830" s="150">
        <v>63</v>
      </c>
      <c r="C2830" s="149" t="str">
        <f t="shared" si="44"/>
        <v>NSW</v>
      </c>
    </row>
    <row r="2831" spans="1:3">
      <c r="A2831" s="150">
        <v>1266</v>
      </c>
      <c r="B2831" s="150">
        <v>63</v>
      </c>
      <c r="C2831" s="149" t="str">
        <f t="shared" si="44"/>
        <v>NSW</v>
      </c>
    </row>
    <row r="2832" spans="1:3">
      <c r="A2832" s="150">
        <v>1267</v>
      </c>
      <c r="B2832" s="150">
        <v>63</v>
      </c>
      <c r="C2832" s="149" t="str">
        <f t="shared" si="44"/>
        <v>NSW</v>
      </c>
    </row>
    <row r="2833" spans="1:3">
      <c r="A2833" s="150">
        <v>1268</v>
      </c>
      <c r="B2833" s="150">
        <v>63</v>
      </c>
      <c r="C2833" s="149" t="str">
        <f t="shared" si="44"/>
        <v>NSW</v>
      </c>
    </row>
    <row r="2834" spans="1:3">
      <c r="A2834" s="150">
        <v>1269</v>
      </c>
      <c r="B2834" s="150">
        <v>63</v>
      </c>
      <c r="C2834" s="149" t="str">
        <f t="shared" si="44"/>
        <v>NSW</v>
      </c>
    </row>
    <row r="2835" spans="1:3">
      <c r="A2835" s="150">
        <v>1270</v>
      </c>
      <c r="B2835" s="150">
        <v>63</v>
      </c>
      <c r="C2835" s="149" t="str">
        <f t="shared" si="44"/>
        <v>NSW</v>
      </c>
    </row>
    <row r="2836" spans="1:3">
      <c r="A2836" s="150">
        <v>1272</v>
      </c>
      <c r="B2836" s="150">
        <v>63</v>
      </c>
      <c r="C2836" s="149" t="str">
        <f t="shared" si="44"/>
        <v>NSW</v>
      </c>
    </row>
    <row r="2837" spans="1:3">
      <c r="A2837" s="150">
        <v>1273</v>
      </c>
      <c r="B2837" s="150">
        <v>63</v>
      </c>
      <c r="C2837" s="149" t="str">
        <f t="shared" si="44"/>
        <v>NSW</v>
      </c>
    </row>
    <row r="2838" spans="1:3">
      <c r="A2838" s="150">
        <v>1274</v>
      </c>
      <c r="B2838" s="150">
        <v>63</v>
      </c>
      <c r="C2838" s="149" t="str">
        <f t="shared" si="44"/>
        <v>NSW</v>
      </c>
    </row>
    <row r="2839" spans="1:3">
      <c r="A2839" s="150">
        <v>1275</v>
      </c>
      <c r="B2839" s="150">
        <v>63</v>
      </c>
      <c r="C2839" s="149" t="str">
        <f t="shared" si="44"/>
        <v>NSW</v>
      </c>
    </row>
    <row r="2840" spans="1:3">
      <c r="A2840" s="150">
        <v>1276</v>
      </c>
      <c r="B2840" s="150">
        <v>63</v>
      </c>
      <c r="C2840" s="149" t="str">
        <f t="shared" si="44"/>
        <v>NSW</v>
      </c>
    </row>
    <row r="2841" spans="1:3">
      <c r="A2841" s="150">
        <v>1277</v>
      </c>
      <c r="B2841" s="150">
        <v>63</v>
      </c>
      <c r="C2841" s="149" t="str">
        <f t="shared" si="44"/>
        <v>NSW</v>
      </c>
    </row>
    <row r="2842" spans="1:3">
      <c r="A2842" s="150">
        <v>1278</v>
      </c>
      <c r="B2842" s="150">
        <v>63</v>
      </c>
      <c r="C2842" s="149" t="str">
        <f t="shared" si="44"/>
        <v>NSW</v>
      </c>
    </row>
    <row r="2843" spans="1:3">
      <c r="A2843" s="150">
        <v>1279</v>
      </c>
      <c r="B2843" s="150">
        <v>63</v>
      </c>
      <c r="C2843" s="149" t="str">
        <f t="shared" si="44"/>
        <v>NSW</v>
      </c>
    </row>
    <row r="2844" spans="1:3">
      <c r="A2844" s="150">
        <v>1280</v>
      </c>
      <c r="B2844" s="150">
        <v>63</v>
      </c>
      <c r="C2844" s="149" t="str">
        <f t="shared" si="44"/>
        <v>NSW</v>
      </c>
    </row>
    <row r="2845" spans="1:3">
      <c r="A2845" s="150">
        <v>1281</v>
      </c>
      <c r="B2845" s="150">
        <v>63</v>
      </c>
      <c r="C2845" s="149" t="str">
        <f t="shared" si="44"/>
        <v>NSW</v>
      </c>
    </row>
    <row r="2846" spans="1:3">
      <c r="A2846" s="150">
        <v>1282</v>
      </c>
      <c r="B2846" s="150">
        <v>63</v>
      </c>
      <c r="C2846" s="149" t="str">
        <f t="shared" si="44"/>
        <v>NSW</v>
      </c>
    </row>
    <row r="2847" spans="1:3">
      <c r="A2847" s="150">
        <v>1283</v>
      </c>
      <c r="B2847" s="150">
        <v>63</v>
      </c>
      <c r="C2847" s="149" t="str">
        <f t="shared" si="44"/>
        <v>NSW</v>
      </c>
    </row>
    <row r="2848" spans="1:3">
      <c r="A2848" s="150">
        <v>1284</v>
      </c>
      <c r="B2848" s="150">
        <v>63</v>
      </c>
      <c r="C2848" s="149" t="str">
        <f t="shared" si="44"/>
        <v>NSW</v>
      </c>
    </row>
    <row r="2849" spans="1:3">
      <c r="A2849" s="150">
        <v>1285</v>
      </c>
      <c r="B2849" s="150">
        <v>63</v>
      </c>
      <c r="C2849" s="149" t="str">
        <f t="shared" si="44"/>
        <v>NSW</v>
      </c>
    </row>
    <row r="2850" spans="1:3">
      <c r="A2850" s="150">
        <v>1286</v>
      </c>
      <c r="B2850" s="150">
        <v>63</v>
      </c>
      <c r="C2850" s="149" t="str">
        <f t="shared" si="44"/>
        <v>NSW</v>
      </c>
    </row>
    <row r="2851" spans="1:3">
      <c r="A2851" s="150">
        <v>1287</v>
      </c>
      <c r="B2851" s="150">
        <v>63</v>
      </c>
      <c r="C2851" s="149" t="str">
        <f t="shared" si="44"/>
        <v>NSW</v>
      </c>
    </row>
    <row r="2852" spans="1:3">
      <c r="A2852" s="150">
        <v>1288</v>
      </c>
      <c r="B2852" s="150">
        <v>63</v>
      </c>
      <c r="C2852" s="149" t="str">
        <f t="shared" si="44"/>
        <v>NSW</v>
      </c>
    </row>
    <row r="2853" spans="1:3">
      <c r="A2853" s="150">
        <v>1289</v>
      </c>
      <c r="B2853" s="150">
        <v>63</v>
      </c>
      <c r="C2853" s="149" t="str">
        <f t="shared" si="44"/>
        <v>NSW</v>
      </c>
    </row>
    <row r="2854" spans="1:3">
      <c r="A2854" s="150">
        <v>1290</v>
      </c>
      <c r="B2854" s="150">
        <v>63</v>
      </c>
      <c r="C2854" s="149" t="str">
        <f t="shared" si="44"/>
        <v>NSW</v>
      </c>
    </row>
    <row r="2855" spans="1:3">
      <c r="A2855" s="150">
        <v>1291</v>
      </c>
      <c r="B2855" s="150">
        <v>63</v>
      </c>
      <c r="C2855" s="149" t="str">
        <f t="shared" si="44"/>
        <v>NSW</v>
      </c>
    </row>
    <row r="2856" spans="1:3">
      <c r="A2856" s="150">
        <v>1292</v>
      </c>
      <c r="B2856" s="150">
        <v>63</v>
      </c>
      <c r="C2856" s="149" t="str">
        <f t="shared" si="44"/>
        <v>NSW</v>
      </c>
    </row>
    <row r="2857" spans="1:3">
      <c r="A2857" s="150">
        <v>1293</v>
      </c>
      <c r="B2857" s="150">
        <v>63</v>
      </c>
      <c r="C2857" s="149" t="str">
        <f t="shared" si="44"/>
        <v>NSW</v>
      </c>
    </row>
    <row r="2858" spans="1:3">
      <c r="A2858" s="150">
        <v>1294</v>
      </c>
      <c r="B2858" s="150">
        <v>63</v>
      </c>
      <c r="C2858" s="149" t="str">
        <f t="shared" si="44"/>
        <v>NSW</v>
      </c>
    </row>
    <row r="2859" spans="1:3">
      <c r="A2859" s="150">
        <v>1295</v>
      </c>
      <c r="B2859" s="150">
        <v>63</v>
      </c>
      <c r="C2859" s="149" t="str">
        <f t="shared" si="44"/>
        <v>NSW</v>
      </c>
    </row>
    <row r="2860" spans="1:3">
      <c r="A2860" s="150">
        <v>1296</v>
      </c>
      <c r="B2860" s="150">
        <v>63</v>
      </c>
      <c r="C2860" s="149" t="str">
        <f t="shared" si="44"/>
        <v>NSW</v>
      </c>
    </row>
    <row r="2861" spans="1:3">
      <c r="A2861" s="150">
        <v>1297</v>
      </c>
      <c r="B2861" s="150">
        <v>63</v>
      </c>
      <c r="C2861" s="149" t="str">
        <f t="shared" si="44"/>
        <v>NSW</v>
      </c>
    </row>
    <row r="2862" spans="1:3">
      <c r="A2862" s="150">
        <v>1298</v>
      </c>
      <c r="B2862" s="150">
        <v>63</v>
      </c>
      <c r="C2862" s="149" t="str">
        <f t="shared" si="44"/>
        <v>NSW</v>
      </c>
    </row>
    <row r="2863" spans="1:3">
      <c r="A2863" s="150">
        <v>1299</v>
      </c>
      <c r="B2863" s="150">
        <v>63</v>
      </c>
      <c r="C2863" s="149" t="str">
        <f t="shared" si="44"/>
        <v>NSW</v>
      </c>
    </row>
    <row r="2864" spans="1:3">
      <c r="A2864" s="150">
        <v>1300</v>
      </c>
      <c r="B2864" s="150">
        <v>63</v>
      </c>
      <c r="C2864" s="149" t="str">
        <f t="shared" si="44"/>
        <v>NSW</v>
      </c>
    </row>
    <row r="2865" spans="1:3">
      <c r="A2865" s="150">
        <v>1301</v>
      </c>
      <c r="B2865" s="150">
        <v>63</v>
      </c>
      <c r="C2865" s="149" t="str">
        <f t="shared" si="44"/>
        <v>NSW</v>
      </c>
    </row>
    <row r="2866" spans="1:3">
      <c r="A2866" s="150">
        <v>1302</v>
      </c>
      <c r="B2866" s="150">
        <v>63</v>
      </c>
      <c r="C2866" s="149" t="str">
        <f t="shared" si="44"/>
        <v>NSW</v>
      </c>
    </row>
    <row r="2867" spans="1:3">
      <c r="A2867" s="150">
        <v>1303</v>
      </c>
      <c r="B2867" s="150">
        <v>63</v>
      </c>
      <c r="C2867" s="149" t="str">
        <f t="shared" si="44"/>
        <v>NSW</v>
      </c>
    </row>
    <row r="2868" spans="1:3">
      <c r="A2868" s="150">
        <v>1304</v>
      </c>
      <c r="B2868" s="150">
        <v>63</v>
      </c>
      <c r="C2868" s="149" t="str">
        <f t="shared" si="44"/>
        <v>NSW</v>
      </c>
    </row>
    <row r="2869" spans="1:3">
      <c r="A2869" s="150">
        <v>1305</v>
      </c>
      <c r="B2869" s="150">
        <v>63</v>
      </c>
      <c r="C2869" s="149" t="str">
        <f t="shared" si="44"/>
        <v>NSW</v>
      </c>
    </row>
    <row r="2870" spans="1:3">
      <c r="A2870" s="150">
        <v>1306</v>
      </c>
      <c r="B2870" s="150">
        <v>63</v>
      </c>
      <c r="C2870" s="149" t="str">
        <f t="shared" si="44"/>
        <v>NSW</v>
      </c>
    </row>
    <row r="2871" spans="1:3">
      <c r="A2871" s="150">
        <v>1307</v>
      </c>
      <c r="B2871" s="150">
        <v>63</v>
      </c>
      <c r="C2871" s="149" t="str">
        <f t="shared" si="44"/>
        <v>NSW</v>
      </c>
    </row>
    <row r="2872" spans="1:3">
      <c r="A2872" s="150">
        <v>1308</v>
      </c>
      <c r="B2872" s="150">
        <v>63</v>
      </c>
      <c r="C2872" s="149" t="str">
        <f t="shared" si="44"/>
        <v>NSW</v>
      </c>
    </row>
    <row r="2873" spans="1:3">
      <c r="A2873" s="150">
        <v>1309</v>
      </c>
      <c r="B2873" s="150">
        <v>63</v>
      </c>
      <c r="C2873" s="149" t="str">
        <f t="shared" si="44"/>
        <v>NSW</v>
      </c>
    </row>
    <row r="2874" spans="1:3">
      <c r="A2874" s="150">
        <v>1310</v>
      </c>
      <c r="B2874" s="150">
        <v>63</v>
      </c>
      <c r="C2874" s="149" t="str">
        <f t="shared" si="44"/>
        <v>NSW</v>
      </c>
    </row>
    <row r="2875" spans="1:3">
      <c r="A2875" s="150">
        <v>1311</v>
      </c>
      <c r="B2875" s="150">
        <v>63</v>
      </c>
      <c r="C2875" s="149" t="str">
        <f t="shared" si="44"/>
        <v>NSW</v>
      </c>
    </row>
    <row r="2876" spans="1:3">
      <c r="A2876" s="150">
        <v>1312</v>
      </c>
      <c r="B2876" s="150">
        <v>63</v>
      </c>
      <c r="C2876" s="149" t="str">
        <f t="shared" si="44"/>
        <v>NSW</v>
      </c>
    </row>
    <row r="2877" spans="1:3">
      <c r="A2877" s="150">
        <v>1313</v>
      </c>
      <c r="B2877" s="150">
        <v>63</v>
      </c>
      <c r="C2877" s="149" t="str">
        <f t="shared" si="44"/>
        <v>NSW</v>
      </c>
    </row>
    <row r="2878" spans="1:3">
      <c r="A2878" s="150">
        <v>1314</v>
      </c>
      <c r="B2878" s="150">
        <v>63</v>
      </c>
      <c r="C2878" s="149" t="str">
        <f t="shared" si="44"/>
        <v>NSW</v>
      </c>
    </row>
    <row r="2879" spans="1:3">
      <c r="A2879" s="150">
        <v>1315</v>
      </c>
      <c r="B2879" s="150">
        <v>63</v>
      </c>
      <c r="C2879" s="149" t="str">
        <f t="shared" si="44"/>
        <v>NSW</v>
      </c>
    </row>
    <row r="2880" spans="1:3">
      <c r="A2880" s="150">
        <v>1316</v>
      </c>
      <c r="B2880" s="150">
        <v>63</v>
      </c>
      <c r="C2880" s="149" t="str">
        <f t="shared" si="44"/>
        <v>NSW</v>
      </c>
    </row>
    <row r="2881" spans="1:3">
      <c r="A2881" s="150">
        <v>1317</v>
      </c>
      <c r="B2881" s="150">
        <v>63</v>
      </c>
      <c r="C2881" s="149" t="str">
        <f t="shared" si="44"/>
        <v>NSW</v>
      </c>
    </row>
    <row r="2882" spans="1:3">
      <c r="A2882" s="150">
        <v>1318</v>
      </c>
      <c r="B2882" s="150">
        <v>63</v>
      </c>
      <c r="C2882" s="149" t="str">
        <f t="shared" ref="C2882:C2945" si="45">IF(OR(A2882&lt;=299,AND(A2882&lt;3000,A2882&gt;=1000)),"NSW",IF(AND(A2882&lt;=999,A2882&gt;=800),"NT",IF(OR(AND(A2882&lt;=8999,A2882&gt;=8000),AND(A2882&lt;=3999,A2882&gt;=3000)),"VIC",IF(OR(AND(A2882&lt;=9999,A2882&gt;=9000),AND(A2882&lt;=4999,A2882&gt;=4000)),"QLD",IF(AND(A2882&lt;=5999,A2882&gt;=5000),"SA",IF(AND(A2882&lt;=6999,A2882&gt;=6000),"WA","TAS"))))))</f>
        <v>NSW</v>
      </c>
    </row>
    <row r="2883" spans="1:3">
      <c r="A2883" s="150">
        <v>1319</v>
      </c>
      <c r="B2883" s="150">
        <v>63</v>
      </c>
      <c r="C2883" s="149" t="str">
        <f t="shared" si="45"/>
        <v>NSW</v>
      </c>
    </row>
    <row r="2884" spans="1:3">
      <c r="A2884" s="150">
        <v>1320</v>
      </c>
      <c r="B2884" s="150">
        <v>63</v>
      </c>
      <c r="C2884" s="149" t="str">
        <f t="shared" si="45"/>
        <v>NSW</v>
      </c>
    </row>
    <row r="2885" spans="1:3">
      <c r="A2885" s="150">
        <v>1321</v>
      </c>
      <c r="B2885" s="150">
        <v>63</v>
      </c>
      <c r="C2885" s="149" t="str">
        <f t="shared" si="45"/>
        <v>NSW</v>
      </c>
    </row>
    <row r="2886" spans="1:3">
      <c r="A2886" s="150">
        <v>1322</v>
      </c>
      <c r="B2886" s="150">
        <v>63</v>
      </c>
      <c r="C2886" s="149" t="str">
        <f t="shared" si="45"/>
        <v>NSW</v>
      </c>
    </row>
    <row r="2887" spans="1:3">
      <c r="A2887" s="150">
        <v>1323</v>
      </c>
      <c r="B2887" s="150">
        <v>63</v>
      </c>
      <c r="C2887" s="149" t="str">
        <f t="shared" si="45"/>
        <v>NSW</v>
      </c>
    </row>
    <row r="2888" spans="1:3">
      <c r="A2888" s="150">
        <v>1324</v>
      </c>
      <c r="B2888" s="150">
        <v>63</v>
      </c>
      <c r="C2888" s="149" t="str">
        <f t="shared" si="45"/>
        <v>NSW</v>
      </c>
    </row>
    <row r="2889" spans="1:3">
      <c r="A2889" s="150">
        <v>1325</v>
      </c>
      <c r="B2889" s="150">
        <v>63</v>
      </c>
      <c r="C2889" s="149" t="str">
        <f t="shared" si="45"/>
        <v>NSW</v>
      </c>
    </row>
    <row r="2890" spans="1:3">
      <c r="A2890" s="150">
        <v>1326</v>
      </c>
      <c r="B2890" s="150">
        <v>63</v>
      </c>
      <c r="C2890" s="149" t="str">
        <f t="shared" si="45"/>
        <v>NSW</v>
      </c>
    </row>
    <row r="2891" spans="1:3">
      <c r="A2891" s="150">
        <v>1327</v>
      </c>
      <c r="B2891" s="150">
        <v>63</v>
      </c>
      <c r="C2891" s="149" t="str">
        <f t="shared" si="45"/>
        <v>NSW</v>
      </c>
    </row>
    <row r="2892" spans="1:3">
      <c r="A2892" s="150">
        <v>1328</v>
      </c>
      <c r="B2892" s="150">
        <v>63</v>
      </c>
      <c r="C2892" s="149" t="str">
        <f t="shared" si="45"/>
        <v>NSW</v>
      </c>
    </row>
    <row r="2893" spans="1:3">
      <c r="A2893" s="150">
        <v>1329</v>
      </c>
      <c r="B2893" s="150">
        <v>63</v>
      </c>
      <c r="C2893" s="149" t="str">
        <f t="shared" si="45"/>
        <v>NSW</v>
      </c>
    </row>
    <row r="2894" spans="1:3">
      <c r="A2894" s="150">
        <v>1330</v>
      </c>
      <c r="B2894" s="150">
        <v>63</v>
      </c>
      <c r="C2894" s="149" t="str">
        <f t="shared" si="45"/>
        <v>NSW</v>
      </c>
    </row>
    <row r="2895" spans="1:3">
      <c r="A2895" s="150">
        <v>1331</v>
      </c>
      <c r="B2895" s="150">
        <v>63</v>
      </c>
      <c r="C2895" s="149" t="str">
        <f t="shared" si="45"/>
        <v>NSW</v>
      </c>
    </row>
    <row r="2896" spans="1:3">
      <c r="A2896" s="150">
        <v>1332</v>
      </c>
      <c r="B2896" s="150">
        <v>63</v>
      </c>
      <c r="C2896" s="149" t="str">
        <f t="shared" si="45"/>
        <v>NSW</v>
      </c>
    </row>
    <row r="2897" spans="1:3">
      <c r="A2897" s="150">
        <v>1333</v>
      </c>
      <c r="B2897" s="150">
        <v>63</v>
      </c>
      <c r="C2897" s="149" t="str">
        <f t="shared" si="45"/>
        <v>NSW</v>
      </c>
    </row>
    <row r="2898" spans="1:3">
      <c r="A2898" s="150">
        <v>1334</v>
      </c>
      <c r="B2898" s="150">
        <v>63</v>
      </c>
      <c r="C2898" s="149" t="str">
        <f t="shared" si="45"/>
        <v>NSW</v>
      </c>
    </row>
    <row r="2899" spans="1:3">
      <c r="A2899" s="150">
        <v>1335</v>
      </c>
      <c r="B2899" s="150">
        <v>63</v>
      </c>
      <c r="C2899" s="149" t="str">
        <f t="shared" si="45"/>
        <v>NSW</v>
      </c>
    </row>
    <row r="2900" spans="1:3">
      <c r="A2900" s="150">
        <v>1336</v>
      </c>
      <c r="B2900" s="150">
        <v>63</v>
      </c>
      <c r="C2900" s="149" t="str">
        <f t="shared" si="45"/>
        <v>NSW</v>
      </c>
    </row>
    <row r="2901" spans="1:3">
      <c r="A2901" s="150">
        <v>1337</v>
      </c>
      <c r="B2901" s="150">
        <v>63</v>
      </c>
      <c r="C2901" s="149" t="str">
        <f t="shared" si="45"/>
        <v>NSW</v>
      </c>
    </row>
    <row r="2902" spans="1:3">
      <c r="A2902" s="150">
        <v>1338</v>
      </c>
      <c r="B2902" s="150">
        <v>63</v>
      </c>
      <c r="C2902" s="149" t="str">
        <f t="shared" si="45"/>
        <v>NSW</v>
      </c>
    </row>
    <row r="2903" spans="1:3">
      <c r="A2903" s="150">
        <v>1339</v>
      </c>
      <c r="B2903" s="150">
        <v>63</v>
      </c>
      <c r="C2903" s="149" t="str">
        <f t="shared" si="45"/>
        <v>NSW</v>
      </c>
    </row>
    <row r="2904" spans="1:3">
      <c r="A2904" s="150">
        <v>1340</v>
      </c>
      <c r="B2904" s="150">
        <v>63</v>
      </c>
      <c r="C2904" s="149" t="str">
        <f t="shared" si="45"/>
        <v>NSW</v>
      </c>
    </row>
    <row r="2905" spans="1:3">
      <c r="A2905" s="150">
        <v>1341</v>
      </c>
      <c r="B2905" s="150">
        <v>63</v>
      </c>
      <c r="C2905" s="149" t="str">
        <f t="shared" si="45"/>
        <v>NSW</v>
      </c>
    </row>
    <row r="2906" spans="1:3">
      <c r="A2906" s="150">
        <v>1342</v>
      </c>
      <c r="B2906" s="150">
        <v>63</v>
      </c>
      <c r="C2906" s="149" t="str">
        <f t="shared" si="45"/>
        <v>NSW</v>
      </c>
    </row>
    <row r="2907" spans="1:3">
      <c r="A2907" s="150">
        <v>1343</v>
      </c>
      <c r="B2907" s="150">
        <v>63</v>
      </c>
      <c r="C2907" s="149" t="str">
        <f t="shared" si="45"/>
        <v>NSW</v>
      </c>
    </row>
    <row r="2908" spans="1:3">
      <c r="A2908" s="150">
        <v>1344</v>
      </c>
      <c r="B2908" s="150">
        <v>63</v>
      </c>
      <c r="C2908" s="149" t="str">
        <f t="shared" si="45"/>
        <v>NSW</v>
      </c>
    </row>
    <row r="2909" spans="1:3">
      <c r="A2909" s="150">
        <v>1345</v>
      </c>
      <c r="B2909" s="150">
        <v>63</v>
      </c>
      <c r="C2909" s="149" t="str">
        <f t="shared" si="45"/>
        <v>NSW</v>
      </c>
    </row>
    <row r="2910" spans="1:3">
      <c r="A2910" s="150">
        <v>1346</v>
      </c>
      <c r="B2910" s="150">
        <v>63</v>
      </c>
      <c r="C2910" s="149" t="str">
        <f t="shared" si="45"/>
        <v>NSW</v>
      </c>
    </row>
    <row r="2911" spans="1:3">
      <c r="A2911" s="150">
        <v>1347</v>
      </c>
      <c r="B2911" s="150">
        <v>63</v>
      </c>
      <c r="C2911" s="149" t="str">
        <f t="shared" si="45"/>
        <v>NSW</v>
      </c>
    </row>
    <row r="2912" spans="1:3">
      <c r="A2912" s="150">
        <v>1348</v>
      </c>
      <c r="B2912" s="150">
        <v>63</v>
      </c>
      <c r="C2912" s="149" t="str">
        <f t="shared" si="45"/>
        <v>NSW</v>
      </c>
    </row>
    <row r="2913" spans="1:3">
      <c r="A2913" s="150">
        <v>1349</v>
      </c>
      <c r="B2913" s="150">
        <v>63</v>
      </c>
      <c r="C2913" s="149" t="str">
        <f t="shared" si="45"/>
        <v>NSW</v>
      </c>
    </row>
    <row r="2914" spans="1:3">
      <c r="A2914" s="150">
        <v>1350</v>
      </c>
      <c r="B2914" s="150">
        <v>63</v>
      </c>
      <c r="C2914" s="149" t="str">
        <f t="shared" si="45"/>
        <v>NSW</v>
      </c>
    </row>
    <row r="2915" spans="1:3">
      <c r="A2915" s="150">
        <v>1355</v>
      </c>
      <c r="B2915" s="150">
        <v>63</v>
      </c>
      <c r="C2915" s="149" t="str">
        <f t="shared" si="45"/>
        <v>NSW</v>
      </c>
    </row>
    <row r="2916" spans="1:3">
      <c r="A2916" s="150">
        <v>1356</v>
      </c>
      <c r="B2916" s="150">
        <v>63</v>
      </c>
      <c r="C2916" s="149" t="str">
        <f t="shared" si="45"/>
        <v>NSW</v>
      </c>
    </row>
    <row r="2917" spans="1:3">
      <c r="A2917" s="150">
        <v>1357</v>
      </c>
      <c r="B2917" s="150">
        <v>63</v>
      </c>
      <c r="C2917" s="149" t="str">
        <f t="shared" si="45"/>
        <v>NSW</v>
      </c>
    </row>
    <row r="2918" spans="1:3">
      <c r="A2918" s="150">
        <v>1358</v>
      </c>
      <c r="B2918" s="150">
        <v>63</v>
      </c>
      <c r="C2918" s="149" t="str">
        <f t="shared" si="45"/>
        <v>NSW</v>
      </c>
    </row>
    <row r="2919" spans="1:3">
      <c r="A2919" s="150">
        <v>1359</v>
      </c>
      <c r="B2919" s="150">
        <v>63</v>
      </c>
      <c r="C2919" s="149" t="str">
        <f t="shared" si="45"/>
        <v>NSW</v>
      </c>
    </row>
    <row r="2920" spans="1:3">
      <c r="A2920" s="150">
        <v>1360</v>
      </c>
      <c r="B2920" s="150">
        <v>63</v>
      </c>
      <c r="C2920" s="149" t="str">
        <f t="shared" si="45"/>
        <v>NSW</v>
      </c>
    </row>
    <row r="2921" spans="1:3">
      <c r="A2921" s="150">
        <v>1362</v>
      </c>
      <c r="B2921" s="150">
        <v>63</v>
      </c>
      <c r="C2921" s="149" t="str">
        <f t="shared" si="45"/>
        <v>NSW</v>
      </c>
    </row>
    <row r="2922" spans="1:3">
      <c r="A2922" s="150">
        <v>1363</v>
      </c>
      <c r="B2922" s="150">
        <v>63</v>
      </c>
      <c r="C2922" s="149" t="str">
        <f t="shared" si="45"/>
        <v>NSW</v>
      </c>
    </row>
    <row r="2923" spans="1:3">
      <c r="A2923" s="150">
        <v>1400</v>
      </c>
      <c r="B2923" s="150">
        <v>63</v>
      </c>
      <c r="C2923" s="149" t="str">
        <f t="shared" si="45"/>
        <v>NSW</v>
      </c>
    </row>
    <row r="2924" spans="1:3">
      <c r="A2924" s="150">
        <v>1401</v>
      </c>
      <c r="B2924" s="150">
        <v>63</v>
      </c>
      <c r="C2924" s="149" t="str">
        <f t="shared" si="45"/>
        <v>NSW</v>
      </c>
    </row>
    <row r="2925" spans="1:3">
      <c r="A2925" s="150">
        <v>1402</v>
      </c>
      <c r="B2925" s="150">
        <v>63</v>
      </c>
      <c r="C2925" s="149" t="str">
        <f t="shared" si="45"/>
        <v>NSW</v>
      </c>
    </row>
    <row r="2926" spans="1:3">
      <c r="A2926" s="150">
        <v>1403</v>
      </c>
      <c r="B2926" s="150">
        <v>63</v>
      </c>
      <c r="C2926" s="149" t="str">
        <f t="shared" si="45"/>
        <v>NSW</v>
      </c>
    </row>
    <row r="2927" spans="1:3">
      <c r="A2927" s="150">
        <v>1404</v>
      </c>
      <c r="B2927" s="150">
        <v>63</v>
      </c>
      <c r="C2927" s="149" t="str">
        <f t="shared" si="45"/>
        <v>NSW</v>
      </c>
    </row>
    <row r="2928" spans="1:3">
      <c r="A2928" s="150">
        <v>1405</v>
      </c>
      <c r="B2928" s="150">
        <v>63</v>
      </c>
      <c r="C2928" s="149" t="str">
        <f t="shared" si="45"/>
        <v>NSW</v>
      </c>
    </row>
    <row r="2929" spans="1:3">
      <c r="A2929" s="150">
        <v>1406</v>
      </c>
      <c r="B2929" s="150">
        <v>63</v>
      </c>
      <c r="C2929" s="149" t="str">
        <f t="shared" si="45"/>
        <v>NSW</v>
      </c>
    </row>
    <row r="2930" spans="1:3">
      <c r="A2930" s="150">
        <v>1407</v>
      </c>
      <c r="B2930" s="150">
        <v>63</v>
      </c>
      <c r="C2930" s="149" t="str">
        <f t="shared" si="45"/>
        <v>NSW</v>
      </c>
    </row>
    <row r="2931" spans="1:3">
      <c r="A2931" s="150">
        <v>1408</v>
      </c>
      <c r="B2931" s="150">
        <v>63</v>
      </c>
      <c r="C2931" s="149" t="str">
        <f t="shared" si="45"/>
        <v>NSW</v>
      </c>
    </row>
    <row r="2932" spans="1:3">
      <c r="A2932" s="150">
        <v>1409</v>
      </c>
      <c r="B2932" s="150">
        <v>63</v>
      </c>
      <c r="C2932" s="149" t="str">
        <f t="shared" si="45"/>
        <v>NSW</v>
      </c>
    </row>
    <row r="2933" spans="1:3">
      <c r="A2933" s="150">
        <v>1410</v>
      </c>
      <c r="B2933" s="150">
        <v>63</v>
      </c>
      <c r="C2933" s="149" t="str">
        <f t="shared" si="45"/>
        <v>NSW</v>
      </c>
    </row>
    <row r="2934" spans="1:3">
      <c r="A2934" s="150">
        <v>1411</v>
      </c>
      <c r="B2934" s="150">
        <v>63</v>
      </c>
      <c r="C2934" s="149" t="str">
        <f t="shared" si="45"/>
        <v>NSW</v>
      </c>
    </row>
    <row r="2935" spans="1:3">
      <c r="A2935" s="150">
        <v>1412</v>
      </c>
      <c r="B2935" s="150">
        <v>63</v>
      </c>
      <c r="C2935" s="149" t="str">
        <f t="shared" si="45"/>
        <v>NSW</v>
      </c>
    </row>
    <row r="2936" spans="1:3">
      <c r="A2936" s="150">
        <v>1413</v>
      </c>
      <c r="B2936" s="150">
        <v>63</v>
      </c>
      <c r="C2936" s="149" t="str">
        <f t="shared" si="45"/>
        <v>NSW</v>
      </c>
    </row>
    <row r="2937" spans="1:3">
      <c r="A2937" s="150">
        <v>1414</v>
      </c>
      <c r="B2937" s="150">
        <v>63</v>
      </c>
      <c r="C2937" s="149" t="str">
        <f t="shared" si="45"/>
        <v>NSW</v>
      </c>
    </row>
    <row r="2938" spans="1:3">
      <c r="A2938" s="150">
        <v>1415</v>
      </c>
      <c r="B2938" s="150">
        <v>63</v>
      </c>
      <c r="C2938" s="149" t="str">
        <f t="shared" si="45"/>
        <v>NSW</v>
      </c>
    </row>
    <row r="2939" spans="1:3">
      <c r="A2939" s="150">
        <v>1416</v>
      </c>
      <c r="B2939" s="150">
        <v>63</v>
      </c>
      <c r="C2939" s="149" t="str">
        <f t="shared" si="45"/>
        <v>NSW</v>
      </c>
    </row>
    <row r="2940" spans="1:3">
      <c r="A2940" s="150">
        <v>1417</v>
      </c>
      <c r="B2940" s="150">
        <v>63</v>
      </c>
      <c r="C2940" s="149" t="str">
        <f t="shared" si="45"/>
        <v>NSW</v>
      </c>
    </row>
    <row r="2941" spans="1:3">
      <c r="A2941" s="150">
        <v>1418</v>
      </c>
      <c r="B2941" s="150">
        <v>63</v>
      </c>
      <c r="C2941" s="149" t="str">
        <f t="shared" si="45"/>
        <v>NSW</v>
      </c>
    </row>
    <row r="2942" spans="1:3">
      <c r="A2942" s="150">
        <v>1419</v>
      </c>
      <c r="B2942" s="150">
        <v>63</v>
      </c>
      <c r="C2942" s="149" t="str">
        <f t="shared" si="45"/>
        <v>NSW</v>
      </c>
    </row>
    <row r="2943" spans="1:3">
      <c r="A2943" s="150">
        <v>1420</v>
      </c>
      <c r="B2943" s="150">
        <v>63</v>
      </c>
      <c r="C2943" s="149" t="str">
        <f t="shared" si="45"/>
        <v>NSW</v>
      </c>
    </row>
    <row r="2944" spans="1:3">
      <c r="A2944" s="150">
        <v>1421</v>
      </c>
      <c r="B2944" s="150">
        <v>63</v>
      </c>
      <c r="C2944" s="149" t="str">
        <f t="shared" si="45"/>
        <v>NSW</v>
      </c>
    </row>
    <row r="2945" spans="1:3">
      <c r="A2945" s="150">
        <v>1422</v>
      </c>
      <c r="B2945" s="150">
        <v>63</v>
      </c>
      <c r="C2945" s="149" t="str">
        <f t="shared" si="45"/>
        <v>NSW</v>
      </c>
    </row>
    <row r="2946" spans="1:3">
      <c r="A2946" s="150">
        <v>1423</v>
      </c>
      <c r="B2946" s="150">
        <v>63</v>
      </c>
      <c r="C2946" s="149" t="str">
        <f t="shared" ref="C2946:C3009" si="46">IF(OR(A2946&lt;=299,AND(A2946&lt;3000,A2946&gt;=1000)),"NSW",IF(AND(A2946&lt;=999,A2946&gt;=800),"NT",IF(OR(AND(A2946&lt;=8999,A2946&gt;=8000),AND(A2946&lt;=3999,A2946&gt;=3000)),"VIC",IF(OR(AND(A2946&lt;=9999,A2946&gt;=9000),AND(A2946&lt;=4999,A2946&gt;=4000)),"QLD",IF(AND(A2946&lt;=5999,A2946&gt;=5000),"SA",IF(AND(A2946&lt;=6999,A2946&gt;=6000),"WA","TAS"))))))</f>
        <v>NSW</v>
      </c>
    </row>
    <row r="2947" spans="1:3">
      <c r="A2947" s="150">
        <v>1424</v>
      </c>
      <c r="B2947" s="150">
        <v>63</v>
      </c>
      <c r="C2947" s="149" t="str">
        <f t="shared" si="46"/>
        <v>NSW</v>
      </c>
    </row>
    <row r="2948" spans="1:3">
      <c r="A2948" s="150">
        <v>1425</v>
      </c>
      <c r="B2948" s="150">
        <v>63</v>
      </c>
      <c r="C2948" s="149" t="str">
        <f t="shared" si="46"/>
        <v>NSW</v>
      </c>
    </row>
    <row r="2949" spans="1:3">
      <c r="A2949" s="150">
        <v>1426</v>
      </c>
      <c r="B2949" s="150">
        <v>63</v>
      </c>
      <c r="C2949" s="149" t="str">
        <f t="shared" si="46"/>
        <v>NSW</v>
      </c>
    </row>
    <row r="2950" spans="1:3">
      <c r="A2950" s="150">
        <v>1427</v>
      </c>
      <c r="B2950" s="150">
        <v>63</v>
      </c>
      <c r="C2950" s="149" t="str">
        <f t="shared" si="46"/>
        <v>NSW</v>
      </c>
    </row>
    <row r="2951" spans="1:3">
      <c r="A2951" s="150">
        <v>1428</v>
      </c>
      <c r="B2951" s="150">
        <v>63</v>
      </c>
      <c r="C2951" s="149" t="str">
        <f t="shared" si="46"/>
        <v>NSW</v>
      </c>
    </row>
    <row r="2952" spans="1:3">
      <c r="A2952" s="150">
        <v>1429</v>
      </c>
      <c r="B2952" s="150">
        <v>63</v>
      </c>
      <c r="C2952" s="149" t="str">
        <f t="shared" si="46"/>
        <v>NSW</v>
      </c>
    </row>
    <row r="2953" spans="1:3">
      <c r="A2953" s="150">
        <v>1430</v>
      </c>
      <c r="B2953" s="150">
        <v>63</v>
      </c>
      <c r="C2953" s="149" t="str">
        <f t="shared" si="46"/>
        <v>NSW</v>
      </c>
    </row>
    <row r="2954" spans="1:3">
      <c r="A2954" s="150">
        <v>1431</v>
      </c>
      <c r="B2954" s="150">
        <v>63</v>
      </c>
      <c r="C2954" s="149" t="str">
        <f t="shared" si="46"/>
        <v>NSW</v>
      </c>
    </row>
    <row r="2955" spans="1:3">
      <c r="A2955" s="150">
        <v>1432</v>
      </c>
      <c r="B2955" s="150">
        <v>63</v>
      </c>
      <c r="C2955" s="149" t="str">
        <f t="shared" si="46"/>
        <v>NSW</v>
      </c>
    </row>
    <row r="2956" spans="1:3">
      <c r="A2956" s="150">
        <v>1433</v>
      </c>
      <c r="B2956" s="150">
        <v>63</v>
      </c>
      <c r="C2956" s="149" t="str">
        <f t="shared" si="46"/>
        <v>NSW</v>
      </c>
    </row>
    <row r="2957" spans="1:3">
      <c r="A2957" s="150">
        <v>1434</v>
      </c>
      <c r="B2957" s="150">
        <v>63</v>
      </c>
      <c r="C2957" s="149" t="str">
        <f t="shared" si="46"/>
        <v>NSW</v>
      </c>
    </row>
    <row r="2958" spans="1:3">
      <c r="A2958" s="150">
        <v>1435</v>
      </c>
      <c r="B2958" s="150">
        <v>63</v>
      </c>
      <c r="C2958" s="149" t="str">
        <f t="shared" si="46"/>
        <v>NSW</v>
      </c>
    </row>
    <row r="2959" spans="1:3">
      <c r="A2959" s="150">
        <v>1436</v>
      </c>
      <c r="B2959" s="150">
        <v>63</v>
      </c>
      <c r="C2959" s="149" t="str">
        <f t="shared" si="46"/>
        <v>NSW</v>
      </c>
    </row>
    <row r="2960" spans="1:3">
      <c r="A2960" s="150">
        <v>1437</v>
      </c>
      <c r="B2960" s="150">
        <v>63</v>
      </c>
      <c r="C2960" s="149" t="str">
        <f t="shared" si="46"/>
        <v>NSW</v>
      </c>
    </row>
    <row r="2961" spans="1:3">
      <c r="A2961" s="150">
        <v>1438</v>
      </c>
      <c r="B2961" s="150">
        <v>63</v>
      </c>
      <c r="C2961" s="149" t="str">
        <f t="shared" si="46"/>
        <v>NSW</v>
      </c>
    </row>
    <row r="2962" spans="1:3">
      <c r="A2962" s="150">
        <v>1439</v>
      </c>
      <c r="B2962" s="150">
        <v>63</v>
      </c>
      <c r="C2962" s="149" t="str">
        <f t="shared" si="46"/>
        <v>NSW</v>
      </c>
    </row>
    <row r="2963" spans="1:3">
      <c r="A2963" s="150">
        <v>1440</v>
      </c>
      <c r="B2963" s="150">
        <v>63</v>
      </c>
      <c r="C2963" s="149" t="str">
        <f t="shared" si="46"/>
        <v>NSW</v>
      </c>
    </row>
    <row r="2964" spans="1:3">
      <c r="A2964" s="150">
        <v>1441</v>
      </c>
      <c r="B2964" s="150">
        <v>63</v>
      </c>
      <c r="C2964" s="149" t="str">
        <f t="shared" si="46"/>
        <v>NSW</v>
      </c>
    </row>
    <row r="2965" spans="1:3">
      <c r="A2965" s="150">
        <v>1442</v>
      </c>
      <c r="B2965" s="150">
        <v>63</v>
      </c>
      <c r="C2965" s="149" t="str">
        <f t="shared" si="46"/>
        <v>NSW</v>
      </c>
    </row>
    <row r="2966" spans="1:3">
      <c r="A2966" s="150">
        <v>1443</v>
      </c>
      <c r="B2966" s="150">
        <v>63</v>
      </c>
      <c r="C2966" s="149" t="str">
        <f t="shared" si="46"/>
        <v>NSW</v>
      </c>
    </row>
    <row r="2967" spans="1:3">
      <c r="A2967" s="150">
        <v>1444</v>
      </c>
      <c r="B2967" s="150">
        <v>63</v>
      </c>
      <c r="C2967" s="149" t="str">
        <f t="shared" si="46"/>
        <v>NSW</v>
      </c>
    </row>
    <row r="2968" spans="1:3">
      <c r="A2968" s="150">
        <v>1445</v>
      </c>
      <c r="B2968" s="150">
        <v>63</v>
      </c>
      <c r="C2968" s="149" t="str">
        <f t="shared" si="46"/>
        <v>NSW</v>
      </c>
    </row>
    <row r="2969" spans="1:3">
      <c r="A2969" s="150">
        <v>1450</v>
      </c>
      <c r="B2969" s="150">
        <v>63</v>
      </c>
      <c r="C2969" s="149" t="str">
        <f t="shared" si="46"/>
        <v>NSW</v>
      </c>
    </row>
    <row r="2970" spans="1:3">
      <c r="A2970" s="150">
        <v>1452</v>
      </c>
      <c r="B2970" s="150">
        <v>63</v>
      </c>
      <c r="C2970" s="149" t="str">
        <f t="shared" si="46"/>
        <v>NSW</v>
      </c>
    </row>
    <row r="2971" spans="1:3">
      <c r="A2971" s="150">
        <v>1453</v>
      </c>
      <c r="B2971" s="150">
        <v>63</v>
      </c>
      <c r="C2971" s="149" t="str">
        <f t="shared" si="46"/>
        <v>NSW</v>
      </c>
    </row>
    <row r="2972" spans="1:3">
      <c r="A2972" s="150">
        <v>1454</v>
      </c>
      <c r="B2972" s="150">
        <v>63</v>
      </c>
      <c r="C2972" s="149" t="str">
        <f t="shared" si="46"/>
        <v>NSW</v>
      </c>
    </row>
    <row r="2973" spans="1:3">
      <c r="A2973" s="150">
        <v>1455</v>
      </c>
      <c r="B2973" s="150">
        <v>63</v>
      </c>
      <c r="C2973" s="149" t="str">
        <f t="shared" si="46"/>
        <v>NSW</v>
      </c>
    </row>
    <row r="2974" spans="1:3">
      <c r="A2974" s="150">
        <v>1456</v>
      </c>
      <c r="B2974" s="150">
        <v>63</v>
      </c>
      <c r="C2974" s="149" t="str">
        <f t="shared" si="46"/>
        <v>NSW</v>
      </c>
    </row>
    <row r="2975" spans="1:3">
      <c r="A2975" s="150">
        <v>1457</v>
      </c>
      <c r="B2975" s="150">
        <v>63</v>
      </c>
      <c r="C2975" s="149" t="str">
        <f t="shared" si="46"/>
        <v>NSW</v>
      </c>
    </row>
    <row r="2976" spans="1:3">
      <c r="A2976" s="150">
        <v>1458</v>
      </c>
      <c r="B2976" s="150">
        <v>63</v>
      </c>
      <c r="C2976" s="149" t="str">
        <f t="shared" si="46"/>
        <v>NSW</v>
      </c>
    </row>
    <row r="2977" spans="1:3">
      <c r="A2977" s="150">
        <v>1459</v>
      </c>
      <c r="B2977" s="150">
        <v>63</v>
      </c>
      <c r="C2977" s="149" t="str">
        <f t="shared" si="46"/>
        <v>NSW</v>
      </c>
    </row>
    <row r="2978" spans="1:3">
      <c r="A2978" s="150">
        <v>1460</v>
      </c>
      <c r="B2978" s="150">
        <v>63</v>
      </c>
      <c r="C2978" s="149" t="str">
        <f t="shared" si="46"/>
        <v>NSW</v>
      </c>
    </row>
    <row r="2979" spans="1:3">
      <c r="A2979" s="150">
        <v>1461</v>
      </c>
      <c r="B2979" s="150">
        <v>63</v>
      </c>
      <c r="C2979" s="149" t="str">
        <f t="shared" si="46"/>
        <v>NSW</v>
      </c>
    </row>
    <row r="2980" spans="1:3">
      <c r="A2980" s="150">
        <v>1462</v>
      </c>
      <c r="B2980" s="150">
        <v>63</v>
      </c>
      <c r="C2980" s="149" t="str">
        <f t="shared" si="46"/>
        <v>NSW</v>
      </c>
    </row>
    <row r="2981" spans="1:3">
      <c r="A2981" s="150">
        <v>1463</v>
      </c>
      <c r="B2981" s="150">
        <v>63</v>
      </c>
      <c r="C2981" s="149" t="str">
        <f t="shared" si="46"/>
        <v>NSW</v>
      </c>
    </row>
    <row r="2982" spans="1:3">
      <c r="A2982" s="150">
        <v>1465</v>
      </c>
      <c r="B2982" s="150">
        <v>63</v>
      </c>
      <c r="C2982" s="149" t="str">
        <f t="shared" si="46"/>
        <v>NSW</v>
      </c>
    </row>
    <row r="2983" spans="1:3">
      <c r="A2983" s="150">
        <v>1467</v>
      </c>
      <c r="B2983" s="150">
        <v>63</v>
      </c>
      <c r="C2983" s="149" t="str">
        <f t="shared" si="46"/>
        <v>NSW</v>
      </c>
    </row>
    <row r="2984" spans="1:3">
      <c r="A2984" s="150">
        <v>1468</v>
      </c>
      <c r="B2984" s="150">
        <v>63</v>
      </c>
      <c r="C2984" s="149" t="str">
        <f t="shared" si="46"/>
        <v>NSW</v>
      </c>
    </row>
    <row r="2985" spans="1:3">
      <c r="A2985" s="150">
        <v>1470</v>
      </c>
      <c r="B2985" s="150">
        <v>63</v>
      </c>
      <c r="C2985" s="149" t="str">
        <f t="shared" si="46"/>
        <v>NSW</v>
      </c>
    </row>
    <row r="2986" spans="1:3">
      <c r="A2986" s="150">
        <v>1472</v>
      </c>
      <c r="B2986" s="150">
        <v>63</v>
      </c>
      <c r="C2986" s="149" t="str">
        <f t="shared" si="46"/>
        <v>NSW</v>
      </c>
    </row>
    <row r="2987" spans="1:3">
      <c r="A2987" s="150">
        <v>1474</v>
      </c>
      <c r="B2987" s="150">
        <v>63</v>
      </c>
      <c r="C2987" s="149" t="str">
        <f t="shared" si="46"/>
        <v>NSW</v>
      </c>
    </row>
    <row r="2988" spans="1:3">
      <c r="A2988" s="150">
        <v>1475</v>
      </c>
      <c r="B2988" s="150">
        <v>63</v>
      </c>
      <c r="C2988" s="149" t="str">
        <f t="shared" si="46"/>
        <v>NSW</v>
      </c>
    </row>
    <row r="2989" spans="1:3">
      <c r="A2989" s="150">
        <v>1476</v>
      </c>
      <c r="B2989" s="150">
        <v>63</v>
      </c>
      <c r="C2989" s="149" t="str">
        <f t="shared" si="46"/>
        <v>NSW</v>
      </c>
    </row>
    <row r="2990" spans="1:3">
      <c r="A2990" s="150">
        <v>1477</v>
      </c>
      <c r="B2990" s="150">
        <v>63</v>
      </c>
      <c r="C2990" s="149" t="str">
        <f t="shared" si="46"/>
        <v>NSW</v>
      </c>
    </row>
    <row r="2991" spans="1:3">
      <c r="A2991" s="150">
        <v>1478</v>
      </c>
      <c r="B2991" s="150">
        <v>63</v>
      </c>
      <c r="C2991" s="149" t="str">
        <f t="shared" si="46"/>
        <v>NSW</v>
      </c>
    </row>
    <row r="2992" spans="1:3">
      <c r="A2992" s="150">
        <v>1479</v>
      </c>
      <c r="B2992" s="150">
        <v>63</v>
      </c>
      <c r="C2992" s="149" t="str">
        <f t="shared" si="46"/>
        <v>NSW</v>
      </c>
    </row>
    <row r="2993" spans="1:3">
      <c r="A2993" s="150">
        <v>1480</v>
      </c>
      <c r="B2993" s="150">
        <v>63</v>
      </c>
      <c r="C2993" s="149" t="str">
        <f t="shared" si="46"/>
        <v>NSW</v>
      </c>
    </row>
    <row r="2994" spans="1:3">
      <c r="A2994" s="150">
        <v>1481</v>
      </c>
      <c r="B2994" s="150">
        <v>63</v>
      </c>
      <c r="C2994" s="149" t="str">
        <f t="shared" si="46"/>
        <v>NSW</v>
      </c>
    </row>
    <row r="2995" spans="1:3">
      <c r="A2995" s="150">
        <v>1482</v>
      </c>
      <c r="B2995" s="150">
        <v>63</v>
      </c>
      <c r="C2995" s="149" t="str">
        <f t="shared" si="46"/>
        <v>NSW</v>
      </c>
    </row>
    <row r="2996" spans="1:3">
      <c r="A2996" s="150">
        <v>1484</v>
      </c>
      <c r="B2996" s="150">
        <v>63</v>
      </c>
      <c r="C2996" s="149" t="str">
        <f t="shared" si="46"/>
        <v>NSW</v>
      </c>
    </row>
    <row r="2997" spans="1:3">
      <c r="A2997" s="150">
        <v>1485</v>
      </c>
      <c r="B2997" s="150">
        <v>63</v>
      </c>
      <c r="C2997" s="149" t="str">
        <f t="shared" si="46"/>
        <v>NSW</v>
      </c>
    </row>
    <row r="2998" spans="1:3">
      <c r="A2998" s="150">
        <v>1487</v>
      </c>
      <c r="B2998" s="150">
        <v>63</v>
      </c>
      <c r="C2998" s="149" t="str">
        <f t="shared" si="46"/>
        <v>NSW</v>
      </c>
    </row>
    <row r="2999" spans="1:3">
      <c r="A2999" s="150">
        <v>1490</v>
      </c>
      <c r="B2999" s="150">
        <v>63</v>
      </c>
      <c r="C2999" s="149" t="str">
        <f t="shared" si="46"/>
        <v>NSW</v>
      </c>
    </row>
    <row r="3000" spans="1:3">
      <c r="A3000" s="150">
        <v>1493</v>
      </c>
      <c r="B3000" s="150">
        <v>63</v>
      </c>
      <c r="C3000" s="149" t="str">
        <f t="shared" si="46"/>
        <v>NSW</v>
      </c>
    </row>
    <row r="3001" spans="1:3">
      <c r="A3001" s="150">
        <v>1495</v>
      </c>
      <c r="B3001" s="150">
        <v>63</v>
      </c>
      <c r="C3001" s="149" t="str">
        <f t="shared" si="46"/>
        <v>NSW</v>
      </c>
    </row>
    <row r="3002" spans="1:3">
      <c r="A3002" s="150">
        <v>1499</v>
      </c>
      <c r="B3002" s="150">
        <v>63</v>
      </c>
      <c r="C3002" s="149" t="str">
        <f t="shared" si="46"/>
        <v>NSW</v>
      </c>
    </row>
    <row r="3003" spans="1:3">
      <c r="A3003" s="150">
        <v>1502</v>
      </c>
      <c r="B3003" s="150">
        <v>63</v>
      </c>
      <c r="C3003" s="149" t="str">
        <f t="shared" si="46"/>
        <v>NSW</v>
      </c>
    </row>
    <row r="3004" spans="1:3">
      <c r="A3004" s="150">
        <v>1503</v>
      </c>
      <c r="B3004" s="150">
        <v>63</v>
      </c>
      <c r="C3004" s="149" t="str">
        <f t="shared" si="46"/>
        <v>NSW</v>
      </c>
    </row>
    <row r="3005" spans="1:3">
      <c r="A3005" s="150">
        <v>1504</v>
      </c>
      <c r="B3005" s="150">
        <v>63</v>
      </c>
      <c r="C3005" s="149" t="str">
        <f t="shared" si="46"/>
        <v>NSW</v>
      </c>
    </row>
    <row r="3006" spans="1:3">
      <c r="A3006" s="150">
        <v>1505</v>
      </c>
      <c r="B3006" s="150">
        <v>63</v>
      </c>
      <c r="C3006" s="149" t="str">
        <f t="shared" si="46"/>
        <v>NSW</v>
      </c>
    </row>
    <row r="3007" spans="1:3">
      <c r="A3007" s="150">
        <v>1506</v>
      </c>
      <c r="B3007" s="150">
        <v>63</v>
      </c>
      <c r="C3007" s="149" t="str">
        <f t="shared" si="46"/>
        <v>NSW</v>
      </c>
    </row>
    <row r="3008" spans="1:3">
      <c r="A3008" s="150">
        <v>1507</v>
      </c>
      <c r="B3008" s="150">
        <v>63</v>
      </c>
      <c r="C3008" s="149" t="str">
        <f t="shared" si="46"/>
        <v>NSW</v>
      </c>
    </row>
    <row r="3009" spans="1:3">
      <c r="A3009" s="150">
        <v>1508</v>
      </c>
      <c r="B3009" s="150">
        <v>63</v>
      </c>
      <c r="C3009" s="149" t="str">
        <f t="shared" si="46"/>
        <v>NSW</v>
      </c>
    </row>
    <row r="3010" spans="1:3">
      <c r="A3010" s="150">
        <v>1509</v>
      </c>
      <c r="B3010" s="150">
        <v>63</v>
      </c>
      <c r="C3010" s="149" t="str">
        <f t="shared" ref="C3010:C3073" si="47">IF(OR(A3010&lt;=299,AND(A3010&lt;3000,A3010&gt;=1000)),"NSW",IF(AND(A3010&lt;=999,A3010&gt;=800),"NT",IF(OR(AND(A3010&lt;=8999,A3010&gt;=8000),AND(A3010&lt;=3999,A3010&gt;=3000)),"VIC",IF(OR(AND(A3010&lt;=9999,A3010&gt;=9000),AND(A3010&lt;=4999,A3010&gt;=4000)),"QLD",IF(AND(A3010&lt;=5999,A3010&gt;=5000),"SA",IF(AND(A3010&lt;=6999,A3010&gt;=6000),"WA","TAS"))))))</f>
        <v>NSW</v>
      </c>
    </row>
    <row r="3011" spans="1:3">
      <c r="A3011" s="150">
        <v>1510</v>
      </c>
      <c r="B3011" s="150">
        <v>63</v>
      </c>
      <c r="C3011" s="149" t="str">
        <f t="shared" si="47"/>
        <v>NSW</v>
      </c>
    </row>
    <row r="3012" spans="1:3">
      <c r="A3012" s="150">
        <v>1511</v>
      </c>
      <c r="B3012" s="150">
        <v>63</v>
      </c>
      <c r="C3012" s="149" t="str">
        <f t="shared" si="47"/>
        <v>NSW</v>
      </c>
    </row>
    <row r="3013" spans="1:3">
      <c r="A3013" s="150">
        <v>1515</v>
      </c>
      <c r="B3013" s="150">
        <v>63</v>
      </c>
      <c r="C3013" s="149" t="str">
        <f t="shared" si="47"/>
        <v>NSW</v>
      </c>
    </row>
    <row r="3014" spans="1:3">
      <c r="A3014" s="150">
        <v>1516</v>
      </c>
      <c r="B3014" s="150">
        <v>63</v>
      </c>
      <c r="C3014" s="149" t="str">
        <f t="shared" si="47"/>
        <v>NSW</v>
      </c>
    </row>
    <row r="3015" spans="1:3">
      <c r="A3015" s="150">
        <v>1517</v>
      </c>
      <c r="B3015" s="150">
        <v>63</v>
      </c>
      <c r="C3015" s="149" t="str">
        <f t="shared" si="47"/>
        <v>NSW</v>
      </c>
    </row>
    <row r="3016" spans="1:3">
      <c r="A3016" s="150">
        <v>1544</v>
      </c>
      <c r="B3016" s="150">
        <v>63</v>
      </c>
      <c r="C3016" s="149" t="str">
        <f t="shared" si="47"/>
        <v>NSW</v>
      </c>
    </row>
    <row r="3017" spans="1:3">
      <c r="A3017" s="150">
        <v>1545</v>
      </c>
      <c r="B3017" s="150">
        <v>63</v>
      </c>
      <c r="C3017" s="149" t="str">
        <f t="shared" si="47"/>
        <v>NSW</v>
      </c>
    </row>
    <row r="3018" spans="1:3">
      <c r="A3018" s="150">
        <v>1546</v>
      </c>
      <c r="B3018" s="150">
        <v>63</v>
      </c>
      <c r="C3018" s="149" t="str">
        <f t="shared" si="47"/>
        <v>NSW</v>
      </c>
    </row>
    <row r="3019" spans="1:3">
      <c r="A3019" s="150">
        <v>1547</v>
      </c>
      <c r="B3019" s="150">
        <v>63</v>
      </c>
      <c r="C3019" s="149" t="str">
        <f t="shared" si="47"/>
        <v>NSW</v>
      </c>
    </row>
    <row r="3020" spans="1:3">
      <c r="A3020" s="150">
        <v>1549</v>
      </c>
      <c r="B3020" s="150">
        <v>63</v>
      </c>
      <c r="C3020" s="149" t="str">
        <f t="shared" si="47"/>
        <v>NSW</v>
      </c>
    </row>
    <row r="3021" spans="1:3">
      <c r="A3021" s="150">
        <v>1550</v>
      </c>
      <c r="B3021" s="150">
        <v>63</v>
      </c>
      <c r="C3021" s="149" t="str">
        <f t="shared" si="47"/>
        <v>NSW</v>
      </c>
    </row>
    <row r="3022" spans="1:3">
      <c r="A3022" s="150">
        <v>1551</v>
      </c>
      <c r="B3022" s="150">
        <v>63</v>
      </c>
      <c r="C3022" s="149" t="str">
        <f t="shared" si="47"/>
        <v>NSW</v>
      </c>
    </row>
    <row r="3023" spans="1:3">
      <c r="A3023" s="150">
        <v>1552</v>
      </c>
      <c r="B3023" s="150">
        <v>63</v>
      </c>
      <c r="C3023" s="149" t="str">
        <f t="shared" si="47"/>
        <v>NSW</v>
      </c>
    </row>
    <row r="3024" spans="1:3">
      <c r="A3024" s="150">
        <v>1553</v>
      </c>
      <c r="B3024" s="150">
        <v>63</v>
      </c>
      <c r="C3024" s="149" t="str">
        <f t="shared" si="47"/>
        <v>NSW</v>
      </c>
    </row>
    <row r="3025" spans="1:3">
      <c r="A3025" s="150">
        <v>1554</v>
      </c>
      <c r="B3025" s="150">
        <v>63</v>
      </c>
      <c r="C3025" s="149" t="str">
        <f t="shared" si="47"/>
        <v>NSW</v>
      </c>
    </row>
    <row r="3026" spans="1:3">
      <c r="A3026" s="150">
        <v>1555</v>
      </c>
      <c r="B3026" s="150">
        <v>63</v>
      </c>
      <c r="C3026" s="149" t="str">
        <f t="shared" si="47"/>
        <v>NSW</v>
      </c>
    </row>
    <row r="3027" spans="1:3">
      <c r="A3027" s="150">
        <v>1556</v>
      </c>
      <c r="B3027" s="150">
        <v>63</v>
      </c>
      <c r="C3027" s="149" t="str">
        <f t="shared" si="47"/>
        <v>NSW</v>
      </c>
    </row>
    <row r="3028" spans="1:3">
      <c r="A3028" s="150">
        <v>1557</v>
      </c>
      <c r="B3028" s="150">
        <v>63</v>
      </c>
      <c r="C3028" s="149" t="str">
        <f t="shared" si="47"/>
        <v>NSW</v>
      </c>
    </row>
    <row r="3029" spans="1:3">
      <c r="A3029" s="150">
        <v>1558</v>
      </c>
      <c r="B3029" s="150">
        <v>63</v>
      </c>
      <c r="C3029" s="149" t="str">
        <f t="shared" si="47"/>
        <v>NSW</v>
      </c>
    </row>
    <row r="3030" spans="1:3">
      <c r="A3030" s="150">
        <v>1559</v>
      </c>
      <c r="B3030" s="150">
        <v>63</v>
      </c>
      <c r="C3030" s="149" t="str">
        <f t="shared" si="47"/>
        <v>NSW</v>
      </c>
    </row>
    <row r="3031" spans="1:3">
      <c r="A3031" s="150">
        <v>1560</v>
      </c>
      <c r="B3031" s="150">
        <v>63</v>
      </c>
      <c r="C3031" s="149" t="str">
        <f t="shared" si="47"/>
        <v>NSW</v>
      </c>
    </row>
    <row r="3032" spans="1:3">
      <c r="A3032" s="150">
        <v>1565</v>
      </c>
      <c r="B3032" s="150">
        <v>63</v>
      </c>
      <c r="C3032" s="149" t="str">
        <f t="shared" si="47"/>
        <v>NSW</v>
      </c>
    </row>
    <row r="3033" spans="1:3">
      <c r="A3033" s="150">
        <v>1570</v>
      </c>
      <c r="B3033" s="150">
        <v>63</v>
      </c>
      <c r="C3033" s="149" t="str">
        <f t="shared" si="47"/>
        <v>NSW</v>
      </c>
    </row>
    <row r="3034" spans="1:3">
      <c r="A3034" s="150">
        <v>1571</v>
      </c>
      <c r="B3034" s="150">
        <v>63</v>
      </c>
      <c r="C3034" s="149" t="str">
        <f t="shared" si="47"/>
        <v>NSW</v>
      </c>
    </row>
    <row r="3035" spans="1:3">
      <c r="A3035" s="150">
        <v>1581</v>
      </c>
      <c r="B3035" s="150">
        <v>63</v>
      </c>
      <c r="C3035" s="149" t="str">
        <f t="shared" si="47"/>
        <v>NSW</v>
      </c>
    </row>
    <row r="3036" spans="1:3">
      <c r="A3036" s="150">
        <v>1582</v>
      </c>
      <c r="B3036" s="150">
        <v>63</v>
      </c>
      <c r="C3036" s="149" t="str">
        <f t="shared" si="47"/>
        <v>NSW</v>
      </c>
    </row>
    <row r="3037" spans="1:3">
      <c r="A3037" s="150">
        <v>1583</v>
      </c>
      <c r="B3037" s="150">
        <v>63</v>
      </c>
      <c r="C3037" s="149" t="str">
        <f t="shared" si="47"/>
        <v>NSW</v>
      </c>
    </row>
    <row r="3038" spans="1:3">
      <c r="A3038" s="150">
        <v>1584</v>
      </c>
      <c r="B3038" s="150">
        <v>63</v>
      </c>
      <c r="C3038" s="149" t="str">
        <f t="shared" si="47"/>
        <v>NSW</v>
      </c>
    </row>
    <row r="3039" spans="1:3">
      <c r="A3039" s="150">
        <v>1585</v>
      </c>
      <c r="B3039" s="150">
        <v>63</v>
      </c>
      <c r="C3039" s="149" t="str">
        <f t="shared" si="47"/>
        <v>NSW</v>
      </c>
    </row>
    <row r="3040" spans="1:3">
      <c r="A3040" s="150">
        <v>1586</v>
      </c>
      <c r="B3040" s="150">
        <v>63</v>
      </c>
      <c r="C3040" s="149" t="str">
        <f t="shared" si="47"/>
        <v>NSW</v>
      </c>
    </row>
    <row r="3041" spans="1:3">
      <c r="A3041" s="150">
        <v>1587</v>
      </c>
      <c r="B3041" s="150">
        <v>63</v>
      </c>
      <c r="C3041" s="149" t="str">
        <f t="shared" si="47"/>
        <v>NSW</v>
      </c>
    </row>
    <row r="3042" spans="1:3">
      <c r="A3042" s="150">
        <v>1588</v>
      </c>
      <c r="B3042" s="150">
        <v>63</v>
      </c>
      <c r="C3042" s="149" t="str">
        <f t="shared" si="47"/>
        <v>NSW</v>
      </c>
    </row>
    <row r="3043" spans="1:3">
      <c r="A3043" s="150">
        <v>1589</v>
      </c>
      <c r="B3043" s="150">
        <v>63</v>
      </c>
      <c r="C3043" s="149" t="str">
        <f t="shared" si="47"/>
        <v>NSW</v>
      </c>
    </row>
    <row r="3044" spans="1:3">
      <c r="A3044" s="150">
        <v>1590</v>
      </c>
      <c r="B3044" s="150">
        <v>63</v>
      </c>
      <c r="C3044" s="149" t="str">
        <f t="shared" si="47"/>
        <v>NSW</v>
      </c>
    </row>
    <row r="3045" spans="1:3">
      <c r="A3045" s="150">
        <v>1595</v>
      </c>
      <c r="B3045" s="150">
        <v>63</v>
      </c>
      <c r="C3045" s="149" t="str">
        <f t="shared" si="47"/>
        <v>NSW</v>
      </c>
    </row>
    <row r="3046" spans="1:3">
      <c r="A3046" s="150">
        <v>1596</v>
      </c>
      <c r="B3046" s="150">
        <v>63</v>
      </c>
      <c r="C3046" s="149" t="str">
        <f t="shared" si="47"/>
        <v>NSW</v>
      </c>
    </row>
    <row r="3047" spans="1:3">
      <c r="A3047" s="150">
        <v>1597</v>
      </c>
      <c r="B3047" s="150">
        <v>63</v>
      </c>
      <c r="C3047" s="149" t="str">
        <f t="shared" si="47"/>
        <v>NSW</v>
      </c>
    </row>
    <row r="3048" spans="1:3">
      <c r="A3048" s="150">
        <v>1598</v>
      </c>
      <c r="B3048" s="150">
        <v>63</v>
      </c>
      <c r="C3048" s="149" t="str">
        <f t="shared" si="47"/>
        <v>NSW</v>
      </c>
    </row>
    <row r="3049" spans="1:3">
      <c r="A3049" s="150">
        <v>1599</v>
      </c>
      <c r="B3049" s="150">
        <v>63</v>
      </c>
      <c r="C3049" s="149" t="str">
        <f t="shared" si="47"/>
        <v>NSW</v>
      </c>
    </row>
    <row r="3050" spans="1:3">
      <c r="A3050" s="150">
        <v>1600</v>
      </c>
      <c r="B3050" s="150">
        <v>63</v>
      </c>
      <c r="C3050" s="149" t="str">
        <f t="shared" si="47"/>
        <v>NSW</v>
      </c>
    </row>
    <row r="3051" spans="1:3">
      <c r="A3051" s="150">
        <v>1601</v>
      </c>
      <c r="B3051" s="150">
        <v>63</v>
      </c>
      <c r="C3051" s="149" t="str">
        <f t="shared" si="47"/>
        <v>NSW</v>
      </c>
    </row>
    <row r="3052" spans="1:3">
      <c r="A3052" s="150">
        <v>1602</v>
      </c>
      <c r="B3052" s="150">
        <v>63</v>
      </c>
      <c r="C3052" s="149" t="str">
        <f t="shared" si="47"/>
        <v>NSW</v>
      </c>
    </row>
    <row r="3053" spans="1:3">
      <c r="A3053" s="150">
        <v>1603</v>
      </c>
      <c r="B3053" s="150">
        <v>63</v>
      </c>
      <c r="C3053" s="149" t="str">
        <f t="shared" si="47"/>
        <v>NSW</v>
      </c>
    </row>
    <row r="3054" spans="1:3">
      <c r="A3054" s="150">
        <v>1604</v>
      </c>
      <c r="B3054" s="150">
        <v>63</v>
      </c>
      <c r="C3054" s="149" t="str">
        <f t="shared" si="47"/>
        <v>NSW</v>
      </c>
    </row>
    <row r="3055" spans="1:3">
      <c r="A3055" s="150">
        <v>1605</v>
      </c>
      <c r="B3055" s="150">
        <v>63</v>
      </c>
      <c r="C3055" s="149" t="str">
        <f t="shared" si="47"/>
        <v>NSW</v>
      </c>
    </row>
    <row r="3056" spans="1:3">
      <c r="A3056" s="150">
        <v>1606</v>
      </c>
      <c r="B3056" s="150">
        <v>63</v>
      </c>
      <c r="C3056" s="149" t="str">
        <f t="shared" si="47"/>
        <v>NSW</v>
      </c>
    </row>
    <row r="3057" spans="1:3">
      <c r="A3057" s="150">
        <v>1607</v>
      </c>
      <c r="B3057" s="150">
        <v>63</v>
      </c>
      <c r="C3057" s="149" t="str">
        <f t="shared" si="47"/>
        <v>NSW</v>
      </c>
    </row>
    <row r="3058" spans="1:3">
      <c r="A3058" s="150">
        <v>1608</v>
      </c>
      <c r="B3058" s="150">
        <v>63</v>
      </c>
      <c r="C3058" s="149" t="str">
        <f t="shared" si="47"/>
        <v>NSW</v>
      </c>
    </row>
    <row r="3059" spans="1:3">
      <c r="A3059" s="150">
        <v>1609</v>
      </c>
      <c r="B3059" s="150">
        <v>63</v>
      </c>
      <c r="C3059" s="149" t="str">
        <f t="shared" si="47"/>
        <v>NSW</v>
      </c>
    </row>
    <row r="3060" spans="1:3">
      <c r="A3060" s="150">
        <v>1610</v>
      </c>
      <c r="B3060" s="150">
        <v>63</v>
      </c>
      <c r="C3060" s="149" t="str">
        <f t="shared" si="47"/>
        <v>NSW</v>
      </c>
    </row>
    <row r="3061" spans="1:3">
      <c r="A3061" s="150">
        <v>1611</v>
      </c>
      <c r="B3061" s="150">
        <v>63</v>
      </c>
      <c r="C3061" s="149" t="str">
        <f t="shared" si="47"/>
        <v>NSW</v>
      </c>
    </row>
    <row r="3062" spans="1:3">
      <c r="A3062" s="150">
        <v>1627</v>
      </c>
      <c r="B3062" s="150">
        <v>63</v>
      </c>
      <c r="C3062" s="149" t="str">
        <f t="shared" si="47"/>
        <v>NSW</v>
      </c>
    </row>
    <row r="3063" spans="1:3">
      <c r="A3063" s="150">
        <v>1628</v>
      </c>
      <c r="B3063" s="150">
        <v>63</v>
      </c>
      <c r="C3063" s="149" t="str">
        <f t="shared" si="47"/>
        <v>NSW</v>
      </c>
    </row>
    <row r="3064" spans="1:3">
      <c r="A3064" s="150">
        <v>1629</v>
      </c>
      <c r="B3064" s="150">
        <v>63</v>
      </c>
      <c r="C3064" s="149" t="str">
        <f t="shared" si="47"/>
        <v>NSW</v>
      </c>
    </row>
    <row r="3065" spans="1:3">
      <c r="A3065" s="150">
        <v>1630</v>
      </c>
      <c r="B3065" s="150">
        <v>63</v>
      </c>
      <c r="C3065" s="149" t="str">
        <f t="shared" si="47"/>
        <v>NSW</v>
      </c>
    </row>
    <row r="3066" spans="1:3">
      <c r="A3066" s="150">
        <v>1631</v>
      </c>
      <c r="B3066" s="150">
        <v>63</v>
      </c>
      <c r="C3066" s="149" t="str">
        <f t="shared" si="47"/>
        <v>NSW</v>
      </c>
    </row>
    <row r="3067" spans="1:3">
      <c r="A3067" s="150">
        <v>1632</v>
      </c>
      <c r="B3067" s="150">
        <v>63</v>
      </c>
      <c r="C3067" s="149" t="str">
        <f t="shared" si="47"/>
        <v>NSW</v>
      </c>
    </row>
    <row r="3068" spans="1:3">
      <c r="A3068" s="150">
        <v>1633</v>
      </c>
      <c r="B3068" s="150">
        <v>63</v>
      </c>
      <c r="C3068" s="149" t="str">
        <f t="shared" si="47"/>
        <v>NSW</v>
      </c>
    </row>
    <row r="3069" spans="1:3">
      <c r="A3069" s="150">
        <v>1635</v>
      </c>
      <c r="B3069" s="150">
        <v>63</v>
      </c>
      <c r="C3069" s="149" t="str">
        <f t="shared" si="47"/>
        <v>NSW</v>
      </c>
    </row>
    <row r="3070" spans="1:3">
      <c r="A3070" s="150">
        <v>1636</v>
      </c>
      <c r="B3070" s="150">
        <v>63</v>
      </c>
      <c r="C3070" s="149" t="str">
        <f t="shared" si="47"/>
        <v>NSW</v>
      </c>
    </row>
    <row r="3071" spans="1:3">
      <c r="A3071" s="150">
        <v>1639</v>
      </c>
      <c r="B3071" s="150">
        <v>63</v>
      </c>
      <c r="C3071" s="149" t="str">
        <f t="shared" si="47"/>
        <v>NSW</v>
      </c>
    </row>
    <row r="3072" spans="1:3">
      <c r="A3072" s="150">
        <v>1640</v>
      </c>
      <c r="B3072" s="150">
        <v>63</v>
      </c>
      <c r="C3072" s="149" t="str">
        <f t="shared" si="47"/>
        <v>NSW</v>
      </c>
    </row>
    <row r="3073" spans="1:3">
      <c r="A3073" s="150">
        <v>1646</v>
      </c>
      <c r="B3073" s="150">
        <v>63</v>
      </c>
      <c r="C3073" s="149" t="str">
        <f t="shared" si="47"/>
        <v>NSW</v>
      </c>
    </row>
    <row r="3074" spans="1:3">
      <c r="A3074" s="150">
        <v>1648</v>
      </c>
      <c r="B3074" s="150">
        <v>63</v>
      </c>
      <c r="C3074" s="149" t="str">
        <f t="shared" ref="C3074:C3137" si="48">IF(OR(A3074&lt;=299,AND(A3074&lt;3000,A3074&gt;=1000)),"NSW",IF(AND(A3074&lt;=999,A3074&gt;=800),"NT",IF(OR(AND(A3074&lt;=8999,A3074&gt;=8000),AND(A3074&lt;=3999,A3074&gt;=3000)),"VIC",IF(OR(AND(A3074&lt;=9999,A3074&gt;=9000),AND(A3074&lt;=4999,A3074&gt;=4000)),"QLD",IF(AND(A3074&lt;=5999,A3074&gt;=5000),"SA",IF(AND(A3074&lt;=6999,A3074&gt;=6000),"WA","TAS"))))))</f>
        <v>NSW</v>
      </c>
    </row>
    <row r="3075" spans="1:3">
      <c r="A3075" s="150">
        <v>1650</v>
      </c>
      <c r="B3075" s="150">
        <v>63</v>
      </c>
      <c r="C3075" s="149" t="str">
        <f t="shared" si="48"/>
        <v>NSW</v>
      </c>
    </row>
    <row r="3076" spans="1:3">
      <c r="A3076" s="150">
        <v>1651</v>
      </c>
      <c r="B3076" s="150">
        <v>63</v>
      </c>
      <c r="C3076" s="149" t="str">
        <f t="shared" si="48"/>
        <v>NSW</v>
      </c>
    </row>
    <row r="3077" spans="1:3">
      <c r="A3077" s="150">
        <v>1652</v>
      </c>
      <c r="B3077" s="150">
        <v>63</v>
      </c>
      <c r="C3077" s="149" t="str">
        <f t="shared" si="48"/>
        <v>NSW</v>
      </c>
    </row>
    <row r="3078" spans="1:3">
      <c r="A3078" s="150">
        <v>1653</v>
      </c>
      <c r="B3078" s="150">
        <v>63</v>
      </c>
      <c r="C3078" s="149" t="str">
        <f t="shared" si="48"/>
        <v>NSW</v>
      </c>
    </row>
    <row r="3079" spans="1:3">
      <c r="A3079" s="150">
        <v>1654</v>
      </c>
      <c r="B3079" s="150">
        <v>63</v>
      </c>
      <c r="C3079" s="149" t="str">
        <f t="shared" si="48"/>
        <v>NSW</v>
      </c>
    </row>
    <row r="3080" spans="1:3">
      <c r="A3080" s="150">
        <v>1655</v>
      </c>
      <c r="B3080" s="150">
        <v>63</v>
      </c>
      <c r="C3080" s="149" t="str">
        <f t="shared" si="48"/>
        <v>NSW</v>
      </c>
    </row>
    <row r="3081" spans="1:3">
      <c r="A3081" s="150">
        <v>1656</v>
      </c>
      <c r="B3081" s="150">
        <v>63</v>
      </c>
      <c r="C3081" s="149" t="str">
        <f t="shared" si="48"/>
        <v>NSW</v>
      </c>
    </row>
    <row r="3082" spans="1:3">
      <c r="A3082" s="150">
        <v>1657</v>
      </c>
      <c r="B3082" s="150">
        <v>63</v>
      </c>
      <c r="C3082" s="149" t="str">
        <f t="shared" si="48"/>
        <v>NSW</v>
      </c>
    </row>
    <row r="3083" spans="1:3">
      <c r="A3083" s="150">
        <v>1658</v>
      </c>
      <c r="B3083" s="150">
        <v>63</v>
      </c>
      <c r="C3083" s="149" t="str">
        <f t="shared" si="48"/>
        <v>NSW</v>
      </c>
    </row>
    <row r="3084" spans="1:3">
      <c r="A3084" s="150">
        <v>1659</v>
      </c>
      <c r="B3084" s="150">
        <v>63</v>
      </c>
      <c r="C3084" s="149" t="str">
        <f t="shared" si="48"/>
        <v>NSW</v>
      </c>
    </row>
    <row r="3085" spans="1:3">
      <c r="A3085" s="150">
        <v>1660</v>
      </c>
      <c r="B3085" s="150">
        <v>63</v>
      </c>
      <c r="C3085" s="149" t="str">
        <f t="shared" si="48"/>
        <v>NSW</v>
      </c>
    </row>
    <row r="3086" spans="1:3">
      <c r="A3086" s="150">
        <v>1670</v>
      </c>
      <c r="B3086" s="150">
        <v>63</v>
      </c>
      <c r="C3086" s="149" t="str">
        <f t="shared" si="48"/>
        <v>NSW</v>
      </c>
    </row>
    <row r="3087" spans="1:3">
      <c r="A3087" s="150">
        <v>1671</v>
      </c>
      <c r="B3087" s="150">
        <v>63</v>
      </c>
      <c r="C3087" s="149" t="str">
        <f t="shared" si="48"/>
        <v>NSW</v>
      </c>
    </row>
    <row r="3088" spans="1:3">
      <c r="A3088" s="150">
        <v>1672</v>
      </c>
      <c r="B3088" s="150">
        <v>63</v>
      </c>
      <c r="C3088" s="149" t="str">
        <f t="shared" si="48"/>
        <v>NSW</v>
      </c>
    </row>
    <row r="3089" spans="1:3">
      <c r="A3089" s="150">
        <v>1673</v>
      </c>
      <c r="B3089" s="150">
        <v>63</v>
      </c>
      <c r="C3089" s="149" t="str">
        <f t="shared" si="48"/>
        <v>NSW</v>
      </c>
    </row>
    <row r="3090" spans="1:3">
      <c r="A3090" s="150">
        <v>1674</v>
      </c>
      <c r="B3090" s="150">
        <v>63</v>
      </c>
      <c r="C3090" s="149" t="str">
        <f t="shared" si="48"/>
        <v>NSW</v>
      </c>
    </row>
    <row r="3091" spans="1:3">
      <c r="A3091" s="150">
        <v>1675</v>
      </c>
      <c r="B3091" s="150">
        <v>63</v>
      </c>
      <c r="C3091" s="149" t="str">
        <f t="shared" si="48"/>
        <v>NSW</v>
      </c>
    </row>
    <row r="3092" spans="1:3">
      <c r="A3092" s="150">
        <v>1676</v>
      </c>
      <c r="B3092" s="150">
        <v>63</v>
      </c>
      <c r="C3092" s="149" t="str">
        <f t="shared" si="48"/>
        <v>NSW</v>
      </c>
    </row>
    <row r="3093" spans="1:3">
      <c r="A3093" s="150">
        <v>1677</v>
      </c>
      <c r="B3093" s="150">
        <v>63</v>
      </c>
      <c r="C3093" s="149" t="str">
        <f t="shared" si="48"/>
        <v>NSW</v>
      </c>
    </row>
    <row r="3094" spans="1:3">
      <c r="A3094" s="150">
        <v>1678</v>
      </c>
      <c r="B3094" s="150">
        <v>63</v>
      </c>
      <c r="C3094" s="149" t="str">
        <f t="shared" si="48"/>
        <v>NSW</v>
      </c>
    </row>
    <row r="3095" spans="1:3">
      <c r="A3095" s="150">
        <v>1679</v>
      </c>
      <c r="B3095" s="150">
        <v>63</v>
      </c>
      <c r="C3095" s="149" t="str">
        <f t="shared" si="48"/>
        <v>NSW</v>
      </c>
    </row>
    <row r="3096" spans="1:3">
      <c r="A3096" s="150">
        <v>1680</v>
      </c>
      <c r="B3096" s="150">
        <v>63</v>
      </c>
      <c r="C3096" s="149" t="str">
        <f t="shared" si="48"/>
        <v>NSW</v>
      </c>
    </row>
    <row r="3097" spans="1:3">
      <c r="A3097" s="150">
        <v>1681</v>
      </c>
      <c r="B3097" s="150">
        <v>63</v>
      </c>
      <c r="C3097" s="149" t="str">
        <f t="shared" si="48"/>
        <v>NSW</v>
      </c>
    </row>
    <row r="3098" spans="1:3">
      <c r="A3098" s="150">
        <v>1682</v>
      </c>
      <c r="B3098" s="150">
        <v>63</v>
      </c>
      <c r="C3098" s="149" t="str">
        <f t="shared" si="48"/>
        <v>NSW</v>
      </c>
    </row>
    <row r="3099" spans="1:3">
      <c r="A3099" s="150">
        <v>1683</v>
      </c>
      <c r="B3099" s="150">
        <v>63</v>
      </c>
      <c r="C3099" s="149" t="str">
        <f t="shared" si="48"/>
        <v>NSW</v>
      </c>
    </row>
    <row r="3100" spans="1:3">
      <c r="A3100" s="150">
        <v>1684</v>
      </c>
      <c r="B3100" s="150">
        <v>63</v>
      </c>
      <c r="C3100" s="149" t="str">
        <f t="shared" si="48"/>
        <v>NSW</v>
      </c>
    </row>
    <row r="3101" spans="1:3">
      <c r="A3101" s="150">
        <v>1685</v>
      </c>
      <c r="B3101" s="150">
        <v>63</v>
      </c>
      <c r="C3101" s="149" t="str">
        <f t="shared" si="48"/>
        <v>NSW</v>
      </c>
    </row>
    <row r="3102" spans="1:3">
      <c r="A3102" s="150">
        <v>1686</v>
      </c>
      <c r="B3102" s="150">
        <v>63</v>
      </c>
      <c r="C3102" s="149" t="str">
        <f t="shared" si="48"/>
        <v>NSW</v>
      </c>
    </row>
    <row r="3103" spans="1:3">
      <c r="A3103" s="150">
        <v>1687</v>
      </c>
      <c r="B3103" s="150">
        <v>63</v>
      </c>
      <c r="C3103" s="149" t="str">
        <f t="shared" si="48"/>
        <v>NSW</v>
      </c>
    </row>
    <row r="3104" spans="1:3">
      <c r="A3104" s="150">
        <v>1688</v>
      </c>
      <c r="B3104" s="150">
        <v>63</v>
      </c>
      <c r="C3104" s="149" t="str">
        <f t="shared" si="48"/>
        <v>NSW</v>
      </c>
    </row>
    <row r="3105" spans="1:3">
      <c r="A3105" s="150">
        <v>1689</v>
      </c>
      <c r="B3105" s="150">
        <v>63</v>
      </c>
      <c r="C3105" s="149" t="str">
        <f t="shared" si="48"/>
        <v>NSW</v>
      </c>
    </row>
    <row r="3106" spans="1:3">
      <c r="A3106" s="150">
        <v>1690</v>
      </c>
      <c r="B3106" s="150">
        <v>63</v>
      </c>
      <c r="C3106" s="149" t="str">
        <f t="shared" si="48"/>
        <v>NSW</v>
      </c>
    </row>
    <row r="3107" spans="1:3">
      <c r="A3107" s="150">
        <v>1691</v>
      </c>
      <c r="B3107" s="150">
        <v>63</v>
      </c>
      <c r="C3107" s="149" t="str">
        <f t="shared" si="48"/>
        <v>NSW</v>
      </c>
    </row>
    <row r="3108" spans="1:3">
      <c r="A3108" s="150">
        <v>1692</v>
      </c>
      <c r="B3108" s="150">
        <v>63</v>
      </c>
      <c r="C3108" s="149" t="str">
        <f t="shared" si="48"/>
        <v>NSW</v>
      </c>
    </row>
    <row r="3109" spans="1:3">
      <c r="A3109" s="150">
        <v>1693</v>
      </c>
      <c r="B3109" s="150">
        <v>63</v>
      </c>
      <c r="C3109" s="149" t="str">
        <f t="shared" si="48"/>
        <v>NSW</v>
      </c>
    </row>
    <row r="3110" spans="1:3">
      <c r="A3110" s="150">
        <v>1694</v>
      </c>
      <c r="B3110" s="150">
        <v>63</v>
      </c>
      <c r="C3110" s="149" t="str">
        <f t="shared" si="48"/>
        <v>NSW</v>
      </c>
    </row>
    <row r="3111" spans="1:3">
      <c r="A3111" s="150">
        <v>1695</v>
      </c>
      <c r="B3111" s="150">
        <v>63</v>
      </c>
      <c r="C3111" s="149" t="str">
        <f t="shared" si="48"/>
        <v>NSW</v>
      </c>
    </row>
    <row r="3112" spans="1:3">
      <c r="A3112" s="150">
        <v>1696</v>
      </c>
      <c r="B3112" s="150">
        <v>63</v>
      </c>
      <c r="C3112" s="149" t="str">
        <f t="shared" si="48"/>
        <v>NSW</v>
      </c>
    </row>
    <row r="3113" spans="1:3">
      <c r="A3113" s="150">
        <v>1697</v>
      </c>
      <c r="B3113" s="150">
        <v>63</v>
      </c>
      <c r="C3113" s="149" t="str">
        <f t="shared" si="48"/>
        <v>NSW</v>
      </c>
    </row>
    <row r="3114" spans="1:3">
      <c r="A3114" s="150">
        <v>1698</v>
      </c>
      <c r="B3114" s="150">
        <v>63</v>
      </c>
      <c r="C3114" s="149" t="str">
        <f t="shared" si="48"/>
        <v>NSW</v>
      </c>
    </row>
    <row r="3115" spans="1:3">
      <c r="A3115" s="150">
        <v>1699</v>
      </c>
      <c r="B3115" s="150">
        <v>63</v>
      </c>
      <c r="C3115" s="149" t="str">
        <f t="shared" si="48"/>
        <v>NSW</v>
      </c>
    </row>
    <row r="3116" spans="1:3">
      <c r="A3116" s="150">
        <v>1700</v>
      </c>
      <c r="B3116" s="150">
        <v>63</v>
      </c>
      <c r="C3116" s="149" t="str">
        <f t="shared" si="48"/>
        <v>NSW</v>
      </c>
    </row>
    <row r="3117" spans="1:3">
      <c r="A3117" s="150">
        <v>1701</v>
      </c>
      <c r="B3117" s="150">
        <v>63</v>
      </c>
      <c r="C3117" s="149" t="str">
        <f t="shared" si="48"/>
        <v>NSW</v>
      </c>
    </row>
    <row r="3118" spans="1:3">
      <c r="A3118" s="150">
        <v>1707</v>
      </c>
      <c r="B3118" s="150">
        <v>63</v>
      </c>
      <c r="C3118" s="149" t="str">
        <f t="shared" si="48"/>
        <v>NSW</v>
      </c>
    </row>
    <row r="3119" spans="1:3">
      <c r="A3119" s="150">
        <v>1708</v>
      </c>
      <c r="B3119" s="150">
        <v>63</v>
      </c>
      <c r="C3119" s="149" t="str">
        <f t="shared" si="48"/>
        <v>NSW</v>
      </c>
    </row>
    <row r="3120" spans="1:3">
      <c r="A3120" s="150">
        <v>1709</v>
      </c>
      <c r="B3120" s="150">
        <v>63</v>
      </c>
      <c r="C3120" s="149" t="str">
        <f t="shared" si="48"/>
        <v>NSW</v>
      </c>
    </row>
    <row r="3121" spans="1:3">
      <c r="A3121" s="150">
        <v>1710</v>
      </c>
      <c r="B3121" s="150">
        <v>63</v>
      </c>
      <c r="C3121" s="149" t="str">
        <f t="shared" si="48"/>
        <v>NSW</v>
      </c>
    </row>
    <row r="3122" spans="1:3">
      <c r="A3122" s="150">
        <v>1711</v>
      </c>
      <c r="B3122" s="150">
        <v>63</v>
      </c>
      <c r="C3122" s="149" t="str">
        <f t="shared" si="48"/>
        <v>NSW</v>
      </c>
    </row>
    <row r="3123" spans="1:3">
      <c r="A3123" s="150">
        <v>1712</v>
      </c>
      <c r="B3123" s="150">
        <v>63</v>
      </c>
      <c r="C3123" s="149" t="str">
        <f t="shared" si="48"/>
        <v>NSW</v>
      </c>
    </row>
    <row r="3124" spans="1:3">
      <c r="A3124" s="150">
        <v>1713</v>
      </c>
      <c r="B3124" s="150">
        <v>63</v>
      </c>
      <c r="C3124" s="149" t="str">
        <f t="shared" si="48"/>
        <v>NSW</v>
      </c>
    </row>
    <row r="3125" spans="1:3">
      <c r="A3125" s="150">
        <v>1714</v>
      </c>
      <c r="B3125" s="150">
        <v>63</v>
      </c>
      <c r="C3125" s="149" t="str">
        <f t="shared" si="48"/>
        <v>NSW</v>
      </c>
    </row>
    <row r="3126" spans="1:3">
      <c r="A3126" s="150">
        <v>1715</v>
      </c>
      <c r="B3126" s="150">
        <v>63</v>
      </c>
      <c r="C3126" s="149" t="str">
        <f t="shared" si="48"/>
        <v>NSW</v>
      </c>
    </row>
    <row r="3127" spans="1:3">
      <c r="A3127" s="150">
        <v>1725</v>
      </c>
      <c r="B3127" s="150">
        <v>63</v>
      </c>
      <c r="C3127" s="149" t="str">
        <f t="shared" si="48"/>
        <v>NSW</v>
      </c>
    </row>
    <row r="3128" spans="1:3">
      <c r="A3128" s="150">
        <v>1726</v>
      </c>
      <c r="B3128" s="150">
        <v>63</v>
      </c>
      <c r="C3128" s="149" t="str">
        <f t="shared" si="48"/>
        <v>NSW</v>
      </c>
    </row>
    <row r="3129" spans="1:3">
      <c r="A3129" s="150">
        <v>1727</v>
      </c>
      <c r="B3129" s="150">
        <v>63</v>
      </c>
      <c r="C3129" s="149" t="str">
        <f t="shared" si="48"/>
        <v>NSW</v>
      </c>
    </row>
    <row r="3130" spans="1:3">
      <c r="A3130" s="150">
        <v>1728</v>
      </c>
      <c r="B3130" s="150">
        <v>63</v>
      </c>
      <c r="C3130" s="149" t="str">
        <f t="shared" si="48"/>
        <v>NSW</v>
      </c>
    </row>
    <row r="3131" spans="1:3">
      <c r="A3131" s="150">
        <v>1730</v>
      </c>
      <c r="B3131" s="150">
        <v>63</v>
      </c>
      <c r="C3131" s="149" t="str">
        <f t="shared" si="48"/>
        <v>NSW</v>
      </c>
    </row>
    <row r="3132" spans="1:3">
      <c r="A3132" s="150">
        <v>1738</v>
      </c>
      <c r="B3132" s="150">
        <v>63</v>
      </c>
      <c r="C3132" s="149" t="str">
        <f t="shared" si="48"/>
        <v>NSW</v>
      </c>
    </row>
    <row r="3133" spans="1:3">
      <c r="A3133" s="150">
        <v>1739</v>
      </c>
      <c r="B3133" s="150">
        <v>63</v>
      </c>
      <c r="C3133" s="149" t="str">
        <f t="shared" si="48"/>
        <v>NSW</v>
      </c>
    </row>
    <row r="3134" spans="1:3">
      <c r="A3134" s="150">
        <v>1740</v>
      </c>
      <c r="B3134" s="150">
        <v>63</v>
      </c>
      <c r="C3134" s="149" t="str">
        <f t="shared" si="48"/>
        <v>NSW</v>
      </c>
    </row>
    <row r="3135" spans="1:3">
      <c r="A3135" s="150">
        <v>1741</v>
      </c>
      <c r="B3135" s="150">
        <v>63</v>
      </c>
      <c r="C3135" s="149" t="str">
        <f t="shared" si="48"/>
        <v>NSW</v>
      </c>
    </row>
    <row r="3136" spans="1:3">
      <c r="A3136" s="150">
        <v>1742</v>
      </c>
      <c r="B3136" s="150">
        <v>63</v>
      </c>
      <c r="C3136" s="149" t="str">
        <f t="shared" si="48"/>
        <v>NSW</v>
      </c>
    </row>
    <row r="3137" spans="1:3">
      <c r="A3137" s="150">
        <v>1743</v>
      </c>
      <c r="B3137" s="150">
        <v>63</v>
      </c>
      <c r="C3137" s="149" t="str">
        <f t="shared" si="48"/>
        <v>NSW</v>
      </c>
    </row>
    <row r="3138" spans="1:3">
      <c r="A3138" s="150">
        <v>1744</v>
      </c>
      <c r="B3138" s="150">
        <v>63</v>
      </c>
      <c r="C3138" s="149" t="str">
        <f t="shared" ref="C3138:C3201" si="49">IF(OR(A3138&lt;=299,AND(A3138&lt;3000,A3138&gt;=1000)),"NSW",IF(AND(A3138&lt;=999,A3138&gt;=800),"NT",IF(OR(AND(A3138&lt;=8999,A3138&gt;=8000),AND(A3138&lt;=3999,A3138&gt;=3000)),"VIC",IF(OR(AND(A3138&lt;=9999,A3138&gt;=9000),AND(A3138&lt;=4999,A3138&gt;=4000)),"QLD",IF(AND(A3138&lt;=5999,A3138&gt;=5000),"SA",IF(AND(A3138&lt;=6999,A3138&gt;=6000),"WA","TAS"))))))</f>
        <v>NSW</v>
      </c>
    </row>
    <row r="3139" spans="1:3">
      <c r="A3139" s="150">
        <v>1745</v>
      </c>
      <c r="B3139" s="150">
        <v>63</v>
      </c>
      <c r="C3139" s="149" t="str">
        <f t="shared" si="49"/>
        <v>NSW</v>
      </c>
    </row>
    <row r="3140" spans="1:3">
      <c r="A3140" s="150">
        <v>1746</v>
      </c>
      <c r="B3140" s="150">
        <v>63</v>
      </c>
      <c r="C3140" s="149" t="str">
        <f t="shared" si="49"/>
        <v>NSW</v>
      </c>
    </row>
    <row r="3141" spans="1:3">
      <c r="A3141" s="150">
        <v>1747</v>
      </c>
      <c r="B3141" s="150">
        <v>63</v>
      </c>
      <c r="C3141" s="149" t="str">
        <f t="shared" si="49"/>
        <v>NSW</v>
      </c>
    </row>
    <row r="3142" spans="1:3">
      <c r="A3142" s="150">
        <v>1748</v>
      </c>
      <c r="B3142" s="150">
        <v>63</v>
      </c>
      <c r="C3142" s="149" t="str">
        <f t="shared" si="49"/>
        <v>NSW</v>
      </c>
    </row>
    <row r="3143" spans="1:3">
      <c r="A3143" s="150">
        <v>1749</v>
      </c>
      <c r="B3143" s="150">
        <v>63</v>
      </c>
      <c r="C3143" s="149" t="str">
        <f t="shared" si="49"/>
        <v>NSW</v>
      </c>
    </row>
    <row r="3144" spans="1:3">
      <c r="A3144" s="150">
        <v>1750</v>
      </c>
      <c r="B3144" s="150">
        <v>63</v>
      </c>
      <c r="C3144" s="149" t="str">
        <f t="shared" si="49"/>
        <v>NSW</v>
      </c>
    </row>
    <row r="3145" spans="1:3">
      <c r="A3145" s="150">
        <v>1755</v>
      </c>
      <c r="B3145" s="150">
        <v>63</v>
      </c>
      <c r="C3145" s="149" t="str">
        <f t="shared" si="49"/>
        <v>NSW</v>
      </c>
    </row>
    <row r="3146" spans="1:3">
      <c r="A3146" s="150">
        <v>1764</v>
      </c>
      <c r="B3146" s="150">
        <v>63</v>
      </c>
      <c r="C3146" s="149" t="str">
        <f t="shared" si="49"/>
        <v>NSW</v>
      </c>
    </row>
    <row r="3147" spans="1:3">
      <c r="A3147" s="150">
        <v>1765</v>
      </c>
      <c r="B3147" s="150">
        <v>63</v>
      </c>
      <c r="C3147" s="149" t="str">
        <f t="shared" si="49"/>
        <v>NSW</v>
      </c>
    </row>
    <row r="3148" spans="1:3">
      <c r="A3148" s="150">
        <v>1771</v>
      </c>
      <c r="B3148" s="150">
        <v>63</v>
      </c>
      <c r="C3148" s="149" t="str">
        <f t="shared" si="49"/>
        <v>NSW</v>
      </c>
    </row>
    <row r="3149" spans="1:3">
      <c r="A3149" s="150">
        <v>1772</v>
      </c>
      <c r="B3149" s="150">
        <v>63</v>
      </c>
      <c r="C3149" s="149" t="str">
        <f t="shared" si="49"/>
        <v>NSW</v>
      </c>
    </row>
    <row r="3150" spans="1:3">
      <c r="A3150" s="150">
        <v>1773</v>
      </c>
      <c r="B3150" s="150">
        <v>63</v>
      </c>
      <c r="C3150" s="149" t="str">
        <f t="shared" si="49"/>
        <v>NSW</v>
      </c>
    </row>
    <row r="3151" spans="1:3">
      <c r="A3151" s="150">
        <v>1774</v>
      </c>
      <c r="B3151" s="150">
        <v>63</v>
      </c>
      <c r="C3151" s="149" t="str">
        <f t="shared" si="49"/>
        <v>NSW</v>
      </c>
    </row>
    <row r="3152" spans="1:3">
      <c r="A3152" s="150">
        <v>1775</v>
      </c>
      <c r="B3152" s="150">
        <v>63</v>
      </c>
      <c r="C3152" s="149" t="str">
        <f t="shared" si="49"/>
        <v>NSW</v>
      </c>
    </row>
    <row r="3153" spans="1:3">
      <c r="A3153" s="150">
        <v>1776</v>
      </c>
      <c r="B3153" s="150">
        <v>63</v>
      </c>
      <c r="C3153" s="149" t="str">
        <f t="shared" si="49"/>
        <v>NSW</v>
      </c>
    </row>
    <row r="3154" spans="1:3">
      <c r="A3154" s="150">
        <v>1777</v>
      </c>
      <c r="B3154" s="150">
        <v>63</v>
      </c>
      <c r="C3154" s="149" t="str">
        <f t="shared" si="49"/>
        <v>NSW</v>
      </c>
    </row>
    <row r="3155" spans="1:3">
      <c r="A3155" s="150">
        <v>1778</v>
      </c>
      <c r="B3155" s="150">
        <v>63</v>
      </c>
      <c r="C3155" s="149" t="str">
        <f t="shared" si="49"/>
        <v>NSW</v>
      </c>
    </row>
    <row r="3156" spans="1:3">
      <c r="A3156" s="150">
        <v>1779</v>
      </c>
      <c r="B3156" s="150">
        <v>63</v>
      </c>
      <c r="C3156" s="149" t="str">
        <f t="shared" si="49"/>
        <v>NSW</v>
      </c>
    </row>
    <row r="3157" spans="1:3">
      <c r="A3157" s="150">
        <v>1780</v>
      </c>
      <c r="B3157" s="150">
        <v>63</v>
      </c>
      <c r="C3157" s="149" t="str">
        <f t="shared" si="49"/>
        <v>NSW</v>
      </c>
    </row>
    <row r="3158" spans="1:3">
      <c r="A3158" s="150">
        <v>1781</v>
      </c>
      <c r="B3158" s="150">
        <v>63</v>
      </c>
      <c r="C3158" s="149" t="str">
        <f t="shared" si="49"/>
        <v>NSW</v>
      </c>
    </row>
    <row r="3159" spans="1:3">
      <c r="A3159" s="150">
        <v>1783</v>
      </c>
      <c r="B3159" s="150">
        <v>63</v>
      </c>
      <c r="C3159" s="149" t="str">
        <f t="shared" si="49"/>
        <v>NSW</v>
      </c>
    </row>
    <row r="3160" spans="1:3">
      <c r="A3160" s="150">
        <v>1784</v>
      </c>
      <c r="B3160" s="150">
        <v>63</v>
      </c>
      <c r="C3160" s="149" t="str">
        <f t="shared" si="49"/>
        <v>NSW</v>
      </c>
    </row>
    <row r="3161" spans="1:3">
      <c r="A3161" s="150">
        <v>1785</v>
      </c>
      <c r="B3161" s="150">
        <v>63</v>
      </c>
      <c r="C3161" s="149" t="str">
        <f t="shared" si="49"/>
        <v>NSW</v>
      </c>
    </row>
    <row r="3162" spans="1:3">
      <c r="A3162" s="150">
        <v>1786</v>
      </c>
      <c r="B3162" s="150">
        <v>63</v>
      </c>
      <c r="C3162" s="149" t="str">
        <f t="shared" si="49"/>
        <v>NSW</v>
      </c>
    </row>
    <row r="3163" spans="1:3">
      <c r="A3163" s="150">
        <v>1787</v>
      </c>
      <c r="B3163" s="150">
        <v>63</v>
      </c>
      <c r="C3163" s="149" t="str">
        <f t="shared" si="49"/>
        <v>NSW</v>
      </c>
    </row>
    <row r="3164" spans="1:3">
      <c r="A3164" s="150">
        <v>1788</v>
      </c>
      <c r="B3164" s="150">
        <v>63</v>
      </c>
      <c r="C3164" s="149" t="str">
        <f t="shared" si="49"/>
        <v>NSW</v>
      </c>
    </row>
    <row r="3165" spans="1:3">
      <c r="A3165" s="150">
        <v>1789</v>
      </c>
      <c r="B3165" s="150">
        <v>63</v>
      </c>
      <c r="C3165" s="149" t="str">
        <f t="shared" si="49"/>
        <v>NSW</v>
      </c>
    </row>
    <row r="3166" spans="1:3">
      <c r="A3166" s="150">
        <v>1790</v>
      </c>
      <c r="B3166" s="150">
        <v>63</v>
      </c>
      <c r="C3166" s="149" t="str">
        <f t="shared" si="49"/>
        <v>NSW</v>
      </c>
    </row>
    <row r="3167" spans="1:3">
      <c r="A3167" s="150">
        <v>1795</v>
      </c>
      <c r="B3167" s="150">
        <v>63</v>
      </c>
      <c r="C3167" s="149" t="str">
        <f t="shared" si="49"/>
        <v>NSW</v>
      </c>
    </row>
    <row r="3168" spans="1:3">
      <c r="A3168" s="150">
        <v>1796</v>
      </c>
      <c r="B3168" s="150">
        <v>63</v>
      </c>
      <c r="C3168" s="149" t="str">
        <f t="shared" si="49"/>
        <v>NSW</v>
      </c>
    </row>
    <row r="3169" spans="1:3">
      <c r="A3169" s="150">
        <v>1797</v>
      </c>
      <c r="B3169" s="150">
        <v>63</v>
      </c>
      <c r="C3169" s="149" t="str">
        <f t="shared" si="49"/>
        <v>NSW</v>
      </c>
    </row>
    <row r="3170" spans="1:3">
      <c r="A3170" s="150">
        <v>1798</v>
      </c>
      <c r="B3170" s="150">
        <v>63</v>
      </c>
      <c r="C3170" s="149" t="str">
        <f t="shared" si="49"/>
        <v>NSW</v>
      </c>
    </row>
    <row r="3171" spans="1:3">
      <c r="A3171" s="150">
        <v>1800</v>
      </c>
      <c r="B3171" s="150">
        <v>63</v>
      </c>
      <c r="C3171" s="149" t="str">
        <f t="shared" si="49"/>
        <v>NSW</v>
      </c>
    </row>
    <row r="3172" spans="1:3">
      <c r="A3172" s="150">
        <v>1801</v>
      </c>
      <c r="B3172" s="150">
        <v>63</v>
      </c>
      <c r="C3172" s="149" t="str">
        <f t="shared" si="49"/>
        <v>NSW</v>
      </c>
    </row>
    <row r="3173" spans="1:3">
      <c r="A3173" s="150">
        <v>1802</v>
      </c>
      <c r="B3173" s="150">
        <v>63</v>
      </c>
      <c r="C3173" s="149" t="str">
        <f t="shared" si="49"/>
        <v>NSW</v>
      </c>
    </row>
    <row r="3174" spans="1:3">
      <c r="A3174" s="150">
        <v>1803</v>
      </c>
      <c r="B3174" s="150">
        <v>63</v>
      </c>
      <c r="C3174" s="149" t="str">
        <f t="shared" si="49"/>
        <v>NSW</v>
      </c>
    </row>
    <row r="3175" spans="1:3">
      <c r="A3175" s="150">
        <v>1804</v>
      </c>
      <c r="B3175" s="150">
        <v>63</v>
      </c>
      <c r="C3175" s="149" t="str">
        <f t="shared" si="49"/>
        <v>NSW</v>
      </c>
    </row>
    <row r="3176" spans="1:3">
      <c r="A3176" s="150">
        <v>1805</v>
      </c>
      <c r="B3176" s="150">
        <v>63</v>
      </c>
      <c r="C3176" s="149" t="str">
        <f t="shared" si="49"/>
        <v>NSW</v>
      </c>
    </row>
    <row r="3177" spans="1:3">
      <c r="A3177" s="150">
        <v>1806</v>
      </c>
      <c r="B3177" s="150">
        <v>63</v>
      </c>
      <c r="C3177" s="149" t="str">
        <f t="shared" si="49"/>
        <v>NSW</v>
      </c>
    </row>
    <row r="3178" spans="1:3">
      <c r="A3178" s="150">
        <v>1807</v>
      </c>
      <c r="B3178" s="150">
        <v>63</v>
      </c>
      <c r="C3178" s="149" t="str">
        <f t="shared" si="49"/>
        <v>NSW</v>
      </c>
    </row>
    <row r="3179" spans="1:3">
      <c r="A3179" s="150">
        <v>1808</v>
      </c>
      <c r="B3179" s="150">
        <v>63</v>
      </c>
      <c r="C3179" s="149" t="str">
        <f t="shared" si="49"/>
        <v>NSW</v>
      </c>
    </row>
    <row r="3180" spans="1:3">
      <c r="A3180" s="150">
        <v>1809</v>
      </c>
      <c r="B3180" s="150">
        <v>63</v>
      </c>
      <c r="C3180" s="149" t="str">
        <f t="shared" si="49"/>
        <v>NSW</v>
      </c>
    </row>
    <row r="3181" spans="1:3">
      <c r="A3181" s="150">
        <v>1811</v>
      </c>
      <c r="B3181" s="150">
        <v>63</v>
      </c>
      <c r="C3181" s="149" t="str">
        <f t="shared" si="49"/>
        <v>NSW</v>
      </c>
    </row>
    <row r="3182" spans="1:3">
      <c r="A3182" s="150">
        <v>1812</v>
      </c>
      <c r="B3182" s="150">
        <v>63</v>
      </c>
      <c r="C3182" s="149" t="str">
        <f t="shared" si="49"/>
        <v>NSW</v>
      </c>
    </row>
    <row r="3183" spans="1:3">
      <c r="A3183" s="150">
        <v>1813</v>
      </c>
      <c r="B3183" s="150">
        <v>63</v>
      </c>
      <c r="C3183" s="149" t="str">
        <f t="shared" si="49"/>
        <v>NSW</v>
      </c>
    </row>
    <row r="3184" spans="1:3">
      <c r="A3184" s="150">
        <v>1814</v>
      </c>
      <c r="B3184" s="150">
        <v>63</v>
      </c>
      <c r="C3184" s="149" t="str">
        <f t="shared" si="49"/>
        <v>NSW</v>
      </c>
    </row>
    <row r="3185" spans="1:3">
      <c r="A3185" s="150">
        <v>1815</v>
      </c>
      <c r="B3185" s="150">
        <v>63</v>
      </c>
      <c r="C3185" s="149" t="str">
        <f t="shared" si="49"/>
        <v>NSW</v>
      </c>
    </row>
    <row r="3186" spans="1:3">
      <c r="A3186" s="150">
        <v>1816</v>
      </c>
      <c r="B3186" s="150">
        <v>63</v>
      </c>
      <c r="C3186" s="149" t="str">
        <f t="shared" si="49"/>
        <v>NSW</v>
      </c>
    </row>
    <row r="3187" spans="1:3">
      <c r="A3187" s="150">
        <v>1817</v>
      </c>
      <c r="B3187" s="150">
        <v>63</v>
      </c>
      <c r="C3187" s="149" t="str">
        <f t="shared" si="49"/>
        <v>NSW</v>
      </c>
    </row>
    <row r="3188" spans="1:3">
      <c r="A3188" s="150">
        <v>1818</v>
      </c>
      <c r="B3188" s="150">
        <v>63</v>
      </c>
      <c r="C3188" s="149" t="str">
        <f t="shared" si="49"/>
        <v>NSW</v>
      </c>
    </row>
    <row r="3189" spans="1:3">
      <c r="A3189" s="150">
        <v>1819</v>
      </c>
      <c r="B3189" s="150">
        <v>63</v>
      </c>
      <c r="C3189" s="149" t="str">
        <f t="shared" si="49"/>
        <v>NSW</v>
      </c>
    </row>
    <row r="3190" spans="1:3">
      <c r="A3190" s="150">
        <v>1820</v>
      </c>
      <c r="B3190" s="150">
        <v>63</v>
      </c>
      <c r="C3190" s="149" t="str">
        <f t="shared" si="49"/>
        <v>NSW</v>
      </c>
    </row>
    <row r="3191" spans="1:3">
      <c r="A3191" s="150">
        <v>1821</v>
      </c>
      <c r="B3191" s="150">
        <v>63</v>
      </c>
      <c r="C3191" s="149" t="str">
        <f t="shared" si="49"/>
        <v>NSW</v>
      </c>
    </row>
    <row r="3192" spans="1:3">
      <c r="A3192" s="150">
        <v>1822</v>
      </c>
      <c r="B3192" s="150">
        <v>63</v>
      </c>
      <c r="C3192" s="149" t="str">
        <f t="shared" si="49"/>
        <v>NSW</v>
      </c>
    </row>
    <row r="3193" spans="1:3">
      <c r="A3193" s="150">
        <v>1823</v>
      </c>
      <c r="B3193" s="150">
        <v>63</v>
      </c>
      <c r="C3193" s="149" t="str">
        <f t="shared" si="49"/>
        <v>NSW</v>
      </c>
    </row>
    <row r="3194" spans="1:3">
      <c r="A3194" s="150">
        <v>1824</v>
      </c>
      <c r="B3194" s="150">
        <v>63</v>
      </c>
      <c r="C3194" s="149" t="str">
        <f t="shared" si="49"/>
        <v>NSW</v>
      </c>
    </row>
    <row r="3195" spans="1:3">
      <c r="A3195" s="150">
        <v>1825</v>
      </c>
      <c r="B3195" s="150">
        <v>63</v>
      </c>
      <c r="C3195" s="149" t="str">
        <f t="shared" si="49"/>
        <v>NSW</v>
      </c>
    </row>
    <row r="3196" spans="1:3">
      <c r="A3196" s="150">
        <v>1826</v>
      </c>
      <c r="B3196" s="150">
        <v>63</v>
      </c>
      <c r="C3196" s="149" t="str">
        <f t="shared" si="49"/>
        <v>NSW</v>
      </c>
    </row>
    <row r="3197" spans="1:3">
      <c r="A3197" s="150">
        <v>1827</v>
      </c>
      <c r="B3197" s="150">
        <v>63</v>
      </c>
      <c r="C3197" s="149" t="str">
        <f t="shared" si="49"/>
        <v>NSW</v>
      </c>
    </row>
    <row r="3198" spans="1:3">
      <c r="A3198" s="150">
        <v>1828</v>
      </c>
      <c r="B3198" s="150">
        <v>63</v>
      </c>
      <c r="C3198" s="149" t="str">
        <f t="shared" si="49"/>
        <v>NSW</v>
      </c>
    </row>
    <row r="3199" spans="1:3">
      <c r="A3199" s="150">
        <v>1829</v>
      </c>
      <c r="B3199" s="150">
        <v>63</v>
      </c>
      <c r="C3199" s="149" t="str">
        <f t="shared" si="49"/>
        <v>NSW</v>
      </c>
    </row>
    <row r="3200" spans="1:3">
      <c r="A3200" s="150">
        <v>1830</v>
      </c>
      <c r="B3200" s="150">
        <v>63</v>
      </c>
      <c r="C3200" s="149" t="str">
        <f t="shared" si="49"/>
        <v>NSW</v>
      </c>
    </row>
    <row r="3201" spans="1:3">
      <c r="A3201" s="150">
        <v>1831</v>
      </c>
      <c r="B3201" s="150">
        <v>63</v>
      </c>
      <c r="C3201" s="149" t="str">
        <f t="shared" si="49"/>
        <v>NSW</v>
      </c>
    </row>
    <row r="3202" spans="1:3">
      <c r="A3202" s="150">
        <v>1832</v>
      </c>
      <c r="B3202" s="150">
        <v>63</v>
      </c>
      <c r="C3202" s="149" t="str">
        <f t="shared" ref="C3202:C3265" si="50">IF(OR(A3202&lt;=299,AND(A3202&lt;3000,A3202&gt;=1000)),"NSW",IF(AND(A3202&lt;=999,A3202&gt;=800),"NT",IF(OR(AND(A3202&lt;=8999,A3202&gt;=8000),AND(A3202&lt;=3999,A3202&gt;=3000)),"VIC",IF(OR(AND(A3202&lt;=9999,A3202&gt;=9000),AND(A3202&lt;=4999,A3202&gt;=4000)),"QLD",IF(AND(A3202&lt;=5999,A3202&gt;=5000),"SA",IF(AND(A3202&lt;=6999,A3202&gt;=6000),"WA","TAS"))))))</f>
        <v>NSW</v>
      </c>
    </row>
    <row r="3203" spans="1:3">
      <c r="A3203" s="150">
        <v>1833</v>
      </c>
      <c r="B3203" s="150">
        <v>63</v>
      </c>
      <c r="C3203" s="149" t="str">
        <f t="shared" si="50"/>
        <v>NSW</v>
      </c>
    </row>
    <row r="3204" spans="1:3">
      <c r="A3204" s="150">
        <v>1834</v>
      </c>
      <c r="B3204" s="150">
        <v>63</v>
      </c>
      <c r="C3204" s="149" t="str">
        <f t="shared" si="50"/>
        <v>NSW</v>
      </c>
    </row>
    <row r="3205" spans="1:3">
      <c r="A3205" s="150">
        <v>1835</v>
      </c>
      <c r="B3205" s="150">
        <v>63</v>
      </c>
      <c r="C3205" s="149" t="str">
        <f t="shared" si="50"/>
        <v>NSW</v>
      </c>
    </row>
    <row r="3206" spans="1:3">
      <c r="A3206" s="150">
        <v>1836</v>
      </c>
      <c r="B3206" s="150">
        <v>63</v>
      </c>
      <c r="C3206" s="149" t="str">
        <f t="shared" si="50"/>
        <v>NSW</v>
      </c>
    </row>
    <row r="3207" spans="1:3">
      <c r="A3207" s="150">
        <v>1837</v>
      </c>
      <c r="B3207" s="150">
        <v>63</v>
      </c>
      <c r="C3207" s="149" t="str">
        <f t="shared" si="50"/>
        <v>NSW</v>
      </c>
    </row>
    <row r="3208" spans="1:3">
      <c r="A3208" s="150">
        <v>1838</v>
      </c>
      <c r="B3208" s="150">
        <v>63</v>
      </c>
      <c r="C3208" s="149" t="str">
        <f t="shared" si="50"/>
        <v>NSW</v>
      </c>
    </row>
    <row r="3209" spans="1:3">
      <c r="A3209" s="150">
        <v>1839</v>
      </c>
      <c r="B3209" s="150">
        <v>63</v>
      </c>
      <c r="C3209" s="149" t="str">
        <f t="shared" si="50"/>
        <v>NSW</v>
      </c>
    </row>
    <row r="3210" spans="1:3">
      <c r="A3210" s="150">
        <v>1842</v>
      </c>
      <c r="B3210" s="150">
        <v>63</v>
      </c>
      <c r="C3210" s="149" t="str">
        <f t="shared" si="50"/>
        <v>NSW</v>
      </c>
    </row>
    <row r="3211" spans="1:3">
      <c r="A3211" s="150">
        <v>1843</v>
      </c>
      <c r="B3211" s="150">
        <v>63</v>
      </c>
      <c r="C3211" s="149" t="str">
        <f t="shared" si="50"/>
        <v>NSW</v>
      </c>
    </row>
    <row r="3212" spans="1:3">
      <c r="A3212" s="150">
        <v>1844</v>
      </c>
      <c r="B3212" s="150">
        <v>63</v>
      </c>
      <c r="C3212" s="149" t="str">
        <f t="shared" si="50"/>
        <v>NSW</v>
      </c>
    </row>
    <row r="3213" spans="1:3">
      <c r="A3213" s="150">
        <v>1845</v>
      </c>
      <c r="B3213" s="150">
        <v>63</v>
      </c>
      <c r="C3213" s="149" t="str">
        <f t="shared" si="50"/>
        <v>NSW</v>
      </c>
    </row>
    <row r="3214" spans="1:3">
      <c r="A3214" s="150">
        <v>1846</v>
      </c>
      <c r="B3214" s="150">
        <v>63</v>
      </c>
      <c r="C3214" s="149" t="str">
        <f t="shared" si="50"/>
        <v>NSW</v>
      </c>
    </row>
    <row r="3215" spans="1:3">
      <c r="A3215" s="150">
        <v>1847</v>
      </c>
      <c r="B3215" s="150">
        <v>63</v>
      </c>
      <c r="C3215" s="149" t="str">
        <f t="shared" si="50"/>
        <v>NSW</v>
      </c>
    </row>
    <row r="3216" spans="1:3">
      <c r="A3216" s="150">
        <v>1848</v>
      </c>
      <c r="B3216" s="150">
        <v>63</v>
      </c>
      <c r="C3216" s="149" t="str">
        <f t="shared" si="50"/>
        <v>NSW</v>
      </c>
    </row>
    <row r="3217" spans="1:3">
      <c r="A3217" s="150">
        <v>1849</v>
      </c>
      <c r="B3217" s="150">
        <v>63</v>
      </c>
      <c r="C3217" s="149" t="str">
        <f t="shared" si="50"/>
        <v>NSW</v>
      </c>
    </row>
    <row r="3218" spans="1:3">
      <c r="A3218" s="150">
        <v>1850</v>
      </c>
      <c r="B3218" s="150">
        <v>63</v>
      </c>
      <c r="C3218" s="149" t="str">
        <f t="shared" si="50"/>
        <v>NSW</v>
      </c>
    </row>
    <row r="3219" spans="1:3">
      <c r="A3219" s="150">
        <v>1851</v>
      </c>
      <c r="B3219" s="150">
        <v>63</v>
      </c>
      <c r="C3219" s="149" t="str">
        <f t="shared" si="50"/>
        <v>NSW</v>
      </c>
    </row>
    <row r="3220" spans="1:3">
      <c r="A3220" s="150">
        <v>1852</v>
      </c>
      <c r="B3220" s="150">
        <v>63</v>
      </c>
      <c r="C3220" s="149" t="str">
        <f t="shared" si="50"/>
        <v>NSW</v>
      </c>
    </row>
    <row r="3221" spans="1:3">
      <c r="A3221" s="150">
        <v>1853</v>
      </c>
      <c r="B3221" s="150">
        <v>63</v>
      </c>
      <c r="C3221" s="149" t="str">
        <f t="shared" si="50"/>
        <v>NSW</v>
      </c>
    </row>
    <row r="3222" spans="1:3">
      <c r="A3222" s="150">
        <v>1854</v>
      </c>
      <c r="B3222" s="150">
        <v>63</v>
      </c>
      <c r="C3222" s="149" t="str">
        <f t="shared" si="50"/>
        <v>NSW</v>
      </c>
    </row>
    <row r="3223" spans="1:3">
      <c r="A3223" s="150">
        <v>1855</v>
      </c>
      <c r="B3223" s="150">
        <v>63</v>
      </c>
      <c r="C3223" s="149" t="str">
        <f t="shared" si="50"/>
        <v>NSW</v>
      </c>
    </row>
    <row r="3224" spans="1:3">
      <c r="A3224" s="150">
        <v>1856</v>
      </c>
      <c r="B3224" s="150">
        <v>63</v>
      </c>
      <c r="C3224" s="149" t="str">
        <f t="shared" si="50"/>
        <v>NSW</v>
      </c>
    </row>
    <row r="3225" spans="1:3">
      <c r="A3225" s="150">
        <v>1857</v>
      </c>
      <c r="B3225" s="150">
        <v>63</v>
      </c>
      <c r="C3225" s="149" t="str">
        <f t="shared" si="50"/>
        <v>NSW</v>
      </c>
    </row>
    <row r="3226" spans="1:3">
      <c r="A3226" s="150">
        <v>1858</v>
      </c>
      <c r="B3226" s="150">
        <v>63</v>
      </c>
      <c r="C3226" s="149" t="str">
        <f t="shared" si="50"/>
        <v>NSW</v>
      </c>
    </row>
    <row r="3227" spans="1:3">
      <c r="A3227" s="150">
        <v>1859</v>
      </c>
      <c r="B3227" s="150">
        <v>63</v>
      </c>
      <c r="C3227" s="149" t="str">
        <f t="shared" si="50"/>
        <v>NSW</v>
      </c>
    </row>
    <row r="3228" spans="1:3">
      <c r="A3228" s="150">
        <v>1860</v>
      </c>
      <c r="B3228" s="150">
        <v>63</v>
      </c>
      <c r="C3228" s="149" t="str">
        <f t="shared" si="50"/>
        <v>NSW</v>
      </c>
    </row>
    <row r="3229" spans="1:3">
      <c r="A3229" s="150">
        <v>1861</v>
      </c>
      <c r="B3229" s="150">
        <v>63</v>
      </c>
      <c r="C3229" s="149" t="str">
        <f t="shared" si="50"/>
        <v>NSW</v>
      </c>
    </row>
    <row r="3230" spans="1:3">
      <c r="A3230" s="150">
        <v>1862</v>
      </c>
      <c r="B3230" s="150">
        <v>63</v>
      </c>
      <c r="C3230" s="149" t="str">
        <f t="shared" si="50"/>
        <v>NSW</v>
      </c>
    </row>
    <row r="3231" spans="1:3">
      <c r="A3231" s="150">
        <v>1863</v>
      </c>
      <c r="B3231" s="150">
        <v>63</v>
      </c>
      <c r="C3231" s="149" t="str">
        <f t="shared" si="50"/>
        <v>NSW</v>
      </c>
    </row>
    <row r="3232" spans="1:3">
      <c r="A3232" s="150">
        <v>1864</v>
      </c>
      <c r="B3232" s="150">
        <v>63</v>
      </c>
      <c r="C3232" s="149" t="str">
        <f t="shared" si="50"/>
        <v>NSW</v>
      </c>
    </row>
    <row r="3233" spans="1:3">
      <c r="A3233" s="150">
        <v>1867</v>
      </c>
      <c r="B3233" s="150">
        <v>63</v>
      </c>
      <c r="C3233" s="149" t="str">
        <f t="shared" si="50"/>
        <v>NSW</v>
      </c>
    </row>
    <row r="3234" spans="1:3">
      <c r="A3234" s="150">
        <v>1868</v>
      </c>
      <c r="B3234" s="150">
        <v>63</v>
      </c>
      <c r="C3234" s="149" t="str">
        <f t="shared" si="50"/>
        <v>NSW</v>
      </c>
    </row>
    <row r="3235" spans="1:3">
      <c r="A3235" s="150">
        <v>1869</v>
      </c>
      <c r="B3235" s="150">
        <v>63</v>
      </c>
      <c r="C3235" s="149" t="str">
        <f t="shared" si="50"/>
        <v>NSW</v>
      </c>
    </row>
    <row r="3236" spans="1:3">
      <c r="A3236" s="150">
        <v>1870</v>
      </c>
      <c r="B3236" s="150">
        <v>63</v>
      </c>
      <c r="C3236" s="149" t="str">
        <f t="shared" si="50"/>
        <v>NSW</v>
      </c>
    </row>
    <row r="3237" spans="1:3">
      <c r="A3237" s="150">
        <v>1871</v>
      </c>
      <c r="B3237" s="150">
        <v>63</v>
      </c>
      <c r="C3237" s="149" t="str">
        <f t="shared" si="50"/>
        <v>NSW</v>
      </c>
    </row>
    <row r="3238" spans="1:3">
      <c r="A3238" s="150">
        <v>1872</v>
      </c>
      <c r="B3238" s="150">
        <v>63</v>
      </c>
      <c r="C3238" s="149" t="str">
        <f t="shared" si="50"/>
        <v>NSW</v>
      </c>
    </row>
    <row r="3239" spans="1:3">
      <c r="A3239" s="150">
        <v>1873</v>
      </c>
      <c r="B3239" s="150">
        <v>63</v>
      </c>
      <c r="C3239" s="149" t="str">
        <f t="shared" si="50"/>
        <v>NSW</v>
      </c>
    </row>
    <row r="3240" spans="1:3">
      <c r="A3240" s="150">
        <v>1874</v>
      </c>
      <c r="B3240" s="150">
        <v>63</v>
      </c>
      <c r="C3240" s="149" t="str">
        <f t="shared" si="50"/>
        <v>NSW</v>
      </c>
    </row>
    <row r="3241" spans="1:3">
      <c r="A3241" s="150">
        <v>1875</v>
      </c>
      <c r="B3241" s="150">
        <v>63</v>
      </c>
      <c r="C3241" s="149" t="str">
        <f t="shared" si="50"/>
        <v>NSW</v>
      </c>
    </row>
    <row r="3242" spans="1:3">
      <c r="A3242" s="150">
        <v>1876</v>
      </c>
      <c r="B3242" s="150">
        <v>63</v>
      </c>
      <c r="C3242" s="149" t="str">
        <f t="shared" si="50"/>
        <v>NSW</v>
      </c>
    </row>
    <row r="3243" spans="1:3">
      <c r="A3243" s="150">
        <v>1877</v>
      </c>
      <c r="B3243" s="150">
        <v>63</v>
      </c>
      <c r="C3243" s="149" t="str">
        <f t="shared" si="50"/>
        <v>NSW</v>
      </c>
    </row>
    <row r="3244" spans="1:3">
      <c r="A3244" s="150">
        <v>1878</v>
      </c>
      <c r="B3244" s="150">
        <v>63</v>
      </c>
      <c r="C3244" s="149" t="str">
        <f t="shared" si="50"/>
        <v>NSW</v>
      </c>
    </row>
    <row r="3245" spans="1:3">
      <c r="A3245" s="150">
        <v>1879</v>
      </c>
      <c r="B3245" s="150">
        <v>63</v>
      </c>
      <c r="C3245" s="149" t="str">
        <f t="shared" si="50"/>
        <v>NSW</v>
      </c>
    </row>
    <row r="3246" spans="1:3">
      <c r="A3246" s="150">
        <v>1880</v>
      </c>
      <c r="B3246" s="150">
        <v>63</v>
      </c>
      <c r="C3246" s="149" t="str">
        <f t="shared" si="50"/>
        <v>NSW</v>
      </c>
    </row>
    <row r="3247" spans="1:3">
      <c r="A3247" s="150">
        <v>1881</v>
      </c>
      <c r="B3247" s="150">
        <v>63</v>
      </c>
      <c r="C3247" s="149" t="str">
        <f t="shared" si="50"/>
        <v>NSW</v>
      </c>
    </row>
    <row r="3248" spans="1:3">
      <c r="A3248" s="150">
        <v>1882</v>
      </c>
      <c r="B3248" s="150">
        <v>63</v>
      </c>
      <c r="C3248" s="149" t="str">
        <f t="shared" si="50"/>
        <v>NSW</v>
      </c>
    </row>
    <row r="3249" spans="1:3">
      <c r="A3249" s="150">
        <v>1883</v>
      </c>
      <c r="B3249" s="150">
        <v>63</v>
      </c>
      <c r="C3249" s="149" t="str">
        <f t="shared" si="50"/>
        <v>NSW</v>
      </c>
    </row>
    <row r="3250" spans="1:3">
      <c r="A3250" s="150">
        <v>1884</v>
      </c>
      <c r="B3250" s="150">
        <v>63</v>
      </c>
      <c r="C3250" s="149" t="str">
        <f t="shared" si="50"/>
        <v>NSW</v>
      </c>
    </row>
    <row r="3251" spans="1:3">
      <c r="A3251" s="150">
        <v>1885</v>
      </c>
      <c r="B3251" s="150">
        <v>63</v>
      </c>
      <c r="C3251" s="149" t="str">
        <f t="shared" si="50"/>
        <v>NSW</v>
      </c>
    </row>
    <row r="3252" spans="1:3">
      <c r="A3252" s="150">
        <v>1886</v>
      </c>
      <c r="B3252" s="150">
        <v>63</v>
      </c>
      <c r="C3252" s="149" t="str">
        <f t="shared" si="50"/>
        <v>NSW</v>
      </c>
    </row>
    <row r="3253" spans="1:3">
      <c r="A3253" s="150">
        <v>1887</v>
      </c>
      <c r="B3253" s="150">
        <v>63</v>
      </c>
      <c r="C3253" s="149" t="str">
        <f t="shared" si="50"/>
        <v>NSW</v>
      </c>
    </row>
    <row r="3254" spans="1:3">
      <c r="A3254" s="150">
        <v>1888</v>
      </c>
      <c r="B3254" s="150">
        <v>63</v>
      </c>
      <c r="C3254" s="149" t="str">
        <f t="shared" si="50"/>
        <v>NSW</v>
      </c>
    </row>
    <row r="3255" spans="1:3">
      <c r="A3255" s="150">
        <v>1890</v>
      </c>
      <c r="B3255" s="150">
        <v>63</v>
      </c>
      <c r="C3255" s="149" t="str">
        <f t="shared" si="50"/>
        <v>NSW</v>
      </c>
    </row>
    <row r="3256" spans="1:3">
      <c r="A3256" s="150">
        <v>1891</v>
      </c>
      <c r="B3256" s="150">
        <v>63</v>
      </c>
      <c r="C3256" s="149" t="str">
        <f t="shared" si="50"/>
        <v>NSW</v>
      </c>
    </row>
    <row r="3257" spans="1:3">
      <c r="A3257" s="150">
        <v>1894</v>
      </c>
      <c r="B3257" s="150">
        <v>63</v>
      </c>
      <c r="C3257" s="149" t="str">
        <f t="shared" si="50"/>
        <v>NSW</v>
      </c>
    </row>
    <row r="3258" spans="1:3">
      <c r="A3258" s="150">
        <v>1895</v>
      </c>
      <c r="B3258" s="150">
        <v>63</v>
      </c>
      <c r="C3258" s="149" t="str">
        <f t="shared" si="50"/>
        <v>NSW</v>
      </c>
    </row>
    <row r="3259" spans="1:3">
      <c r="A3259" s="150">
        <v>1896</v>
      </c>
      <c r="B3259" s="150">
        <v>63</v>
      </c>
      <c r="C3259" s="149" t="str">
        <f t="shared" si="50"/>
        <v>NSW</v>
      </c>
    </row>
    <row r="3260" spans="1:3">
      <c r="A3260" s="150">
        <v>1897</v>
      </c>
      <c r="B3260" s="150">
        <v>63</v>
      </c>
      <c r="C3260" s="149" t="str">
        <f t="shared" si="50"/>
        <v>NSW</v>
      </c>
    </row>
    <row r="3261" spans="1:3">
      <c r="A3261" s="150">
        <v>1898</v>
      </c>
      <c r="B3261" s="150">
        <v>63</v>
      </c>
      <c r="C3261" s="149" t="str">
        <f t="shared" si="50"/>
        <v>NSW</v>
      </c>
    </row>
    <row r="3262" spans="1:3">
      <c r="A3262" s="150">
        <v>1900</v>
      </c>
      <c r="B3262" s="150">
        <v>63</v>
      </c>
      <c r="C3262" s="149" t="str">
        <f t="shared" si="50"/>
        <v>NSW</v>
      </c>
    </row>
    <row r="3263" spans="1:3">
      <c r="A3263" s="150">
        <v>1902</v>
      </c>
      <c r="B3263" s="150">
        <v>63</v>
      </c>
      <c r="C3263" s="149" t="str">
        <f t="shared" si="50"/>
        <v>NSW</v>
      </c>
    </row>
    <row r="3264" spans="1:3">
      <c r="A3264" s="150">
        <v>1903</v>
      </c>
      <c r="B3264" s="150">
        <v>63</v>
      </c>
      <c r="C3264" s="149" t="str">
        <f t="shared" si="50"/>
        <v>NSW</v>
      </c>
    </row>
    <row r="3265" spans="1:3">
      <c r="A3265" s="150">
        <v>1920</v>
      </c>
      <c r="B3265" s="150">
        <v>63</v>
      </c>
      <c r="C3265" s="149" t="str">
        <f t="shared" si="50"/>
        <v>NSW</v>
      </c>
    </row>
    <row r="3266" spans="1:3">
      <c r="A3266" s="150">
        <v>2000</v>
      </c>
      <c r="B3266" s="150">
        <v>63</v>
      </c>
      <c r="C3266" s="149" t="str">
        <f t="shared" ref="C3266:C3329" si="51">IF(OR(A3266&lt;=299,AND(A3266&lt;3000,A3266&gt;=1000)),"NSW",IF(AND(A3266&lt;=999,A3266&gt;=800),"NT",IF(OR(AND(A3266&lt;=8999,A3266&gt;=8000),AND(A3266&lt;=3999,A3266&gt;=3000)),"VIC",IF(OR(AND(A3266&lt;=9999,A3266&gt;=9000),AND(A3266&lt;=4999,A3266&gt;=4000)),"QLD",IF(AND(A3266&lt;=5999,A3266&gt;=5000),"SA",IF(AND(A3266&lt;=6999,A3266&gt;=6000),"WA","TAS"))))))</f>
        <v>NSW</v>
      </c>
    </row>
    <row r="3267" spans="1:3">
      <c r="A3267" s="150">
        <v>2001</v>
      </c>
      <c r="B3267" s="150">
        <v>63</v>
      </c>
      <c r="C3267" s="149" t="str">
        <f t="shared" si="51"/>
        <v>NSW</v>
      </c>
    </row>
    <row r="3268" spans="1:3">
      <c r="A3268" s="150">
        <v>2004</v>
      </c>
      <c r="B3268" s="150">
        <v>63</v>
      </c>
      <c r="C3268" s="149" t="str">
        <f t="shared" si="51"/>
        <v>NSW</v>
      </c>
    </row>
    <row r="3269" spans="1:3">
      <c r="A3269" s="150">
        <v>2005</v>
      </c>
      <c r="B3269" s="150">
        <v>63</v>
      </c>
      <c r="C3269" s="149" t="str">
        <f t="shared" si="51"/>
        <v>NSW</v>
      </c>
    </row>
    <row r="3270" spans="1:3">
      <c r="A3270" s="150">
        <v>2006</v>
      </c>
      <c r="B3270" s="150">
        <v>63</v>
      </c>
      <c r="C3270" s="149" t="str">
        <f t="shared" si="51"/>
        <v>NSW</v>
      </c>
    </row>
    <row r="3271" spans="1:3">
      <c r="A3271" s="150">
        <v>2007</v>
      </c>
      <c r="B3271" s="150">
        <v>63</v>
      </c>
      <c r="C3271" s="149" t="str">
        <f t="shared" si="51"/>
        <v>NSW</v>
      </c>
    </row>
    <row r="3272" spans="1:3">
      <c r="A3272" s="150">
        <v>2008</v>
      </c>
      <c r="B3272" s="150">
        <v>63</v>
      </c>
      <c r="C3272" s="149" t="str">
        <f t="shared" si="51"/>
        <v>NSW</v>
      </c>
    </row>
    <row r="3273" spans="1:3">
      <c r="A3273" s="150">
        <v>2009</v>
      </c>
      <c r="B3273" s="150">
        <v>63</v>
      </c>
      <c r="C3273" s="149" t="str">
        <f t="shared" si="51"/>
        <v>NSW</v>
      </c>
    </row>
    <row r="3274" spans="1:3">
      <c r="A3274" s="150">
        <v>2010</v>
      </c>
      <c r="B3274" s="150">
        <v>63</v>
      </c>
      <c r="C3274" s="149" t="str">
        <f t="shared" si="51"/>
        <v>NSW</v>
      </c>
    </row>
    <row r="3275" spans="1:3">
      <c r="A3275" s="150">
        <v>2011</v>
      </c>
      <c r="B3275" s="150">
        <v>63</v>
      </c>
      <c r="C3275" s="149" t="str">
        <f t="shared" si="51"/>
        <v>NSW</v>
      </c>
    </row>
    <row r="3276" spans="1:3">
      <c r="A3276" s="150">
        <v>2012</v>
      </c>
      <c r="B3276" s="150">
        <v>63</v>
      </c>
      <c r="C3276" s="149" t="str">
        <f t="shared" si="51"/>
        <v>NSW</v>
      </c>
    </row>
    <row r="3277" spans="1:3">
      <c r="A3277" s="150">
        <v>2013</v>
      </c>
      <c r="B3277" s="150">
        <v>63</v>
      </c>
      <c r="C3277" s="149" t="str">
        <f t="shared" si="51"/>
        <v>NSW</v>
      </c>
    </row>
    <row r="3278" spans="1:3">
      <c r="A3278" s="150">
        <v>2014</v>
      </c>
      <c r="B3278" s="150">
        <v>63</v>
      </c>
      <c r="C3278" s="149" t="str">
        <f t="shared" si="51"/>
        <v>NSW</v>
      </c>
    </row>
    <row r="3279" spans="1:3">
      <c r="A3279" s="150">
        <v>2015</v>
      </c>
      <c r="B3279" s="150">
        <v>63</v>
      </c>
      <c r="C3279" s="149" t="str">
        <f t="shared" si="51"/>
        <v>NSW</v>
      </c>
    </row>
    <row r="3280" spans="1:3">
      <c r="A3280" s="150">
        <v>2016</v>
      </c>
      <c r="B3280" s="150">
        <v>63</v>
      </c>
      <c r="C3280" s="149" t="str">
        <f t="shared" si="51"/>
        <v>NSW</v>
      </c>
    </row>
    <row r="3281" spans="1:3">
      <c r="A3281" s="150">
        <v>2017</v>
      </c>
      <c r="B3281" s="150">
        <v>63</v>
      </c>
      <c r="C3281" s="149" t="str">
        <f t="shared" si="51"/>
        <v>NSW</v>
      </c>
    </row>
    <row r="3282" spans="1:3">
      <c r="A3282" s="150">
        <v>2018</v>
      </c>
      <c r="B3282" s="150">
        <v>63</v>
      </c>
      <c r="C3282" s="149" t="str">
        <f t="shared" si="51"/>
        <v>NSW</v>
      </c>
    </row>
    <row r="3283" spans="1:3">
      <c r="A3283" s="150">
        <v>2019</v>
      </c>
      <c r="B3283" s="150">
        <v>63</v>
      </c>
      <c r="C3283" s="149" t="str">
        <f t="shared" si="51"/>
        <v>NSW</v>
      </c>
    </row>
    <row r="3284" spans="1:3">
      <c r="A3284" s="150">
        <v>2020</v>
      </c>
      <c r="B3284" s="150">
        <v>63</v>
      </c>
      <c r="C3284" s="149" t="str">
        <f t="shared" si="51"/>
        <v>NSW</v>
      </c>
    </row>
    <row r="3285" spans="1:3">
      <c r="A3285" s="150">
        <v>2021</v>
      </c>
      <c r="B3285" s="150">
        <v>63</v>
      </c>
      <c r="C3285" s="149" t="str">
        <f t="shared" si="51"/>
        <v>NSW</v>
      </c>
    </row>
    <row r="3286" spans="1:3">
      <c r="A3286" s="150">
        <v>2022</v>
      </c>
      <c r="B3286" s="150">
        <v>63</v>
      </c>
      <c r="C3286" s="149" t="str">
        <f t="shared" si="51"/>
        <v>NSW</v>
      </c>
    </row>
    <row r="3287" spans="1:3">
      <c r="A3287" s="150">
        <v>2023</v>
      </c>
      <c r="B3287" s="150">
        <v>63</v>
      </c>
      <c r="C3287" s="149" t="str">
        <f t="shared" si="51"/>
        <v>NSW</v>
      </c>
    </row>
    <row r="3288" spans="1:3">
      <c r="A3288" s="150">
        <v>2024</v>
      </c>
      <c r="B3288" s="150">
        <v>63</v>
      </c>
      <c r="C3288" s="149" t="str">
        <f t="shared" si="51"/>
        <v>NSW</v>
      </c>
    </row>
    <row r="3289" spans="1:3">
      <c r="A3289" s="150">
        <v>2025</v>
      </c>
      <c r="B3289" s="150">
        <v>63</v>
      </c>
      <c r="C3289" s="149" t="str">
        <f t="shared" si="51"/>
        <v>NSW</v>
      </c>
    </row>
    <row r="3290" spans="1:3">
      <c r="A3290" s="150">
        <v>2026</v>
      </c>
      <c r="B3290" s="150">
        <v>63</v>
      </c>
      <c r="C3290" s="149" t="str">
        <f t="shared" si="51"/>
        <v>NSW</v>
      </c>
    </row>
    <row r="3291" spans="1:3">
      <c r="A3291" s="150">
        <v>2027</v>
      </c>
      <c r="B3291" s="150">
        <v>63</v>
      </c>
      <c r="C3291" s="149" t="str">
        <f t="shared" si="51"/>
        <v>NSW</v>
      </c>
    </row>
    <row r="3292" spans="1:3">
      <c r="A3292" s="150">
        <v>2028</v>
      </c>
      <c r="B3292" s="150">
        <v>63</v>
      </c>
      <c r="C3292" s="149" t="str">
        <f t="shared" si="51"/>
        <v>NSW</v>
      </c>
    </row>
    <row r="3293" spans="1:3">
      <c r="A3293" s="150">
        <v>2029</v>
      </c>
      <c r="B3293" s="150">
        <v>63</v>
      </c>
      <c r="C3293" s="149" t="str">
        <f t="shared" si="51"/>
        <v>NSW</v>
      </c>
    </row>
    <row r="3294" spans="1:3">
      <c r="A3294" s="150">
        <v>2030</v>
      </c>
      <c r="B3294" s="150">
        <v>63</v>
      </c>
      <c r="C3294" s="149" t="str">
        <f t="shared" si="51"/>
        <v>NSW</v>
      </c>
    </row>
    <row r="3295" spans="1:3">
      <c r="A3295" s="150">
        <v>2031</v>
      </c>
      <c r="B3295" s="150">
        <v>63</v>
      </c>
      <c r="C3295" s="149" t="str">
        <f t="shared" si="51"/>
        <v>NSW</v>
      </c>
    </row>
    <row r="3296" spans="1:3">
      <c r="A3296" s="150">
        <v>2032</v>
      </c>
      <c r="B3296" s="150">
        <v>63</v>
      </c>
      <c r="C3296" s="149" t="str">
        <f t="shared" si="51"/>
        <v>NSW</v>
      </c>
    </row>
    <row r="3297" spans="1:3">
      <c r="A3297" s="150">
        <v>2033</v>
      </c>
      <c r="B3297" s="150">
        <v>63</v>
      </c>
      <c r="C3297" s="149" t="str">
        <f t="shared" si="51"/>
        <v>NSW</v>
      </c>
    </row>
    <row r="3298" spans="1:3">
      <c r="A3298" s="150">
        <v>2034</v>
      </c>
      <c r="B3298" s="150">
        <v>63</v>
      </c>
      <c r="C3298" s="149" t="str">
        <f t="shared" si="51"/>
        <v>NSW</v>
      </c>
    </row>
    <row r="3299" spans="1:3">
      <c r="A3299" s="150">
        <v>2035</v>
      </c>
      <c r="B3299" s="150">
        <v>63</v>
      </c>
      <c r="C3299" s="149" t="str">
        <f t="shared" si="51"/>
        <v>NSW</v>
      </c>
    </row>
    <row r="3300" spans="1:3">
      <c r="A3300" s="150">
        <v>2036</v>
      </c>
      <c r="B3300" s="150">
        <v>63</v>
      </c>
      <c r="C3300" s="149" t="str">
        <f t="shared" si="51"/>
        <v>NSW</v>
      </c>
    </row>
    <row r="3301" spans="1:3">
      <c r="A3301" s="150">
        <v>2037</v>
      </c>
      <c r="B3301" s="150">
        <v>63</v>
      </c>
      <c r="C3301" s="149" t="str">
        <f t="shared" si="51"/>
        <v>NSW</v>
      </c>
    </row>
    <row r="3302" spans="1:3">
      <c r="A3302" s="150">
        <v>2038</v>
      </c>
      <c r="B3302" s="150">
        <v>63</v>
      </c>
      <c r="C3302" s="149" t="str">
        <f t="shared" si="51"/>
        <v>NSW</v>
      </c>
    </row>
    <row r="3303" spans="1:3">
      <c r="A3303" s="150">
        <v>2039</v>
      </c>
      <c r="B3303" s="150">
        <v>63</v>
      </c>
      <c r="C3303" s="149" t="str">
        <f t="shared" si="51"/>
        <v>NSW</v>
      </c>
    </row>
    <row r="3304" spans="1:3">
      <c r="A3304" s="150">
        <v>2040</v>
      </c>
      <c r="B3304" s="150">
        <v>63</v>
      </c>
      <c r="C3304" s="149" t="str">
        <f t="shared" si="51"/>
        <v>NSW</v>
      </c>
    </row>
    <row r="3305" spans="1:3">
      <c r="A3305" s="150">
        <v>2041</v>
      </c>
      <c r="B3305" s="150">
        <v>63</v>
      </c>
      <c r="C3305" s="149" t="str">
        <f t="shared" si="51"/>
        <v>NSW</v>
      </c>
    </row>
    <row r="3306" spans="1:3">
      <c r="A3306" s="150">
        <v>2042</v>
      </c>
      <c r="B3306" s="150">
        <v>63</v>
      </c>
      <c r="C3306" s="149" t="str">
        <f t="shared" si="51"/>
        <v>NSW</v>
      </c>
    </row>
    <row r="3307" spans="1:3">
      <c r="A3307" s="150">
        <v>2043</v>
      </c>
      <c r="B3307" s="150">
        <v>63</v>
      </c>
      <c r="C3307" s="149" t="str">
        <f t="shared" si="51"/>
        <v>NSW</v>
      </c>
    </row>
    <row r="3308" spans="1:3">
      <c r="A3308" s="150">
        <v>2044</v>
      </c>
      <c r="B3308" s="150">
        <v>63</v>
      </c>
      <c r="C3308" s="149" t="str">
        <f t="shared" si="51"/>
        <v>NSW</v>
      </c>
    </row>
    <row r="3309" spans="1:3">
      <c r="A3309" s="150">
        <v>2045</v>
      </c>
      <c r="B3309" s="150">
        <v>63</v>
      </c>
      <c r="C3309" s="149" t="str">
        <f t="shared" si="51"/>
        <v>NSW</v>
      </c>
    </row>
    <row r="3310" spans="1:3">
      <c r="A3310" s="150">
        <v>2046</v>
      </c>
      <c r="B3310" s="150">
        <v>63</v>
      </c>
      <c r="C3310" s="149" t="str">
        <f t="shared" si="51"/>
        <v>NSW</v>
      </c>
    </row>
    <row r="3311" spans="1:3">
      <c r="A3311" s="150">
        <v>2047</v>
      </c>
      <c r="B3311" s="150">
        <v>63</v>
      </c>
      <c r="C3311" s="149" t="str">
        <f t="shared" si="51"/>
        <v>NSW</v>
      </c>
    </row>
    <row r="3312" spans="1:3">
      <c r="A3312" s="150">
        <v>2048</v>
      </c>
      <c r="B3312" s="150">
        <v>63</v>
      </c>
      <c r="C3312" s="149" t="str">
        <f t="shared" si="51"/>
        <v>NSW</v>
      </c>
    </row>
    <row r="3313" spans="1:3">
      <c r="A3313" s="150">
        <v>2049</v>
      </c>
      <c r="B3313" s="150">
        <v>63</v>
      </c>
      <c r="C3313" s="149" t="str">
        <f t="shared" si="51"/>
        <v>NSW</v>
      </c>
    </row>
    <row r="3314" spans="1:3">
      <c r="A3314" s="150">
        <v>2050</v>
      </c>
      <c r="B3314" s="150">
        <v>63</v>
      </c>
      <c r="C3314" s="149" t="str">
        <f t="shared" si="51"/>
        <v>NSW</v>
      </c>
    </row>
    <row r="3315" spans="1:3">
      <c r="A3315" s="150">
        <v>2051</v>
      </c>
      <c r="B3315" s="150">
        <v>63</v>
      </c>
      <c r="C3315" s="149" t="str">
        <f t="shared" si="51"/>
        <v>NSW</v>
      </c>
    </row>
    <row r="3316" spans="1:3">
      <c r="A3316" s="150">
        <v>2052</v>
      </c>
      <c r="B3316" s="150">
        <v>63</v>
      </c>
      <c r="C3316" s="149" t="str">
        <f t="shared" si="51"/>
        <v>NSW</v>
      </c>
    </row>
    <row r="3317" spans="1:3">
      <c r="A3317" s="150">
        <v>2055</v>
      </c>
      <c r="B3317" s="150">
        <v>63</v>
      </c>
      <c r="C3317" s="149" t="str">
        <f t="shared" si="51"/>
        <v>NSW</v>
      </c>
    </row>
    <row r="3318" spans="1:3">
      <c r="A3318" s="150">
        <v>2056</v>
      </c>
      <c r="B3318" s="150">
        <v>63</v>
      </c>
      <c r="C3318" s="149" t="str">
        <f t="shared" si="51"/>
        <v>NSW</v>
      </c>
    </row>
    <row r="3319" spans="1:3">
      <c r="A3319" s="150">
        <v>2057</v>
      </c>
      <c r="B3319" s="150">
        <v>63</v>
      </c>
      <c r="C3319" s="149" t="str">
        <f t="shared" si="51"/>
        <v>NSW</v>
      </c>
    </row>
    <row r="3320" spans="1:3">
      <c r="A3320" s="150">
        <v>2058</v>
      </c>
      <c r="B3320" s="150">
        <v>63</v>
      </c>
      <c r="C3320" s="149" t="str">
        <f t="shared" si="51"/>
        <v>NSW</v>
      </c>
    </row>
    <row r="3321" spans="1:3">
      <c r="A3321" s="150">
        <v>2059</v>
      </c>
      <c r="B3321" s="150">
        <v>63</v>
      </c>
      <c r="C3321" s="149" t="str">
        <f t="shared" si="51"/>
        <v>NSW</v>
      </c>
    </row>
    <row r="3322" spans="1:3">
      <c r="A3322" s="150">
        <v>2060</v>
      </c>
      <c r="B3322" s="150">
        <v>63</v>
      </c>
      <c r="C3322" s="149" t="str">
        <f t="shared" si="51"/>
        <v>NSW</v>
      </c>
    </row>
    <row r="3323" spans="1:3">
      <c r="A3323" s="150">
        <v>2061</v>
      </c>
      <c r="B3323" s="150">
        <v>63</v>
      </c>
      <c r="C3323" s="149" t="str">
        <f t="shared" si="51"/>
        <v>NSW</v>
      </c>
    </row>
    <row r="3324" spans="1:3">
      <c r="A3324" s="150">
        <v>2062</v>
      </c>
      <c r="B3324" s="150">
        <v>63</v>
      </c>
      <c r="C3324" s="149" t="str">
        <f t="shared" si="51"/>
        <v>NSW</v>
      </c>
    </row>
    <row r="3325" spans="1:3">
      <c r="A3325" s="150">
        <v>2063</v>
      </c>
      <c r="B3325" s="150">
        <v>63</v>
      </c>
      <c r="C3325" s="149" t="str">
        <f t="shared" si="51"/>
        <v>NSW</v>
      </c>
    </row>
    <row r="3326" spans="1:3">
      <c r="A3326" s="150">
        <v>2064</v>
      </c>
      <c r="B3326" s="150">
        <v>63</v>
      </c>
      <c r="C3326" s="149" t="str">
        <f t="shared" si="51"/>
        <v>NSW</v>
      </c>
    </row>
    <row r="3327" spans="1:3">
      <c r="A3327" s="150">
        <v>2065</v>
      </c>
      <c r="B3327" s="150">
        <v>63</v>
      </c>
      <c r="C3327" s="149" t="str">
        <f t="shared" si="51"/>
        <v>NSW</v>
      </c>
    </row>
    <row r="3328" spans="1:3">
      <c r="A3328" s="150">
        <v>2066</v>
      </c>
      <c r="B3328" s="150">
        <v>63</v>
      </c>
      <c r="C3328" s="149" t="str">
        <f t="shared" si="51"/>
        <v>NSW</v>
      </c>
    </row>
    <row r="3329" spans="1:3">
      <c r="A3329" s="150">
        <v>2067</v>
      </c>
      <c r="B3329" s="150">
        <v>63</v>
      </c>
      <c r="C3329" s="149" t="str">
        <f t="shared" si="51"/>
        <v>NSW</v>
      </c>
    </row>
    <row r="3330" spans="1:3">
      <c r="A3330" s="150">
        <v>2068</v>
      </c>
      <c r="B3330" s="150">
        <v>63</v>
      </c>
      <c r="C3330" s="149" t="str">
        <f t="shared" ref="C3330:C3393" si="52">IF(OR(A3330&lt;=299,AND(A3330&lt;3000,A3330&gt;=1000)),"NSW",IF(AND(A3330&lt;=999,A3330&gt;=800),"NT",IF(OR(AND(A3330&lt;=8999,A3330&gt;=8000),AND(A3330&lt;=3999,A3330&gt;=3000)),"VIC",IF(OR(AND(A3330&lt;=9999,A3330&gt;=9000),AND(A3330&lt;=4999,A3330&gt;=4000)),"QLD",IF(AND(A3330&lt;=5999,A3330&gt;=5000),"SA",IF(AND(A3330&lt;=6999,A3330&gt;=6000),"WA","TAS"))))))</f>
        <v>NSW</v>
      </c>
    </row>
    <row r="3331" spans="1:3">
      <c r="A3331" s="150">
        <v>2069</v>
      </c>
      <c r="B3331" s="150">
        <v>63</v>
      </c>
      <c r="C3331" s="149" t="str">
        <f t="shared" si="52"/>
        <v>NSW</v>
      </c>
    </row>
    <row r="3332" spans="1:3">
      <c r="A3332" s="150">
        <v>2070</v>
      </c>
      <c r="B3332" s="150">
        <v>63</v>
      </c>
      <c r="C3332" s="149" t="str">
        <f t="shared" si="52"/>
        <v>NSW</v>
      </c>
    </row>
    <row r="3333" spans="1:3">
      <c r="A3333" s="150">
        <v>2071</v>
      </c>
      <c r="B3333" s="150">
        <v>63</v>
      </c>
      <c r="C3333" s="149" t="str">
        <f t="shared" si="52"/>
        <v>NSW</v>
      </c>
    </row>
    <row r="3334" spans="1:3">
      <c r="A3334" s="150">
        <v>2072</v>
      </c>
      <c r="B3334" s="150">
        <v>63</v>
      </c>
      <c r="C3334" s="149" t="str">
        <f t="shared" si="52"/>
        <v>NSW</v>
      </c>
    </row>
    <row r="3335" spans="1:3">
      <c r="A3335" s="150">
        <v>2073</v>
      </c>
      <c r="B3335" s="150">
        <v>63</v>
      </c>
      <c r="C3335" s="149" t="str">
        <f t="shared" si="52"/>
        <v>NSW</v>
      </c>
    </row>
    <row r="3336" spans="1:3">
      <c r="A3336" s="150">
        <v>2074</v>
      </c>
      <c r="B3336" s="150">
        <v>63</v>
      </c>
      <c r="C3336" s="149" t="str">
        <f t="shared" si="52"/>
        <v>NSW</v>
      </c>
    </row>
    <row r="3337" spans="1:3">
      <c r="A3337" s="150">
        <v>2075</v>
      </c>
      <c r="B3337" s="150">
        <v>63</v>
      </c>
      <c r="C3337" s="149" t="str">
        <f t="shared" si="52"/>
        <v>NSW</v>
      </c>
    </row>
    <row r="3338" spans="1:3">
      <c r="A3338" s="150">
        <v>2076</v>
      </c>
      <c r="B3338" s="150">
        <v>63</v>
      </c>
      <c r="C3338" s="149" t="str">
        <f t="shared" si="52"/>
        <v>NSW</v>
      </c>
    </row>
    <row r="3339" spans="1:3">
      <c r="A3339" s="150">
        <v>2077</v>
      </c>
      <c r="B3339" s="150">
        <v>63</v>
      </c>
      <c r="C3339" s="149" t="str">
        <f t="shared" si="52"/>
        <v>NSW</v>
      </c>
    </row>
    <row r="3340" spans="1:3">
      <c r="A3340" s="150">
        <v>2079</v>
      </c>
      <c r="B3340" s="150">
        <v>63</v>
      </c>
      <c r="C3340" s="149" t="str">
        <f t="shared" si="52"/>
        <v>NSW</v>
      </c>
    </row>
    <row r="3341" spans="1:3">
      <c r="A3341" s="150">
        <v>2080</v>
      </c>
      <c r="B3341" s="150">
        <v>63</v>
      </c>
      <c r="C3341" s="149" t="str">
        <f t="shared" si="52"/>
        <v>NSW</v>
      </c>
    </row>
    <row r="3342" spans="1:3">
      <c r="A3342" s="150">
        <v>2081</v>
      </c>
      <c r="B3342" s="150">
        <v>63</v>
      </c>
      <c r="C3342" s="149" t="str">
        <f t="shared" si="52"/>
        <v>NSW</v>
      </c>
    </row>
    <row r="3343" spans="1:3">
      <c r="A3343" s="150">
        <v>2082</v>
      </c>
      <c r="B3343" s="150">
        <v>63</v>
      </c>
      <c r="C3343" s="149" t="str">
        <f t="shared" si="52"/>
        <v>NSW</v>
      </c>
    </row>
    <row r="3344" spans="1:3">
      <c r="A3344" s="150">
        <v>2083</v>
      </c>
      <c r="B3344" s="150">
        <v>63</v>
      </c>
      <c r="C3344" s="149" t="str">
        <f t="shared" si="52"/>
        <v>NSW</v>
      </c>
    </row>
    <row r="3345" spans="1:3">
      <c r="A3345" s="150">
        <v>2084</v>
      </c>
      <c r="B3345" s="150">
        <v>63</v>
      </c>
      <c r="C3345" s="149" t="str">
        <f t="shared" si="52"/>
        <v>NSW</v>
      </c>
    </row>
    <row r="3346" spans="1:3">
      <c r="A3346" s="150">
        <v>2085</v>
      </c>
      <c r="B3346" s="150">
        <v>63</v>
      </c>
      <c r="C3346" s="149" t="str">
        <f t="shared" si="52"/>
        <v>NSW</v>
      </c>
    </row>
    <row r="3347" spans="1:3">
      <c r="A3347" s="150">
        <v>2086</v>
      </c>
      <c r="B3347" s="150">
        <v>63</v>
      </c>
      <c r="C3347" s="149" t="str">
        <f t="shared" si="52"/>
        <v>NSW</v>
      </c>
    </row>
    <row r="3348" spans="1:3">
      <c r="A3348" s="150">
        <v>2087</v>
      </c>
      <c r="B3348" s="150">
        <v>63</v>
      </c>
      <c r="C3348" s="149" t="str">
        <f t="shared" si="52"/>
        <v>NSW</v>
      </c>
    </row>
    <row r="3349" spans="1:3">
      <c r="A3349" s="150">
        <v>2088</v>
      </c>
      <c r="B3349" s="150">
        <v>63</v>
      </c>
      <c r="C3349" s="149" t="str">
        <f t="shared" si="52"/>
        <v>NSW</v>
      </c>
    </row>
    <row r="3350" spans="1:3">
      <c r="A3350" s="150">
        <v>2089</v>
      </c>
      <c r="B3350" s="150">
        <v>63</v>
      </c>
      <c r="C3350" s="149" t="str">
        <f t="shared" si="52"/>
        <v>NSW</v>
      </c>
    </row>
    <row r="3351" spans="1:3">
      <c r="A3351" s="150">
        <v>2090</v>
      </c>
      <c r="B3351" s="150">
        <v>63</v>
      </c>
      <c r="C3351" s="149" t="str">
        <f t="shared" si="52"/>
        <v>NSW</v>
      </c>
    </row>
    <row r="3352" spans="1:3">
      <c r="A3352" s="150">
        <v>2091</v>
      </c>
      <c r="B3352" s="150">
        <v>63</v>
      </c>
      <c r="C3352" s="149" t="str">
        <f t="shared" si="52"/>
        <v>NSW</v>
      </c>
    </row>
    <row r="3353" spans="1:3">
      <c r="A3353" s="150">
        <v>2092</v>
      </c>
      <c r="B3353" s="150">
        <v>63</v>
      </c>
      <c r="C3353" s="149" t="str">
        <f t="shared" si="52"/>
        <v>NSW</v>
      </c>
    </row>
    <row r="3354" spans="1:3">
      <c r="A3354" s="150">
        <v>2093</v>
      </c>
      <c r="B3354" s="150">
        <v>63</v>
      </c>
      <c r="C3354" s="149" t="str">
        <f t="shared" si="52"/>
        <v>NSW</v>
      </c>
    </row>
    <row r="3355" spans="1:3">
      <c r="A3355" s="150">
        <v>2094</v>
      </c>
      <c r="B3355" s="150">
        <v>63</v>
      </c>
      <c r="C3355" s="149" t="str">
        <f t="shared" si="52"/>
        <v>NSW</v>
      </c>
    </row>
    <row r="3356" spans="1:3">
      <c r="A3356" s="150">
        <v>2095</v>
      </c>
      <c r="B3356" s="150">
        <v>63</v>
      </c>
      <c r="C3356" s="149" t="str">
        <f t="shared" si="52"/>
        <v>NSW</v>
      </c>
    </row>
    <row r="3357" spans="1:3">
      <c r="A3357" s="150">
        <v>2096</v>
      </c>
      <c r="B3357" s="150">
        <v>63</v>
      </c>
      <c r="C3357" s="149" t="str">
        <f t="shared" si="52"/>
        <v>NSW</v>
      </c>
    </row>
    <row r="3358" spans="1:3">
      <c r="A3358" s="150">
        <v>2097</v>
      </c>
      <c r="B3358" s="150">
        <v>63</v>
      </c>
      <c r="C3358" s="149" t="str">
        <f t="shared" si="52"/>
        <v>NSW</v>
      </c>
    </row>
    <row r="3359" spans="1:3">
      <c r="A3359" s="150">
        <v>2099</v>
      </c>
      <c r="B3359" s="150">
        <v>63</v>
      </c>
      <c r="C3359" s="149" t="str">
        <f t="shared" si="52"/>
        <v>NSW</v>
      </c>
    </row>
    <row r="3360" spans="1:3">
      <c r="A3360" s="150">
        <v>2100</v>
      </c>
      <c r="B3360" s="150">
        <v>63</v>
      </c>
      <c r="C3360" s="149" t="str">
        <f t="shared" si="52"/>
        <v>NSW</v>
      </c>
    </row>
    <row r="3361" spans="1:3">
      <c r="A3361" s="150">
        <v>2101</v>
      </c>
      <c r="B3361" s="150">
        <v>63</v>
      </c>
      <c r="C3361" s="149" t="str">
        <f t="shared" si="52"/>
        <v>NSW</v>
      </c>
    </row>
    <row r="3362" spans="1:3">
      <c r="A3362" s="150">
        <v>2102</v>
      </c>
      <c r="B3362" s="150">
        <v>63</v>
      </c>
      <c r="C3362" s="149" t="str">
        <f t="shared" si="52"/>
        <v>NSW</v>
      </c>
    </row>
    <row r="3363" spans="1:3">
      <c r="A3363" s="150">
        <v>2103</v>
      </c>
      <c r="B3363" s="150">
        <v>63</v>
      </c>
      <c r="C3363" s="149" t="str">
        <f t="shared" si="52"/>
        <v>NSW</v>
      </c>
    </row>
    <row r="3364" spans="1:3">
      <c r="A3364" s="150">
        <v>2104</v>
      </c>
      <c r="B3364" s="150">
        <v>63</v>
      </c>
      <c r="C3364" s="149" t="str">
        <f t="shared" si="52"/>
        <v>NSW</v>
      </c>
    </row>
    <row r="3365" spans="1:3">
      <c r="A3365" s="150">
        <v>2105</v>
      </c>
      <c r="B3365" s="150">
        <v>63</v>
      </c>
      <c r="C3365" s="149" t="str">
        <f t="shared" si="52"/>
        <v>NSW</v>
      </c>
    </row>
    <row r="3366" spans="1:3">
      <c r="A3366" s="150">
        <v>2106</v>
      </c>
      <c r="B3366" s="150">
        <v>63</v>
      </c>
      <c r="C3366" s="149" t="str">
        <f t="shared" si="52"/>
        <v>NSW</v>
      </c>
    </row>
    <row r="3367" spans="1:3">
      <c r="A3367" s="150">
        <v>2107</v>
      </c>
      <c r="B3367" s="150">
        <v>63</v>
      </c>
      <c r="C3367" s="149" t="str">
        <f t="shared" si="52"/>
        <v>NSW</v>
      </c>
    </row>
    <row r="3368" spans="1:3">
      <c r="A3368" s="150">
        <v>2108</v>
      </c>
      <c r="B3368" s="150">
        <v>63</v>
      </c>
      <c r="C3368" s="149" t="str">
        <f t="shared" si="52"/>
        <v>NSW</v>
      </c>
    </row>
    <row r="3369" spans="1:3">
      <c r="A3369" s="150">
        <v>2109</v>
      </c>
      <c r="B3369" s="150">
        <v>63</v>
      </c>
      <c r="C3369" s="149" t="str">
        <f t="shared" si="52"/>
        <v>NSW</v>
      </c>
    </row>
    <row r="3370" spans="1:3">
      <c r="A3370" s="150">
        <v>2110</v>
      </c>
      <c r="B3370" s="150">
        <v>63</v>
      </c>
      <c r="C3370" s="149" t="str">
        <f t="shared" si="52"/>
        <v>NSW</v>
      </c>
    </row>
    <row r="3371" spans="1:3">
      <c r="A3371" s="150">
        <v>2111</v>
      </c>
      <c r="B3371" s="150">
        <v>63</v>
      </c>
      <c r="C3371" s="149" t="str">
        <f t="shared" si="52"/>
        <v>NSW</v>
      </c>
    </row>
    <row r="3372" spans="1:3">
      <c r="A3372" s="150">
        <v>2112</v>
      </c>
      <c r="B3372" s="150">
        <v>63</v>
      </c>
      <c r="C3372" s="149" t="str">
        <f t="shared" si="52"/>
        <v>NSW</v>
      </c>
    </row>
    <row r="3373" spans="1:3">
      <c r="A3373" s="150">
        <v>2113</v>
      </c>
      <c r="B3373" s="150">
        <v>63</v>
      </c>
      <c r="C3373" s="149" t="str">
        <f t="shared" si="52"/>
        <v>NSW</v>
      </c>
    </row>
    <row r="3374" spans="1:3">
      <c r="A3374" s="150">
        <v>2114</v>
      </c>
      <c r="B3374" s="150">
        <v>63</v>
      </c>
      <c r="C3374" s="149" t="str">
        <f t="shared" si="52"/>
        <v>NSW</v>
      </c>
    </row>
    <row r="3375" spans="1:3">
      <c r="A3375" s="150">
        <v>2115</v>
      </c>
      <c r="B3375" s="150">
        <v>63</v>
      </c>
      <c r="C3375" s="149" t="str">
        <f t="shared" si="52"/>
        <v>NSW</v>
      </c>
    </row>
    <row r="3376" spans="1:3">
      <c r="A3376" s="150">
        <v>2116</v>
      </c>
      <c r="B3376" s="150">
        <v>63</v>
      </c>
      <c r="C3376" s="149" t="str">
        <f t="shared" si="52"/>
        <v>NSW</v>
      </c>
    </row>
    <row r="3377" spans="1:3">
      <c r="A3377" s="150">
        <v>2117</v>
      </c>
      <c r="B3377" s="150">
        <v>63</v>
      </c>
      <c r="C3377" s="149" t="str">
        <f t="shared" si="52"/>
        <v>NSW</v>
      </c>
    </row>
    <row r="3378" spans="1:3">
      <c r="A3378" s="150">
        <v>2118</v>
      </c>
      <c r="B3378" s="150">
        <v>63</v>
      </c>
      <c r="C3378" s="149" t="str">
        <f t="shared" si="52"/>
        <v>NSW</v>
      </c>
    </row>
    <row r="3379" spans="1:3">
      <c r="A3379" s="150">
        <v>2119</v>
      </c>
      <c r="B3379" s="150">
        <v>63</v>
      </c>
      <c r="C3379" s="149" t="str">
        <f t="shared" si="52"/>
        <v>NSW</v>
      </c>
    </row>
    <row r="3380" spans="1:3">
      <c r="A3380" s="150">
        <v>2120</v>
      </c>
      <c r="B3380" s="150">
        <v>63</v>
      </c>
      <c r="C3380" s="149" t="str">
        <f t="shared" si="52"/>
        <v>NSW</v>
      </c>
    </row>
    <row r="3381" spans="1:3">
      <c r="A3381" s="150">
        <v>2121</v>
      </c>
      <c r="B3381" s="150">
        <v>63</v>
      </c>
      <c r="C3381" s="149" t="str">
        <f t="shared" si="52"/>
        <v>NSW</v>
      </c>
    </row>
    <row r="3382" spans="1:3">
      <c r="A3382" s="150">
        <v>2122</v>
      </c>
      <c r="B3382" s="150">
        <v>63</v>
      </c>
      <c r="C3382" s="149" t="str">
        <f t="shared" si="52"/>
        <v>NSW</v>
      </c>
    </row>
    <row r="3383" spans="1:3">
      <c r="A3383" s="150">
        <v>2123</v>
      </c>
      <c r="B3383" s="150">
        <v>63</v>
      </c>
      <c r="C3383" s="149" t="str">
        <f t="shared" si="52"/>
        <v>NSW</v>
      </c>
    </row>
    <row r="3384" spans="1:3">
      <c r="A3384" s="150">
        <v>2124</v>
      </c>
      <c r="B3384" s="150">
        <v>63</v>
      </c>
      <c r="C3384" s="149" t="str">
        <f t="shared" si="52"/>
        <v>NSW</v>
      </c>
    </row>
    <row r="3385" spans="1:3">
      <c r="A3385" s="150">
        <v>2125</v>
      </c>
      <c r="B3385" s="150">
        <v>63</v>
      </c>
      <c r="C3385" s="149" t="str">
        <f t="shared" si="52"/>
        <v>NSW</v>
      </c>
    </row>
    <row r="3386" spans="1:3">
      <c r="A3386" s="150">
        <v>2126</v>
      </c>
      <c r="B3386" s="150">
        <v>63</v>
      </c>
      <c r="C3386" s="149" t="str">
        <f t="shared" si="52"/>
        <v>NSW</v>
      </c>
    </row>
    <row r="3387" spans="1:3">
      <c r="A3387" s="150">
        <v>2127</v>
      </c>
      <c r="B3387" s="150">
        <v>63</v>
      </c>
      <c r="C3387" s="149" t="str">
        <f t="shared" si="52"/>
        <v>NSW</v>
      </c>
    </row>
    <row r="3388" spans="1:3">
      <c r="A3388" s="150">
        <v>2128</v>
      </c>
      <c r="B3388" s="150">
        <v>63</v>
      </c>
      <c r="C3388" s="149" t="str">
        <f t="shared" si="52"/>
        <v>NSW</v>
      </c>
    </row>
    <row r="3389" spans="1:3">
      <c r="A3389" s="150">
        <v>2129</v>
      </c>
      <c r="B3389" s="150">
        <v>63</v>
      </c>
      <c r="C3389" s="149" t="str">
        <f t="shared" si="52"/>
        <v>NSW</v>
      </c>
    </row>
    <row r="3390" spans="1:3">
      <c r="A3390" s="150">
        <v>2130</v>
      </c>
      <c r="B3390" s="150">
        <v>63</v>
      </c>
      <c r="C3390" s="149" t="str">
        <f t="shared" si="52"/>
        <v>NSW</v>
      </c>
    </row>
    <row r="3391" spans="1:3">
      <c r="A3391" s="150">
        <v>2131</v>
      </c>
      <c r="B3391" s="150">
        <v>63</v>
      </c>
      <c r="C3391" s="149" t="str">
        <f t="shared" si="52"/>
        <v>NSW</v>
      </c>
    </row>
    <row r="3392" spans="1:3">
      <c r="A3392" s="150">
        <v>2132</v>
      </c>
      <c r="B3392" s="150">
        <v>63</v>
      </c>
      <c r="C3392" s="149" t="str">
        <f t="shared" si="52"/>
        <v>NSW</v>
      </c>
    </row>
    <row r="3393" spans="1:3">
      <c r="A3393" s="150">
        <v>2133</v>
      </c>
      <c r="B3393" s="150">
        <v>63</v>
      </c>
      <c r="C3393" s="149" t="str">
        <f t="shared" si="52"/>
        <v>NSW</v>
      </c>
    </row>
    <row r="3394" spans="1:3">
      <c r="A3394" s="150">
        <v>2134</v>
      </c>
      <c r="B3394" s="150">
        <v>63</v>
      </c>
      <c r="C3394" s="149" t="str">
        <f t="shared" ref="C3394:C3457" si="53">IF(OR(A3394&lt;=299,AND(A3394&lt;3000,A3394&gt;=1000)),"NSW",IF(AND(A3394&lt;=999,A3394&gt;=800),"NT",IF(OR(AND(A3394&lt;=8999,A3394&gt;=8000),AND(A3394&lt;=3999,A3394&gt;=3000)),"VIC",IF(OR(AND(A3394&lt;=9999,A3394&gt;=9000),AND(A3394&lt;=4999,A3394&gt;=4000)),"QLD",IF(AND(A3394&lt;=5999,A3394&gt;=5000),"SA",IF(AND(A3394&lt;=6999,A3394&gt;=6000),"WA","TAS"))))))</f>
        <v>NSW</v>
      </c>
    </row>
    <row r="3395" spans="1:3">
      <c r="A3395" s="150">
        <v>2135</v>
      </c>
      <c r="B3395" s="150">
        <v>63</v>
      </c>
      <c r="C3395" s="149" t="str">
        <f t="shared" si="53"/>
        <v>NSW</v>
      </c>
    </row>
    <row r="3396" spans="1:3">
      <c r="A3396" s="150">
        <v>2136</v>
      </c>
      <c r="B3396" s="150">
        <v>63</v>
      </c>
      <c r="C3396" s="149" t="str">
        <f t="shared" si="53"/>
        <v>NSW</v>
      </c>
    </row>
    <row r="3397" spans="1:3">
      <c r="A3397" s="150">
        <v>2137</v>
      </c>
      <c r="B3397" s="150">
        <v>63</v>
      </c>
      <c r="C3397" s="149" t="str">
        <f t="shared" si="53"/>
        <v>NSW</v>
      </c>
    </row>
    <row r="3398" spans="1:3">
      <c r="A3398" s="150">
        <v>2138</v>
      </c>
      <c r="B3398" s="150">
        <v>63</v>
      </c>
      <c r="C3398" s="149" t="str">
        <f t="shared" si="53"/>
        <v>NSW</v>
      </c>
    </row>
    <row r="3399" spans="1:3">
      <c r="A3399" s="150">
        <v>2139</v>
      </c>
      <c r="B3399" s="150">
        <v>63</v>
      </c>
      <c r="C3399" s="149" t="str">
        <f t="shared" si="53"/>
        <v>NSW</v>
      </c>
    </row>
    <row r="3400" spans="1:3">
      <c r="A3400" s="150">
        <v>2140</v>
      </c>
      <c r="B3400" s="150">
        <v>63</v>
      </c>
      <c r="C3400" s="149" t="str">
        <f t="shared" si="53"/>
        <v>NSW</v>
      </c>
    </row>
    <row r="3401" spans="1:3">
      <c r="A3401" s="150">
        <v>2141</v>
      </c>
      <c r="B3401" s="150">
        <v>63</v>
      </c>
      <c r="C3401" s="149" t="str">
        <f t="shared" si="53"/>
        <v>NSW</v>
      </c>
    </row>
    <row r="3402" spans="1:3">
      <c r="A3402" s="150">
        <v>2142</v>
      </c>
      <c r="B3402" s="150">
        <v>63</v>
      </c>
      <c r="C3402" s="149" t="str">
        <f t="shared" si="53"/>
        <v>NSW</v>
      </c>
    </row>
    <row r="3403" spans="1:3">
      <c r="A3403" s="150">
        <v>2143</v>
      </c>
      <c r="B3403" s="150">
        <v>63</v>
      </c>
      <c r="C3403" s="149" t="str">
        <f t="shared" si="53"/>
        <v>NSW</v>
      </c>
    </row>
    <row r="3404" spans="1:3">
      <c r="A3404" s="150">
        <v>2144</v>
      </c>
      <c r="B3404" s="150">
        <v>63</v>
      </c>
      <c r="C3404" s="149" t="str">
        <f t="shared" si="53"/>
        <v>NSW</v>
      </c>
    </row>
    <row r="3405" spans="1:3">
      <c r="A3405" s="150">
        <v>2145</v>
      </c>
      <c r="B3405" s="150">
        <v>63</v>
      </c>
      <c r="C3405" s="149" t="str">
        <f t="shared" si="53"/>
        <v>NSW</v>
      </c>
    </row>
    <row r="3406" spans="1:3">
      <c r="A3406" s="150">
        <v>2146</v>
      </c>
      <c r="B3406" s="150">
        <v>63</v>
      </c>
      <c r="C3406" s="149" t="str">
        <f t="shared" si="53"/>
        <v>NSW</v>
      </c>
    </row>
    <row r="3407" spans="1:3">
      <c r="A3407" s="150">
        <v>2147</v>
      </c>
      <c r="B3407" s="150">
        <v>63</v>
      </c>
      <c r="C3407" s="149" t="str">
        <f t="shared" si="53"/>
        <v>NSW</v>
      </c>
    </row>
    <row r="3408" spans="1:3">
      <c r="A3408" s="150">
        <v>2148</v>
      </c>
      <c r="B3408" s="150">
        <v>63</v>
      </c>
      <c r="C3408" s="149" t="str">
        <f t="shared" si="53"/>
        <v>NSW</v>
      </c>
    </row>
    <row r="3409" spans="1:3">
      <c r="A3409" s="150">
        <v>2150</v>
      </c>
      <c r="B3409" s="150">
        <v>63</v>
      </c>
      <c r="C3409" s="149" t="str">
        <f t="shared" si="53"/>
        <v>NSW</v>
      </c>
    </row>
    <row r="3410" spans="1:3">
      <c r="A3410" s="150">
        <v>2151</v>
      </c>
      <c r="B3410" s="150">
        <v>63</v>
      </c>
      <c r="C3410" s="149" t="str">
        <f t="shared" si="53"/>
        <v>NSW</v>
      </c>
    </row>
    <row r="3411" spans="1:3">
      <c r="A3411" s="150">
        <v>2152</v>
      </c>
      <c r="B3411" s="150">
        <v>63</v>
      </c>
      <c r="C3411" s="149" t="str">
        <f t="shared" si="53"/>
        <v>NSW</v>
      </c>
    </row>
    <row r="3412" spans="1:3">
      <c r="A3412" s="150">
        <v>2153</v>
      </c>
      <c r="B3412" s="150">
        <v>63</v>
      </c>
      <c r="C3412" s="149" t="str">
        <f t="shared" si="53"/>
        <v>NSW</v>
      </c>
    </row>
    <row r="3413" spans="1:3">
      <c r="A3413" s="150">
        <v>2154</v>
      </c>
      <c r="B3413" s="150">
        <v>63</v>
      </c>
      <c r="C3413" s="149" t="str">
        <f t="shared" si="53"/>
        <v>NSW</v>
      </c>
    </row>
    <row r="3414" spans="1:3">
      <c r="A3414" s="150">
        <v>2155</v>
      </c>
      <c r="B3414" s="150">
        <v>63</v>
      </c>
      <c r="C3414" s="149" t="str">
        <f t="shared" si="53"/>
        <v>NSW</v>
      </c>
    </row>
    <row r="3415" spans="1:3">
      <c r="A3415" s="150">
        <v>2156</v>
      </c>
      <c r="B3415" s="150">
        <v>63</v>
      </c>
      <c r="C3415" s="149" t="str">
        <f t="shared" si="53"/>
        <v>NSW</v>
      </c>
    </row>
    <row r="3416" spans="1:3">
      <c r="A3416" s="150">
        <v>2157</v>
      </c>
      <c r="B3416" s="150">
        <v>63</v>
      </c>
      <c r="C3416" s="149" t="str">
        <f t="shared" si="53"/>
        <v>NSW</v>
      </c>
    </row>
    <row r="3417" spans="1:3">
      <c r="A3417" s="150">
        <v>2158</v>
      </c>
      <c r="B3417" s="150">
        <v>63</v>
      </c>
      <c r="C3417" s="149" t="str">
        <f t="shared" si="53"/>
        <v>NSW</v>
      </c>
    </row>
    <row r="3418" spans="1:3">
      <c r="A3418" s="150">
        <v>2159</v>
      </c>
      <c r="B3418" s="150">
        <v>63</v>
      </c>
      <c r="C3418" s="149" t="str">
        <f t="shared" si="53"/>
        <v>NSW</v>
      </c>
    </row>
    <row r="3419" spans="1:3">
      <c r="A3419" s="150">
        <v>2160</v>
      </c>
      <c r="B3419" s="150">
        <v>63</v>
      </c>
      <c r="C3419" s="149" t="str">
        <f t="shared" si="53"/>
        <v>NSW</v>
      </c>
    </row>
    <row r="3420" spans="1:3">
      <c r="A3420" s="150">
        <v>2161</v>
      </c>
      <c r="B3420" s="150">
        <v>63</v>
      </c>
      <c r="C3420" s="149" t="str">
        <f t="shared" si="53"/>
        <v>NSW</v>
      </c>
    </row>
    <row r="3421" spans="1:3">
      <c r="A3421" s="150">
        <v>2162</v>
      </c>
      <c r="B3421" s="150">
        <v>63</v>
      </c>
      <c r="C3421" s="149" t="str">
        <f t="shared" si="53"/>
        <v>NSW</v>
      </c>
    </row>
    <row r="3422" spans="1:3">
      <c r="A3422" s="150">
        <v>2163</v>
      </c>
      <c r="B3422" s="150">
        <v>63</v>
      </c>
      <c r="C3422" s="149" t="str">
        <f t="shared" si="53"/>
        <v>NSW</v>
      </c>
    </row>
    <row r="3423" spans="1:3">
      <c r="A3423" s="150">
        <v>2164</v>
      </c>
      <c r="B3423" s="150">
        <v>63</v>
      </c>
      <c r="C3423" s="149" t="str">
        <f t="shared" si="53"/>
        <v>NSW</v>
      </c>
    </row>
    <row r="3424" spans="1:3">
      <c r="A3424" s="150">
        <v>2165</v>
      </c>
      <c r="B3424" s="150">
        <v>63</v>
      </c>
      <c r="C3424" s="149" t="str">
        <f t="shared" si="53"/>
        <v>NSW</v>
      </c>
    </row>
    <row r="3425" spans="1:3">
      <c r="A3425" s="150">
        <v>2166</v>
      </c>
      <c r="B3425" s="150">
        <v>63</v>
      </c>
      <c r="C3425" s="149" t="str">
        <f t="shared" si="53"/>
        <v>NSW</v>
      </c>
    </row>
    <row r="3426" spans="1:3">
      <c r="A3426" s="150">
        <v>2167</v>
      </c>
      <c r="B3426" s="150">
        <v>63</v>
      </c>
      <c r="C3426" s="149" t="str">
        <f t="shared" si="53"/>
        <v>NSW</v>
      </c>
    </row>
    <row r="3427" spans="1:3">
      <c r="A3427" s="150">
        <v>2168</v>
      </c>
      <c r="B3427" s="150">
        <v>63</v>
      </c>
      <c r="C3427" s="149" t="str">
        <f t="shared" si="53"/>
        <v>NSW</v>
      </c>
    </row>
    <row r="3428" spans="1:3">
      <c r="A3428" s="150">
        <v>2169</v>
      </c>
      <c r="B3428" s="150">
        <v>63</v>
      </c>
      <c r="C3428" s="149" t="str">
        <f t="shared" si="53"/>
        <v>NSW</v>
      </c>
    </row>
    <row r="3429" spans="1:3">
      <c r="A3429" s="150">
        <v>2170</v>
      </c>
      <c r="B3429" s="150">
        <v>63</v>
      </c>
      <c r="C3429" s="149" t="str">
        <f t="shared" si="53"/>
        <v>NSW</v>
      </c>
    </row>
    <row r="3430" spans="1:3">
      <c r="A3430" s="150">
        <v>2171</v>
      </c>
      <c r="B3430" s="150">
        <v>63</v>
      </c>
      <c r="C3430" s="149" t="str">
        <f t="shared" si="53"/>
        <v>NSW</v>
      </c>
    </row>
    <row r="3431" spans="1:3">
      <c r="A3431" s="150">
        <v>2173</v>
      </c>
      <c r="B3431" s="150">
        <v>63</v>
      </c>
      <c r="C3431" s="149" t="str">
        <f t="shared" si="53"/>
        <v>NSW</v>
      </c>
    </row>
    <row r="3432" spans="1:3">
      <c r="A3432" s="150">
        <v>2174</v>
      </c>
      <c r="B3432" s="150">
        <v>63</v>
      </c>
      <c r="C3432" s="149" t="str">
        <f t="shared" si="53"/>
        <v>NSW</v>
      </c>
    </row>
    <row r="3433" spans="1:3">
      <c r="A3433" s="150">
        <v>2176</v>
      </c>
      <c r="B3433" s="150">
        <v>63</v>
      </c>
      <c r="C3433" s="149" t="str">
        <f t="shared" si="53"/>
        <v>NSW</v>
      </c>
    </row>
    <row r="3434" spans="1:3">
      <c r="A3434" s="150">
        <v>2177</v>
      </c>
      <c r="B3434" s="150">
        <v>63</v>
      </c>
      <c r="C3434" s="149" t="str">
        <f t="shared" si="53"/>
        <v>NSW</v>
      </c>
    </row>
    <row r="3435" spans="1:3">
      <c r="A3435" s="150">
        <v>2190</v>
      </c>
      <c r="B3435" s="150">
        <v>63</v>
      </c>
      <c r="C3435" s="149" t="str">
        <f t="shared" si="53"/>
        <v>NSW</v>
      </c>
    </row>
    <row r="3436" spans="1:3">
      <c r="A3436" s="150">
        <v>2191</v>
      </c>
      <c r="B3436" s="150">
        <v>63</v>
      </c>
      <c r="C3436" s="149" t="str">
        <f t="shared" si="53"/>
        <v>NSW</v>
      </c>
    </row>
    <row r="3437" spans="1:3">
      <c r="A3437" s="150">
        <v>2192</v>
      </c>
      <c r="B3437" s="150">
        <v>63</v>
      </c>
      <c r="C3437" s="149" t="str">
        <f t="shared" si="53"/>
        <v>NSW</v>
      </c>
    </row>
    <row r="3438" spans="1:3">
      <c r="A3438" s="150">
        <v>2193</v>
      </c>
      <c r="B3438" s="150">
        <v>63</v>
      </c>
      <c r="C3438" s="149" t="str">
        <f t="shared" si="53"/>
        <v>NSW</v>
      </c>
    </row>
    <row r="3439" spans="1:3">
      <c r="A3439" s="150">
        <v>2194</v>
      </c>
      <c r="B3439" s="150">
        <v>63</v>
      </c>
      <c r="C3439" s="149" t="str">
        <f t="shared" si="53"/>
        <v>NSW</v>
      </c>
    </row>
    <row r="3440" spans="1:3">
      <c r="A3440" s="150">
        <v>2195</v>
      </c>
      <c r="B3440" s="150">
        <v>63</v>
      </c>
      <c r="C3440" s="149" t="str">
        <f t="shared" si="53"/>
        <v>NSW</v>
      </c>
    </row>
    <row r="3441" spans="1:3">
      <c r="A3441" s="150">
        <v>2196</v>
      </c>
      <c r="B3441" s="150">
        <v>63</v>
      </c>
      <c r="C3441" s="149" t="str">
        <f t="shared" si="53"/>
        <v>NSW</v>
      </c>
    </row>
    <row r="3442" spans="1:3">
      <c r="A3442" s="150">
        <v>2197</v>
      </c>
      <c r="B3442" s="150">
        <v>63</v>
      </c>
      <c r="C3442" s="149" t="str">
        <f t="shared" si="53"/>
        <v>NSW</v>
      </c>
    </row>
    <row r="3443" spans="1:3">
      <c r="A3443" s="150">
        <v>2198</v>
      </c>
      <c r="B3443" s="150">
        <v>63</v>
      </c>
      <c r="C3443" s="149" t="str">
        <f t="shared" si="53"/>
        <v>NSW</v>
      </c>
    </row>
    <row r="3444" spans="1:3">
      <c r="A3444" s="150">
        <v>2199</v>
      </c>
      <c r="B3444" s="150">
        <v>63</v>
      </c>
      <c r="C3444" s="149" t="str">
        <f t="shared" si="53"/>
        <v>NSW</v>
      </c>
    </row>
    <row r="3445" spans="1:3">
      <c r="A3445" s="150">
        <v>2200</v>
      </c>
      <c r="B3445" s="150">
        <v>63</v>
      </c>
      <c r="C3445" s="149" t="str">
        <f t="shared" si="53"/>
        <v>NSW</v>
      </c>
    </row>
    <row r="3446" spans="1:3">
      <c r="A3446" s="150">
        <v>2201</v>
      </c>
      <c r="B3446" s="150">
        <v>63</v>
      </c>
      <c r="C3446" s="149" t="str">
        <f t="shared" si="53"/>
        <v>NSW</v>
      </c>
    </row>
    <row r="3447" spans="1:3">
      <c r="A3447" s="150">
        <v>2202</v>
      </c>
      <c r="B3447" s="150">
        <v>63</v>
      </c>
      <c r="C3447" s="149" t="str">
        <f t="shared" si="53"/>
        <v>NSW</v>
      </c>
    </row>
    <row r="3448" spans="1:3">
      <c r="A3448" s="150">
        <v>2203</v>
      </c>
      <c r="B3448" s="150">
        <v>63</v>
      </c>
      <c r="C3448" s="149" t="str">
        <f t="shared" si="53"/>
        <v>NSW</v>
      </c>
    </row>
    <row r="3449" spans="1:3">
      <c r="A3449" s="150">
        <v>2204</v>
      </c>
      <c r="B3449" s="150">
        <v>63</v>
      </c>
      <c r="C3449" s="149" t="str">
        <f t="shared" si="53"/>
        <v>NSW</v>
      </c>
    </row>
    <row r="3450" spans="1:3">
      <c r="A3450" s="150">
        <v>2205</v>
      </c>
      <c r="B3450" s="150">
        <v>63</v>
      </c>
      <c r="C3450" s="149" t="str">
        <f t="shared" si="53"/>
        <v>NSW</v>
      </c>
    </row>
    <row r="3451" spans="1:3">
      <c r="A3451" s="150">
        <v>2206</v>
      </c>
      <c r="B3451" s="150">
        <v>63</v>
      </c>
      <c r="C3451" s="149" t="str">
        <f t="shared" si="53"/>
        <v>NSW</v>
      </c>
    </row>
    <row r="3452" spans="1:3">
      <c r="A3452" s="150">
        <v>2207</v>
      </c>
      <c r="B3452" s="150">
        <v>63</v>
      </c>
      <c r="C3452" s="149" t="str">
        <f t="shared" si="53"/>
        <v>NSW</v>
      </c>
    </row>
    <row r="3453" spans="1:3">
      <c r="A3453" s="150">
        <v>2208</v>
      </c>
      <c r="B3453" s="150">
        <v>63</v>
      </c>
      <c r="C3453" s="149" t="str">
        <f t="shared" si="53"/>
        <v>NSW</v>
      </c>
    </row>
    <row r="3454" spans="1:3">
      <c r="A3454" s="150">
        <v>2209</v>
      </c>
      <c r="B3454" s="150">
        <v>63</v>
      </c>
      <c r="C3454" s="149" t="str">
        <f t="shared" si="53"/>
        <v>NSW</v>
      </c>
    </row>
    <row r="3455" spans="1:3">
      <c r="A3455" s="150">
        <v>2210</v>
      </c>
      <c r="B3455" s="150">
        <v>63</v>
      </c>
      <c r="C3455" s="149" t="str">
        <f t="shared" si="53"/>
        <v>NSW</v>
      </c>
    </row>
    <row r="3456" spans="1:3">
      <c r="A3456" s="150">
        <v>2211</v>
      </c>
      <c r="B3456" s="150">
        <v>63</v>
      </c>
      <c r="C3456" s="149" t="str">
        <f t="shared" si="53"/>
        <v>NSW</v>
      </c>
    </row>
    <row r="3457" spans="1:3">
      <c r="A3457" s="150">
        <v>2212</v>
      </c>
      <c r="B3457" s="150">
        <v>63</v>
      </c>
      <c r="C3457" s="149" t="str">
        <f t="shared" si="53"/>
        <v>NSW</v>
      </c>
    </row>
    <row r="3458" spans="1:3">
      <c r="A3458" s="150">
        <v>2213</v>
      </c>
      <c r="B3458" s="150">
        <v>63</v>
      </c>
      <c r="C3458" s="149" t="str">
        <f t="shared" ref="C3458:C3521" si="54">IF(OR(A3458&lt;=299,AND(A3458&lt;3000,A3458&gt;=1000)),"NSW",IF(AND(A3458&lt;=999,A3458&gt;=800),"NT",IF(OR(AND(A3458&lt;=8999,A3458&gt;=8000),AND(A3458&lt;=3999,A3458&gt;=3000)),"VIC",IF(OR(AND(A3458&lt;=9999,A3458&gt;=9000),AND(A3458&lt;=4999,A3458&gt;=4000)),"QLD",IF(AND(A3458&lt;=5999,A3458&gt;=5000),"SA",IF(AND(A3458&lt;=6999,A3458&gt;=6000),"WA","TAS"))))))</f>
        <v>NSW</v>
      </c>
    </row>
    <row r="3459" spans="1:3">
      <c r="A3459" s="150">
        <v>2214</v>
      </c>
      <c r="B3459" s="150">
        <v>63</v>
      </c>
      <c r="C3459" s="149" t="str">
        <f t="shared" si="54"/>
        <v>NSW</v>
      </c>
    </row>
    <row r="3460" spans="1:3">
      <c r="A3460" s="150">
        <v>2215</v>
      </c>
      <c r="B3460" s="150">
        <v>63</v>
      </c>
      <c r="C3460" s="149" t="str">
        <f t="shared" si="54"/>
        <v>NSW</v>
      </c>
    </row>
    <row r="3461" spans="1:3">
      <c r="A3461" s="150">
        <v>2216</v>
      </c>
      <c r="B3461" s="150">
        <v>63</v>
      </c>
      <c r="C3461" s="149" t="str">
        <f t="shared" si="54"/>
        <v>NSW</v>
      </c>
    </row>
    <row r="3462" spans="1:3">
      <c r="A3462" s="150">
        <v>2217</v>
      </c>
      <c r="B3462" s="150">
        <v>63</v>
      </c>
      <c r="C3462" s="149" t="str">
        <f t="shared" si="54"/>
        <v>NSW</v>
      </c>
    </row>
    <row r="3463" spans="1:3">
      <c r="A3463" s="150">
        <v>2218</v>
      </c>
      <c r="B3463" s="150">
        <v>63</v>
      </c>
      <c r="C3463" s="149" t="str">
        <f t="shared" si="54"/>
        <v>NSW</v>
      </c>
    </row>
    <row r="3464" spans="1:3">
      <c r="A3464" s="150">
        <v>2219</v>
      </c>
      <c r="B3464" s="150">
        <v>63</v>
      </c>
      <c r="C3464" s="149" t="str">
        <f t="shared" si="54"/>
        <v>NSW</v>
      </c>
    </row>
    <row r="3465" spans="1:3">
      <c r="A3465" s="150">
        <v>2220</v>
      </c>
      <c r="B3465" s="150">
        <v>63</v>
      </c>
      <c r="C3465" s="149" t="str">
        <f t="shared" si="54"/>
        <v>NSW</v>
      </c>
    </row>
    <row r="3466" spans="1:3">
      <c r="A3466" s="150">
        <v>2221</v>
      </c>
      <c r="B3466" s="150">
        <v>63</v>
      </c>
      <c r="C3466" s="149" t="str">
        <f t="shared" si="54"/>
        <v>NSW</v>
      </c>
    </row>
    <row r="3467" spans="1:3">
      <c r="A3467" s="150">
        <v>2222</v>
      </c>
      <c r="B3467" s="150">
        <v>63</v>
      </c>
      <c r="C3467" s="149" t="str">
        <f t="shared" si="54"/>
        <v>NSW</v>
      </c>
    </row>
    <row r="3468" spans="1:3">
      <c r="A3468" s="150">
        <v>2223</v>
      </c>
      <c r="B3468" s="150">
        <v>63</v>
      </c>
      <c r="C3468" s="149" t="str">
        <f t="shared" si="54"/>
        <v>NSW</v>
      </c>
    </row>
    <row r="3469" spans="1:3">
      <c r="A3469" s="150">
        <v>2224</v>
      </c>
      <c r="B3469" s="150">
        <v>63</v>
      </c>
      <c r="C3469" s="149" t="str">
        <f t="shared" si="54"/>
        <v>NSW</v>
      </c>
    </row>
    <row r="3470" spans="1:3">
      <c r="A3470" s="150">
        <v>2225</v>
      </c>
      <c r="B3470" s="150">
        <v>63</v>
      </c>
      <c r="C3470" s="149" t="str">
        <f t="shared" si="54"/>
        <v>NSW</v>
      </c>
    </row>
    <row r="3471" spans="1:3">
      <c r="A3471" s="150">
        <v>2226</v>
      </c>
      <c r="B3471" s="150">
        <v>63</v>
      </c>
      <c r="C3471" s="149" t="str">
        <f t="shared" si="54"/>
        <v>NSW</v>
      </c>
    </row>
    <row r="3472" spans="1:3">
      <c r="A3472" s="150">
        <v>2227</v>
      </c>
      <c r="B3472" s="150">
        <v>63</v>
      </c>
      <c r="C3472" s="149" t="str">
        <f t="shared" si="54"/>
        <v>NSW</v>
      </c>
    </row>
    <row r="3473" spans="1:3">
      <c r="A3473" s="150">
        <v>2228</v>
      </c>
      <c r="B3473" s="150">
        <v>63</v>
      </c>
      <c r="C3473" s="149" t="str">
        <f t="shared" si="54"/>
        <v>NSW</v>
      </c>
    </row>
    <row r="3474" spans="1:3">
      <c r="A3474" s="150">
        <v>2229</v>
      </c>
      <c r="B3474" s="150">
        <v>63</v>
      </c>
      <c r="C3474" s="149" t="str">
        <f t="shared" si="54"/>
        <v>NSW</v>
      </c>
    </row>
    <row r="3475" spans="1:3">
      <c r="A3475" s="150">
        <v>2230</v>
      </c>
      <c r="B3475" s="150">
        <v>63</v>
      </c>
      <c r="C3475" s="149" t="str">
        <f t="shared" si="54"/>
        <v>NSW</v>
      </c>
    </row>
    <row r="3476" spans="1:3">
      <c r="A3476" s="150">
        <v>2231</v>
      </c>
      <c r="B3476" s="150">
        <v>63</v>
      </c>
      <c r="C3476" s="149" t="str">
        <f t="shared" si="54"/>
        <v>NSW</v>
      </c>
    </row>
    <row r="3477" spans="1:3">
      <c r="A3477" s="150">
        <v>2232</v>
      </c>
      <c r="B3477" s="150">
        <v>63</v>
      </c>
      <c r="C3477" s="149" t="str">
        <f t="shared" si="54"/>
        <v>NSW</v>
      </c>
    </row>
    <row r="3478" spans="1:3">
      <c r="A3478" s="150">
        <v>2233</v>
      </c>
      <c r="B3478" s="150">
        <v>63</v>
      </c>
      <c r="C3478" s="149" t="str">
        <f t="shared" si="54"/>
        <v>NSW</v>
      </c>
    </row>
    <row r="3479" spans="1:3">
      <c r="A3479" s="150">
        <v>2234</v>
      </c>
      <c r="B3479" s="150">
        <v>63</v>
      </c>
      <c r="C3479" s="149" t="str">
        <f t="shared" si="54"/>
        <v>NSW</v>
      </c>
    </row>
    <row r="3480" spans="1:3">
      <c r="A3480" s="150">
        <v>2558</v>
      </c>
      <c r="B3480" s="150">
        <v>63</v>
      </c>
      <c r="C3480" s="149" t="str">
        <f t="shared" si="54"/>
        <v>NSW</v>
      </c>
    </row>
    <row r="3481" spans="1:3">
      <c r="A3481" s="150">
        <v>2559</v>
      </c>
      <c r="B3481" s="150">
        <v>63</v>
      </c>
      <c r="C3481" s="149" t="str">
        <f t="shared" si="54"/>
        <v>NSW</v>
      </c>
    </row>
    <row r="3482" spans="1:3">
      <c r="A3482" s="150">
        <v>2560</v>
      </c>
      <c r="B3482" s="150">
        <v>63</v>
      </c>
      <c r="C3482" s="149" t="str">
        <f t="shared" si="54"/>
        <v>NSW</v>
      </c>
    </row>
    <row r="3483" spans="1:3">
      <c r="A3483" s="150">
        <v>2563</v>
      </c>
      <c r="B3483" s="150">
        <v>63</v>
      </c>
      <c r="C3483" s="149" t="str">
        <f t="shared" si="54"/>
        <v>NSW</v>
      </c>
    </row>
    <row r="3484" spans="1:3">
      <c r="A3484" s="150">
        <v>2564</v>
      </c>
      <c r="B3484" s="150">
        <v>63</v>
      </c>
      <c r="C3484" s="149" t="str">
        <f t="shared" si="54"/>
        <v>NSW</v>
      </c>
    </row>
    <row r="3485" spans="1:3">
      <c r="A3485" s="150">
        <v>2565</v>
      </c>
      <c r="B3485" s="150">
        <v>63</v>
      </c>
      <c r="C3485" s="149" t="str">
        <f t="shared" si="54"/>
        <v>NSW</v>
      </c>
    </row>
    <row r="3486" spans="1:3">
      <c r="A3486" s="150">
        <v>2566</v>
      </c>
      <c r="B3486" s="150">
        <v>63</v>
      </c>
      <c r="C3486" s="149" t="str">
        <f t="shared" si="54"/>
        <v>NSW</v>
      </c>
    </row>
    <row r="3487" spans="1:3">
      <c r="A3487" s="150">
        <v>2567</v>
      </c>
      <c r="B3487" s="150">
        <v>63</v>
      </c>
      <c r="C3487" s="149" t="str">
        <f t="shared" si="54"/>
        <v>NSW</v>
      </c>
    </row>
    <row r="3488" spans="1:3">
      <c r="A3488" s="150">
        <v>2568</v>
      </c>
      <c r="B3488" s="150">
        <v>63</v>
      </c>
      <c r="C3488" s="149" t="str">
        <f t="shared" si="54"/>
        <v>NSW</v>
      </c>
    </row>
    <row r="3489" spans="1:3">
      <c r="A3489" s="150">
        <v>2569</v>
      </c>
      <c r="B3489" s="150">
        <v>63</v>
      </c>
      <c r="C3489" s="149" t="str">
        <f t="shared" si="54"/>
        <v>NSW</v>
      </c>
    </row>
    <row r="3490" spans="1:3">
      <c r="A3490" s="150">
        <v>2570</v>
      </c>
      <c r="B3490" s="150">
        <v>63</v>
      </c>
      <c r="C3490" s="149" t="str">
        <f t="shared" si="54"/>
        <v>NSW</v>
      </c>
    </row>
    <row r="3491" spans="1:3">
      <c r="A3491" s="150">
        <v>2571</v>
      </c>
      <c r="B3491" s="150">
        <v>63</v>
      </c>
      <c r="C3491" s="149" t="str">
        <f t="shared" si="54"/>
        <v>NSW</v>
      </c>
    </row>
    <row r="3492" spans="1:3">
      <c r="A3492" s="150">
        <v>2572</v>
      </c>
      <c r="B3492" s="150">
        <v>63</v>
      </c>
      <c r="C3492" s="149" t="str">
        <f t="shared" si="54"/>
        <v>NSW</v>
      </c>
    </row>
    <row r="3493" spans="1:3">
      <c r="A3493" s="150">
        <v>2573</v>
      </c>
      <c r="B3493" s="150">
        <v>63</v>
      </c>
      <c r="C3493" s="149" t="str">
        <f t="shared" si="54"/>
        <v>NSW</v>
      </c>
    </row>
    <row r="3494" spans="1:3">
      <c r="A3494" s="150">
        <v>2574</v>
      </c>
      <c r="B3494" s="150">
        <v>63</v>
      </c>
      <c r="C3494" s="149" t="str">
        <f t="shared" si="54"/>
        <v>NSW</v>
      </c>
    </row>
    <row r="3495" spans="1:3">
      <c r="A3495" s="150">
        <v>2740</v>
      </c>
      <c r="B3495" s="150">
        <v>63</v>
      </c>
      <c r="C3495" s="149" t="str">
        <f t="shared" si="54"/>
        <v>NSW</v>
      </c>
    </row>
    <row r="3496" spans="1:3">
      <c r="A3496" s="150">
        <v>2745</v>
      </c>
      <c r="B3496" s="150">
        <v>63</v>
      </c>
      <c r="C3496" s="149" t="str">
        <f t="shared" si="54"/>
        <v>NSW</v>
      </c>
    </row>
    <row r="3497" spans="1:3">
      <c r="A3497" s="150">
        <v>2746</v>
      </c>
      <c r="B3497" s="150">
        <v>63</v>
      </c>
      <c r="C3497" s="149" t="str">
        <f t="shared" si="54"/>
        <v>NSW</v>
      </c>
    </row>
    <row r="3498" spans="1:3">
      <c r="A3498" s="150">
        <v>2747</v>
      </c>
      <c r="B3498" s="150">
        <v>63</v>
      </c>
      <c r="C3498" s="149" t="str">
        <f t="shared" si="54"/>
        <v>NSW</v>
      </c>
    </row>
    <row r="3499" spans="1:3">
      <c r="A3499" s="150">
        <v>2748</v>
      </c>
      <c r="B3499" s="150">
        <v>63</v>
      </c>
      <c r="C3499" s="149" t="str">
        <f t="shared" si="54"/>
        <v>NSW</v>
      </c>
    </row>
    <row r="3500" spans="1:3">
      <c r="A3500" s="150">
        <v>2749</v>
      </c>
      <c r="B3500" s="150">
        <v>63</v>
      </c>
      <c r="C3500" s="149" t="str">
        <f t="shared" si="54"/>
        <v>NSW</v>
      </c>
    </row>
    <row r="3501" spans="1:3">
      <c r="A3501" s="150">
        <v>2750</v>
      </c>
      <c r="B3501" s="150">
        <v>63</v>
      </c>
      <c r="C3501" s="149" t="str">
        <f t="shared" si="54"/>
        <v>NSW</v>
      </c>
    </row>
    <row r="3502" spans="1:3">
      <c r="A3502" s="150">
        <v>2751</v>
      </c>
      <c r="B3502" s="150">
        <v>63</v>
      </c>
      <c r="C3502" s="149" t="str">
        <f t="shared" si="54"/>
        <v>NSW</v>
      </c>
    </row>
    <row r="3503" spans="1:3">
      <c r="A3503" s="150">
        <v>2752</v>
      </c>
      <c r="B3503" s="150">
        <v>63</v>
      </c>
      <c r="C3503" s="149" t="str">
        <f t="shared" si="54"/>
        <v>NSW</v>
      </c>
    </row>
    <row r="3504" spans="1:3">
      <c r="A3504" s="150">
        <v>2753</v>
      </c>
      <c r="B3504" s="150">
        <v>63</v>
      </c>
      <c r="C3504" s="149" t="str">
        <f t="shared" si="54"/>
        <v>NSW</v>
      </c>
    </row>
    <row r="3505" spans="1:3">
      <c r="A3505" s="150">
        <v>2754</v>
      </c>
      <c r="B3505" s="150">
        <v>63</v>
      </c>
      <c r="C3505" s="149" t="str">
        <f t="shared" si="54"/>
        <v>NSW</v>
      </c>
    </row>
    <row r="3506" spans="1:3">
      <c r="A3506" s="150">
        <v>2755</v>
      </c>
      <c r="B3506" s="150">
        <v>63</v>
      </c>
      <c r="C3506" s="149" t="str">
        <f t="shared" si="54"/>
        <v>NSW</v>
      </c>
    </row>
    <row r="3507" spans="1:3">
      <c r="A3507" s="150">
        <v>2756</v>
      </c>
      <c r="B3507" s="150">
        <v>63</v>
      </c>
      <c r="C3507" s="149" t="str">
        <f t="shared" si="54"/>
        <v>NSW</v>
      </c>
    </row>
    <row r="3508" spans="1:3">
      <c r="A3508" s="150">
        <v>2757</v>
      </c>
      <c r="B3508" s="150">
        <v>63</v>
      </c>
      <c r="C3508" s="149" t="str">
        <f t="shared" si="54"/>
        <v>NSW</v>
      </c>
    </row>
    <row r="3509" spans="1:3">
      <c r="A3509" s="150">
        <v>2758</v>
      </c>
      <c r="B3509" s="150">
        <v>63</v>
      </c>
      <c r="C3509" s="149" t="str">
        <f t="shared" si="54"/>
        <v>NSW</v>
      </c>
    </row>
    <row r="3510" spans="1:3">
      <c r="A3510" s="150">
        <v>2759</v>
      </c>
      <c r="B3510" s="150">
        <v>63</v>
      </c>
      <c r="C3510" s="149" t="str">
        <f t="shared" si="54"/>
        <v>NSW</v>
      </c>
    </row>
    <row r="3511" spans="1:3">
      <c r="A3511" s="150">
        <v>2760</v>
      </c>
      <c r="B3511" s="150">
        <v>63</v>
      </c>
      <c r="C3511" s="149" t="str">
        <f t="shared" si="54"/>
        <v>NSW</v>
      </c>
    </row>
    <row r="3512" spans="1:3">
      <c r="A3512" s="150">
        <v>2761</v>
      </c>
      <c r="B3512" s="150">
        <v>63</v>
      </c>
      <c r="C3512" s="149" t="str">
        <f t="shared" si="54"/>
        <v>NSW</v>
      </c>
    </row>
    <row r="3513" spans="1:3">
      <c r="A3513" s="150">
        <v>2762</v>
      </c>
      <c r="B3513" s="150">
        <v>63</v>
      </c>
      <c r="C3513" s="149" t="str">
        <f t="shared" si="54"/>
        <v>NSW</v>
      </c>
    </row>
    <row r="3514" spans="1:3">
      <c r="A3514" s="150">
        <v>2763</v>
      </c>
      <c r="B3514" s="150">
        <v>63</v>
      </c>
      <c r="C3514" s="149" t="str">
        <f t="shared" si="54"/>
        <v>NSW</v>
      </c>
    </row>
    <row r="3515" spans="1:3">
      <c r="A3515" s="150">
        <v>2764</v>
      </c>
      <c r="B3515" s="150">
        <v>63</v>
      </c>
      <c r="C3515" s="149" t="str">
        <f t="shared" si="54"/>
        <v>NSW</v>
      </c>
    </row>
    <row r="3516" spans="1:3">
      <c r="A3516" s="150">
        <v>2765</v>
      </c>
      <c r="B3516" s="150">
        <v>63</v>
      </c>
      <c r="C3516" s="149" t="str">
        <f t="shared" si="54"/>
        <v>NSW</v>
      </c>
    </row>
    <row r="3517" spans="1:3">
      <c r="A3517" s="150">
        <v>2766</v>
      </c>
      <c r="B3517" s="150">
        <v>63</v>
      </c>
      <c r="C3517" s="149" t="str">
        <f t="shared" si="54"/>
        <v>NSW</v>
      </c>
    </row>
    <row r="3518" spans="1:3">
      <c r="A3518" s="150">
        <v>2767</v>
      </c>
      <c r="B3518" s="150">
        <v>63</v>
      </c>
      <c r="C3518" s="149" t="str">
        <f t="shared" si="54"/>
        <v>NSW</v>
      </c>
    </row>
    <row r="3519" spans="1:3">
      <c r="A3519" s="150">
        <v>2768</v>
      </c>
      <c r="B3519" s="150">
        <v>63</v>
      </c>
      <c r="C3519" s="149" t="str">
        <f t="shared" si="54"/>
        <v>NSW</v>
      </c>
    </row>
    <row r="3520" spans="1:3">
      <c r="A3520" s="150">
        <v>2770</v>
      </c>
      <c r="B3520" s="150">
        <v>63</v>
      </c>
      <c r="C3520" s="149" t="str">
        <f t="shared" si="54"/>
        <v>NSW</v>
      </c>
    </row>
    <row r="3521" spans="1:3">
      <c r="A3521" s="150">
        <v>2773</v>
      </c>
      <c r="B3521" s="150">
        <v>63</v>
      </c>
      <c r="C3521" s="149" t="str">
        <f t="shared" si="54"/>
        <v>NSW</v>
      </c>
    </row>
    <row r="3522" spans="1:3">
      <c r="A3522" s="150">
        <v>2774</v>
      </c>
      <c r="B3522" s="150">
        <v>63</v>
      </c>
      <c r="C3522" s="149" t="str">
        <f t="shared" ref="C3522:C3585" si="55">IF(OR(A3522&lt;=299,AND(A3522&lt;3000,A3522&gt;=1000)),"NSW",IF(AND(A3522&lt;=999,A3522&gt;=800),"NT",IF(OR(AND(A3522&lt;=8999,A3522&gt;=8000),AND(A3522&lt;=3999,A3522&gt;=3000)),"VIC",IF(OR(AND(A3522&lt;=9999,A3522&gt;=9000),AND(A3522&lt;=4999,A3522&gt;=4000)),"QLD",IF(AND(A3522&lt;=5999,A3522&gt;=5000),"SA",IF(AND(A3522&lt;=6999,A3522&gt;=6000),"WA","TAS"))))))</f>
        <v>NSW</v>
      </c>
    </row>
    <row r="3523" spans="1:3">
      <c r="A3523" s="150">
        <v>2775</v>
      </c>
      <c r="B3523" s="150">
        <v>63</v>
      </c>
      <c r="C3523" s="149" t="str">
        <f t="shared" si="55"/>
        <v>NSW</v>
      </c>
    </row>
    <row r="3524" spans="1:3">
      <c r="A3524" s="150">
        <v>2776</v>
      </c>
      <c r="B3524" s="150">
        <v>63</v>
      </c>
      <c r="C3524" s="149" t="str">
        <f t="shared" si="55"/>
        <v>NSW</v>
      </c>
    </row>
    <row r="3525" spans="1:3">
      <c r="A3525" s="150">
        <v>2777</v>
      </c>
      <c r="B3525" s="150">
        <v>63</v>
      </c>
      <c r="C3525" s="149" t="str">
        <f t="shared" si="55"/>
        <v>NSW</v>
      </c>
    </row>
    <row r="3526" spans="1:3">
      <c r="A3526" s="150">
        <v>2778</v>
      </c>
      <c r="B3526" s="150">
        <v>63</v>
      </c>
      <c r="C3526" s="149" t="str">
        <f t="shared" si="55"/>
        <v>NSW</v>
      </c>
    </row>
    <row r="3527" spans="1:3">
      <c r="A3527" s="150">
        <v>2779</v>
      </c>
      <c r="B3527" s="150">
        <v>63</v>
      </c>
      <c r="C3527" s="149" t="str">
        <f t="shared" si="55"/>
        <v>NSW</v>
      </c>
    </row>
    <row r="3528" spans="1:3">
      <c r="A3528" s="150">
        <v>2780</v>
      </c>
      <c r="B3528" s="150">
        <v>63</v>
      </c>
      <c r="C3528" s="149" t="str">
        <f t="shared" si="55"/>
        <v>NSW</v>
      </c>
    </row>
    <row r="3529" spans="1:3">
      <c r="A3529" s="150">
        <v>2781</v>
      </c>
      <c r="B3529" s="150">
        <v>63</v>
      </c>
      <c r="C3529" s="149" t="str">
        <f t="shared" si="55"/>
        <v>NSW</v>
      </c>
    </row>
    <row r="3530" spans="1:3">
      <c r="A3530" s="150">
        <v>2782</v>
      </c>
      <c r="B3530" s="150">
        <v>63</v>
      </c>
      <c r="C3530" s="149" t="str">
        <f t="shared" si="55"/>
        <v>NSW</v>
      </c>
    </row>
    <row r="3531" spans="1:3">
      <c r="A3531" s="150">
        <v>2783</v>
      </c>
      <c r="B3531" s="150">
        <v>63</v>
      </c>
      <c r="C3531" s="149" t="str">
        <f t="shared" si="55"/>
        <v>NSW</v>
      </c>
    </row>
    <row r="3532" spans="1:3">
      <c r="A3532" s="150">
        <v>2784</v>
      </c>
      <c r="B3532" s="150">
        <v>63</v>
      </c>
      <c r="C3532" s="149" t="str">
        <f t="shared" si="55"/>
        <v>NSW</v>
      </c>
    </row>
    <row r="3533" spans="1:3">
      <c r="A3533" s="150">
        <v>2785</v>
      </c>
      <c r="B3533" s="150">
        <v>63</v>
      </c>
      <c r="C3533" s="149" t="str">
        <f t="shared" si="55"/>
        <v>NSW</v>
      </c>
    </row>
    <row r="3534" spans="1:3">
      <c r="A3534" s="150">
        <v>2786</v>
      </c>
      <c r="B3534" s="150">
        <v>63</v>
      </c>
      <c r="C3534" s="149" t="str">
        <f t="shared" si="55"/>
        <v>NSW</v>
      </c>
    </row>
    <row r="3535" spans="1:3">
      <c r="A3535" s="150">
        <v>2890</v>
      </c>
      <c r="B3535" s="150">
        <v>63</v>
      </c>
      <c r="C3535" s="149" t="str">
        <f t="shared" si="55"/>
        <v>NSW</v>
      </c>
    </row>
    <row r="3536" spans="1:3">
      <c r="A3536" s="150">
        <v>2891</v>
      </c>
      <c r="B3536" s="150">
        <v>63</v>
      </c>
      <c r="C3536" s="149" t="str">
        <f t="shared" si="55"/>
        <v>NSW</v>
      </c>
    </row>
    <row r="3537" spans="1:3">
      <c r="A3537" s="150">
        <v>2898</v>
      </c>
      <c r="B3537" s="150">
        <v>63</v>
      </c>
      <c r="C3537" s="149" t="str">
        <f t="shared" si="55"/>
        <v>NSW</v>
      </c>
    </row>
    <row r="3538" spans="1:3">
      <c r="A3538" s="150">
        <v>2899</v>
      </c>
      <c r="B3538" s="150">
        <v>63</v>
      </c>
      <c r="C3538" s="149" t="str">
        <f t="shared" si="55"/>
        <v>NSW</v>
      </c>
    </row>
    <row r="3539" spans="1:3">
      <c r="A3539" s="150">
        <v>200</v>
      </c>
      <c r="B3539" s="150">
        <v>64</v>
      </c>
      <c r="C3539" s="149" t="str">
        <f t="shared" si="55"/>
        <v>NSW</v>
      </c>
    </row>
    <row r="3540" spans="1:3">
      <c r="A3540" s="150">
        <v>211</v>
      </c>
      <c r="B3540" s="150">
        <v>64</v>
      </c>
      <c r="C3540" s="149" t="str">
        <f t="shared" si="55"/>
        <v>NSW</v>
      </c>
    </row>
    <row r="3541" spans="1:3">
      <c r="A3541" s="150">
        <v>212</v>
      </c>
      <c r="B3541" s="150">
        <v>64</v>
      </c>
      <c r="C3541" s="149" t="str">
        <f t="shared" si="55"/>
        <v>NSW</v>
      </c>
    </row>
    <row r="3542" spans="1:3">
      <c r="A3542" s="150">
        <v>230</v>
      </c>
      <c r="B3542" s="150">
        <v>64</v>
      </c>
      <c r="C3542" s="149" t="str">
        <f t="shared" si="55"/>
        <v>NSW</v>
      </c>
    </row>
    <row r="3543" spans="1:3">
      <c r="A3543" s="150">
        <v>237</v>
      </c>
      <c r="B3543" s="150">
        <v>64</v>
      </c>
      <c r="C3543" s="149" t="str">
        <f t="shared" si="55"/>
        <v>NSW</v>
      </c>
    </row>
    <row r="3544" spans="1:3">
      <c r="A3544" s="150">
        <v>238</v>
      </c>
      <c r="B3544" s="150">
        <v>64</v>
      </c>
      <c r="C3544" s="149" t="str">
        <f t="shared" si="55"/>
        <v>NSW</v>
      </c>
    </row>
    <row r="3545" spans="1:3">
      <c r="A3545" s="150">
        <v>239</v>
      </c>
      <c r="B3545" s="150">
        <v>64</v>
      </c>
      <c r="C3545" s="149" t="str">
        <f t="shared" si="55"/>
        <v>NSW</v>
      </c>
    </row>
    <row r="3546" spans="1:3">
      <c r="A3546" s="150">
        <v>240</v>
      </c>
      <c r="B3546" s="150">
        <v>64</v>
      </c>
      <c r="C3546" s="149" t="str">
        <f t="shared" si="55"/>
        <v>NSW</v>
      </c>
    </row>
    <row r="3547" spans="1:3">
      <c r="A3547" s="150">
        <v>241</v>
      </c>
      <c r="B3547" s="150">
        <v>64</v>
      </c>
      <c r="C3547" s="149" t="str">
        <f t="shared" si="55"/>
        <v>NSW</v>
      </c>
    </row>
    <row r="3548" spans="1:3">
      <c r="A3548" s="150">
        <v>242</v>
      </c>
      <c r="B3548" s="150">
        <v>64</v>
      </c>
      <c r="C3548" s="149" t="str">
        <f t="shared" si="55"/>
        <v>NSW</v>
      </c>
    </row>
    <row r="3549" spans="1:3">
      <c r="A3549" s="150">
        <v>243</v>
      </c>
      <c r="B3549" s="150">
        <v>64</v>
      </c>
      <c r="C3549" s="149" t="str">
        <f t="shared" si="55"/>
        <v>NSW</v>
      </c>
    </row>
    <row r="3550" spans="1:3">
      <c r="A3550" s="150">
        <v>244</v>
      </c>
      <c r="B3550" s="150">
        <v>64</v>
      </c>
      <c r="C3550" s="149" t="str">
        <f t="shared" si="55"/>
        <v>NSW</v>
      </c>
    </row>
    <row r="3551" spans="1:3">
      <c r="A3551" s="150">
        <v>245</v>
      </c>
      <c r="B3551" s="150">
        <v>64</v>
      </c>
      <c r="C3551" s="149" t="str">
        <f t="shared" si="55"/>
        <v>NSW</v>
      </c>
    </row>
    <row r="3552" spans="1:3">
      <c r="A3552" s="150">
        <v>246</v>
      </c>
      <c r="B3552" s="150">
        <v>64</v>
      </c>
      <c r="C3552" s="149" t="str">
        <f t="shared" si="55"/>
        <v>NSW</v>
      </c>
    </row>
    <row r="3553" spans="1:3">
      <c r="A3553" s="150">
        <v>247</v>
      </c>
      <c r="B3553" s="150">
        <v>64</v>
      </c>
      <c r="C3553" s="149" t="str">
        <f t="shared" si="55"/>
        <v>NSW</v>
      </c>
    </row>
    <row r="3554" spans="1:3">
      <c r="A3554" s="150">
        <v>248</v>
      </c>
      <c r="B3554" s="150">
        <v>64</v>
      </c>
      <c r="C3554" s="149" t="str">
        <f t="shared" si="55"/>
        <v>NSW</v>
      </c>
    </row>
    <row r="3555" spans="1:3">
      <c r="A3555" s="150">
        <v>249</v>
      </c>
      <c r="B3555" s="150">
        <v>64</v>
      </c>
      <c r="C3555" s="149" t="str">
        <f t="shared" si="55"/>
        <v>NSW</v>
      </c>
    </row>
    <row r="3556" spans="1:3">
      <c r="A3556" s="150">
        <v>250</v>
      </c>
      <c r="B3556" s="150">
        <v>64</v>
      </c>
      <c r="C3556" s="149" t="str">
        <f t="shared" si="55"/>
        <v>NSW</v>
      </c>
    </row>
    <row r="3557" spans="1:3">
      <c r="A3557" s="150">
        <v>251</v>
      </c>
      <c r="B3557" s="150">
        <v>64</v>
      </c>
      <c r="C3557" s="149" t="str">
        <f t="shared" si="55"/>
        <v>NSW</v>
      </c>
    </row>
    <row r="3558" spans="1:3">
      <c r="A3558" s="150">
        <v>252</v>
      </c>
      <c r="B3558" s="150">
        <v>64</v>
      </c>
      <c r="C3558" s="149" t="str">
        <f t="shared" si="55"/>
        <v>NSW</v>
      </c>
    </row>
    <row r="3559" spans="1:3">
      <c r="A3559" s="150">
        <v>253</v>
      </c>
      <c r="B3559" s="150">
        <v>64</v>
      </c>
      <c r="C3559" s="149" t="str">
        <f t="shared" si="55"/>
        <v>NSW</v>
      </c>
    </row>
    <row r="3560" spans="1:3">
      <c r="A3560" s="150">
        <v>254</v>
      </c>
      <c r="B3560" s="150">
        <v>64</v>
      </c>
      <c r="C3560" s="149" t="str">
        <f t="shared" si="55"/>
        <v>NSW</v>
      </c>
    </row>
    <row r="3561" spans="1:3">
      <c r="A3561" s="150">
        <v>255</v>
      </c>
      <c r="B3561" s="150">
        <v>64</v>
      </c>
      <c r="C3561" s="149" t="str">
        <f t="shared" si="55"/>
        <v>NSW</v>
      </c>
    </row>
    <row r="3562" spans="1:3">
      <c r="A3562" s="150">
        <v>256</v>
      </c>
      <c r="B3562" s="150">
        <v>64</v>
      </c>
      <c r="C3562" s="149" t="str">
        <f t="shared" si="55"/>
        <v>NSW</v>
      </c>
    </row>
    <row r="3563" spans="1:3">
      <c r="A3563" s="150">
        <v>257</v>
      </c>
      <c r="B3563" s="150">
        <v>64</v>
      </c>
      <c r="C3563" s="149" t="str">
        <f t="shared" si="55"/>
        <v>NSW</v>
      </c>
    </row>
    <row r="3564" spans="1:3">
      <c r="A3564" s="150">
        <v>258</v>
      </c>
      <c r="B3564" s="150">
        <v>64</v>
      </c>
      <c r="C3564" s="149" t="str">
        <f t="shared" si="55"/>
        <v>NSW</v>
      </c>
    </row>
    <row r="3565" spans="1:3">
      <c r="A3565" s="150">
        <v>259</v>
      </c>
      <c r="B3565" s="150">
        <v>64</v>
      </c>
      <c r="C3565" s="149" t="str">
        <f t="shared" si="55"/>
        <v>NSW</v>
      </c>
    </row>
    <row r="3566" spans="1:3">
      <c r="A3566" s="150">
        <v>260</v>
      </c>
      <c r="B3566" s="150">
        <v>64</v>
      </c>
      <c r="C3566" s="149" t="str">
        <f t="shared" si="55"/>
        <v>NSW</v>
      </c>
    </row>
    <row r="3567" spans="1:3">
      <c r="A3567" s="150">
        <v>261</v>
      </c>
      <c r="B3567" s="150">
        <v>64</v>
      </c>
      <c r="C3567" s="149" t="str">
        <f t="shared" si="55"/>
        <v>NSW</v>
      </c>
    </row>
    <row r="3568" spans="1:3">
      <c r="A3568" s="150">
        <v>262</v>
      </c>
      <c r="B3568" s="150">
        <v>64</v>
      </c>
      <c r="C3568" s="149" t="str">
        <f t="shared" si="55"/>
        <v>NSW</v>
      </c>
    </row>
    <row r="3569" spans="1:3">
      <c r="A3569" s="150">
        <v>263</v>
      </c>
      <c r="B3569" s="150">
        <v>64</v>
      </c>
      <c r="C3569" s="149" t="str">
        <f t="shared" si="55"/>
        <v>NSW</v>
      </c>
    </row>
    <row r="3570" spans="1:3">
      <c r="A3570" s="150">
        <v>264</v>
      </c>
      <c r="B3570" s="150">
        <v>64</v>
      </c>
      <c r="C3570" s="149" t="str">
        <f t="shared" si="55"/>
        <v>NSW</v>
      </c>
    </row>
    <row r="3571" spans="1:3">
      <c r="A3571" s="150">
        <v>266</v>
      </c>
      <c r="B3571" s="150">
        <v>64</v>
      </c>
      <c r="C3571" s="149" t="str">
        <f t="shared" si="55"/>
        <v>NSW</v>
      </c>
    </row>
    <row r="3572" spans="1:3">
      <c r="A3572" s="150">
        <v>267</v>
      </c>
      <c r="B3572" s="150">
        <v>64</v>
      </c>
      <c r="C3572" s="149" t="str">
        <f t="shared" si="55"/>
        <v>NSW</v>
      </c>
    </row>
    <row r="3573" spans="1:3">
      <c r="A3573" s="150">
        <v>268</v>
      </c>
      <c r="B3573" s="150">
        <v>64</v>
      </c>
      <c r="C3573" s="149" t="str">
        <f t="shared" si="55"/>
        <v>NSW</v>
      </c>
    </row>
    <row r="3574" spans="1:3">
      <c r="A3574" s="150">
        <v>269</v>
      </c>
      <c r="B3574" s="150">
        <v>64</v>
      </c>
      <c r="C3574" s="149" t="str">
        <f t="shared" si="55"/>
        <v>NSW</v>
      </c>
    </row>
    <row r="3575" spans="1:3">
      <c r="A3575" s="150">
        <v>270</v>
      </c>
      <c r="B3575" s="150">
        <v>64</v>
      </c>
      <c r="C3575" s="149" t="str">
        <f t="shared" si="55"/>
        <v>NSW</v>
      </c>
    </row>
    <row r="3576" spans="1:3">
      <c r="A3576" s="150">
        <v>271</v>
      </c>
      <c r="B3576" s="150">
        <v>64</v>
      </c>
      <c r="C3576" s="149" t="str">
        <f t="shared" si="55"/>
        <v>NSW</v>
      </c>
    </row>
    <row r="3577" spans="1:3">
      <c r="A3577" s="150">
        <v>272</v>
      </c>
      <c r="B3577" s="150">
        <v>64</v>
      </c>
      <c r="C3577" s="149" t="str">
        <f t="shared" si="55"/>
        <v>NSW</v>
      </c>
    </row>
    <row r="3578" spans="1:3">
      <c r="A3578" s="150">
        <v>273</v>
      </c>
      <c r="B3578" s="150">
        <v>64</v>
      </c>
      <c r="C3578" s="149" t="str">
        <f t="shared" si="55"/>
        <v>NSW</v>
      </c>
    </row>
    <row r="3579" spans="1:3">
      <c r="A3579" s="150">
        <v>274</v>
      </c>
      <c r="B3579" s="150">
        <v>64</v>
      </c>
      <c r="C3579" s="149" t="str">
        <f t="shared" si="55"/>
        <v>NSW</v>
      </c>
    </row>
    <row r="3580" spans="1:3">
      <c r="A3580" s="150">
        <v>275</v>
      </c>
      <c r="B3580" s="150">
        <v>64</v>
      </c>
      <c r="C3580" s="149" t="str">
        <f t="shared" si="55"/>
        <v>NSW</v>
      </c>
    </row>
    <row r="3581" spans="1:3">
      <c r="A3581" s="150">
        <v>276</v>
      </c>
      <c r="B3581" s="150">
        <v>64</v>
      </c>
      <c r="C3581" s="149" t="str">
        <f t="shared" si="55"/>
        <v>NSW</v>
      </c>
    </row>
    <row r="3582" spans="1:3">
      <c r="A3582" s="150">
        <v>277</v>
      </c>
      <c r="B3582" s="150">
        <v>64</v>
      </c>
      <c r="C3582" s="149" t="str">
        <f t="shared" si="55"/>
        <v>NSW</v>
      </c>
    </row>
    <row r="3583" spans="1:3">
      <c r="A3583" s="150">
        <v>278</v>
      </c>
      <c r="B3583" s="150">
        <v>64</v>
      </c>
      <c r="C3583" s="149" t="str">
        <f t="shared" si="55"/>
        <v>NSW</v>
      </c>
    </row>
    <row r="3584" spans="1:3">
      <c r="A3584" s="150">
        <v>279</v>
      </c>
      <c r="B3584" s="150">
        <v>64</v>
      </c>
      <c r="C3584" s="149" t="str">
        <f t="shared" si="55"/>
        <v>NSW</v>
      </c>
    </row>
    <row r="3585" spans="1:3">
      <c r="A3585" s="150">
        <v>280</v>
      </c>
      <c r="B3585" s="150">
        <v>64</v>
      </c>
      <c r="C3585" s="149" t="str">
        <f t="shared" si="55"/>
        <v>NSW</v>
      </c>
    </row>
    <row r="3586" spans="1:3">
      <c r="A3586" s="150">
        <v>281</v>
      </c>
      <c r="B3586" s="150">
        <v>64</v>
      </c>
      <c r="C3586" s="149" t="str">
        <f t="shared" ref="C3586:C3649" si="56">IF(OR(A3586&lt;=299,AND(A3586&lt;3000,A3586&gt;=1000)),"NSW",IF(AND(A3586&lt;=999,A3586&gt;=800),"NT",IF(OR(AND(A3586&lt;=8999,A3586&gt;=8000),AND(A3586&lt;=3999,A3586&gt;=3000)),"VIC",IF(OR(AND(A3586&lt;=9999,A3586&gt;=9000),AND(A3586&lt;=4999,A3586&gt;=4000)),"QLD",IF(AND(A3586&lt;=5999,A3586&gt;=5000),"SA",IF(AND(A3586&lt;=6999,A3586&gt;=6000),"WA","TAS"))))))</f>
        <v>NSW</v>
      </c>
    </row>
    <row r="3587" spans="1:3">
      <c r="A3587" s="150">
        <v>282</v>
      </c>
      <c r="B3587" s="150">
        <v>64</v>
      </c>
      <c r="C3587" s="149" t="str">
        <f t="shared" si="56"/>
        <v>NSW</v>
      </c>
    </row>
    <row r="3588" spans="1:3">
      <c r="A3588" s="150">
        <v>283</v>
      </c>
      <c r="B3588" s="150">
        <v>64</v>
      </c>
      <c r="C3588" s="149" t="str">
        <f t="shared" si="56"/>
        <v>NSW</v>
      </c>
    </row>
    <row r="3589" spans="1:3">
      <c r="A3589" s="150">
        <v>284</v>
      </c>
      <c r="B3589" s="150">
        <v>64</v>
      </c>
      <c r="C3589" s="149" t="str">
        <f t="shared" si="56"/>
        <v>NSW</v>
      </c>
    </row>
    <row r="3590" spans="1:3">
      <c r="A3590" s="150">
        <v>285</v>
      </c>
      <c r="B3590" s="150">
        <v>64</v>
      </c>
      <c r="C3590" s="149" t="str">
        <f t="shared" si="56"/>
        <v>NSW</v>
      </c>
    </row>
    <row r="3591" spans="1:3">
      <c r="A3591" s="150">
        <v>286</v>
      </c>
      <c r="B3591" s="150">
        <v>64</v>
      </c>
      <c r="C3591" s="149" t="str">
        <f t="shared" si="56"/>
        <v>NSW</v>
      </c>
    </row>
    <row r="3592" spans="1:3">
      <c r="A3592" s="150">
        <v>287</v>
      </c>
      <c r="B3592" s="150">
        <v>64</v>
      </c>
      <c r="C3592" s="149" t="str">
        <f t="shared" si="56"/>
        <v>NSW</v>
      </c>
    </row>
    <row r="3593" spans="1:3">
      <c r="A3593" s="150">
        <v>288</v>
      </c>
      <c r="B3593" s="150">
        <v>64</v>
      </c>
      <c r="C3593" s="149" t="str">
        <f t="shared" si="56"/>
        <v>NSW</v>
      </c>
    </row>
    <row r="3594" spans="1:3">
      <c r="A3594" s="150">
        <v>289</v>
      </c>
      <c r="B3594" s="150">
        <v>64</v>
      </c>
      <c r="C3594" s="149" t="str">
        <f t="shared" si="56"/>
        <v>NSW</v>
      </c>
    </row>
    <row r="3595" spans="1:3">
      <c r="A3595" s="150">
        <v>290</v>
      </c>
      <c r="B3595" s="150">
        <v>64</v>
      </c>
      <c r="C3595" s="149" t="str">
        <f t="shared" si="56"/>
        <v>NSW</v>
      </c>
    </row>
    <row r="3596" spans="1:3">
      <c r="A3596" s="150">
        <v>291</v>
      </c>
      <c r="B3596" s="150">
        <v>64</v>
      </c>
      <c r="C3596" s="149" t="str">
        <f t="shared" si="56"/>
        <v>NSW</v>
      </c>
    </row>
    <row r="3597" spans="1:3">
      <c r="A3597" s="150">
        <v>293</v>
      </c>
      <c r="B3597" s="150">
        <v>64</v>
      </c>
      <c r="C3597" s="149" t="str">
        <f t="shared" si="56"/>
        <v>NSW</v>
      </c>
    </row>
    <row r="3598" spans="1:3">
      <c r="A3598" s="150">
        <v>294</v>
      </c>
      <c r="B3598" s="150">
        <v>64</v>
      </c>
      <c r="C3598" s="149" t="str">
        <f t="shared" si="56"/>
        <v>NSW</v>
      </c>
    </row>
    <row r="3599" spans="1:3">
      <c r="A3599" s="150">
        <v>295</v>
      </c>
      <c r="B3599" s="150">
        <v>64</v>
      </c>
      <c r="C3599" s="149" t="str">
        <f t="shared" si="56"/>
        <v>NSW</v>
      </c>
    </row>
    <row r="3600" spans="1:3">
      <c r="A3600" s="150">
        <v>296</v>
      </c>
      <c r="B3600" s="150">
        <v>64</v>
      </c>
      <c r="C3600" s="149" t="str">
        <f t="shared" si="56"/>
        <v>NSW</v>
      </c>
    </row>
    <row r="3601" spans="1:3">
      <c r="A3601" s="150">
        <v>297</v>
      </c>
      <c r="B3601" s="150">
        <v>64</v>
      </c>
      <c r="C3601" s="149" t="str">
        <f t="shared" si="56"/>
        <v>NSW</v>
      </c>
    </row>
    <row r="3602" spans="1:3">
      <c r="A3602" s="150">
        <v>298</v>
      </c>
      <c r="B3602" s="150">
        <v>64</v>
      </c>
      <c r="C3602" s="149" t="str">
        <f t="shared" si="56"/>
        <v>NSW</v>
      </c>
    </row>
    <row r="3603" spans="1:3">
      <c r="A3603" s="150">
        <v>299</v>
      </c>
      <c r="B3603" s="150">
        <v>64</v>
      </c>
      <c r="C3603" s="149" t="str">
        <f t="shared" si="56"/>
        <v>NSW</v>
      </c>
    </row>
    <row r="3604" spans="1:3">
      <c r="A3604" s="150">
        <v>2580</v>
      </c>
      <c r="B3604" s="150">
        <v>64</v>
      </c>
      <c r="C3604" s="149" t="str">
        <f t="shared" si="56"/>
        <v>NSW</v>
      </c>
    </row>
    <row r="3605" spans="1:3">
      <c r="A3605" s="150">
        <v>2581</v>
      </c>
      <c r="B3605" s="150">
        <v>64</v>
      </c>
      <c r="C3605" s="149" t="str">
        <f t="shared" si="56"/>
        <v>NSW</v>
      </c>
    </row>
    <row r="3606" spans="1:3">
      <c r="A3606" s="150">
        <v>2582</v>
      </c>
      <c r="B3606" s="150">
        <v>64</v>
      </c>
      <c r="C3606" s="149" t="str">
        <f t="shared" si="56"/>
        <v>NSW</v>
      </c>
    </row>
    <row r="3607" spans="1:3">
      <c r="A3607" s="150">
        <v>2583</v>
      </c>
      <c r="B3607" s="150">
        <v>64</v>
      </c>
      <c r="C3607" s="149" t="str">
        <f t="shared" si="56"/>
        <v>NSW</v>
      </c>
    </row>
    <row r="3608" spans="1:3">
      <c r="A3608" s="150">
        <v>2589</v>
      </c>
      <c r="B3608" s="150">
        <v>64</v>
      </c>
      <c r="C3608" s="149" t="str">
        <f t="shared" si="56"/>
        <v>NSW</v>
      </c>
    </row>
    <row r="3609" spans="1:3">
      <c r="A3609" s="150">
        <v>2600</v>
      </c>
      <c r="B3609" s="150">
        <v>64</v>
      </c>
      <c r="C3609" s="149" t="str">
        <f t="shared" si="56"/>
        <v>NSW</v>
      </c>
    </row>
    <row r="3610" spans="1:3">
      <c r="A3610" s="150">
        <v>2601</v>
      </c>
      <c r="B3610" s="150">
        <v>64</v>
      </c>
      <c r="C3610" s="149" t="str">
        <f t="shared" si="56"/>
        <v>NSW</v>
      </c>
    </row>
    <row r="3611" spans="1:3">
      <c r="A3611" s="150">
        <v>2602</v>
      </c>
      <c r="B3611" s="150">
        <v>64</v>
      </c>
      <c r="C3611" s="149" t="str">
        <f t="shared" si="56"/>
        <v>NSW</v>
      </c>
    </row>
    <row r="3612" spans="1:3">
      <c r="A3612" s="150">
        <v>2603</v>
      </c>
      <c r="B3612" s="150">
        <v>64</v>
      </c>
      <c r="C3612" s="149" t="str">
        <f t="shared" si="56"/>
        <v>NSW</v>
      </c>
    </row>
    <row r="3613" spans="1:3">
      <c r="A3613" s="150">
        <v>2604</v>
      </c>
      <c r="B3613" s="150">
        <v>64</v>
      </c>
      <c r="C3613" s="149" t="str">
        <f t="shared" si="56"/>
        <v>NSW</v>
      </c>
    </row>
    <row r="3614" spans="1:3">
      <c r="A3614" s="150">
        <v>2605</v>
      </c>
      <c r="B3614" s="150">
        <v>64</v>
      </c>
      <c r="C3614" s="149" t="str">
        <f t="shared" si="56"/>
        <v>NSW</v>
      </c>
    </row>
    <row r="3615" spans="1:3">
      <c r="A3615" s="150">
        <v>2606</v>
      </c>
      <c r="B3615" s="150">
        <v>64</v>
      </c>
      <c r="C3615" s="149" t="str">
        <f t="shared" si="56"/>
        <v>NSW</v>
      </c>
    </row>
    <row r="3616" spans="1:3">
      <c r="A3616" s="150">
        <v>2607</v>
      </c>
      <c r="B3616" s="150">
        <v>64</v>
      </c>
      <c r="C3616" s="149" t="str">
        <f t="shared" si="56"/>
        <v>NSW</v>
      </c>
    </row>
    <row r="3617" spans="1:3">
      <c r="A3617" s="150">
        <v>2608</v>
      </c>
      <c r="B3617" s="150">
        <v>64</v>
      </c>
      <c r="C3617" s="149" t="str">
        <f t="shared" si="56"/>
        <v>NSW</v>
      </c>
    </row>
    <row r="3618" spans="1:3">
      <c r="A3618" s="150">
        <v>2609</v>
      </c>
      <c r="B3618" s="150">
        <v>64</v>
      </c>
      <c r="C3618" s="149" t="str">
        <f t="shared" si="56"/>
        <v>NSW</v>
      </c>
    </row>
    <row r="3619" spans="1:3">
      <c r="A3619" s="150">
        <v>2610</v>
      </c>
      <c r="B3619" s="150">
        <v>64</v>
      </c>
      <c r="C3619" s="149" t="str">
        <f t="shared" si="56"/>
        <v>NSW</v>
      </c>
    </row>
    <row r="3620" spans="1:3">
      <c r="A3620" s="150">
        <v>2611</v>
      </c>
      <c r="B3620" s="150">
        <v>64</v>
      </c>
      <c r="C3620" s="149" t="str">
        <f t="shared" si="56"/>
        <v>NSW</v>
      </c>
    </row>
    <row r="3621" spans="1:3">
      <c r="A3621" s="150">
        <v>2612</v>
      </c>
      <c r="B3621" s="150">
        <v>64</v>
      </c>
      <c r="C3621" s="149" t="str">
        <f t="shared" si="56"/>
        <v>NSW</v>
      </c>
    </row>
    <row r="3622" spans="1:3">
      <c r="A3622" s="150">
        <v>2614</v>
      </c>
      <c r="B3622" s="150">
        <v>64</v>
      </c>
      <c r="C3622" s="149" t="str">
        <f t="shared" si="56"/>
        <v>NSW</v>
      </c>
    </row>
    <row r="3623" spans="1:3">
      <c r="A3623" s="150">
        <v>2615</v>
      </c>
      <c r="B3623" s="150">
        <v>64</v>
      </c>
      <c r="C3623" s="149" t="str">
        <f t="shared" si="56"/>
        <v>NSW</v>
      </c>
    </row>
    <row r="3624" spans="1:3">
      <c r="A3624" s="150">
        <v>2616</v>
      </c>
      <c r="B3624" s="150">
        <v>64</v>
      </c>
      <c r="C3624" s="149" t="str">
        <f t="shared" si="56"/>
        <v>NSW</v>
      </c>
    </row>
    <row r="3625" spans="1:3">
      <c r="A3625" s="150">
        <v>2617</v>
      </c>
      <c r="B3625" s="150">
        <v>64</v>
      </c>
      <c r="C3625" s="149" t="str">
        <f t="shared" si="56"/>
        <v>NSW</v>
      </c>
    </row>
    <row r="3626" spans="1:3">
      <c r="A3626" s="150">
        <v>2618</v>
      </c>
      <c r="B3626" s="150">
        <v>64</v>
      </c>
      <c r="C3626" s="149" t="str">
        <f t="shared" si="56"/>
        <v>NSW</v>
      </c>
    </row>
    <row r="3627" spans="1:3">
      <c r="A3627" s="150">
        <v>2619</v>
      </c>
      <c r="B3627" s="150">
        <v>64</v>
      </c>
      <c r="C3627" s="149" t="str">
        <f t="shared" si="56"/>
        <v>NSW</v>
      </c>
    </row>
    <row r="3628" spans="1:3">
      <c r="A3628" s="150">
        <v>2620</v>
      </c>
      <c r="B3628" s="150">
        <v>64</v>
      </c>
      <c r="C3628" s="149" t="str">
        <f t="shared" si="56"/>
        <v>NSW</v>
      </c>
    </row>
    <row r="3629" spans="1:3">
      <c r="A3629" s="150">
        <v>2621</v>
      </c>
      <c r="B3629" s="150">
        <v>64</v>
      </c>
      <c r="C3629" s="149" t="str">
        <f t="shared" si="56"/>
        <v>NSW</v>
      </c>
    </row>
    <row r="3630" spans="1:3">
      <c r="A3630" s="150">
        <v>2622</v>
      </c>
      <c r="B3630" s="150">
        <v>64</v>
      </c>
      <c r="C3630" s="149" t="str">
        <f t="shared" si="56"/>
        <v>NSW</v>
      </c>
    </row>
    <row r="3631" spans="1:3">
      <c r="A3631" s="150">
        <v>2623</v>
      </c>
      <c r="B3631" s="150">
        <v>64</v>
      </c>
      <c r="C3631" s="149" t="str">
        <f t="shared" si="56"/>
        <v>NSW</v>
      </c>
    </row>
    <row r="3632" spans="1:3">
      <c r="A3632" s="150">
        <v>2626</v>
      </c>
      <c r="B3632" s="150">
        <v>64</v>
      </c>
      <c r="C3632" s="149" t="str">
        <f t="shared" si="56"/>
        <v>NSW</v>
      </c>
    </row>
    <row r="3633" spans="1:3">
      <c r="A3633" s="150">
        <v>2627</v>
      </c>
      <c r="B3633" s="150">
        <v>64</v>
      </c>
      <c r="C3633" s="149" t="str">
        <f t="shared" si="56"/>
        <v>NSW</v>
      </c>
    </row>
    <row r="3634" spans="1:3">
      <c r="A3634" s="150">
        <v>2628</v>
      </c>
      <c r="B3634" s="150">
        <v>64</v>
      </c>
      <c r="C3634" s="149" t="str">
        <f t="shared" si="56"/>
        <v>NSW</v>
      </c>
    </row>
    <row r="3635" spans="1:3">
      <c r="A3635" s="150">
        <v>2630</v>
      </c>
      <c r="B3635" s="150">
        <v>64</v>
      </c>
      <c r="C3635" s="149" t="str">
        <f t="shared" si="56"/>
        <v>NSW</v>
      </c>
    </row>
    <row r="3636" spans="1:3">
      <c r="A3636" s="150">
        <v>2631</v>
      </c>
      <c r="B3636" s="150">
        <v>64</v>
      </c>
      <c r="C3636" s="149" t="str">
        <f t="shared" si="56"/>
        <v>NSW</v>
      </c>
    </row>
    <row r="3637" spans="1:3">
      <c r="A3637" s="150">
        <v>2632</v>
      </c>
      <c r="B3637" s="150">
        <v>64</v>
      </c>
      <c r="C3637" s="149" t="str">
        <f t="shared" si="56"/>
        <v>NSW</v>
      </c>
    </row>
    <row r="3638" spans="1:3">
      <c r="A3638" s="150">
        <v>2633</v>
      </c>
      <c r="B3638" s="150">
        <v>64</v>
      </c>
      <c r="C3638" s="149" t="str">
        <f t="shared" si="56"/>
        <v>NSW</v>
      </c>
    </row>
    <row r="3639" spans="1:3">
      <c r="A3639" s="150">
        <v>2900</v>
      </c>
      <c r="B3639" s="150">
        <v>64</v>
      </c>
      <c r="C3639" s="149" t="str">
        <f t="shared" si="56"/>
        <v>NSW</v>
      </c>
    </row>
    <row r="3640" spans="1:3">
      <c r="A3640" s="150">
        <v>2901</v>
      </c>
      <c r="B3640" s="150">
        <v>64</v>
      </c>
      <c r="C3640" s="149" t="str">
        <f t="shared" si="56"/>
        <v>NSW</v>
      </c>
    </row>
    <row r="3641" spans="1:3">
      <c r="A3641" s="150">
        <v>2902</v>
      </c>
      <c r="B3641" s="150">
        <v>64</v>
      </c>
      <c r="C3641" s="149" t="str">
        <f t="shared" si="56"/>
        <v>NSW</v>
      </c>
    </row>
    <row r="3642" spans="1:3">
      <c r="A3642" s="150">
        <v>2903</v>
      </c>
      <c r="B3642" s="150">
        <v>64</v>
      </c>
      <c r="C3642" s="149" t="str">
        <f t="shared" si="56"/>
        <v>NSW</v>
      </c>
    </row>
    <row r="3643" spans="1:3">
      <c r="A3643" s="150">
        <v>2904</v>
      </c>
      <c r="B3643" s="150">
        <v>64</v>
      </c>
      <c r="C3643" s="149" t="str">
        <f t="shared" si="56"/>
        <v>NSW</v>
      </c>
    </row>
    <row r="3644" spans="1:3">
      <c r="A3644" s="150">
        <v>2905</v>
      </c>
      <c r="B3644" s="150">
        <v>64</v>
      </c>
      <c r="C3644" s="149" t="str">
        <f t="shared" si="56"/>
        <v>NSW</v>
      </c>
    </row>
    <row r="3645" spans="1:3">
      <c r="A3645" s="150">
        <v>2906</v>
      </c>
      <c r="B3645" s="150">
        <v>64</v>
      </c>
      <c r="C3645" s="149" t="str">
        <f t="shared" si="56"/>
        <v>NSW</v>
      </c>
    </row>
    <row r="3646" spans="1:3">
      <c r="A3646" s="150">
        <v>2911</v>
      </c>
      <c r="B3646" s="150">
        <v>64</v>
      </c>
      <c r="C3646" s="149" t="str">
        <f t="shared" si="56"/>
        <v>NSW</v>
      </c>
    </row>
    <row r="3647" spans="1:3">
      <c r="A3647" s="150">
        <v>2912</v>
      </c>
      <c r="B3647" s="150">
        <v>64</v>
      </c>
      <c r="C3647" s="149" t="str">
        <f t="shared" si="56"/>
        <v>NSW</v>
      </c>
    </row>
    <row r="3648" spans="1:3">
      <c r="A3648" s="150">
        <v>2913</v>
      </c>
      <c r="B3648" s="150">
        <v>64</v>
      </c>
      <c r="C3648" s="149" t="str">
        <f t="shared" si="56"/>
        <v>NSW</v>
      </c>
    </row>
    <row r="3649" spans="1:3">
      <c r="A3649" s="150">
        <v>2914</v>
      </c>
      <c r="B3649" s="150">
        <v>64</v>
      </c>
      <c r="C3649" s="149" t="str">
        <f t="shared" si="56"/>
        <v>NSW</v>
      </c>
    </row>
    <row r="3650" spans="1:3">
      <c r="A3650" s="150">
        <v>2500</v>
      </c>
      <c r="B3650" s="150">
        <v>65</v>
      </c>
      <c r="C3650" s="149" t="str">
        <f t="shared" ref="C3650:C3713" si="57">IF(OR(A3650&lt;=299,AND(A3650&lt;3000,A3650&gt;=1000)),"NSW",IF(AND(A3650&lt;=999,A3650&gt;=800),"NT",IF(OR(AND(A3650&lt;=8999,A3650&gt;=8000),AND(A3650&lt;=3999,A3650&gt;=3000)),"VIC",IF(OR(AND(A3650&lt;=9999,A3650&gt;=9000),AND(A3650&lt;=4999,A3650&gt;=4000)),"QLD",IF(AND(A3650&lt;=5999,A3650&gt;=5000),"SA",IF(AND(A3650&lt;=6999,A3650&gt;=6000),"WA","TAS"))))))</f>
        <v>NSW</v>
      </c>
    </row>
    <row r="3651" spans="1:3">
      <c r="A3651" s="150">
        <v>2502</v>
      </c>
      <c r="B3651" s="150">
        <v>65</v>
      </c>
      <c r="C3651" s="149" t="str">
        <f t="shared" si="57"/>
        <v>NSW</v>
      </c>
    </row>
    <row r="3652" spans="1:3">
      <c r="A3652" s="150">
        <v>2505</v>
      </c>
      <c r="B3652" s="150">
        <v>65</v>
      </c>
      <c r="C3652" s="149" t="str">
        <f t="shared" si="57"/>
        <v>NSW</v>
      </c>
    </row>
    <row r="3653" spans="1:3">
      <c r="A3653" s="150">
        <v>2506</v>
      </c>
      <c r="B3653" s="150">
        <v>65</v>
      </c>
      <c r="C3653" s="149" t="str">
        <f t="shared" si="57"/>
        <v>NSW</v>
      </c>
    </row>
    <row r="3654" spans="1:3">
      <c r="A3654" s="150">
        <v>2508</v>
      </c>
      <c r="B3654" s="150">
        <v>65</v>
      </c>
      <c r="C3654" s="149" t="str">
        <f t="shared" si="57"/>
        <v>NSW</v>
      </c>
    </row>
    <row r="3655" spans="1:3">
      <c r="A3655" s="150">
        <v>2515</v>
      </c>
      <c r="B3655" s="150">
        <v>65</v>
      </c>
      <c r="C3655" s="149" t="str">
        <f t="shared" si="57"/>
        <v>NSW</v>
      </c>
    </row>
    <row r="3656" spans="1:3">
      <c r="A3656" s="150">
        <v>2516</v>
      </c>
      <c r="B3656" s="150">
        <v>65</v>
      </c>
      <c r="C3656" s="149" t="str">
        <f t="shared" si="57"/>
        <v>NSW</v>
      </c>
    </row>
    <row r="3657" spans="1:3">
      <c r="A3657" s="150">
        <v>2517</v>
      </c>
      <c r="B3657" s="150">
        <v>65</v>
      </c>
      <c r="C3657" s="149" t="str">
        <f t="shared" si="57"/>
        <v>NSW</v>
      </c>
    </row>
    <row r="3658" spans="1:3">
      <c r="A3658" s="150">
        <v>2518</v>
      </c>
      <c r="B3658" s="150">
        <v>65</v>
      </c>
      <c r="C3658" s="149" t="str">
        <f t="shared" si="57"/>
        <v>NSW</v>
      </c>
    </row>
    <row r="3659" spans="1:3">
      <c r="A3659" s="150">
        <v>2519</v>
      </c>
      <c r="B3659" s="150">
        <v>65</v>
      </c>
      <c r="C3659" s="149" t="str">
        <f t="shared" si="57"/>
        <v>NSW</v>
      </c>
    </row>
    <row r="3660" spans="1:3">
      <c r="A3660" s="150">
        <v>2520</v>
      </c>
      <c r="B3660" s="150">
        <v>65</v>
      </c>
      <c r="C3660" s="149" t="str">
        <f t="shared" si="57"/>
        <v>NSW</v>
      </c>
    </row>
    <row r="3661" spans="1:3">
      <c r="A3661" s="150">
        <v>2521</v>
      </c>
      <c r="B3661" s="150">
        <v>65</v>
      </c>
      <c r="C3661" s="149" t="str">
        <f t="shared" si="57"/>
        <v>NSW</v>
      </c>
    </row>
    <row r="3662" spans="1:3">
      <c r="A3662" s="150">
        <v>2522</v>
      </c>
      <c r="B3662" s="150">
        <v>65</v>
      </c>
      <c r="C3662" s="149" t="str">
        <f t="shared" si="57"/>
        <v>NSW</v>
      </c>
    </row>
    <row r="3663" spans="1:3">
      <c r="A3663" s="150">
        <v>2525</v>
      </c>
      <c r="B3663" s="150">
        <v>65</v>
      </c>
      <c r="C3663" s="149" t="str">
        <f t="shared" si="57"/>
        <v>NSW</v>
      </c>
    </row>
    <row r="3664" spans="1:3">
      <c r="A3664" s="150">
        <v>2526</v>
      </c>
      <c r="B3664" s="150">
        <v>65</v>
      </c>
      <c r="C3664" s="149" t="str">
        <f t="shared" si="57"/>
        <v>NSW</v>
      </c>
    </row>
    <row r="3665" spans="1:3">
      <c r="A3665" s="150">
        <v>2527</v>
      </c>
      <c r="B3665" s="150">
        <v>65</v>
      </c>
      <c r="C3665" s="149" t="str">
        <f t="shared" si="57"/>
        <v>NSW</v>
      </c>
    </row>
    <row r="3666" spans="1:3">
      <c r="A3666" s="150">
        <v>2528</v>
      </c>
      <c r="B3666" s="150">
        <v>65</v>
      </c>
      <c r="C3666" s="149" t="str">
        <f t="shared" si="57"/>
        <v>NSW</v>
      </c>
    </row>
    <row r="3667" spans="1:3">
      <c r="A3667" s="150">
        <v>2529</v>
      </c>
      <c r="B3667" s="150">
        <v>65</v>
      </c>
      <c r="C3667" s="149" t="str">
        <f t="shared" si="57"/>
        <v>NSW</v>
      </c>
    </row>
    <row r="3668" spans="1:3">
      <c r="A3668" s="150">
        <v>2530</v>
      </c>
      <c r="B3668" s="150">
        <v>65</v>
      </c>
      <c r="C3668" s="149" t="str">
        <f t="shared" si="57"/>
        <v>NSW</v>
      </c>
    </row>
    <row r="3669" spans="1:3">
      <c r="A3669" s="150">
        <v>2533</v>
      </c>
      <c r="B3669" s="150">
        <v>65</v>
      </c>
      <c r="C3669" s="149" t="str">
        <f t="shared" si="57"/>
        <v>NSW</v>
      </c>
    </row>
    <row r="3670" spans="1:3">
      <c r="A3670" s="150">
        <v>2534</v>
      </c>
      <c r="B3670" s="150">
        <v>65</v>
      </c>
      <c r="C3670" s="149" t="str">
        <f t="shared" si="57"/>
        <v>NSW</v>
      </c>
    </row>
    <row r="3671" spans="1:3">
      <c r="A3671" s="150">
        <v>2535</v>
      </c>
      <c r="B3671" s="150">
        <v>65</v>
      </c>
      <c r="C3671" s="149" t="str">
        <f t="shared" si="57"/>
        <v>NSW</v>
      </c>
    </row>
    <row r="3672" spans="1:3">
      <c r="A3672" s="150">
        <v>2536</v>
      </c>
      <c r="B3672" s="150">
        <v>65</v>
      </c>
      <c r="C3672" s="149" t="str">
        <f t="shared" si="57"/>
        <v>NSW</v>
      </c>
    </row>
    <row r="3673" spans="1:3">
      <c r="A3673" s="150">
        <v>2537</v>
      </c>
      <c r="B3673" s="150">
        <v>65</v>
      </c>
      <c r="C3673" s="149" t="str">
        <f t="shared" si="57"/>
        <v>NSW</v>
      </c>
    </row>
    <row r="3674" spans="1:3">
      <c r="A3674" s="150">
        <v>2538</v>
      </c>
      <c r="B3674" s="150">
        <v>65</v>
      </c>
      <c r="C3674" s="149" t="str">
        <f t="shared" si="57"/>
        <v>NSW</v>
      </c>
    </row>
    <row r="3675" spans="1:3">
      <c r="A3675" s="150">
        <v>2539</v>
      </c>
      <c r="B3675" s="150">
        <v>65</v>
      </c>
      <c r="C3675" s="149" t="str">
        <f t="shared" si="57"/>
        <v>NSW</v>
      </c>
    </row>
    <row r="3676" spans="1:3">
      <c r="A3676" s="150">
        <v>2540</v>
      </c>
      <c r="B3676" s="150">
        <v>65</v>
      </c>
      <c r="C3676" s="149" t="str">
        <f t="shared" si="57"/>
        <v>NSW</v>
      </c>
    </row>
    <row r="3677" spans="1:3">
      <c r="A3677" s="150">
        <v>2541</v>
      </c>
      <c r="B3677" s="150">
        <v>65</v>
      </c>
      <c r="C3677" s="149" t="str">
        <f t="shared" si="57"/>
        <v>NSW</v>
      </c>
    </row>
    <row r="3678" spans="1:3">
      <c r="A3678" s="150">
        <v>2545</v>
      </c>
      <c r="B3678" s="150">
        <v>65</v>
      </c>
      <c r="C3678" s="149" t="str">
        <f t="shared" si="57"/>
        <v>NSW</v>
      </c>
    </row>
    <row r="3679" spans="1:3">
      <c r="A3679" s="150">
        <v>2546</v>
      </c>
      <c r="B3679" s="150">
        <v>65</v>
      </c>
      <c r="C3679" s="149" t="str">
        <f t="shared" si="57"/>
        <v>NSW</v>
      </c>
    </row>
    <row r="3680" spans="1:3">
      <c r="A3680" s="150">
        <v>2548</v>
      </c>
      <c r="B3680" s="150">
        <v>65</v>
      </c>
      <c r="C3680" s="149" t="str">
        <f t="shared" si="57"/>
        <v>NSW</v>
      </c>
    </row>
    <row r="3681" spans="1:3">
      <c r="A3681" s="150">
        <v>2549</v>
      </c>
      <c r="B3681" s="150">
        <v>65</v>
      </c>
      <c r="C3681" s="149" t="str">
        <f t="shared" si="57"/>
        <v>NSW</v>
      </c>
    </row>
    <row r="3682" spans="1:3">
      <c r="A3682" s="150">
        <v>2550</v>
      </c>
      <c r="B3682" s="150">
        <v>65</v>
      </c>
      <c r="C3682" s="149" t="str">
        <f t="shared" si="57"/>
        <v>NSW</v>
      </c>
    </row>
    <row r="3683" spans="1:3">
      <c r="A3683" s="150">
        <v>2551</v>
      </c>
      <c r="B3683" s="150">
        <v>65</v>
      </c>
      <c r="C3683" s="149" t="str">
        <f t="shared" si="57"/>
        <v>NSW</v>
      </c>
    </row>
    <row r="3684" spans="1:3">
      <c r="A3684" s="150">
        <v>2575</v>
      </c>
      <c r="B3684" s="150">
        <v>65</v>
      </c>
      <c r="C3684" s="149" t="str">
        <f t="shared" si="57"/>
        <v>NSW</v>
      </c>
    </row>
    <row r="3685" spans="1:3">
      <c r="A3685" s="150">
        <v>2576</v>
      </c>
      <c r="B3685" s="150">
        <v>65</v>
      </c>
      <c r="C3685" s="149" t="str">
        <f t="shared" si="57"/>
        <v>NSW</v>
      </c>
    </row>
    <row r="3686" spans="1:3">
      <c r="A3686" s="150">
        <v>2577</v>
      </c>
      <c r="B3686" s="150">
        <v>65</v>
      </c>
      <c r="C3686" s="149" t="str">
        <f t="shared" si="57"/>
        <v>NSW</v>
      </c>
    </row>
    <row r="3687" spans="1:3">
      <c r="A3687" s="150">
        <v>2578</v>
      </c>
      <c r="B3687" s="150">
        <v>65</v>
      </c>
      <c r="C3687" s="149" t="str">
        <f t="shared" si="57"/>
        <v>NSW</v>
      </c>
    </row>
    <row r="3688" spans="1:3">
      <c r="A3688" s="150">
        <v>2579</v>
      </c>
      <c r="B3688" s="150">
        <v>65</v>
      </c>
      <c r="C3688" s="149" t="str">
        <f t="shared" si="57"/>
        <v>NSW</v>
      </c>
    </row>
    <row r="3689" spans="1:3">
      <c r="A3689" s="150">
        <v>800</v>
      </c>
      <c r="B3689" s="150">
        <v>66</v>
      </c>
      <c r="C3689" s="149" t="str">
        <f t="shared" si="57"/>
        <v>NT</v>
      </c>
    </row>
    <row r="3690" spans="1:3">
      <c r="A3690" s="150">
        <v>801</v>
      </c>
      <c r="B3690" s="150">
        <v>66</v>
      </c>
      <c r="C3690" s="149" t="str">
        <f t="shared" si="57"/>
        <v>NT</v>
      </c>
    </row>
    <row r="3691" spans="1:3">
      <c r="A3691" s="150">
        <v>804</v>
      </c>
      <c r="B3691" s="150">
        <v>66</v>
      </c>
      <c r="C3691" s="149" t="str">
        <f t="shared" si="57"/>
        <v>NT</v>
      </c>
    </row>
    <row r="3692" spans="1:3">
      <c r="A3692" s="150">
        <v>810</v>
      </c>
      <c r="B3692" s="150">
        <v>66</v>
      </c>
      <c r="C3692" s="149" t="str">
        <f t="shared" si="57"/>
        <v>NT</v>
      </c>
    </row>
    <row r="3693" spans="1:3">
      <c r="A3693" s="150">
        <v>811</v>
      </c>
      <c r="B3693" s="150">
        <v>66</v>
      </c>
      <c r="C3693" s="149" t="str">
        <f t="shared" si="57"/>
        <v>NT</v>
      </c>
    </row>
    <row r="3694" spans="1:3">
      <c r="A3694" s="150">
        <v>812</v>
      </c>
      <c r="B3694" s="150">
        <v>66</v>
      </c>
      <c r="C3694" s="149" t="str">
        <f t="shared" si="57"/>
        <v>NT</v>
      </c>
    </row>
    <row r="3695" spans="1:3">
      <c r="A3695" s="150">
        <v>813</v>
      </c>
      <c r="B3695" s="150">
        <v>66</v>
      </c>
      <c r="C3695" s="149" t="str">
        <f t="shared" si="57"/>
        <v>NT</v>
      </c>
    </row>
    <row r="3696" spans="1:3">
      <c r="A3696" s="150">
        <v>814</v>
      </c>
      <c r="B3696" s="150">
        <v>66</v>
      </c>
      <c r="C3696" s="149" t="str">
        <f t="shared" si="57"/>
        <v>NT</v>
      </c>
    </row>
    <row r="3697" spans="1:3">
      <c r="A3697" s="150">
        <v>815</v>
      </c>
      <c r="B3697" s="150">
        <v>66</v>
      </c>
      <c r="C3697" s="149" t="str">
        <f t="shared" si="57"/>
        <v>NT</v>
      </c>
    </row>
    <row r="3698" spans="1:3">
      <c r="A3698" s="150">
        <v>820</v>
      </c>
      <c r="B3698" s="150">
        <v>66</v>
      </c>
      <c r="C3698" s="149" t="str">
        <f t="shared" si="57"/>
        <v>NT</v>
      </c>
    </row>
    <row r="3699" spans="1:3">
      <c r="A3699" s="150">
        <v>821</v>
      </c>
      <c r="B3699" s="150">
        <v>66</v>
      </c>
      <c r="C3699" s="149" t="str">
        <f t="shared" si="57"/>
        <v>NT</v>
      </c>
    </row>
    <row r="3700" spans="1:3">
      <c r="A3700" s="150">
        <v>822</v>
      </c>
      <c r="B3700" s="150">
        <v>66</v>
      </c>
      <c r="C3700" s="149" t="str">
        <f t="shared" si="57"/>
        <v>NT</v>
      </c>
    </row>
    <row r="3701" spans="1:3">
      <c r="A3701" s="150">
        <v>828</v>
      </c>
      <c r="B3701" s="150">
        <v>66</v>
      </c>
      <c r="C3701" s="149" t="str">
        <f t="shared" si="57"/>
        <v>NT</v>
      </c>
    </row>
    <row r="3702" spans="1:3">
      <c r="A3702" s="150">
        <v>830</v>
      </c>
      <c r="B3702" s="150">
        <v>66</v>
      </c>
      <c r="C3702" s="149" t="str">
        <f t="shared" si="57"/>
        <v>NT</v>
      </c>
    </row>
    <row r="3703" spans="1:3">
      <c r="A3703" s="150">
        <v>831</v>
      </c>
      <c r="B3703" s="150">
        <v>66</v>
      </c>
      <c r="C3703" s="149" t="str">
        <f t="shared" si="57"/>
        <v>NT</v>
      </c>
    </row>
    <row r="3704" spans="1:3">
      <c r="A3704" s="150">
        <v>832</v>
      </c>
      <c r="B3704" s="150">
        <v>66</v>
      </c>
      <c r="C3704" s="149" t="str">
        <f t="shared" si="57"/>
        <v>NT</v>
      </c>
    </row>
    <row r="3705" spans="1:3">
      <c r="A3705" s="150">
        <v>835</v>
      </c>
      <c r="B3705" s="150">
        <v>66</v>
      </c>
      <c r="C3705" s="149" t="str">
        <f t="shared" si="57"/>
        <v>NT</v>
      </c>
    </row>
    <row r="3706" spans="1:3">
      <c r="A3706" s="150">
        <v>836</v>
      </c>
      <c r="B3706" s="150">
        <v>66</v>
      </c>
      <c r="C3706" s="149" t="str">
        <f t="shared" si="57"/>
        <v>NT</v>
      </c>
    </row>
    <row r="3707" spans="1:3">
      <c r="A3707" s="150">
        <v>837</v>
      </c>
      <c r="B3707" s="150">
        <v>66</v>
      </c>
      <c r="C3707" s="149" t="str">
        <f t="shared" si="57"/>
        <v>NT</v>
      </c>
    </row>
    <row r="3708" spans="1:3">
      <c r="A3708" s="150">
        <v>840</v>
      </c>
      <c r="B3708" s="150">
        <v>66</v>
      </c>
      <c r="C3708" s="149" t="str">
        <f t="shared" si="57"/>
        <v>NT</v>
      </c>
    </row>
    <row r="3709" spans="1:3">
      <c r="A3709" s="150">
        <v>845</v>
      </c>
      <c r="B3709" s="150">
        <v>66</v>
      </c>
      <c r="C3709" s="149" t="str">
        <f t="shared" si="57"/>
        <v>NT</v>
      </c>
    </row>
    <row r="3710" spans="1:3">
      <c r="A3710" s="150">
        <v>846</v>
      </c>
      <c r="B3710" s="150">
        <v>66</v>
      </c>
      <c r="C3710" s="149" t="str">
        <f t="shared" si="57"/>
        <v>NT</v>
      </c>
    </row>
    <row r="3711" spans="1:3">
      <c r="A3711" s="150">
        <v>847</v>
      </c>
      <c r="B3711" s="150">
        <v>66</v>
      </c>
      <c r="C3711" s="149" t="str">
        <f t="shared" si="57"/>
        <v>NT</v>
      </c>
    </row>
    <row r="3712" spans="1:3">
      <c r="A3712" s="150">
        <v>850</v>
      </c>
      <c r="B3712" s="150">
        <v>66</v>
      </c>
      <c r="C3712" s="149" t="str">
        <f t="shared" si="57"/>
        <v>NT</v>
      </c>
    </row>
    <row r="3713" spans="1:3">
      <c r="A3713" s="150">
        <v>851</v>
      </c>
      <c r="B3713" s="150">
        <v>66</v>
      </c>
      <c r="C3713" s="149" t="str">
        <f t="shared" si="57"/>
        <v>NT</v>
      </c>
    </row>
    <row r="3714" spans="1:3">
      <c r="A3714" s="150">
        <v>852</v>
      </c>
      <c r="B3714" s="150">
        <v>66</v>
      </c>
      <c r="C3714" s="149" t="str">
        <f t="shared" ref="C3714:C3727" si="58">IF(OR(A3714&lt;=299,AND(A3714&lt;3000,A3714&gt;=1000)),"NSW",IF(AND(A3714&lt;=999,A3714&gt;=800),"NT",IF(OR(AND(A3714&lt;=8999,A3714&gt;=8000),AND(A3714&lt;=3999,A3714&gt;=3000)),"VIC",IF(OR(AND(A3714&lt;=9999,A3714&gt;=9000),AND(A3714&lt;=4999,A3714&gt;=4000)),"QLD",IF(AND(A3714&lt;=5999,A3714&gt;=5000),"SA",IF(AND(A3714&lt;=6999,A3714&gt;=6000),"WA","TAS"))))))</f>
        <v>NT</v>
      </c>
    </row>
    <row r="3715" spans="1:3">
      <c r="A3715" s="150">
        <v>853</v>
      </c>
      <c r="B3715" s="150">
        <v>66</v>
      </c>
      <c r="C3715" s="149" t="str">
        <f t="shared" si="58"/>
        <v>NT</v>
      </c>
    </row>
    <row r="3716" spans="1:3">
      <c r="A3716" s="150">
        <v>854</v>
      </c>
      <c r="B3716" s="150">
        <v>66</v>
      </c>
      <c r="C3716" s="149" t="str">
        <f t="shared" si="58"/>
        <v>NT</v>
      </c>
    </row>
    <row r="3717" spans="1:3">
      <c r="A3717" s="150">
        <v>886</v>
      </c>
      <c r="B3717" s="150">
        <v>66</v>
      </c>
      <c r="C3717" s="149" t="str">
        <f t="shared" si="58"/>
        <v>NT</v>
      </c>
    </row>
    <row r="3718" spans="1:3">
      <c r="A3718" s="150">
        <v>909</v>
      </c>
      <c r="B3718" s="150">
        <v>66</v>
      </c>
      <c r="C3718" s="149" t="str">
        <f t="shared" si="58"/>
        <v>NT</v>
      </c>
    </row>
    <row r="3719" spans="1:3">
      <c r="A3719" s="150">
        <v>880</v>
      </c>
      <c r="B3719" s="150">
        <v>67</v>
      </c>
      <c r="C3719" s="149" t="str">
        <f t="shared" si="58"/>
        <v>NT</v>
      </c>
    </row>
    <row r="3720" spans="1:3">
      <c r="A3720" s="150">
        <v>881</v>
      </c>
      <c r="B3720" s="150">
        <v>67</v>
      </c>
      <c r="C3720" s="149" t="str">
        <f t="shared" si="58"/>
        <v>NT</v>
      </c>
    </row>
    <row r="3721" spans="1:3">
      <c r="A3721" s="150">
        <v>885</v>
      </c>
      <c r="B3721" s="150">
        <v>67</v>
      </c>
      <c r="C3721" s="149" t="str">
        <f t="shared" si="58"/>
        <v>NT</v>
      </c>
    </row>
    <row r="3722" spans="1:3">
      <c r="A3722" s="150">
        <v>860</v>
      </c>
      <c r="B3722" s="150">
        <v>70</v>
      </c>
      <c r="C3722" s="149" t="str">
        <f t="shared" si="58"/>
        <v>NT</v>
      </c>
    </row>
    <row r="3723" spans="1:3">
      <c r="A3723" s="150">
        <v>861</v>
      </c>
      <c r="B3723" s="150">
        <v>70</v>
      </c>
      <c r="C3723" s="149" t="str">
        <f t="shared" si="58"/>
        <v>NT</v>
      </c>
    </row>
    <row r="3724" spans="1:3">
      <c r="A3724" s="150">
        <v>862</v>
      </c>
      <c r="B3724" s="150">
        <v>70</v>
      </c>
      <c r="C3724" s="149" t="str">
        <f t="shared" si="58"/>
        <v>NT</v>
      </c>
    </row>
    <row r="3725" spans="1:3">
      <c r="A3725" s="150">
        <v>870</v>
      </c>
      <c r="B3725" s="150">
        <v>71</v>
      </c>
      <c r="C3725" s="149" t="str">
        <f t="shared" si="58"/>
        <v>NT</v>
      </c>
    </row>
    <row r="3726" spans="1:3">
      <c r="A3726" s="150">
        <v>871</v>
      </c>
      <c r="B3726" s="150">
        <v>71</v>
      </c>
      <c r="C3726" s="149" t="str">
        <f t="shared" si="58"/>
        <v>NT</v>
      </c>
    </row>
    <row r="3727" spans="1:3">
      <c r="A3727" s="150">
        <v>872</v>
      </c>
      <c r="B3727" s="150">
        <v>71</v>
      </c>
      <c r="C3727" s="149" t="str">
        <f t="shared" si="58"/>
        <v>NT</v>
      </c>
    </row>
  </sheetData>
  <autoFilter ref="A1:C3727" xr:uid="{00000000-0009-0000-0000-000013000000}">
    <sortState xmlns:xlrd2="http://schemas.microsoft.com/office/spreadsheetml/2017/richdata2" ref="A2:C3727">
      <sortCondition ref="B1:B3727"/>
    </sortState>
  </autoFilter>
  <phoneticPr fontId="8" type="noConversion"/>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dimension ref="A1:L62"/>
  <sheetViews>
    <sheetView topLeftCell="A10" workbookViewId="0">
      <selection activeCell="D26" sqref="D26"/>
    </sheetView>
  </sheetViews>
  <sheetFormatPr defaultColWidth="9.28515625" defaultRowHeight="14.25"/>
  <cols>
    <col min="1" max="1" width="9.28515625" style="63"/>
    <col min="2" max="2" width="12.5703125" style="63" bestFit="1" customWidth="1"/>
    <col min="3" max="3" width="11.140625" style="63" bestFit="1" customWidth="1"/>
    <col min="4" max="4" width="12.28515625" style="63" bestFit="1" customWidth="1"/>
    <col min="5" max="6" width="9.28515625" style="63"/>
    <col min="7" max="7" width="12.5703125" style="63" bestFit="1" customWidth="1"/>
    <col min="8" max="8" width="11.140625" style="63" bestFit="1" customWidth="1"/>
    <col min="9" max="9" width="12.28515625" style="63" bestFit="1" customWidth="1"/>
    <col min="10" max="10" width="10.7109375" style="63" bestFit="1" customWidth="1"/>
    <col min="11" max="16384" width="9.28515625" style="63"/>
  </cols>
  <sheetData>
    <row r="1" spans="1:5">
      <c r="A1" s="398" t="s">
        <v>210</v>
      </c>
      <c r="B1" s="398"/>
      <c r="C1" s="398"/>
      <c r="D1" s="398"/>
      <c r="E1" s="62"/>
    </row>
    <row r="2" spans="1:5" ht="69" customHeight="1">
      <c r="A2" s="399" t="s">
        <v>211</v>
      </c>
      <c r="B2" s="399"/>
      <c r="C2" s="399"/>
      <c r="D2" s="399"/>
      <c r="E2" s="126"/>
    </row>
    <row r="3" spans="1:5" ht="13.9" customHeight="1">
      <c r="A3" s="64"/>
      <c r="B3" s="62"/>
      <c r="C3" s="62"/>
      <c r="D3" s="62"/>
      <c r="E3" s="62"/>
    </row>
    <row r="4" spans="1:5">
      <c r="A4" s="400" t="s">
        <v>212</v>
      </c>
      <c r="B4" s="400"/>
      <c r="C4" s="400"/>
      <c r="D4" s="400"/>
      <c r="E4" s="62"/>
    </row>
    <row r="5" spans="1:5" ht="30">
      <c r="A5" s="134"/>
      <c r="B5" s="135" t="s">
        <v>213</v>
      </c>
      <c r="C5" s="135" t="s">
        <v>214</v>
      </c>
      <c r="D5" s="135" t="s">
        <v>215</v>
      </c>
      <c r="E5" s="62"/>
    </row>
    <row r="6" spans="1:5" ht="15">
      <c r="A6" s="133" t="s">
        <v>99</v>
      </c>
      <c r="B6" s="133" t="s">
        <v>216</v>
      </c>
      <c r="C6" s="133" t="s">
        <v>217</v>
      </c>
      <c r="D6" s="133" t="s">
        <v>218</v>
      </c>
      <c r="E6" s="62"/>
    </row>
    <row r="7" spans="1:5" ht="15">
      <c r="A7" s="65" t="s">
        <v>219</v>
      </c>
      <c r="B7" s="286">
        <v>1.06</v>
      </c>
      <c r="C7" s="286">
        <v>6.5530000000000005E-2</v>
      </c>
      <c r="D7" s="286">
        <v>2.89</v>
      </c>
      <c r="E7" s="62"/>
    </row>
    <row r="8" spans="1:5" ht="15">
      <c r="A8" s="65" t="s">
        <v>220</v>
      </c>
      <c r="B8" s="287">
        <v>1.06</v>
      </c>
      <c r="C8" s="287">
        <v>6.5530000000000005E-2</v>
      </c>
      <c r="D8" s="287">
        <v>2.89</v>
      </c>
      <c r="E8" s="62"/>
    </row>
    <row r="9" spans="1:5" ht="15">
      <c r="A9" s="65" t="s">
        <v>221</v>
      </c>
      <c r="B9" s="142">
        <v>0.79</v>
      </c>
      <c r="C9" s="142">
        <v>5.1330000000000001E-2</v>
      </c>
      <c r="D9" s="142">
        <v>2.89</v>
      </c>
      <c r="E9" s="62"/>
    </row>
    <row r="10" spans="1:5" ht="15">
      <c r="A10" s="65" t="s">
        <v>222</v>
      </c>
      <c r="B10" s="287">
        <v>0.98</v>
      </c>
      <c r="C10" s="287">
        <v>5.9929999999999997E-2</v>
      </c>
      <c r="D10" s="287">
        <v>2.89</v>
      </c>
      <c r="E10" s="62"/>
    </row>
    <row r="11" spans="1:5" ht="15">
      <c r="A11" s="65" t="s">
        <v>223</v>
      </c>
      <c r="B11" s="142">
        <v>0.78</v>
      </c>
      <c r="C11" s="142">
        <v>6.173E-2</v>
      </c>
      <c r="D11" s="142">
        <v>2.89</v>
      </c>
      <c r="E11" s="62"/>
    </row>
    <row r="12" spans="1:5" ht="15">
      <c r="A12" s="65" t="s">
        <v>224</v>
      </c>
      <c r="B12" s="287">
        <v>0.28999999999999998</v>
      </c>
      <c r="C12" s="287">
        <v>5.1330000000000001E-2</v>
      </c>
      <c r="D12" s="287">
        <v>2.89</v>
      </c>
      <c r="E12" s="62"/>
    </row>
    <row r="13" spans="1:5" ht="15">
      <c r="A13" s="65" t="s">
        <v>225</v>
      </c>
      <c r="B13" s="142">
        <v>1.35</v>
      </c>
      <c r="C13" s="142">
        <v>5.5329999999999997E-2</v>
      </c>
      <c r="D13" s="142">
        <v>2.89</v>
      </c>
      <c r="E13" s="62"/>
    </row>
    <row r="14" spans="1:5" ht="15">
      <c r="A14" s="65" t="s">
        <v>226</v>
      </c>
      <c r="B14" s="287">
        <v>0.92</v>
      </c>
      <c r="C14" s="287">
        <v>5.5329999999999997E-2</v>
      </c>
      <c r="D14" s="287">
        <v>2.89</v>
      </c>
      <c r="E14" s="62"/>
    </row>
    <row r="16" spans="1:5">
      <c r="A16" s="397" t="s">
        <v>227</v>
      </c>
      <c r="B16" s="397"/>
      <c r="C16" s="397"/>
      <c r="D16" s="397"/>
    </row>
    <row r="17" spans="1:12" ht="30">
      <c r="A17" s="134"/>
      <c r="B17" s="135" t="s">
        <v>213</v>
      </c>
      <c r="C17" s="135" t="s">
        <v>214</v>
      </c>
      <c r="D17" s="135" t="s">
        <v>215</v>
      </c>
    </row>
    <row r="18" spans="1:12" ht="15">
      <c r="A18" s="133" t="s">
        <v>99</v>
      </c>
      <c r="B18" s="133" t="s">
        <v>216</v>
      </c>
      <c r="C18" s="133" t="s">
        <v>217</v>
      </c>
      <c r="D18" s="133" t="s">
        <v>218</v>
      </c>
    </row>
    <row r="19" spans="1:12" ht="15">
      <c r="A19" s="134" t="s">
        <v>219</v>
      </c>
      <c r="B19" s="288">
        <v>0.9</v>
      </c>
      <c r="C19" s="134">
        <v>6.4630000000000007E-2</v>
      </c>
      <c r="D19" s="134">
        <v>2.8486799999999999</v>
      </c>
    </row>
    <row r="20" spans="1:12" ht="15">
      <c r="A20" s="134" t="s">
        <v>220</v>
      </c>
      <c r="B20" s="289">
        <v>0.9</v>
      </c>
      <c r="C20" s="276">
        <v>6.4630000000000007E-2</v>
      </c>
      <c r="D20" s="276">
        <v>2.8486799999999999</v>
      </c>
    </row>
    <row r="21" spans="1:12" ht="15">
      <c r="A21" s="134" t="s">
        <v>228</v>
      </c>
      <c r="B21" s="134">
        <v>0.69</v>
      </c>
      <c r="C21" s="134">
        <v>5.1529999999999999E-2</v>
      </c>
      <c r="D21" s="134">
        <v>2.8486799999999999</v>
      </c>
    </row>
    <row r="22" spans="1:12" ht="15">
      <c r="A22" s="134" t="s">
        <v>229</v>
      </c>
      <c r="B22" s="276">
        <v>0.93</v>
      </c>
      <c r="C22" s="276">
        <v>6.0330000000000002E-2</v>
      </c>
      <c r="D22" s="276">
        <v>2.8486799999999999</v>
      </c>
    </row>
    <row r="23" spans="1:12" ht="15">
      <c r="A23" s="134" t="s">
        <v>230</v>
      </c>
      <c r="B23" s="134">
        <v>0.52</v>
      </c>
      <c r="C23" s="134">
        <v>6.2230000000000001E-2</v>
      </c>
      <c r="D23" s="134">
        <v>2.8486799999999999</v>
      </c>
    </row>
    <row r="24" spans="1:12" ht="15">
      <c r="A24" s="134" t="s">
        <v>231</v>
      </c>
      <c r="B24" s="276">
        <v>1</v>
      </c>
      <c r="C24" s="285">
        <f>0.75/3.6</f>
        <v>0.20833333333333331</v>
      </c>
      <c r="D24" s="281">
        <f>0.75/3.6*38.6</f>
        <v>8.0416666666666661</v>
      </c>
    </row>
    <row r="25" spans="1:12" ht="15">
      <c r="A25" s="134" t="s">
        <v>232</v>
      </c>
      <c r="B25" s="134">
        <v>1.0900000000000001</v>
      </c>
      <c r="C25" s="134">
        <v>5.5530000000000003E-2</v>
      </c>
      <c r="D25" s="134">
        <v>2.8486799999999999</v>
      </c>
    </row>
    <row r="26" spans="1:12" ht="15">
      <c r="A26" s="134" t="s">
        <v>233</v>
      </c>
      <c r="B26" s="276">
        <v>0.7</v>
      </c>
      <c r="C26" s="276">
        <v>5.5629999999999999E-2</v>
      </c>
      <c r="D26" s="276">
        <v>2.8486799999999999</v>
      </c>
    </row>
    <row r="27" spans="1:12" ht="15">
      <c r="K27" s="136"/>
      <c r="L27" s="136"/>
    </row>
    <row r="28" spans="1:12">
      <c r="A28" s="397" t="s">
        <v>255</v>
      </c>
      <c r="B28" s="397"/>
      <c r="C28" s="397"/>
      <c r="D28" s="397"/>
    </row>
    <row r="29" spans="1:12" ht="30">
      <c r="A29" s="134"/>
      <c r="B29" s="135" t="s">
        <v>213</v>
      </c>
      <c r="C29" s="135" t="s">
        <v>214</v>
      </c>
      <c r="D29" s="135" t="s">
        <v>215</v>
      </c>
    </row>
    <row r="30" spans="1:12" ht="15">
      <c r="A30" s="133" t="s">
        <v>99</v>
      </c>
      <c r="B30" s="133" t="s">
        <v>216</v>
      </c>
      <c r="C30" s="133" t="s">
        <v>217</v>
      </c>
      <c r="D30" s="133" t="s">
        <v>218</v>
      </c>
    </row>
    <row r="31" spans="1:12" ht="15">
      <c r="A31" s="134" t="s">
        <v>219</v>
      </c>
      <c r="B31" s="288">
        <v>0.7</v>
      </c>
      <c r="C31" s="134">
        <v>6.4630000000000007E-2</v>
      </c>
      <c r="D31" s="134">
        <v>3.3780000000000001</v>
      </c>
    </row>
    <row r="32" spans="1:12" ht="15">
      <c r="A32" s="134" t="s">
        <v>220</v>
      </c>
      <c r="B32" s="289">
        <v>0.7</v>
      </c>
      <c r="C32" s="276">
        <v>6.4630000000000007E-2</v>
      </c>
      <c r="D32" s="276">
        <v>3.3780000000000001</v>
      </c>
    </row>
    <row r="33" spans="1:4" ht="15">
      <c r="A33" s="134" t="s">
        <v>228</v>
      </c>
      <c r="B33" s="134">
        <v>0.63</v>
      </c>
      <c r="C33" s="134">
        <v>5.1529999999999999E-2</v>
      </c>
      <c r="D33" s="134">
        <v>3.3780000000000001</v>
      </c>
    </row>
    <row r="34" spans="1:4" ht="15">
      <c r="A34" s="134" t="s">
        <v>229</v>
      </c>
      <c r="B34" s="276">
        <v>0.81</v>
      </c>
      <c r="C34" s="276">
        <v>6.0330000000000002E-2</v>
      </c>
      <c r="D34" s="276">
        <v>3.3780000000000001</v>
      </c>
    </row>
    <row r="35" spans="1:4" ht="15">
      <c r="A35" s="134" t="s">
        <v>230</v>
      </c>
      <c r="B35" s="134">
        <v>0.28000000000000003</v>
      </c>
      <c r="C35" s="134">
        <v>6.2230000000000001E-2</v>
      </c>
      <c r="D35" s="134">
        <v>3.3780000000000001</v>
      </c>
    </row>
    <row r="36" spans="1:4" ht="15">
      <c r="A36" s="134" t="s">
        <v>231</v>
      </c>
      <c r="B36" s="276">
        <v>1</v>
      </c>
      <c r="C36" s="277">
        <v>0.20830000000000001</v>
      </c>
      <c r="D36" s="278">
        <v>8.0417000000000005</v>
      </c>
    </row>
    <row r="37" spans="1:4" ht="15">
      <c r="A37" s="134" t="s">
        <v>232</v>
      </c>
      <c r="B37" s="134">
        <v>0.86</v>
      </c>
      <c r="C37" s="134">
        <v>5.5530000000000003E-2</v>
      </c>
      <c r="D37" s="134">
        <v>3.3780000000000001</v>
      </c>
    </row>
    <row r="38" spans="1:4" ht="15">
      <c r="A38" s="134" t="s">
        <v>233</v>
      </c>
      <c r="B38" s="276">
        <v>0.56999999999999995</v>
      </c>
      <c r="C38" s="276">
        <v>5.5629999999999999E-2</v>
      </c>
      <c r="D38" s="276">
        <v>3.3780000000000001</v>
      </c>
    </row>
    <row r="40" spans="1:4">
      <c r="A40" s="397" t="s">
        <v>256</v>
      </c>
      <c r="B40" s="397"/>
      <c r="C40" s="397"/>
      <c r="D40" s="397"/>
    </row>
    <row r="41" spans="1:4" ht="30">
      <c r="A41" s="134"/>
      <c r="B41" s="135" t="s">
        <v>213</v>
      </c>
      <c r="C41" s="135" t="s">
        <v>214</v>
      </c>
      <c r="D41" s="135" t="s">
        <v>215</v>
      </c>
    </row>
    <row r="42" spans="1:4" ht="15">
      <c r="A42" s="133" t="s">
        <v>99</v>
      </c>
      <c r="B42" s="133" t="s">
        <v>216</v>
      </c>
      <c r="C42" s="133" t="s">
        <v>217</v>
      </c>
      <c r="D42" s="133" t="s">
        <v>218</v>
      </c>
    </row>
    <row r="43" spans="1:4" ht="15">
      <c r="A43" s="134" t="s">
        <v>219</v>
      </c>
      <c r="B43" s="134">
        <v>1</v>
      </c>
      <c r="C43" s="279">
        <v>0.27779999999999999</v>
      </c>
      <c r="D43" s="280">
        <v>10.722200000000001</v>
      </c>
    </row>
    <row r="44" spans="1:4" ht="15">
      <c r="A44" s="134" t="s">
        <v>220</v>
      </c>
      <c r="B44" s="276">
        <v>1</v>
      </c>
      <c r="C44" s="281">
        <v>0.27779999999999999</v>
      </c>
      <c r="D44" s="278">
        <v>10.722200000000001</v>
      </c>
    </row>
    <row r="45" spans="1:4" ht="15">
      <c r="A45" s="134" t="s">
        <v>228</v>
      </c>
      <c r="B45" s="134">
        <v>0.35</v>
      </c>
      <c r="C45" s="279">
        <v>6.0330000000000002E-2</v>
      </c>
      <c r="D45" s="280">
        <v>3.3780000000000001</v>
      </c>
    </row>
    <row r="46" spans="1:4" ht="15">
      <c r="A46" s="134" t="s">
        <v>229</v>
      </c>
      <c r="B46" s="276">
        <v>0.48</v>
      </c>
      <c r="C46" s="281">
        <v>6.2230000000000001E-2</v>
      </c>
      <c r="D46" s="278">
        <v>3.3780000000000001</v>
      </c>
    </row>
    <row r="47" spans="1:4" ht="15">
      <c r="A47" s="134" t="s">
        <v>230</v>
      </c>
      <c r="B47" s="134">
        <v>1</v>
      </c>
      <c r="C47" s="279">
        <v>0.27779999999999999</v>
      </c>
      <c r="D47" s="280">
        <v>10.722200000000001</v>
      </c>
    </row>
    <row r="48" spans="1:4" ht="15">
      <c r="A48" s="134" t="s">
        <v>231</v>
      </c>
      <c r="B48" s="282">
        <v>1</v>
      </c>
      <c r="C48" s="283">
        <v>0.27779999999999999</v>
      </c>
      <c r="D48" s="278">
        <v>10.722200000000001</v>
      </c>
    </row>
    <row r="49" spans="1:4" ht="15">
      <c r="A49" s="134" t="s">
        <v>232</v>
      </c>
      <c r="B49" s="134">
        <v>0.42</v>
      </c>
      <c r="C49" s="279">
        <v>5.5629999999999999E-2</v>
      </c>
      <c r="D49" s="280">
        <v>3.3780000000000001</v>
      </c>
    </row>
    <row r="50" spans="1:4" ht="15">
      <c r="A50" s="134" t="s">
        <v>233</v>
      </c>
      <c r="B50" s="276">
        <v>1</v>
      </c>
      <c r="C50" s="281">
        <v>0.27779999999999999</v>
      </c>
      <c r="D50" s="278">
        <v>10.722200000000001</v>
      </c>
    </row>
    <row r="52" spans="1:4">
      <c r="A52" s="397" t="s">
        <v>257</v>
      </c>
      <c r="B52" s="397"/>
      <c r="C52" s="397"/>
      <c r="D52" s="397"/>
    </row>
    <row r="53" spans="1:4" ht="30">
      <c r="A53" s="134"/>
      <c r="B53" s="135" t="s">
        <v>213</v>
      </c>
      <c r="C53" s="135" t="s">
        <v>214</v>
      </c>
      <c r="D53" s="135" t="s">
        <v>215</v>
      </c>
    </row>
    <row r="54" spans="1:4" ht="15">
      <c r="A54" s="133" t="s">
        <v>99</v>
      </c>
      <c r="B54" s="133" t="s">
        <v>216</v>
      </c>
      <c r="C54" s="133" t="s">
        <v>217</v>
      </c>
      <c r="D54" s="133" t="s">
        <v>218</v>
      </c>
    </row>
    <row r="55" spans="1:4" ht="15">
      <c r="A55" s="134" t="s">
        <v>219</v>
      </c>
      <c r="B55" s="134">
        <v>1</v>
      </c>
      <c r="C55" s="134">
        <v>0.27779999999999999</v>
      </c>
      <c r="D55" s="134">
        <v>10.722200000000001</v>
      </c>
    </row>
    <row r="56" spans="1:4" ht="15">
      <c r="A56" s="134" t="s">
        <v>220</v>
      </c>
      <c r="B56" s="276">
        <v>1</v>
      </c>
      <c r="C56" s="276">
        <v>0.27779999999999999</v>
      </c>
      <c r="D56" s="276">
        <v>10.722200000000001</v>
      </c>
    </row>
    <row r="57" spans="1:4" ht="15">
      <c r="A57" s="134" t="s">
        <v>228</v>
      </c>
      <c r="B57" s="134">
        <v>1</v>
      </c>
      <c r="C57" s="134">
        <v>0.27779999999999999</v>
      </c>
      <c r="D57" s="134">
        <v>10.722200000000001</v>
      </c>
    </row>
    <row r="58" spans="1:4" ht="15">
      <c r="A58" s="134" t="s">
        <v>229</v>
      </c>
      <c r="B58" s="276">
        <v>1</v>
      </c>
      <c r="C58" s="276">
        <v>0.27779999999999999</v>
      </c>
      <c r="D58" s="276">
        <v>10.722200000000001</v>
      </c>
    </row>
    <row r="59" spans="1:4" ht="15">
      <c r="A59" s="134" t="s">
        <v>230</v>
      </c>
      <c r="B59" s="134">
        <v>1</v>
      </c>
      <c r="C59" s="134">
        <v>0.27779999999999999</v>
      </c>
      <c r="D59" s="134">
        <v>10.722200000000001</v>
      </c>
    </row>
    <row r="60" spans="1:4" ht="15">
      <c r="A60" s="134" t="s">
        <v>231</v>
      </c>
      <c r="B60" s="276">
        <v>1</v>
      </c>
      <c r="C60" s="284">
        <v>0.27779999999999999</v>
      </c>
      <c r="D60" s="276">
        <v>10.722200000000001</v>
      </c>
    </row>
    <row r="61" spans="1:4" ht="15">
      <c r="A61" s="134" t="s">
        <v>232</v>
      </c>
      <c r="B61" s="134">
        <v>1</v>
      </c>
      <c r="C61" s="134">
        <v>0.27779999999999999</v>
      </c>
      <c r="D61" s="134">
        <v>10.722200000000001</v>
      </c>
    </row>
    <row r="62" spans="1:4" ht="15">
      <c r="A62" s="134" t="s">
        <v>233</v>
      </c>
      <c r="B62" s="276">
        <v>1</v>
      </c>
      <c r="C62" s="276">
        <v>0.27779999999999999</v>
      </c>
      <c r="D62" s="276">
        <v>10.722200000000001</v>
      </c>
    </row>
  </sheetData>
  <mergeCells count="7">
    <mergeCell ref="A52:D52"/>
    <mergeCell ref="A1:D1"/>
    <mergeCell ref="A2:D2"/>
    <mergeCell ref="A40:D40"/>
    <mergeCell ref="A4:D4"/>
    <mergeCell ref="A28:D28"/>
    <mergeCell ref="A16:D16"/>
  </mergeCells>
  <phoneticPr fontId="8"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2.xml><?xml version="1.0" encoding="utf-8"?>
<ds:datastoreItem xmlns:ds="http://schemas.openxmlformats.org/officeDocument/2006/customXml" ds:itemID="{206B6AA1-A377-43DA-B008-5E0165399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678B0B-3B8F-4054-95B3-9DC9C5242071}">
  <ds:schemaRefs>
    <ds:schemaRef ds:uri="http://schemas.microsoft.com/sharepoint/v3"/>
    <ds:schemaRef ds:uri="http://purl.org/dc/terms/"/>
    <ds:schemaRef ds:uri="http://schemas.openxmlformats.org/package/2006/metadata/core-properties"/>
    <ds:schemaRef ds:uri="d169844b-d1ff-4126-87e2-905c6feede16"/>
    <ds:schemaRef ds:uri="http://schemas.microsoft.com/office/2006/documentManagement/types"/>
    <ds:schemaRef ds:uri="http://schemas.microsoft.com/office/infopath/2007/PartnerControls"/>
    <ds:schemaRef ds:uri="4a5dd90e-367a-41ec-8f90-a2fa4b8e94f7"/>
    <ds:schemaRef ds:uri="http://purl.org/dc/elements/1.1/"/>
    <ds:schemaRef ds:uri="http://schemas.microsoft.com/office/2006/metadata/properties"/>
    <ds:schemaRef ds:uri="5bee7c71-cfe6-48ab-9ba7-3a914dd5e4c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Version Control</vt:lpstr>
      <vt:lpstr>IT Equipment</vt:lpstr>
      <vt:lpstr>Infrastructure</vt:lpstr>
      <vt:lpstr>Whole Facility</vt:lpstr>
      <vt:lpstr>Data Centre Reverse Calculator</vt:lpstr>
      <vt:lpstr>Data Centre_ERF</vt:lpstr>
      <vt:lpstr>Climate_zones</vt:lpstr>
      <vt:lpstr>Climate_pcode_xref</vt:lpstr>
      <vt:lpstr>SGEx</vt:lpstr>
      <vt:lpstr>NGA factors 2020</vt:lpstr>
      <vt:lpstr>'Data Centre_ERF'!Print_Area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Loch Tennekoon</cp:lastModifiedBy>
  <cp:revision/>
  <dcterms:created xsi:type="dcterms:W3CDTF">2021-01-04T02:42:11Z</dcterms:created>
  <dcterms:modified xsi:type="dcterms:W3CDTF">2026-04-17T09:27:34Z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